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drawings/drawing2.xml" ContentType="application/vnd.openxmlformats-officedocument.drawing+xml"/>
  <Override PartName="/xl/ctrlProps/ctrlProp25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25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25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255.xml" ContentType="application/vnd.ms-excel.controlproperties+xml"/>
  <Override PartName="/xl/ctrlProps/ctrlProp256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257.xml" ContentType="application/vnd.ms-excel.controlproperties+xml"/>
  <Override PartName="/xl/ctrlProps/ctrlProp258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ctrlProps/ctrlProp262.xml" ContentType="application/vnd.ms-excel.controlproperties+xml"/>
  <Override PartName="/xl/ctrlProps/ctrlProp263.xml" ContentType="application/vnd.ms-excel.controlproperties+xml"/>
  <Override PartName="/xl/drawings/drawing9.xml" ContentType="application/vnd.openxmlformats-officedocument.drawing+xml"/>
  <Override PartName="/xl/ctrlProps/ctrlProp264.xml" ContentType="application/vnd.ms-excel.controlproperties+xml"/>
  <Override PartName="/xl/ctrlProps/ctrlProp265.xml" ContentType="application/vnd.ms-excel.controlproperties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trlProps/ctrlProp266.xml" ContentType="application/vnd.ms-excel.controlproperties+xml"/>
  <Override PartName="/xl/ctrlProps/ctrlProp267.xml" ContentType="application/vnd.ms-excel.controlproperties+xml"/>
  <Override PartName="/xl/drawings/drawing11.xml" ContentType="application/vnd.openxmlformats-officedocument.drawing+xml"/>
  <Override PartName="/xl/ctrlProps/ctrlProp268.xml" ContentType="application/vnd.ms-excel.controlproperties+xml"/>
  <Override PartName="/xl/ctrlProps/ctrlProp269.xml" ContentType="application/vnd.ms-excel.controlproperties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trlProps/ctrlProp270.xml" ContentType="application/vnd.ms-excel.controlproperties+xml"/>
  <Override PartName="/xl/ctrlProps/ctrlProp271.xml" ContentType="application/vnd.ms-excel.controlproperties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ocuments\Document Folders\Excel Report Masters\Approved Software\"/>
    </mc:Choice>
  </mc:AlternateContent>
  <xr:revisionPtr revIDLastSave="0" documentId="13_ncr:1_{57D50B6B-8EC4-4BC0-BBC2-7A456ABD4BEE}" xr6:coauthVersionLast="47" xr6:coauthVersionMax="47" xr10:uidLastSave="{00000000-0000-0000-0000-000000000000}"/>
  <bookViews>
    <workbookView xWindow="-108" yWindow="-108" windowWidth="23256" windowHeight="12456" tabRatio="844" xr2:uid="{07DBB686-D57D-4920-8F1D-D8CEDB6605DF}"/>
  </bookViews>
  <sheets>
    <sheet name="Info" sheetId="1" r:id="rId1"/>
    <sheet name="Qualer" sheetId="18" r:id="rId2"/>
    <sheet name="SPAT1" sheetId="5" r:id="rId3"/>
    <sheet name="SPAT2" sheetId="16" r:id="rId4"/>
    <sheet name="SPAT3" sheetId="17" r:id="rId5"/>
    <sheet name="Length" sheetId="8" r:id="rId6"/>
    <sheet name="VPT (ASME)" sheetId="11" r:id="rId7"/>
    <sheet name="Euni (ISO)" sheetId="14" r:id="rId8"/>
    <sheet name="Probing" sheetId="9" r:id="rId9"/>
    <sheet name="Articulated Location" sheetId="10" r:id="rId10"/>
    <sheet name="EDPT" sheetId="12" r:id="rId11"/>
    <sheet name="LLP" sheetId="21" r:id="rId12"/>
    <sheet name="8-Axis" sheetId="20" r:id="rId13"/>
    <sheet name="Standards" sheetId="2" r:id="rId14"/>
    <sheet name="Switches" sheetId="3" state="hidden" r:id="rId15"/>
    <sheet name="Software Validation" sheetId="22" r:id="rId16"/>
    <sheet name="Machine Database" sheetId="4" state="hidden" r:id="rId17"/>
    <sheet name="Sample Data" sheetId="15" state="hidden" r:id="rId18"/>
  </sheets>
  <definedNames>
    <definedName name="_xlnm.Print_Area" localSheetId="12">'8-Axis'!$AB$18:$AL$62</definedName>
    <definedName name="_xlnm.Print_Area" localSheetId="9">'Articulated Location'!$AB$18:$AL$62</definedName>
    <definedName name="_xlnm.Print_Area" localSheetId="10">EDPT!$G$12:$Q$57</definedName>
    <definedName name="_xlnm.Print_Area" localSheetId="7">'Euni (ISO)'!$U$26:$AE$62</definedName>
    <definedName name="_xlnm.Print_Area" localSheetId="5">Length!$A$1:$K$46</definedName>
    <definedName name="_xlnm.Print_Area" localSheetId="11">LLP!$AB$18:$AL$62</definedName>
    <definedName name="_xlnm.Print_Area" localSheetId="8">Probing!$K$28:$U$72</definedName>
    <definedName name="_xlnm.Print_Area" localSheetId="1">Qualer!$A$1:$J$46</definedName>
    <definedName name="_xlnm.Print_Area" localSheetId="2">SPAT1!$A$1:$K$39</definedName>
    <definedName name="_xlnm.Print_Area" localSheetId="3">SPAT2!$A$1:$K$39</definedName>
    <definedName name="_xlnm.Print_Area" localSheetId="4">SPAT3!$A$1:$K$39</definedName>
    <definedName name="_xlnm.Print_Area" localSheetId="6">'VPT (ASME)'!$AC$44:$AM$89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1" l="1"/>
  <c r="A110" i="4"/>
  <c r="J110" i="4"/>
  <c r="A112" i="4"/>
  <c r="J112" i="4"/>
  <c r="A114" i="4"/>
  <c r="J114" i="4"/>
  <c r="A116" i="4"/>
  <c r="J116" i="4"/>
  <c r="A118" i="4"/>
  <c r="J118" i="4"/>
  <c r="A119" i="4"/>
  <c r="J119" i="4"/>
  <c r="A120" i="4"/>
  <c r="J120" i="4"/>
  <c r="A121" i="4"/>
  <c r="J121" i="4"/>
  <c r="A122" i="4"/>
  <c r="J122" i="4"/>
  <c r="A123" i="4"/>
  <c r="J123" i="4"/>
  <c r="A124" i="4"/>
  <c r="J124" i="4"/>
  <c r="A125" i="4"/>
  <c r="J125" i="4"/>
  <c r="A126" i="4"/>
  <c r="J126" i="4"/>
  <c r="A127" i="4"/>
  <c r="J127" i="4"/>
  <c r="A128" i="4"/>
  <c r="J128" i="4"/>
  <c r="A109" i="4"/>
  <c r="J109" i="4"/>
  <c r="A129" i="4"/>
  <c r="J129" i="4"/>
  <c r="A111" i="4"/>
  <c r="J111" i="4"/>
  <c r="A130" i="4"/>
  <c r="J130" i="4"/>
  <c r="A113" i="4"/>
  <c r="J113" i="4"/>
  <c r="A131" i="4"/>
  <c r="J131" i="4"/>
  <c r="A115" i="4"/>
  <c r="J115" i="4"/>
  <c r="A132" i="4"/>
  <c r="J132" i="4"/>
  <c r="A117" i="4"/>
  <c r="J117" i="4"/>
  <c r="A133" i="4"/>
  <c r="J133" i="4"/>
  <c r="O62" i="20"/>
  <c r="O61" i="20"/>
  <c r="O62" i="21"/>
  <c r="O61" i="21"/>
  <c r="O62" i="10"/>
  <c r="O61" i="10"/>
  <c r="J24" i="4" l="1"/>
  <c r="A24" i="4"/>
  <c r="G17" i="1"/>
  <c r="C3" i="18" s="1"/>
  <c r="U1" i="2"/>
  <c r="T2" i="2" s="1"/>
  <c r="B948" i="20"/>
  <c r="B949" i="20" s="1"/>
  <c r="V936" i="20"/>
  <c r="U936" i="20"/>
  <c r="T936" i="20"/>
  <c r="V932" i="20"/>
  <c r="U932" i="20"/>
  <c r="T932" i="20"/>
  <c r="V930" i="20"/>
  <c r="U930" i="20"/>
  <c r="T930" i="20"/>
  <c r="E930" i="20"/>
  <c r="D930" i="20"/>
  <c r="C930" i="20"/>
  <c r="V929" i="20"/>
  <c r="U929" i="20"/>
  <c r="T929" i="20"/>
  <c r="E929" i="20"/>
  <c r="D929" i="20"/>
  <c r="C929" i="20"/>
  <c r="V928" i="20"/>
  <c r="U928" i="20"/>
  <c r="T928" i="20"/>
  <c r="E928" i="20"/>
  <c r="D928" i="20"/>
  <c r="C928" i="20"/>
  <c r="V927" i="20"/>
  <c r="V933" i="20" s="1"/>
  <c r="U927" i="20"/>
  <c r="U933" i="20" s="1"/>
  <c r="T927" i="20"/>
  <c r="T933" i="20" s="1"/>
  <c r="E927" i="20"/>
  <c r="D927" i="20"/>
  <c r="C927" i="20"/>
  <c r="V926" i="20"/>
  <c r="U926" i="20"/>
  <c r="T926" i="20"/>
  <c r="E926" i="20"/>
  <c r="D926" i="20"/>
  <c r="C926" i="20"/>
  <c r="B949" i="21"/>
  <c r="B948" i="21"/>
  <c r="D948" i="21" s="1"/>
  <c r="U934" i="21"/>
  <c r="V930" i="21"/>
  <c r="U930" i="21"/>
  <c r="T930" i="21"/>
  <c r="E930" i="21"/>
  <c r="D930" i="21"/>
  <c r="C930" i="21"/>
  <c r="V929" i="21"/>
  <c r="U929" i="21"/>
  <c r="T929" i="21"/>
  <c r="E929" i="21"/>
  <c r="D929" i="21"/>
  <c r="C929" i="21"/>
  <c r="V928" i="21"/>
  <c r="U928" i="21"/>
  <c r="T928" i="21"/>
  <c r="E928" i="21"/>
  <c r="D928" i="21"/>
  <c r="C928" i="21"/>
  <c r="V927" i="21"/>
  <c r="U927" i="21"/>
  <c r="U933" i="21" s="1"/>
  <c r="T927" i="21"/>
  <c r="T933" i="21" s="1"/>
  <c r="E927" i="21"/>
  <c r="D927" i="21"/>
  <c r="C927" i="21"/>
  <c r="V926" i="21"/>
  <c r="V932" i="21" s="1"/>
  <c r="U926" i="21"/>
  <c r="T926" i="21"/>
  <c r="E926" i="21"/>
  <c r="D926" i="21"/>
  <c r="C926" i="21"/>
  <c r="AK40" i="3" l="1"/>
  <c r="AK39" i="3"/>
  <c r="AK38" i="3"/>
  <c r="AK37" i="3"/>
  <c r="T6" i="2"/>
  <c r="T5" i="2"/>
  <c r="L14" i="2" s="1"/>
  <c r="A14" i="20" s="1"/>
  <c r="T4" i="2"/>
  <c r="T3" i="2"/>
  <c r="C933" i="21"/>
  <c r="D933" i="21"/>
  <c r="E936" i="20"/>
  <c r="D933" i="20"/>
  <c r="E933" i="20"/>
  <c r="C932" i="20"/>
  <c r="C933" i="20"/>
  <c r="E932" i="20"/>
  <c r="E933" i="21"/>
  <c r="B950" i="20"/>
  <c r="D949" i="20"/>
  <c r="C949" i="20"/>
  <c r="D935" i="20"/>
  <c r="E935" i="20"/>
  <c r="T935" i="20"/>
  <c r="U935" i="20"/>
  <c r="V935" i="20"/>
  <c r="C934" i="20"/>
  <c r="C936" i="20"/>
  <c r="D934" i="20"/>
  <c r="E934" i="20"/>
  <c r="T934" i="20"/>
  <c r="C948" i="20"/>
  <c r="U934" i="20"/>
  <c r="D948" i="20"/>
  <c r="V934" i="20"/>
  <c r="C935" i="20"/>
  <c r="D932" i="20"/>
  <c r="D936" i="20"/>
  <c r="B950" i="21"/>
  <c r="D949" i="21"/>
  <c r="C949" i="21"/>
  <c r="V934" i="21"/>
  <c r="V936" i="21"/>
  <c r="V935" i="21"/>
  <c r="C935" i="21"/>
  <c r="C932" i="21"/>
  <c r="C936" i="21"/>
  <c r="D935" i="21"/>
  <c r="D932" i="21"/>
  <c r="D936" i="21"/>
  <c r="E935" i="21"/>
  <c r="E932" i="21"/>
  <c r="E936" i="21"/>
  <c r="T935" i="21"/>
  <c r="T932" i="21"/>
  <c r="T936" i="21"/>
  <c r="U935" i="21"/>
  <c r="U932" i="21"/>
  <c r="U936" i="21"/>
  <c r="V933" i="21"/>
  <c r="C934" i="21"/>
  <c r="D934" i="21"/>
  <c r="E934" i="21"/>
  <c r="C948" i="21"/>
  <c r="T934" i="21"/>
  <c r="D934" i="10"/>
  <c r="C926" i="10"/>
  <c r="C932" i="10" s="1"/>
  <c r="T930" i="10"/>
  <c r="U930" i="10"/>
  <c r="V930" i="10"/>
  <c r="V929" i="10"/>
  <c r="V935" i="10" s="1"/>
  <c r="U929" i="10"/>
  <c r="T929" i="10"/>
  <c r="T928" i="10"/>
  <c r="U928" i="10"/>
  <c r="V928" i="10"/>
  <c r="V927" i="10"/>
  <c r="U927" i="10"/>
  <c r="T927" i="10"/>
  <c r="V926" i="10"/>
  <c r="U926" i="10"/>
  <c r="T926" i="10"/>
  <c r="B948" i="10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E930" i="10"/>
  <c r="D930" i="10"/>
  <c r="C930" i="10"/>
  <c r="C936" i="10" s="1"/>
  <c r="C929" i="10"/>
  <c r="C935" i="10" s="1"/>
  <c r="D929" i="10"/>
  <c r="E929" i="10"/>
  <c r="E935" i="10" s="1"/>
  <c r="E928" i="10"/>
  <c r="E934" i="10" s="1"/>
  <c r="D928" i="10"/>
  <c r="C928" i="10"/>
  <c r="C934" i="10" s="1"/>
  <c r="C927" i="10"/>
  <c r="C933" i="10" s="1"/>
  <c r="D927" i="10"/>
  <c r="D933" i="10" s="1"/>
  <c r="E927" i="10"/>
  <c r="E936" i="10" s="1"/>
  <c r="E926" i="10"/>
  <c r="D926" i="10"/>
  <c r="D932" i="10" s="1"/>
  <c r="B3" i="18"/>
  <c r="BD31" i="3"/>
  <c r="AH9" i="18" s="1"/>
  <c r="BD30" i="3"/>
  <c r="BD29" i="3"/>
  <c r="BD28" i="3"/>
  <c r="BD27" i="3"/>
  <c r="H17" i="18"/>
  <c r="F17" i="18"/>
  <c r="E17" i="18"/>
  <c r="D16" i="18"/>
  <c r="C18" i="18"/>
  <c r="C17" i="18"/>
  <c r="C16" i="18"/>
  <c r="G14" i="18"/>
  <c r="F14" i="18"/>
  <c r="E14" i="18"/>
  <c r="C14" i="18"/>
  <c r="G11" i="18"/>
  <c r="F11" i="18"/>
  <c r="E11" i="18"/>
  <c r="AF16" i="18"/>
  <c r="AF18" i="18" s="1"/>
  <c r="F18" i="18" s="1"/>
  <c r="AE16" i="18"/>
  <c r="AE18" i="18" s="1"/>
  <c r="E18" i="18" s="1"/>
  <c r="AE13" i="18"/>
  <c r="AE15" i="18" s="1"/>
  <c r="E15" i="18" s="1"/>
  <c r="AH17" i="18"/>
  <c r="AH16" i="18" s="1"/>
  <c r="H16" i="18" s="1"/>
  <c r="AG17" i="18"/>
  <c r="G17" i="18" s="1"/>
  <c r="AH14" i="18"/>
  <c r="H14" i="18" s="1"/>
  <c r="AG14" i="18"/>
  <c r="AH13" i="18"/>
  <c r="H13" i="18" s="1"/>
  <c r="AG13" i="18"/>
  <c r="G13" i="18" s="1"/>
  <c r="AF13" i="18"/>
  <c r="F13" i="18" s="1"/>
  <c r="AE10" i="18"/>
  <c r="AE12" i="18" s="1"/>
  <c r="E12" i="18" s="1"/>
  <c r="AH10" i="18"/>
  <c r="AH12" i="18" s="1"/>
  <c r="H12" i="18" s="1"/>
  <c r="AG10" i="18"/>
  <c r="G10" i="18" s="1"/>
  <c r="AF10" i="18"/>
  <c r="F10" i="18" s="1"/>
  <c r="AB10" i="18"/>
  <c r="AH11" i="18"/>
  <c r="H11" i="18" s="1"/>
  <c r="AG11" i="18"/>
  <c r="AB14" i="18"/>
  <c r="AB17" i="18"/>
  <c r="AB11" i="18"/>
  <c r="AB18" i="18"/>
  <c r="AB16" i="18"/>
  <c r="AB15" i="18"/>
  <c r="AB13" i="18"/>
  <c r="AB12" i="18"/>
  <c r="L12" i="2" l="1"/>
  <c r="E2" i="12" s="1"/>
  <c r="L13" i="2"/>
  <c r="A14" i="21" s="1"/>
  <c r="L11" i="2"/>
  <c r="A14" i="10" s="1"/>
  <c r="L10" i="2"/>
  <c r="A2" i="9" s="1"/>
  <c r="D935" i="10"/>
  <c r="D936" i="10"/>
  <c r="E932" i="10"/>
  <c r="E933" i="10"/>
  <c r="U934" i="10"/>
  <c r="T934" i="10"/>
  <c r="B951" i="20"/>
  <c r="D950" i="20"/>
  <c r="C950" i="20"/>
  <c r="B951" i="21"/>
  <c r="D950" i="21"/>
  <c r="C950" i="21"/>
  <c r="T932" i="10"/>
  <c r="U936" i="10"/>
  <c r="U935" i="10"/>
  <c r="V936" i="10"/>
  <c r="T936" i="10"/>
  <c r="T933" i="10"/>
  <c r="V932" i="10"/>
  <c r="U933" i="10"/>
  <c r="V933" i="10"/>
  <c r="T935" i="10"/>
  <c r="U932" i="10"/>
  <c r="V934" i="10"/>
  <c r="AG16" i="18"/>
  <c r="G16" i="18" s="1"/>
  <c r="E10" i="18"/>
  <c r="AF15" i="18"/>
  <c r="F15" i="18" s="1"/>
  <c r="AF12" i="18"/>
  <c r="F12" i="18" s="1"/>
  <c r="E13" i="18"/>
  <c r="E16" i="18"/>
  <c r="F16" i="18"/>
  <c r="C13" i="18"/>
  <c r="C10" i="18"/>
  <c r="H10" i="18"/>
  <c r="D951" i="20" l="1"/>
  <c r="C951" i="20"/>
  <c r="B952" i="20"/>
  <c r="B952" i="21"/>
  <c r="D951" i="21"/>
  <c r="C951" i="21"/>
  <c r="BT17" i="3"/>
  <c r="BT18" i="3"/>
  <c r="BT19" i="3"/>
  <c r="BT20" i="3"/>
  <c r="BT21" i="3"/>
  <c r="BT22" i="3"/>
  <c r="BL17" i="3"/>
  <c r="BL18" i="3"/>
  <c r="BL19" i="3"/>
  <c r="BL20" i="3"/>
  <c r="BL21" i="3"/>
  <c r="BL22" i="3"/>
  <c r="B953" i="20" l="1"/>
  <c r="D952" i="20"/>
  <c r="C952" i="20"/>
  <c r="B953" i="21"/>
  <c r="D952" i="21"/>
  <c r="C952" i="21"/>
  <c r="B1" i="18"/>
  <c r="B22" i="18"/>
  <c r="H22" i="18"/>
  <c r="G22" i="18"/>
  <c r="F22" i="18"/>
  <c r="E22" i="18"/>
  <c r="D22" i="18"/>
  <c r="E21" i="18"/>
  <c r="C21" i="18"/>
  <c r="B21" i="18"/>
  <c r="B20" i="18"/>
  <c r="E20" i="18"/>
  <c r="D20" i="18"/>
  <c r="C20" i="18"/>
  <c r="B19" i="18"/>
  <c r="H19" i="18"/>
  <c r="H20" i="18" s="1"/>
  <c r="G19" i="18"/>
  <c r="G20" i="18" s="1"/>
  <c r="F19" i="18"/>
  <c r="F20" i="18" s="1"/>
  <c r="E19" i="18"/>
  <c r="D19" i="18"/>
  <c r="C19" i="18"/>
  <c r="D18" i="18"/>
  <c r="D15" i="18"/>
  <c r="D13" i="18"/>
  <c r="B13" i="18"/>
  <c r="B18" i="18"/>
  <c r="B17" i="18"/>
  <c r="B16" i="18"/>
  <c r="B15" i="18"/>
  <c r="B14" i="18"/>
  <c r="B12" i="18"/>
  <c r="B11" i="18"/>
  <c r="B10" i="18"/>
  <c r="B9" i="18"/>
  <c r="AH38" i="18"/>
  <c r="AG38" i="18"/>
  <c r="I34" i="18"/>
  <c r="I26" i="18"/>
  <c r="B32" i="18"/>
  <c r="AH30" i="18"/>
  <c r="AG30" i="18"/>
  <c r="B24" i="18"/>
  <c r="I5" i="18"/>
  <c r="I3" i="18"/>
  <c r="AR67" i="21"/>
  <c r="AR68" i="21"/>
  <c r="AR69" i="21"/>
  <c r="AR70" i="21"/>
  <c r="AR71" i="21"/>
  <c r="AS67" i="21"/>
  <c r="AS68" i="21"/>
  <c r="AS69" i="21"/>
  <c r="AS70" i="21"/>
  <c r="AS71" i="21"/>
  <c r="AT67" i="21"/>
  <c r="AT68" i="21"/>
  <c r="AT69" i="21"/>
  <c r="AT70" i="21"/>
  <c r="AT71" i="21"/>
  <c r="AU11" i="21"/>
  <c r="AS12" i="21"/>
  <c r="AS7" i="21"/>
  <c r="AD29" i="21" s="1"/>
  <c r="AS4" i="21"/>
  <c r="AB18" i="21" s="1"/>
  <c r="AY14" i="21"/>
  <c r="AX14" i="21"/>
  <c r="AW14" i="21"/>
  <c r="AV14" i="21"/>
  <c r="AU14" i="21"/>
  <c r="AT14" i="21"/>
  <c r="AS14" i="21"/>
  <c r="AR14" i="21"/>
  <c r="AF30" i="18" s="1"/>
  <c r="V902" i="21"/>
  <c r="E902" i="21"/>
  <c r="V901" i="21"/>
  <c r="E901" i="21"/>
  <c r="V900" i="21"/>
  <c r="E900" i="21"/>
  <c r="V899" i="21"/>
  <c r="E899" i="21"/>
  <c r="V897" i="21"/>
  <c r="E897" i="21"/>
  <c r="V896" i="21"/>
  <c r="E896" i="21"/>
  <c r="V895" i="21"/>
  <c r="E895" i="21"/>
  <c r="V894" i="21"/>
  <c r="E894" i="21"/>
  <c r="V892" i="21"/>
  <c r="E892" i="21"/>
  <c r="V891" i="21"/>
  <c r="E891" i="21"/>
  <c r="V890" i="21"/>
  <c r="E890" i="21"/>
  <c r="V889" i="21"/>
  <c r="E889" i="21"/>
  <c r="V868" i="21"/>
  <c r="E868" i="21"/>
  <c r="V867" i="21"/>
  <c r="E867" i="21"/>
  <c r="V866" i="21"/>
  <c r="E866" i="21"/>
  <c r="V865" i="21"/>
  <c r="E865" i="21"/>
  <c r="V863" i="21"/>
  <c r="E863" i="21"/>
  <c r="V862" i="21"/>
  <c r="E862" i="21"/>
  <c r="V861" i="21"/>
  <c r="E861" i="21"/>
  <c r="V860" i="21"/>
  <c r="E860" i="21"/>
  <c r="V858" i="21"/>
  <c r="E858" i="21"/>
  <c r="V857" i="21"/>
  <c r="E857" i="21"/>
  <c r="V856" i="21"/>
  <c r="E856" i="21"/>
  <c r="V855" i="21"/>
  <c r="E855" i="21"/>
  <c r="V834" i="21"/>
  <c r="E834" i="21"/>
  <c r="V833" i="21"/>
  <c r="E833" i="21"/>
  <c r="V832" i="21"/>
  <c r="E832" i="21"/>
  <c r="V831" i="21"/>
  <c r="E831" i="21"/>
  <c r="V829" i="21"/>
  <c r="E829" i="21"/>
  <c r="V828" i="21"/>
  <c r="E828" i="21"/>
  <c r="V827" i="21"/>
  <c r="E827" i="21"/>
  <c r="V826" i="21"/>
  <c r="E826" i="21"/>
  <c r="V824" i="21"/>
  <c r="E824" i="21"/>
  <c r="V823" i="21"/>
  <c r="E823" i="21"/>
  <c r="V822" i="21"/>
  <c r="E822" i="21"/>
  <c r="V821" i="21"/>
  <c r="E821" i="21"/>
  <c r="V800" i="21"/>
  <c r="E800" i="21"/>
  <c r="V799" i="21"/>
  <c r="E799" i="21"/>
  <c r="V798" i="21"/>
  <c r="E798" i="21"/>
  <c r="V797" i="21"/>
  <c r="E797" i="21"/>
  <c r="V795" i="21"/>
  <c r="E795" i="21"/>
  <c r="V794" i="21"/>
  <c r="E794" i="21"/>
  <c r="V793" i="21"/>
  <c r="E793" i="21"/>
  <c r="V792" i="21"/>
  <c r="E792" i="21"/>
  <c r="V790" i="21"/>
  <c r="E790" i="21"/>
  <c r="V789" i="21"/>
  <c r="E789" i="21"/>
  <c r="V788" i="21"/>
  <c r="E788" i="21"/>
  <c r="V787" i="21"/>
  <c r="E787" i="21"/>
  <c r="V766" i="21"/>
  <c r="E766" i="21"/>
  <c r="V765" i="21"/>
  <c r="E765" i="21"/>
  <c r="V764" i="21"/>
  <c r="E764" i="21"/>
  <c r="V763" i="21"/>
  <c r="E763" i="21"/>
  <c r="V761" i="21"/>
  <c r="E761" i="21"/>
  <c r="V760" i="21"/>
  <c r="E760" i="21"/>
  <c r="V759" i="21"/>
  <c r="E759" i="21"/>
  <c r="V758" i="21"/>
  <c r="E758" i="21"/>
  <c r="V756" i="21"/>
  <c r="E756" i="21"/>
  <c r="V755" i="21"/>
  <c r="E755" i="21"/>
  <c r="V754" i="21"/>
  <c r="E754" i="21"/>
  <c r="V753" i="21"/>
  <c r="E753" i="21"/>
  <c r="R694" i="21"/>
  <c r="A694" i="21"/>
  <c r="R693" i="21"/>
  <c r="A693" i="21"/>
  <c r="R692" i="21"/>
  <c r="A692" i="21"/>
  <c r="R631" i="21"/>
  <c r="A631" i="21"/>
  <c r="R630" i="21"/>
  <c r="A630" i="21"/>
  <c r="R629" i="21"/>
  <c r="A629" i="21"/>
  <c r="R568" i="21"/>
  <c r="A568" i="21"/>
  <c r="R567" i="21"/>
  <c r="A567" i="21"/>
  <c r="R566" i="21"/>
  <c r="A566" i="21"/>
  <c r="R505" i="21"/>
  <c r="A505" i="21"/>
  <c r="R504" i="21"/>
  <c r="A504" i="21"/>
  <c r="R503" i="21"/>
  <c r="A503" i="21"/>
  <c r="R442" i="21"/>
  <c r="A442" i="21"/>
  <c r="R441" i="21"/>
  <c r="A441" i="21"/>
  <c r="R440" i="21"/>
  <c r="A440" i="21"/>
  <c r="R379" i="21"/>
  <c r="A379" i="21"/>
  <c r="R378" i="21"/>
  <c r="A378" i="21"/>
  <c r="R377" i="21"/>
  <c r="A377" i="21"/>
  <c r="R316" i="21"/>
  <c r="A316" i="21"/>
  <c r="R315" i="21"/>
  <c r="A315" i="21"/>
  <c r="R314" i="21"/>
  <c r="A314" i="21"/>
  <c r="R253" i="21"/>
  <c r="A253" i="21"/>
  <c r="R252" i="21"/>
  <c r="A252" i="21"/>
  <c r="R251" i="21"/>
  <c r="A251" i="21"/>
  <c r="R190" i="21"/>
  <c r="A190" i="21"/>
  <c r="R189" i="21"/>
  <c r="A189" i="21"/>
  <c r="R188" i="21"/>
  <c r="A188" i="21"/>
  <c r="R127" i="21"/>
  <c r="A127" i="21"/>
  <c r="R126" i="21"/>
  <c r="A126" i="21"/>
  <c r="R125" i="21"/>
  <c r="A125" i="21"/>
  <c r="S95" i="21"/>
  <c r="S125" i="21" s="1"/>
  <c r="Y57" i="21"/>
  <c r="X57" i="21"/>
  <c r="G57" i="21"/>
  <c r="Y56" i="21"/>
  <c r="X56" i="21"/>
  <c r="G56" i="21"/>
  <c r="Y55" i="21"/>
  <c r="X55" i="21"/>
  <c r="G55" i="21"/>
  <c r="Y54" i="21"/>
  <c r="X54" i="21"/>
  <c r="X58" i="21" s="1"/>
  <c r="V54" i="21"/>
  <c r="T54" i="21"/>
  <c r="G54" i="21"/>
  <c r="X53" i="21"/>
  <c r="V53" i="21"/>
  <c r="U53" i="21"/>
  <c r="T53" i="21"/>
  <c r="G53" i="21"/>
  <c r="E53" i="21"/>
  <c r="D95" i="21" s="1"/>
  <c r="D53" i="21"/>
  <c r="D54" i="21" s="1"/>
  <c r="C96" i="21" s="1"/>
  <c r="C53" i="21"/>
  <c r="C54" i="21" s="1"/>
  <c r="AN51" i="21"/>
  <c r="AL18" i="21"/>
  <c r="AS9" i="21"/>
  <c r="AK29" i="21" s="1"/>
  <c r="AS8" i="21"/>
  <c r="AK28" i="21" s="1"/>
  <c r="AS5" i="21"/>
  <c r="AD27" i="21" s="1"/>
  <c r="A70" i="4"/>
  <c r="J70" i="4"/>
  <c r="A69" i="4"/>
  <c r="J69" i="4"/>
  <c r="AU14" i="20"/>
  <c r="AT14" i="20"/>
  <c r="AS14" i="20"/>
  <c r="AR14" i="20"/>
  <c r="AF38" i="18" s="1"/>
  <c r="AR76" i="21" l="1"/>
  <c r="AR77" i="21"/>
  <c r="AR78" i="21"/>
  <c r="AR75" i="21"/>
  <c r="AR74" i="21"/>
  <c r="AR72" i="21" s="1"/>
  <c r="AU68" i="21" s="1"/>
  <c r="AS78" i="21"/>
  <c r="AS77" i="21"/>
  <c r="AS76" i="21"/>
  <c r="AS75" i="21"/>
  <c r="AS74" i="21"/>
  <c r="AS72" i="21" s="1"/>
  <c r="AV68" i="21" s="1"/>
  <c r="AT78" i="21"/>
  <c r="AT77" i="21"/>
  <c r="AT76" i="21"/>
  <c r="AT75" i="21"/>
  <c r="AT74" i="21"/>
  <c r="D55" i="21"/>
  <c r="D56" i="21" s="1"/>
  <c r="C475" i="21" s="1"/>
  <c r="B954" i="20"/>
  <c r="D953" i="20"/>
  <c r="C953" i="20"/>
  <c r="B954" i="21"/>
  <c r="D953" i="21"/>
  <c r="C953" i="21"/>
  <c r="J71" i="21"/>
  <c r="N71" i="21" s="1"/>
  <c r="G58" i="21"/>
  <c r="E54" i="21"/>
  <c r="D222" i="21" s="1"/>
  <c r="C55" i="21"/>
  <c r="B745" i="21" s="1"/>
  <c r="C56" i="21"/>
  <c r="J73" i="21" s="1"/>
  <c r="N73" i="21" s="1"/>
  <c r="C71" i="21"/>
  <c r="F71" i="21" s="1"/>
  <c r="AT12" i="21"/>
  <c r="V64" i="21"/>
  <c r="X64" i="21"/>
  <c r="W64" i="21"/>
  <c r="U64" i="21"/>
  <c r="D125" i="21"/>
  <c r="B879" i="21"/>
  <c r="B812" i="21"/>
  <c r="B778" i="21"/>
  <c r="B744" i="21"/>
  <c r="B473" i="21"/>
  <c r="B599" i="21"/>
  <c r="B536" i="21"/>
  <c r="B222" i="21"/>
  <c r="B159" i="21"/>
  <c r="B71" i="21"/>
  <c r="E71" i="21" s="1"/>
  <c r="U54" i="21"/>
  <c r="K71" i="21"/>
  <c r="O71" i="21" s="1"/>
  <c r="AA71" i="21"/>
  <c r="AE71" i="21" s="1"/>
  <c r="T95" i="21"/>
  <c r="S221" i="21"/>
  <c r="S879" i="21"/>
  <c r="S812" i="21"/>
  <c r="S778" i="21"/>
  <c r="S744" i="21"/>
  <c r="S599" i="21"/>
  <c r="S473" i="21"/>
  <c r="S536" i="21"/>
  <c r="S222" i="21"/>
  <c r="S159" i="21"/>
  <c r="C879" i="21"/>
  <c r="C812" i="21"/>
  <c r="C778" i="21"/>
  <c r="C744" i="21"/>
  <c r="C473" i="21"/>
  <c r="C599" i="21"/>
  <c r="C536" i="21"/>
  <c r="C159" i="21"/>
  <c r="U879" i="21"/>
  <c r="U812" i="21"/>
  <c r="U778" i="21"/>
  <c r="U744" i="21"/>
  <c r="U536" i="21"/>
  <c r="U599" i="21"/>
  <c r="U222" i="21"/>
  <c r="U71" i="21"/>
  <c r="X71" i="21" s="1"/>
  <c r="AC71" i="21"/>
  <c r="AG71" i="21" s="1"/>
  <c r="C95" i="21"/>
  <c r="I95" i="21" s="1"/>
  <c r="U95" i="21"/>
  <c r="U159" i="21"/>
  <c r="C222" i="21"/>
  <c r="D845" i="21"/>
  <c r="D811" i="21"/>
  <c r="D777" i="21"/>
  <c r="D743" i="21"/>
  <c r="D347" i="21"/>
  <c r="D410" i="21"/>
  <c r="D284" i="21"/>
  <c r="D221" i="21"/>
  <c r="D158" i="21"/>
  <c r="S71" i="21"/>
  <c r="V71" i="21" s="1"/>
  <c r="T845" i="21"/>
  <c r="T811" i="21"/>
  <c r="T743" i="21"/>
  <c r="T777" i="21"/>
  <c r="T347" i="21"/>
  <c r="T410" i="21"/>
  <c r="T284" i="21"/>
  <c r="T158" i="21"/>
  <c r="AB72" i="21"/>
  <c r="AF72" i="21" s="1"/>
  <c r="AB71" i="21"/>
  <c r="AF71" i="21" s="1"/>
  <c r="T221" i="21"/>
  <c r="T55" i="21"/>
  <c r="T56" i="21" s="1"/>
  <c r="B845" i="21"/>
  <c r="B811" i="21"/>
  <c r="B743" i="21"/>
  <c r="B777" i="21"/>
  <c r="B410" i="21"/>
  <c r="B284" i="21"/>
  <c r="B347" i="21"/>
  <c r="B95" i="21"/>
  <c r="B221" i="21"/>
  <c r="B158" i="21"/>
  <c r="U845" i="21"/>
  <c r="U811" i="21"/>
  <c r="U777" i="21"/>
  <c r="U743" i="21"/>
  <c r="U347" i="21"/>
  <c r="U410" i="21"/>
  <c r="U284" i="21"/>
  <c r="U158" i="21"/>
  <c r="U221" i="21"/>
  <c r="U55" i="21"/>
  <c r="S96" i="21"/>
  <c r="C127" i="21"/>
  <c r="S811" i="21"/>
  <c r="S777" i="21"/>
  <c r="S743" i="21"/>
  <c r="S845" i="21"/>
  <c r="S284" i="21"/>
  <c r="S347" i="21"/>
  <c r="S410" i="21"/>
  <c r="S158" i="21"/>
  <c r="C777" i="21"/>
  <c r="C811" i="21"/>
  <c r="C845" i="21"/>
  <c r="C743" i="21"/>
  <c r="C284" i="21"/>
  <c r="C347" i="21"/>
  <c r="C410" i="21"/>
  <c r="C221" i="21"/>
  <c r="C158" i="21"/>
  <c r="V55" i="21"/>
  <c r="V56" i="21" s="1"/>
  <c r="AA75" i="21"/>
  <c r="AE75" i="21" s="1"/>
  <c r="B96" i="21"/>
  <c r="U96" i="21"/>
  <c r="U473" i="21"/>
  <c r="AU11" i="20"/>
  <c r="AH40" i="20" s="1"/>
  <c r="AS7" i="20"/>
  <c r="AD29" i="20" s="1"/>
  <c r="AS4" i="20"/>
  <c r="AB18" i="20" s="1"/>
  <c r="AS12" i="20"/>
  <c r="AT12" i="20" s="1"/>
  <c r="AG53" i="20" s="1"/>
  <c r="AY14" i="20"/>
  <c r="AX14" i="20"/>
  <c r="AW14" i="20"/>
  <c r="AV14" i="20"/>
  <c r="V902" i="20"/>
  <c r="E902" i="20"/>
  <c r="V901" i="20"/>
  <c r="E901" i="20"/>
  <c r="V900" i="20"/>
  <c r="E900" i="20"/>
  <c r="V899" i="20"/>
  <c r="E899" i="20"/>
  <c r="V897" i="20"/>
  <c r="E897" i="20"/>
  <c r="V896" i="20"/>
  <c r="E896" i="20"/>
  <c r="V895" i="20"/>
  <c r="E895" i="20"/>
  <c r="V894" i="20"/>
  <c r="E894" i="20"/>
  <c r="V892" i="20"/>
  <c r="E892" i="20"/>
  <c r="V891" i="20"/>
  <c r="E891" i="20"/>
  <c r="V890" i="20"/>
  <c r="E890" i="20"/>
  <c r="V889" i="20"/>
  <c r="E889" i="20"/>
  <c r="V868" i="20"/>
  <c r="E868" i="20"/>
  <c r="V867" i="20"/>
  <c r="E867" i="20"/>
  <c r="V866" i="20"/>
  <c r="E866" i="20"/>
  <c r="V865" i="20"/>
  <c r="E865" i="20"/>
  <c r="V863" i="20"/>
  <c r="E863" i="20"/>
  <c r="V862" i="20"/>
  <c r="E862" i="20"/>
  <c r="V861" i="20"/>
  <c r="E861" i="20"/>
  <c r="V860" i="20"/>
  <c r="E860" i="20"/>
  <c r="V858" i="20"/>
  <c r="E858" i="20"/>
  <c r="V857" i="20"/>
  <c r="E857" i="20"/>
  <c r="V856" i="20"/>
  <c r="E856" i="20"/>
  <c r="V855" i="20"/>
  <c r="E855" i="20"/>
  <c r="V834" i="20"/>
  <c r="E834" i="20"/>
  <c r="V833" i="20"/>
  <c r="E833" i="20"/>
  <c r="V832" i="20"/>
  <c r="E832" i="20"/>
  <c r="V831" i="20"/>
  <c r="E831" i="20"/>
  <c r="V829" i="20"/>
  <c r="E829" i="20"/>
  <c r="V828" i="20"/>
  <c r="E828" i="20"/>
  <c r="V827" i="20"/>
  <c r="E827" i="20"/>
  <c r="V826" i="20"/>
  <c r="E826" i="20"/>
  <c r="V824" i="20"/>
  <c r="E824" i="20"/>
  <c r="V823" i="20"/>
  <c r="E823" i="20"/>
  <c r="V822" i="20"/>
  <c r="E822" i="20"/>
  <c r="V821" i="20"/>
  <c r="E821" i="20"/>
  <c r="V800" i="20"/>
  <c r="E800" i="20"/>
  <c r="V799" i="20"/>
  <c r="E799" i="20"/>
  <c r="V798" i="20"/>
  <c r="E798" i="20"/>
  <c r="V797" i="20"/>
  <c r="E797" i="20"/>
  <c r="V795" i="20"/>
  <c r="E795" i="20"/>
  <c r="V794" i="20"/>
  <c r="E794" i="20"/>
  <c r="V793" i="20"/>
  <c r="E793" i="20"/>
  <c r="V792" i="20"/>
  <c r="E792" i="20"/>
  <c r="V790" i="20"/>
  <c r="E790" i="20"/>
  <c r="V789" i="20"/>
  <c r="E789" i="20"/>
  <c r="V788" i="20"/>
  <c r="E788" i="20"/>
  <c r="V787" i="20"/>
  <c r="E787" i="20"/>
  <c r="V766" i="20"/>
  <c r="E766" i="20"/>
  <c r="V765" i="20"/>
  <c r="E765" i="20"/>
  <c r="V764" i="20"/>
  <c r="E764" i="20"/>
  <c r="V763" i="20"/>
  <c r="E763" i="20"/>
  <c r="V761" i="20"/>
  <c r="E761" i="20"/>
  <c r="V760" i="20"/>
  <c r="E760" i="20"/>
  <c r="V759" i="20"/>
  <c r="E759" i="20"/>
  <c r="V758" i="20"/>
  <c r="E758" i="20"/>
  <c r="V756" i="20"/>
  <c r="E756" i="20"/>
  <c r="V755" i="20"/>
  <c r="E755" i="20"/>
  <c r="V754" i="20"/>
  <c r="E754" i="20"/>
  <c r="V753" i="20"/>
  <c r="E753" i="20"/>
  <c r="R694" i="20"/>
  <c r="A694" i="20"/>
  <c r="R693" i="20"/>
  <c r="A693" i="20"/>
  <c r="R692" i="20"/>
  <c r="A692" i="20"/>
  <c r="R631" i="20"/>
  <c r="A631" i="20"/>
  <c r="R630" i="20"/>
  <c r="A630" i="20"/>
  <c r="R629" i="20"/>
  <c r="A629" i="20"/>
  <c r="R568" i="20"/>
  <c r="A568" i="20"/>
  <c r="R567" i="20"/>
  <c r="A567" i="20"/>
  <c r="R566" i="20"/>
  <c r="A566" i="20"/>
  <c r="R505" i="20"/>
  <c r="A505" i="20"/>
  <c r="R504" i="20"/>
  <c r="A504" i="20"/>
  <c r="R503" i="20"/>
  <c r="A503" i="20"/>
  <c r="R442" i="20"/>
  <c r="A442" i="20"/>
  <c r="R441" i="20"/>
  <c r="A441" i="20"/>
  <c r="R440" i="20"/>
  <c r="A440" i="20"/>
  <c r="R379" i="20"/>
  <c r="A379" i="20"/>
  <c r="R378" i="20"/>
  <c r="A378" i="20"/>
  <c r="R377" i="20"/>
  <c r="A377" i="20"/>
  <c r="R316" i="20"/>
  <c r="A316" i="20"/>
  <c r="R315" i="20"/>
  <c r="A315" i="20"/>
  <c r="R314" i="20"/>
  <c r="A314" i="20"/>
  <c r="R253" i="20"/>
  <c r="A253" i="20"/>
  <c r="R252" i="20"/>
  <c r="A252" i="20"/>
  <c r="R251" i="20"/>
  <c r="A251" i="20"/>
  <c r="R190" i="20"/>
  <c r="A190" i="20"/>
  <c r="R189" i="20"/>
  <c r="A189" i="20"/>
  <c r="R188" i="20"/>
  <c r="A188" i="20"/>
  <c r="R127" i="20"/>
  <c r="A127" i="20"/>
  <c r="R126" i="20"/>
  <c r="A126" i="20"/>
  <c r="R125" i="20"/>
  <c r="A125" i="20"/>
  <c r="X58" i="20"/>
  <c r="X57" i="20"/>
  <c r="G57" i="20"/>
  <c r="X56" i="20"/>
  <c r="G56" i="20"/>
  <c r="X55" i="20"/>
  <c r="G55" i="20"/>
  <c r="X54" i="20"/>
  <c r="U54" i="20"/>
  <c r="T96" i="20" s="1"/>
  <c r="G54" i="20"/>
  <c r="X53" i="20"/>
  <c r="V53" i="20"/>
  <c r="U53" i="20"/>
  <c r="U55" i="20" s="1"/>
  <c r="T53" i="20"/>
  <c r="S158" i="20" s="1"/>
  <c r="G53" i="20"/>
  <c r="E53" i="20"/>
  <c r="D95" i="20" s="1"/>
  <c r="D53" i="20"/>
  <c r="C53" i="20"/>
  <c r="AH36" i="20"/>
  <c r="AS9" i="20"/>
  <c r="AK29" i="20" s="1"/>
  <c r="AS8" i="20"/>
  <c r="AK28" i="20" s="1"/>
  <c r="AS5" i="20"/>
  <c r="AD27" i="20" s="1"/>
  <c r="C348" i="21" l="1"/>
  <c r="C779" i="21"/>
  <c r="AT72" i="21"/>
  <c r="AW68" i="21" s="1"/>
  <c r="AW71" i="21"/>
  <c r="AH40" i="21" s="1"/>
  <c r="AV71" i="21"/>
  <c r="AU71" i="21"/>
  <c r="AF40" i="21" s="1"/>
  <c r="AW70" i="21"/>
  <c r="AV70" i="21"/>
  <c r="AG39" i="21" s="1"/>
  <c r="AU70" i="21"/>
  <c r="AF39" i="21" s="1"/>
  <c r="AW69" i="21"/>
  <c r="AH38" i="21" s="1"/>
  <c r="K76" i="21"/>
  <c r="O76" i="21" s="1"/>
  <c r="C76" i="21"/>
  <c r="F76" i="21" s="1"/>
  <c r="C73" i="21"/>
  <c r="F73" i="21" s="1"/>
  <c r="AV69" i="21"/>
  <c r="AG38" i="21" s="1"/>
  <c r="AU69" i="21"/>
  <c r="AF38" i="21" s="1"/>
  <c r="C411" i="21"/>
  <c r="I410" i="21" s="1"/>
  <c r="C881" i="21"/>
  <c r="I891" i="21" s="1"/>
  <c r="C600" i="21"/>
  <c r="C631" i="21" s="1"/>
  <c r="C286" i="21"/>
  <c r="C315" i="21" s="1"/>
  <c r="C663" i="21"/>
  <c r="C694" i="21" s="1"/>
  <c r="C746" i="21"/>
  <c r="H746" i="21" s="1"/>
  <c r="C78" i="21"/>
  <c r="F78" i="21" s="1"/>
  <c r="C813" i="21"/>
  <c r="H813" i="21" s="1"/>
  <c r="C285" i="21"/>
  <c r="C316" i="21" s="1"/>
  <c r="C160" i="21"/>
  <c r="C189" i="21" s="1"/>
  <c r="C847" i="21"/>
  <c r="H847" i="21" s="1"/>
  <c r="C474" i="21"/>
  <c r="I474" i="21" s="1"/>
  <c r="K73" i="21"/>
  <c r="O73" i="21" s="1"/>
  <c r="AF37" i="21"/>
  <c r="C97" i="21"/>
  <c r="I96" i="21" s="1"/>
  <c r="C72" i="21"/>
  <c r="F72" i="21" s="1"/>
  <c r="C745" i="21"/>
  <c r="C750" i="21" s="1"/>
  <c r="C846" i="21"/>
  <c r="H846" i="21" s="1"/>
  <c r="C880" i="21"/>
  <c r="C885" i="21" s="1"/>
  <c r="D71" i="21"/>
  <c r="G71" i="21" s="1"/>
  <c r="H71" i="21" s="1"/>
  <c r="I71" i="21" s="1"/>
  <c r="K75" i="21"/>
  <c r="O75" i="21" s="1"/>
  <c r="C75" i="21"/>
  <c r="F75" i="21" s="1"/>
  <c r="K78" i="21"/>
  <c r="O78" i="21" s="1"/>
  <c r="D744" i="21"/>
  <c r="J754" i="21" s="1"/>
  <c r="C537" i="21"/>
  <c r="C568" i="21" s="1"/>
  <c r="K72" i="21"/>
  <c r="O72" i="21" s="1"/>
  <c r="C662" i="21"/>
  <c r="C692" i="21" s="1"/>
  <c r="D57" i="21"/>
  <c r="C882" i="21" s="1"/>
  <c r="C887" i="21" s="1"/>
  <c r="B97" i="21"/>
  <c r="H97" i="21" s="1"/>
  <c r="B285" i="21"/>
  <c r="L71" i="21"/>
  <c r="P71" i="21" s="1"/>
  <c r="D536" i="21"/>
  <c r="D566" i="21" s="1"/>
  <c r="D778" i="21"/>
  <c r="D783" i="21" s="1"/>
  <c r="B955" i="20"/>
  <c r="D954" i="20"/>
  <c r="C954" i="20"/>
  <c r="B955" i="21"/>
  <c r="D954" i="21"/>
  <c r="C954" i="21"/>
  <c r="C54" i="20"/>
  <c r="B222" i="20" s="1"/>
  <c r="B253" i="20" s="1"/>
  <c r="D599" i="21"/>
  <c r="D629" i="21" s="1"/>
  <c r="B779" i="21"/>
  <c r="H789" i="21" s="1"/>
  <c r="D812" i="21"/>
  <c r="I812" i="21" s="1"/>
  <c r="AU67" i="21"/>
  <c r="AF36" i="21" s="1"/>
  <c r="B846" i="21"/>
  <c r="G846" i="21" s="1"/>
  <c r="B72" i="21"/>
  <c r="E72" i="21" s="1"/>
  <c r="B286" i="21"/>
  <c r="B315" i="21" s="1"/>
  <c r="D879" i="21"/>
  <c r="J889" i="21" s="1"/>
  <c r="C57" i="21"/>
  <c r="B223" i="21" s="1"/>
  <c r="B75" i="21"/>
  <c r="E75" i="21" s="1"/>
  <c r="B348" i="21"/>
  <c r="H347" i="21" s="1"/>
  <c r="D96" i="21"/>
  <c r="J95" i="21" s="1"/>
  <c r="B411" i="21"/>
  <c r="B442" i="21" s="1"/>
  <c r="B537" i="21"/>
  <c r="H536" i="21" s="1"/>
  <c r="D159" i="21"/>
  <c r="D190" i="21" s="1"/>
  <c r="J75" i="21"/>
  <c r="N75" i="21" s="1"/>
  <c r="B474" i="21"/>
  <c r="B505" i="21" s="1"/>
  <c r="B662" i="21"/>
  <c r="B692" i="21" s="1"/>
  <c r="D473" i="21"/>
  <c r="D503" i="21" s="1"/>
  <c r="J72" i="21"/>
  <c r="N72" i="21" s="1"/>
  <c r="B880" i="21"/>
  <c r="H890" i="21" s="1"/>
  <c r="B813" i="21"/>
  <c r="G813" i="21" s="1"/>
  <c r="B847" i="21"/>
  <c r="H857" i="21" s="1"/>
  <c r="J76" i="21"/>
  <c r="N76" i="21" s="1"/>
  <c r="J78" i="21"/>
  <c r="N78" i="21" s="1"/>
  <c r="B73" i="21"/>
  <c r="E73" i="21" s="1"/>
  <c r="B475" i="21"/>
  <c r="B504" i="21" s="1"/>
  <c r="B881" i="21"/>
  <c r="H891" i="21" s="1"/>
  <c r="B76" i="21"/>
  <c r="E76" i="21" s="1"/>
  <c r="B600" i="21"/>
  <c r="B631" i="21" s="1"/>
  <c r="E55" i="21"/>
  <c r="L75" i="21" s="1"/>
  <c r="P75" i="21" s="1"/>
  <c r="B78" i="21"/>
  <c r="E78" i="21" s="1"/>
  <c r="B663" i="21"/>
  <c r="B694" i="21" s="1"/>
  <c r="B160" i="21"/>
  <c r="B189" i="21" s="1"/>
  <c r="B746" i="21"/>
  <c r="H756" i="21" s="1"/>
  <c r="D54" i="20"/>
  <c r="D55" i="20" s="1"/>
  <c r="B744" i="20"/>
  <c r="H754" i="20" s="1"/>
  <c r="E54" i="20"/>
  <c r="J71" i="20"/>
  <c r="N71" i="20" s="1"/>
  <c r="AW67" i="21"/>
  <c r="AH36" i="21" s="1"/>
  <c r="AH37" i="21"/>
  <c r="AV67" i="21"/>
  <c r="S847" i="21"/>
  <c r="S881" i="21"/>
  <c r="S813" i="21"/>
  <c r="S746" i="21"/>
  <c r="S663" i="21"/>
  <c r="S600" i="21"/>
  <c r="S411" i="21"/>
  <c r="S475" i="21"/>
  <c r="S286" i="21"/>
  <c r="S76" i="21"/>
  <c r="V76" i="21" s="1"/>
  <c r="S160" i="21"/>
  <c r="S78" i="21"/>
  <c r="V78" i="21" s="1"/>
  <c r="S73" i="21"/>
  <c r="V73" i="21" s="1"/>
  <c r="AA76" i="21"/>
  <c r="AE76" i="21" s="1"/>
  <c r="AA73" i="21"/>
  <c r="AE73" i="21" s="1"/>
  <c r="T57" i="21"/>
  <c r="AA80" i="21" s="1"/>
  <c r="AE80" i="21" s="1"/>
  <c r="U881" i="21"/>
  <c r="U813" i="21"/>
  <c r="U847" i="21"/>
  <c r="U746" i="21"/>
  <c r="U600" i="21"/>
  <c r="U663" i="21"/>
  <c r="U475" i="21"/>
  <c r="U411" i="21"/>
  <c r="U286" i="21"/>
  <c r="U160" i="21"/>
  <c r="U78" i="21"/>
  <c r="X78" i="21" s="1"/>
  <c r="U73" i="21"/>
  <c r="X73" i="21" s="1"/>
  <c r="AC76" i="21"/>
  <c r="AG76" i="21" s="1"/>
  <c r="U76" i="21"/>
  <c r="X76" i="21" s="1"/>
  <c r="AC73" i="21"/>
  <c r="AG73" i="21" s="1"/>
  <c r="B125" i="21"/>
  <c r="T782" i="21"/>
  <c r="Z787" i="21"/>
  <c r="Y777" i="21"/>
  <c r="J855" i="21"/>
  <c r="D850" i="21"/>
  <c r="I845" i="21"/>
  <c r="Z879" i="21"/>
  <c r="AA889" i="21"/>
  <c r="U884" i="21"/>
  <c r="C566" i="21"/>
  <c r="H778" i="21"/>
  <c r="I788" i="21"/>
  <c r="C783" i="21"/>
  <c r="S783" i="21"/>
  <c r="X778" i="21"/>
  <c r="Y788" i="21"/>
  <c r="B629" i="21"/>
  <c r="H755" i="21"/>
  <c r="B750" i="21"/>
  <c r="G745" i="21"/>
  <c r="C188" i="21"/>
  <c r="H845" i="21"/>
  <c r="C850" i="21"/>
  <c r="I855" i="21"/>
  <c r="I475" i="21"/>
  <c r="C504" i="21"/>
  <c r="S850" i="21"/>
  <c r="Y855" i="21"/>
  <c r="X845" i="21"/>
  <c r="AA845" i="21" s="1"/>
  <c r="AB845" i="21" s="1"/>
  <c r="T880" i="21"/>
  <c r="T846" i="21"/>
  <c r="T779" i="21"/>
  <c r="T745" i="21"/>
  <c r="T662" i="21"/>
  <c r="T474" i="21"/>
  <c r="T537" i="21"/>
  <c r="T97" i="21"/>
  <c r="T348" i="21"/>
  <c r="T285" i="21"/>
  <c r="T75" i="21"/>
  <c r="W75" i="21" s="1"/>
  <c r="T72" i="21"/>
  <c r="W72" i="21" s="1"/>
  <c r="U440" i="21"/>
  <c r="B188" i="21"/>
  <c r="B314" i="21"/>
  <c r="H787" i="21"/>
  <c r="B782" i="21"/>
  <c r="G777" i="21"/>
  <c r="H855" i="21"/>
  <c r="B850" i="21"/>
  <c r="G845" i="21"/>
  <c r="T314" i="21"/>
  <c r="T377" i="21"/>
  <c r="T748" i="21"/>
  <c r="Z753" i="21"/>
  <c r="Y743" i="21"/>
  <c r="C125" i="21"/>
  <c r="I127" i="21" s="1"/>
  <c r="AA788" i="21"/>
  <c r="Z778" i="21"/>
  <c r="U783" i="21"/>
  <c r="H812" i="21"/>
  <c r="I822" i="21"/>
  <c r="C817" i="21"/>
  <c r="Y754" i="21"/>
  <c r="S749" i="21"/>
  <c r="X744" i="21"/>
  <c r="T125" i="21"/>
  <c r="B253" i="21"/>
  <c r="H221" i="21"/>
  <c r="B503" i="21"/>
  <c r="U503" i="21"/>
  <c r="C251" i="21"/>
  <c r="H811" i="21"/>
  <c r="I821" i="21"/>
  <c r="C816" i="21"/>
  <c r="J221" i="21"/>
  <c r="D253" i="21"/>
  <c r="X743" i="21"/>
  <c r="Y753" i="21"/>
  <c r="S748" i="21"/>
  <c r="Y95" i="21"/>
  <c r="S127" i="21"/>
  <c r="U188" i="21"/>
  <c r="B251" i="21"/>
  <c r="H753" i="21"/>
  <c r="B748" i="21"/>
  <c r="G743" i="21"/>
  <c r="C13" i="21"/>
  <c r="AG53" i="21"/>
  <c r="S880" i="21"/>
  <c r="S846" i="21"/>
  <c r="S779" i="21"/>
  <c r="S745" i="21"/>
  <c r="S662" i="21"/>
  <c r="S537" i="21"/>
  <c r="S348" i="21"/>
  <c r="S474" i="21"/>
  <c r="AA79" i="21"/>
  <c r="AE79" i="21" s="1"/>
  <c r="S75" i="21"/>
  <c r="V75" i="21" s="1"/>
  <c r="AA78" i="21"/>
  <c r="AE78" i="21" s="1"/>
  <c r="S285" i="21"/>
  <c r="S97" i="21"/>
  <c r="S72" i="21"/>
  <c r="V72" i="21" s="1"/>
  <c r="D314" i="21"/>
  <c r="D377" i="21"/>
  <c r="I221" i="21"/>
  <c r="C253" i="21"/>
  <c r="AA72" i="21"/>
  <c r="AE72" i="21" s="1"/>
  <c r="AA822" i="21"/>
  <c r="U817" i="21"/>
  <c r="Z812" i="21"/>
  <c r="C629" i="21"/>
  <c r="S566" i="21"/>
  <c r="B749" i="21"/>
  <c r="G744" i="21"/>
  <c r="H754" i="21"/>
  <c r="S314" i="21"/>
  <c r="U377" i="21"/>
  <c r="C314" i="21"/>
  <c r="C442" i="21"/>
  <c r="S377" i="21"/>
  <c r="S782" i="21"/>
  <c r="Y787" i="21"/>
  <c r="X777" i="21"/>
  <c r="AA777" i="21" s="1"/>
  <c r="AB777" i="21" s="1"/>
  <c r="U314" i="21"/>
  <c r="AA753" i="21"/>
  <c r="U748" i="21"/>
  <c r="Z743" i="21"/>
  <c r="T251" i="21"/>
  <c r="Y811" i="21"/>
  <c r="T816" i="21"/>
  <c r="Z821" i="21"/>
  <c r="D188" i="21"/>
  <c r="I743" i="21"/>
  <c r="J753" i="21"/>
  <c r="D748" i="21"/>
  <c r="C503" i="21"/>
  <c r="Y158" i="21"/>
  <c r="S190" i="21"/>
  <c r="S251" i="21"/>
  <c r="G811" i="21"/>
  <c r="H821" i="21"/>
  <c r="B816" i="21"/>
  <c r="H777" i="21"/>
  <c r="I787" i="21"/>
  <c r="C782" i="21"/>
  <c r="S440" i="21"/>
  <c r="C379" i="21"/>
  <c r="I347" i="21"/>
  <c r="U251" i="21"/>
  <c r="AA787" i="21"/>
  <c r="Z777" i="21"/>
  <c r="U782" i="21"/>
  <c r="AA855" i="21"/>
  <c r="U850" i="21"/>
  <c r="Z845" i="21"/>
  <c r="B377" i="21"/>
  <c r="B440" i="21"/>
  <c r="Z855" i="21"/>
  <c r="T850" i="21"/>
  <c r="Y845" i="21"/>
  <c r="D251" i="21"/>
  <c r="D440" i="21"/>
  <c r="I777" i="21"/>
  <c r="D782" i="21"/>
  <c r="J787" i="21"/>
  <c r="U190" i="21"/>
  <c r="AA158" i="21"/>
  <c r="AA221" i="21"/>
  <c r="U253" i="21"/>
  <c r="U566" i="21"/>
  <c r="I158" i="21"/>
  <c r="C190" i="21"/>
  <c r="Y221" i="21"/>
  <c r="S253" i="21"/>
  <c r="S503" i="21"/>
  <c r="U56" i="21"/>
  <c r="AB78" i="21" s="1"/>
  <c r="AF78" i="21" s="1"/>
  <c r="B566" i="21"/>
  <c r="G778" i="21"/>
  <c r="B783" i="21"/>
  <c r="H788" i="21"/>
  <c r="B884" i="21"/>
  <c r="H889" i="21"/>
  <c r="G879" i="21"/>
  <c r="S188" i="21"/>
  <c r="T188" i="21"/>
  <c r="U125" i="21"/>
  <c r="U629" i="21"/>
  <c r="AA754" i="21"/>
  <c r="Z744" i="21"/>
  <c r="U749" i="21"/>
  <c r="S629" i="21"/>
  <c r="Y889" i="21"/>
  <c r="S884" i="21"/>
  <c r="X879" i="21"/>
  <c r="AA95" i="21"/>
  <c r="U127" i="21"/>
  <c r="B127" i="21"/>
  <c r="H95" i="21"/>
  <c r="U846" i="21"/>
  <c r="U880" i="21"/>
  <c r="U745" i="21"/>
  <c r="U779" i="21"/>
  <c r="U662" i="21"/>
  <c r="U537" i="21"/>
  <c r="U474" i="21"/>
  <c r="U348" i="21"/>
  <c r="U285" i="21"/>
  <c r="U72" i="21"/>
  <c r="X72" i="21" s="1"/>
  <c r="AC78" i="21"/>
  <c r="AG78" i="21" s="1"/>
  <c r="AC72" i="21"/>
  <c r="AG72" i="21" s="1"/>
  <c r="U97" i="21"/>
  <c r="U75" i="21"/>
  <c r="X75" i="21" s="1"/>
  <c r="AC75" i="21"/>
  <c r="AG75" i="21" s="1"/>
  <c r="C440" i="21"/>
  <c r="C377" i="21"/>
  <c r="H743" i="21"/>
  <c r="I753" i="21"/>
  <c r="C748" i="21"/>
  <c r="Y821" i="21"/>
  <c r="S816" i="21"/>
  <c r="X811" i="21"/>
  <c r="AA811" i="21" s="1"/>
  <c r="AB811" i="21" s="1"/>
  <c r="I789" i="21"/>
  <c r="C784" i="21"/>
  <c r="H779" i="21"/>
  <c r="V57" i="21"/>
  <c r="AC79" i="21" s="1"/>
  <c r="AG79" i="21" s="1"/>
  <c r="AA821" i="21"/>
  <c r="Z811" i="21"/>
  <c r="U816" i="21"/>
  <c r="T440" i="21"/>
  <c r="J821" i="21"/>
  <c r="D816" i="21"/>
  <c r="I811" i="21"/>
  <c r="H744" i="21"/>
  <c r="I754" i="21"/>
  <c r="C749" i="21"/>
  <c r="I889" i="21"/>
  <c r="C884" i="21"/>
  <c r="H879" i="21"/>
  <c r="Y822" i="21"/>
  <c r="S817" i="21"/>
  <c r="X812" i="21"/>
  <c r="T879" i="21"/>
  <c r="T778" i="21"/>
  <c r="T812" i="21"/>
  <c r="T744" i="21"/>
  <c r="T599" i="21"/>
  <c r="T536" i="21"/>
  <c r="T473" i="21"/>
  <c r="T222" i="21"/>
  <c r="T159" i="21"/>
  <c r="AB76" i="21"/>
  <c r="AF76" i="21" s="1"/>
  <c r="AB75" i="21"/>
  <c r="AF75" i="21" s="1"/>
  <c r="T96" i="21"/>
  <c r="T71" i="21"/>
  <c r="W71" i="21" s="1"/>
  <c r="Y71" i="21" s="1"/>
  <c r="Z71" i="21" s="1"/>
  <c r="H158" i="21"/>
  <c r="B190" i="21"/>
  <c r="G812" i="21"/>
  <c r="H822" i="21"/>
  <c r="B817" i="21"/>
  <c r="T78" i="20"/>
  <c r="W78" i="20" s="1"/>
  <c r="T72" i="20"/>
  <c r="W72" i="20" s="1"/>
  <c r="U56" i="20"/>
  <c r="T95" i="20"/>
  <c r="T159" i="20"/>
  <c r="T190" i="20" s="1"/>
  <c r="T54" i="20"/>
  <c r="S879" i="20" s="1"/>
  <c r="U57" i="20"/>
  <c r="T71" i="20"/>
  <c r="W71" i="20" s="1"/>
  <c r="V54" i="20"/>
  <c r="AH37" i="20"/>
  <c r="AH38" i="20"/>
  <c r="AH39" i="20"/>
  <c r="D125" i="20"/>
  <c r="S778" i="20"/>
  <c r="T75" i="20"/>
  <c r="W75" i="20" s="1"/>
  <c r="D845" i="20"/>
  <c r="D811" i="20"/>
  <c r="D743" i="20"/>
  <c r="D777" i="20"/>
  <c r="D284" i="20"/>
  <c r="D347" i="20"/>
  <c r="D410" i="20"/>
  <c r="D158" i="20"/>
  <c r="D221" i="20"/>
  <c r="B845" i="20"/>
  <c r="B811" i="20"/>
  <c r="B777" i="20"/>
  <c r="B743" i="20"/>
  <c r="B410" i="20"/>
  <c r="B221" i="20"/>
  <c r="B284" i="20"/>
  <c r="B95" i="20"/>
  <c r="B347" i="20"/>
  <c r="B158" i="20"/>
  <c r="U845" i="20"/>
  <c r="U777" i="20"/>
  <c r="U811" i="20"/>
  <c r="U743" i="20"/>
  <c r="U347" i="20"/>
  <c r="U158" i="20"/>
  <c r="AC71" i="20"/>
  <c r="AG71" i="20" s="1"/>
  <c r="U221" i="20"/>
  <c r="U284" i="20"/>
  <c r="U95" i="20"/>
  <c r="U410" i="20"/>
  <c r="G58" i="20"/>
  <c r="T880" i="20"/>
  <c r="T846" i="20"/>
  <c r="T779" i="20"/>
  <c r="T537" i="20"/>
  <c r="T348" i="20"/>
  <c r="T745" i="20"/>
  <c r="T474" i="20"/>
  <c r="T662" i="20"/>
  <c r="T97" i="20"/>
  <c r="AB79" i="20"/>
  <c r="AF79" i="20" s="1"/>
  <c r="AB78" i="20"/>
  <c r="AF78" i="20" s="1"/>
  <c r="T285" i="20"/>
  <c r="T79" i="20"/>
  <c r="W79" i="20" s="1"/>
  <c r="C845" i="20"/>
  <c r="C811" i="20"/>
  <c r="C743" i="20"/>
  <c r="C777" i="20"/>
  <c r="C410" i="20"/>
  <c r="C284" i="20"/>
  <c r="C95" i="20"/>
  <c r="C158" i="20"/>
  <c r="C347" i="20"/>
  <c r="C221" i="20"/>
  <c r="T125" i="20"/>
  <c r="S188" i="20"/>
  <c r="G744" i="20"/>
  <c r="Z95" i="20"/>
  <c r="T127" i="20"/>
  <c r="T879" i="20"/>
  <c r="T778" i="20"/>
  <c r="T744" i="20"/>
  <c r="T812" i="20"/>
  <c r="T599" i="20"/>
  <c r="T473" i="20"/>
  <c r="T536" i="20"/>
  <c r="T222" i="20"/>
  <c r="T882" i="20"/>
  <c r="T814" i="20"/>
  <c r="T780" i="20"/>
  <c r="T848" i="20"/>
  <c r="T412" i="20"/>
  <c r="T223" i="20"/>
  <c r="T349" i="20"/>
  <c r="T538" i="20"/>
  <c r="U71" i="20"/>
  <c r="X71" i="20" s="1"/>
  <c r="AA71" i="20"/>
  <c r="AE71" i="20" s="1"/>
  <c r="U96" i="20"/>
  <c r="AF36" i="20"/>
  <c r="AF37" i="20"/>
  <c r="AF38" i="20"/>
  <c r="AF39" i="20"/>
  <c r="AF40" i="20"/>
  <c r="S845" i="20"/>
  <c r="S743" i="20"/>
  <c r="S811" i="20"/>
  <c r="S777" i="20"/>
  <c r="S410" i="20"/>
  <c r="S284" i="20"/>
  <c r="U879" i="20"/>
  <c r="U744" i="20"/>
  <c r="U812" i="20"/>
  <c r="U778" i="20"/>
  <c r="U599" i="20"/>
  <c r="U473" i="20"/>
  <c r="U536" i="20"/>
  <c r="U222" i="20"/>
  <c r="B71" i="20"/>
  <c r="E71" i="20" s="1"/>
  <c r="AB71" i="20"/>
  <c r="AF71" i="20" s="1"/>
  <c r="AB72" i="20"/>
  <c r="AF72" i="20" s="1"/>
  <c r="AB73" i="20"/>
  <c r="AF73" i="20" s="1"/>
  <c r="AB74" i="20"/>
  <c r="AF74" i="20" s="1"/>
  <c r="AB75" i="20"/>
  <c r="AF75" i="20" s="1"/>
  <c r="AB76" i="20"/>
  <c r="AF76" i="20" s="1"/>
  <c r="AB77" i="20"/>
  <c r="AF77" i="20" s="1"/>
  <c r="AB80" i="20"/>
  <c r="AF80" i="20" s="1"/>
  <c r="T158" i="20"/>
  <c r="B159" i="20"/>
  <c r="S221" i="20"/>
  <c r="AG36" i="20"/>
  <c r="AG37" i="20"/>
  <c r="AG38" i="20"/>
  <c r="AG39" i="20"/>
  <c r="AG40" i="20"/>
  <c r="T845" i="20"/>
  <c r="T811" i="20"/>
  <c r="T777" i="20"/>
  <c r="T743" i="20"/>
  <c r="T410" i="20"/>
  <c r="T284" i="20"/>
  <c r="T347" i="20"/>
  <c r="D744" i="20"/>
  <c r="T881" i="20"/>
  <c r="T847" i="20"/>
  <c r="T746" i="20"/>
  <c r="T813" i="20"/>
  <c r="T663" i="20"/>
  <c r="T600" i="20"/>
  <c r="T475" i="20"/>
  <c r="T411" i="20"/>
  <c r="T286" i="20"/>
  <c r="S95" i="20"/>
  <c r="T221" i="20"/>
  <c r="S347" i="20"/>
  <c r="C886" i="21" l="1"/>
  <c r="H881" i="21"/>
  <c r="I97" i="21"/>
  <c r="I756" i="21"/>
  <c r="I599" i="21"/>
  <c r="C126" i="21"/>
  <c r="I126" i="21" s="1"/>
  <c r="I159" i="21"/>
  <c r="C751" i="21"/>
  <c r="I473" i="21"/>
  <c r="H745" i="21"/>
  <c r="I755" i="21"/>
  <c r="I285" i="21"/>
  <c r="I284" i="21"/>
  <c r="I160" i="21"/>
  <c r="C505" i="21"/>
  <c r="I505" i="21" s="1"/>
  <c r="I857" i="21"/>
  <c r="I890" i="21"/>
  <c r="C852" i="21"/>
  <c r="C857" i="21" s="1"/>
  <c r="C818" i="21"/>
  <c r="C833" i="21" s="1"/>
  <c r="I286" i="21"/>
  <c r="C851" i="21"/>
  <c r="C866" i="21" s="1"/>
  <c r="I823" i="21"/>
  <c r="I856" i="21"/>
  <c r="J788" i="21"/>
  <c r="H285" i="21"/>
  <c r="I744" i="21"/>
  <c r="D749" i="21"/>
  <c r="C814" i="21"/>
  <c r="I824" i="21" s="1"/>
  <c r="H880" i="21"/>
  <c r="C848" i="21"/>
  <c r="H848" i="21" s="1"/>
  <c r="H286" i="21"/>
  <c r="E56" i="21"/>
  <c r="D160" i="21" s="1"/>
  <c r="D127" i="21"/>
  <c r="J127" i="21" s="1"/>
  <c r="I662" i="21"/>
  <c r="I536" i="21"/>
  <c r="G847" i="21"/>
  <c r="B852" i="21"/>
  <c r="B867" i="21" s="1"/>
  <c r="B886" i="21"/>
  <c r="B901" i="21" s="1"/>
  <c r="G881" i="21"/>
  <c r="B126" i="21"/>
  <c r="H126" i="21" s="1"/>
  <c r="H284" i="21"/>
  <c r="B848" i="21"/>
  <c r="H858" i="21" s="1"/>
  <c r="B316" i="21"/>
  <c r="H315" i="21" s="1"/>
  <c r="B74" i="21"/>
  <c r="E74" i="21" s="1"/>
  <c r="C74" i="21"/>
  <c r="F74" i="21" s="1"/>
  <c r="K74" i="21"/>
  <c r="O74" i="21" s="1"/>
  <c r="C79" i="21"/>
  <c r="F79" i="21" s="1"/>
  <c r="C780" i="21"/>
  <c r="K79" i="21"/>
  <c r="O79" i="21" s="1"/>
  <c r="C601" i="21"/>
  <c r="C664" i="21"/>
  <c r="C412" i="21"/>
  <c r="C223" i="21"/>
  <c r="I892" i="21"/>
  <c r="C80" i="21"/>
  <c r="F80" i="21" s="1"/>
  <c r="H882" i="21"/>
  <c r="C538" i="21"/>
  <c r="I538" i="21" s="1"/>
  <c r="H96" i="21"/>
  <c r="K80" i="21"/>
  <c r="O80" i="21" s="1"/>
  <c r="C77" i="21"/>
  <c r="F77" i="21" s="1"/>
  <c r="C349" i="21"/>
  <c r="I348" i="21" s="1"/>
  <c r="K77" i="21"/>
  <c r="O77" i="21" s="1"/>
  <c r="B536" i="20"/>
  <c r="B566" i="20" s="1"/>
  <c r="B96" i="20"/>
  <c r="B127" i="20" s="1"/>
  <c r="B473" i="20"/>
  <c r="B503" i="20" s="1"/>
  <c r="B778" i="20"/>
  <c r="B812" i="20"/>
  <c r="B879" i="20"/>
  <c r="J822" i="21"/>
  <c r="D817" i="21"/>
  <c r="D822" i="21" s="1"/>
  <c r="I778" i="21"/>
  <c r="J778" i="21" s="1"/>
  <c r="K778" i="21" s="1"/>
  <c r="K788" i="21" s="1"/>
  <c r="D955" i="20"/>
  <c r="C955" i="20"/>
  <c r="B956" i="20"/>
  <c r="B956" i="21"/>
  <c r="D955" i="21"/>
  <c r="C955" i="21"/>
  <c r="B749" i="20"/>
  <c r="B764" i="20" s="1"/>
  <c r="K71" i="20"/>
  <c r="O71" i="20" s="1"/>
  <c r="B599" i="20"/>
  <c r="B629" i="20" s="1"/>
  <c r="C55" i="20"/>
  <c r="C56" i="20" s="1"/>
  <c r="I125" i="21"/>
  <c r="H856" i="21"/>
  <c r="G779" i="21"/>
  <c r="B851" i="21"/>
  <c r="B866" i="21" s="1"/>
  <c r="H599" i="21"/>
  <c r="B379" i="21"/>
  <c r="H379" i="21" s="1"/>
  <c r="B784" i="21"/>
  <c r="B799" i="21" s="1"/>
  <c r="H410" i="21"/>
  <c r="C812" i="20"/>
  <c r="C817" i="20" s="1"/>
  <c r="C71" i="20"/>
  <c r="F71" i="20" s="1"/>
  <c r="C879" i="20"/>
  <c r="I889" i="20" s="1"/>
  <c r="C778" i="20"/>
  <c r="I788" i="20" s="1"/>
  <c r="C222" i="20"/>
  <c r="C253" i="20" s="1"/>
  <c r="C536" i="20"/>
  <c r="C566" i="20" s="1"/>
  <c r="C473" i="20"/>
  <c r="C503" i="20" s="1"/>
  <c r="C159" i="20"/>
  <c r="I158" i="20" s="1"/>
  <c r="C599" i="20"/>
  <c r="C629" i="20" s="1"/>
  <c r="I879" i="21"/>
  <c r="J879" i="21" s="1"/>
  <c r="K879" i="21" s="1"/>
  <c r="H223" i="21"/>
  <c r="H222" i="21"/>
  <c r="B252" i="21"/>
  <c r="H252" i="21" s="1"/>
  <c r="B412" i="21"/>
  <c r="B441" i="21" s="1"/>
  <c r="H441" i="21" s="1"/>
  <c r="B814" i="21"/>
  <c r="G814" i="21" s="1"/>
  <c r="B885" i="21"/>
  <c r="B900" i="21" s="1"/>
  <c r="B538" i="21"/>
  <c r="B567" i="21" s="1"/>
  <c r="H566" i="21" s="1"/>
  <c r="B780" i="21"/>
  <c r="G780" i="21" s="1"/>
  <c r="J74" i="21"/>
  <c r="N74" i="21" s="1"/>
  <c r="B818" i="21"/>
  <c r="B833" i="21" s="1"/>
  <c r="H823" i="21"/>
  <c r="H475" i="21"/>
  <c r="J80" i="21"/>
  <c r="N80" i="21" s="1"/>
  <c r="D884" i="21"/>
  <c r="D894" i="21" s="1"/>
  <c r="J77" i="21"/>
  <c r="N77" i="21" s="1"/>
  <c r="G880" i="21"/>
  <c r="H188" i="21"/>
  <c r="B79" i="21"/>
  <c r="E79" i="21" s="1"/>
  <c r="J79" i="21"/>
  <c r="N79" i="21" s="1"/>
  <c r="B80" i="21"/>
  <c r="E80" i="21" s="1"/>
  <c r="B349" i="21"/>
  <c r="H349" i="21" s="1"/>
  <c r="B882" i="21"/>
  <c r="H892" i="21" s="1"/>
  <c r="B664" i="21"/>
  <c r="B693" i="21" s="1"/>
  <c r="H692" i="21" s="1"/>
  <c r="B601" i="21"/>
  <c r="H600" i="21" s="1"/>
  <c r="B77" i="21"/>
  <c r="E77" i="21" s="1"/>
  <c r="H662" i="21"/>
  <c r="H474" i="21"/>
  <c r="B751" i="21"/>
  <c r="B761" i="21" s="1"/>
  <c r="H503" i="21"/>
  <c r="B568" i="21"/>
  <c r="H568" i="21" s="1"/>
  <c r="H159" i="21"/>
  <c r="H473" i="21"/>
  <c r="H160" i="21"/>
  <c r="J158" i="21"/>
  <c r="K158" i="21" s="1"/>
  <c r="H163" i="21" s="1"/>
  <c r="G746" i="21"/>
  <c r="AY69" i="21"/>
  <c r="BA69" i="21" s="1"/>
  <c r="J812" i="21"/>
  <c r="K812" i="21" s="1"/>
  <c r="K822" i="21" s="1"/>
  <c r="AY67" i="21"/>
  <c r="BA67" i="21" s="1"/>
  <c r="AG36" i="21"/>
  <c r="D880" i="21"/>
  <c r="D537" i="21"/>
  <c r="D474" i="21"/>
  <c r="D846" i="21"/>
  <c r="D285" i="21"/>
  <c r="D72" i="21"/>
  <c r="G72" i="21" s="1"/>
  <c r="H72" i="21" s="1"/>
  <c r="I72" i="21" s="1"/>
  <c r="D348" i="21"/>
  <c r="D779" i="21"/>
  <c r="D97" i="21"/>
  <c r="D745" i="21"/>
  <c r="D75" i="21"/>
  <c r="G75" i="21" s="1"/>
  <c r="H75" i="21" s="1"/>
  <c r="I75" i="21" s="1"/>
  <c r="L72" i="21"/>
  <c r="P72" i="21" s="1"/>
  <c r="D662" i="21"/>
  <c r="D692" i="21" s="1"/>
  <c r="I188" i="21"/>
  <c r="AY70" i="21"/>
  <c r="BA70" i="21" s="1"/>
  <c r="AH39" i="21"/>
  <c r="AY68" i="21"/>
  <c r="BA68" i="21" s="1"/>
  <c r="AG37" i="21"/>
  <c r="AY71" i="21"/>
  <c r="BA71" i="21" s="1"/>
  <c r="AG40" i="21"/>
  <c r="J743" i="21"/>
  <c r="K743" i="21" s="1"/>
  <c r="D763" i="21" s="1"/>
  <c r="C880" i="20"/>
  <c r="I890" i="20" s="1"/>
  <c r="C662" i="20"/>
  <c r="C692" i="20" s="1"/>
  <c r="C846" i="20"/>
  <c r="I856" i="20" s="1"/>
  <c r="C348" i="20"/>
  <c r="C379" i="20" s="1"/>
  <c r="C779" i="20"/>
  <c r="I789" i="20" s="1"/>
  <c r="C285" i="20"/>
  <c r="C316" i="20" s="1"/>
  <c r="K72" i="20"/>
  <c r="O72" i="20" s="1"/>
  <c r="C97" i="20"/>
  <c r="C126" i="20" s="1"/>
  <c r="C745" i="20"/>
  <c r="H745" i="20" s="1"/>
  <c r="C75" i="20"/>
  <c r="F75" i="20" s="1"/>
  <c r="K75" i="20"/>
  <c r="O75" i="20" s="1"/>
  <c r="D56" i="20"/>
  <c r="K78" i="20" s="1"/>
  <c r="O78" i="20" s="1"/>
  <c r="C474" i="20"/>
  <c r="C505" i="20" s="1"/>
  <c r="C72" i="20"/>
  <c r="F72" i="20" s="1"/>
  <c r="C537" i="20"/>
  <c r="D159" i="20"/>
  <c r="D190" i="20" s="1"/>
  <c r="D96" i="20"/>
  <c r="L71" i="20"/>
  <c r="P71" i="20" s="1"/>
  <c r="D879" i="20"/>
  <c r="J889" i="20" s="1"/>
  <c r="D222" i="20"/>
  <c r="J221" i="20" s="1"/>
  <c r="D778" i="20"/>
  <c r="D783" i="20" s="1"/>
  <c r="E55" i="20"/>
  <c r="L75" i="20" s="1"/>
  <c r="P75" i="20" s="1"/>
  <c r="C744" i="20"/>
  <c r="C96" i="20"/>
  <c r="C127" i="20" s="1"/>
  <c r="D812" i="20"/>
  <c r="D817" i="20" s="1"/>
  <c r="D71" i="20"/>
  <c r="G71" i="20" s="1"/>
  <c r="D536" i="20"/>
  <c r="D566" i="20" s="1"/>
  <c r="D473" i="20"/>
  <c r="D503" i="20" s="1"/>
  <c r="D599" i="20"/>
  <c r="D629" i="20" s="1"/>
  <c r="H127" i="21"/>
  <c r="T792" i="21"/>
  <c r="U797" i="21"/>
  <c r="S787" i="21"/>
  <c r="AB787" i="21"/>
  <c r="S818" i="21"/>
  <c r="Y823" i="21"/>
  <c r="X813" i="21"/>
  <c r="H190" i="21"/>
  <c r="H189" i="21"/>
  <c r="Z95" i="21"/>
  <c r="T127" i="21"/>
  <c r="Z221" i="21"/>
  <c r="T253" i="21"/>
  <c r="T503" i="21"/>
  <c r="T817" i="21"/>
  <c r="Z822" i="21"/>
  <c r="Y812" i="21"/>
  <c r="C889" i="21"/>
  <c r="C899" i="21"/>
  <c r="I568" i="21"/>
  <c r="C753" i="21"/>
  <c r="C763" i="21"/>
  <c r="U568" i="21"/>
  <c r="AA536" i="21"/>
  <c r="U885" i="21"/>
  <c r="Z880" i="21"/>
  <c r="AA890" i="21"/>
  <c r="I379" i="21"/>
  <c r="H631" i="21"/>
  <c r="J744" i="21"/>
  <c r="K744" i="21" s="1"/>
  <c r="U827" i="21"/>
  <c r="U822" i="21"/>
  <c r="Y96" i="21"/>
  <c r="S126" i="21"/>
  <c r="Y125" i="21" s="1"/>
  <c r="Y97" i="21"/>
  <c r="S379" i="21"/>
  <c r="Y347" i="21"/>
  <c r="S750" i="21"/>
  <c r="Y755" i="21"/>
  <c r="X745" i="21"/>
  <c r="B758" i="21"/>
  <c r="B763" i="21"/>
  <c r="I694" i="21"/>
  <c r="I503" i="21"/>
  <c r="AA823" i="21"/>
  <c r="U818" i="21"/>
  <c r="Z813" i="21"/>
  <c r="S189" i="21"/>
  <c r="Y188" i="21" s="1"/>
  <c r="Y160" i="21"/>
  <c r="Y159" i="21"/>
  <c r="C787" i="21"/>
  <c r="C797" i="21"/>
  <c r="B865" i="21"/>
  <c r="B860" i="21"/>
  <c r="U865" i="21"/>
  <c r="T860" i="21"/>
  <c r="AB855" i="21"/>
  <c r="S855" i="21"/>
  <c r="AA475" i="21"/>
  <c r="AA474" i="21"/>
  <c r="U504" i="21"/>
  <c r="AA503" i="21" s="1"/>
  <c r="T783" i="21"/>
  <c r="Z788" i="21"/>
  <c r="Y778" i="21"/>
  <c r="AA778" i="21" s="1"/>
  <c r="AB778" i="21" s="1"/>
  <c r="C900" i="21"/>
  <c r="C890" i="21"/>
  <c r="U831" i="21"/>
  <c r="T826" i="21"/>
  <c r="S821" i="21"/>
  <c r="AB821" i="21"/>
  <c r="C766" i="21"/>
  <c r="C756" i="21"/>
  <c r="U126" i="21"/>
  <c r="AA125" i="21" s="1"/>
  <c r="AA97" i="21"/>
  <c r="AA96" i="21"/>
  <c r="AA284" i="21"/>
  <c r="U316" i="21"/>
  <c r="U379" i="21"/>
  <c r="AA347" i="21"/>
  <c r="Z846" i="21"/>
  <c r="AA856" i="21"/>
  <c r="U851" i="21"/>
  <c r="D787" i="21"/>
  <c r="D792" i="21"/>
  <c r="U860" i="21"/>
  <c r="U855" i="21"/>
  <c r="B831" i="21"/>
  <c r="B826" i="21"/>
  <c r="D753" i="21"/>
  <c r="D758" i="21"/>
  <c r="S797" i="21"/>
  <c r="S792" i="21"/>
  <c r="B759" i="21"/>
  <c r="B764" i="21"/>
  <c r="S316" i="21"/>
  <c r="Y284" i="21"/>
  <c r="S692" i="21"/>
  <c r="C765" i="21"/>
  <c r="C755" i="21"/>
  <c r="S763" i="21"/>
  <c r="S758" i="21"/>
  <c r="J253" i="21"/>
  <c r="U793" i="21"/>
  <c r="U788" i="21"/>
  <c r="J777" i="21"/>
  <c r="K777" i="21" s="1"/>
  <c r="T316" i="21"/>
  <c r="Z284" i="21"/>
  <c r="S860" i="21"/>
  <c r="S865" i="21"/>
  <c r="S798" i="21"/>
  <c r="S793" i="21"/>
  <c r="AA160" i="21"/>
  <c r="U189" i="21"/>
  <c r="AA188" i="21" s="1"/>
  <c r="AA159" i="21"/>
  <c r="AA662" i="21"/>
  <c r="U694" i="21"/>
  <c r="U751" i="21"/>
  <c r="Z746" i="21"/>
  <c r="AA756" i="21"/>
  <c r="Y285" i="21"/>
  <c r="Y286" i="21"/>
  <c r="S315" i="21"/>
  <c r="Y314" i="21" s="1"/>
  <c r="S886" i="21"/>
  <c r="X881" i="21"/>
  <c r="Y891" i="21"/>
  <c r="U826" i="21"/>
  <c r="U821" i="21"/>
  <c r="U784" i="21"/>
  <c r="AA789" i="21"/>
  <c r="Z779" i="21"/>
  <c r="AA189" i="21"/>
  <c r="AA190" i="21"/>
  <c r="Y72" i="21"/>
  <c r="Z72" i="21" s="1"/>
  <c r="D793" i="21"/>
  <c r="D788" i="21"/>
  <c r="T505" i="21"/>
  <c r="Z473" i="21"/>
  <c r="AA857" i="21"/>
  <c r="U852" i="21"/>
  <c r="Z847" i="21"/>
  <c r="T190" i="21"/>
  <c r="Z158" i="21"/>
  <c r="T566" i="21"/>
  <c r="AA812" i="21"/>
  <c r="AB812" i="21" s="1"/>
  <c r="C764" i="21"/>
  <c r="C754" i="21"/>
  <c r="U882" i="21"/>
  <c r="U848" i="21"/>
  <c r="U814" i="21"/>
  <c r="U780" i="21"/>
  <c r="U664" i="21"/>
  <c r="U601" i="21"/>
  <c r="U538" i="21"/>
  <c r="U349" i="21"/>
  <c r="U412" i="21"/>
  <c r="U223" i="21"/>
  <c r="U74" i="21"/>
  <c r="X74" i="21" s="1"/>
  <c r="U77" i="21"/>
  <c r="X77" i="21" s="1"/>
  <c r="U80" i="21"/>
  <c r="X80" i="21" s="1"/>
  <c r="U79" i="21"/>
  <c r="X79" i="21" s="1"/>
  <c r="AC77" i="21"/>
  <c r="AG77" i="21" s="1"/>
  <c r="AC74" i="21"/>
  <c r="AG74" i="21" s="1"/>
  <c r="S831" i="21"/>
  <c r="S826" i="21"/>
  <c r="B899" i="21"/>
  <c r="B894" i="21"/>
  <c r="T881" i="21"/>
  <c r="T847" i="21"/>
  <c r="T813" i="21"/>
  <c r="T663" i="21"/>
  <c r="T746" i="21"/>
  <c r="T600" i="21"/>
  <c r="T475" i="21"/>
  <c r="T411" i="21"/>
  <c r="T286" i="21"/>
  <c r="T160" i="21"/>
  <c r="T78" i="21"/>
  <c r="W78" i="21" s="1"/>
  <c r="Y78" i="21" s="1"/>
  <c r="Z78" i="21" s="1"/>
  <c r="T73" i="21"/>
  <c r="W73" i="21" s="1"/>
  <c r="T76" i="21"/>
  <c r="W76" i="21" s="1"/>
  <c r="Y76" i="21" s="1"/>
  <c r="Z76" i="21" s="1"/>
  <c r="AB73" i="21"/>
  <c r="AF73" i="21" s="1"/>
  <c r="U57" i="21"/>
  <c r="J190" i="21"/>
  <c r="H504" i="21"/>
  <c r="H505" i="21"/>
  <c r="H442" i="21"/>
  <c r="T831" i="21"/>
  <c r="T821" i="21"/>
  <c r="U753" i="21"/>
  <c r="U758" i="21"/>
  <c r="S784" i="21"/>
  <c r="Y789" i="21"/>
  <c r="X779" i="21"/>
  <c r="AA779" i="21" s="1"/>
  <c r="AB779" i="21" s="1"/>
  <c r="Y890" i="21"/>
  <c r="X880" i="21"/>
  <c r="S885" i="21"/>
  <c r="Y126" i="21"/>
  <c r="Y127" i="21"/>
  <c r="C831" i="21"/>
  <c r="C821" i="21"/>
  <c r="S764" i="21"/>
  <c r="S759" i="21"/>
  <c r="B792" i="21"/>
  <c r="B797" i="21"/>
  <c r="T126" i="21"/>
  <c r="Z125" i="21" s="1"/>
  <c r="Z97" i="21"/>
  <c r="Z96" i="21"/>
  <c r="Y745" i="21"/>
  <c r="Z755" i="21"/>
  <c r="T750" i="21"/>
  <c r="C788" i="21"/>
  <c r="C798" i="21"/>
  <c r="U894" i="21"/>
  <c r="U889" i="21"/>
  <c r="H314" i="21"/>
  <c r="T797" i="21"/>
  <c r="T787" i="21"/>
  <c r="AC80" i="21"/>
  <c r="AG80" i="21" s="1"/>
  <c r="Y73" i="21"/>
  <c r="Z73" i="21" s="1"/>
  <c r="X847" i="21"/>
  <c r="Y857" i="21"/>
  <c r="S852" i="21"/>
  <c r="Y536" i="21"/>
  <c r="S568" i="21"/>
  <c r="C902" i="21"/>
  <c r="C892" i="21"/>
  <c r="Z856" i="21"/>
  <c r="Y846" i="21"/>
  <c r="T851" i="21"/>
  <c r="AA410" i="21"/>
  <c r="U442" i="21"/>
  <c r="Y410" i="21"/>
  <c r="S442" i="21"/>
  <c r="B827" i="21"/>
  <c r="B832" i="21"/>
  <c r="T749" i="21"/>
  <c r="Y744" i="21"/>
  <c r="AA744" i="21" s="1"/>
  <c r="AB744" i="21" s="1"/>
  <c r="Z754" i="21"/>
  <c r="S827" i="21"/>
  <c r="S832" i="21"/>
  <c r="C799" i="21"/>
  <c r="C789" i="21"/>
  <c r="U692" i="21"/>
  <c r="U750" i="21"/>
  <c r="AA755" i="21"/>
  <c r="Z745" i="21"/>
  <c r="AA127" i="21"/>
  <c r="AA126" i="21"/>
  <c r="U759" i="21"/>
  <c r="U754" i="21"/>
  <c r="Y253" i="21"/>
  <c r="U792" i="21"/>
  <c r="U787" i="21"/>
  <c r="J811" i="21"/>
  <c r="K811" i="21" s="1"/>
  <c r="Y189" i="21"/>
  <c r="Y190" i="21"/>
  <c r="I442" i="21"/>
  <c r="I314" i="21"/>
  <c r="I253" i="21"/>
  <c r="S505" i="21"/>
  <c r="Y473" i="21"/>
  <c r="AB95" i="21"/>
  <c r="Y100" i="21"/>
  <c r="AA743" i="21"/>
  <c r="AB743" i="21" s="1"/>
  <c r="K221" i="21"/>
  <c r="I226" i="21" s="1"/>
  <c r="T763" i="21"/>
  <c r="T753" i="21"/>
  <c r="T692" i="21"/>
  <c r="Z890" i="21"/>
  <c r="Y880" i="21"/>
  <c r="T885" i="21"/>
  <c r="D759" i="21"/>
  <c r="D754" i="21"/>
  <c r="C901" i="21"/>
  <c r="C891" i="21"/>
  <c r="AA891" i="21"/>
  <c r="U886" i="21"/>
  <c r="Z881" i="21"/>
  <c r="T629" i="21"/>
  <c r="D821" i="21"/>
  <c r="D826" i="21"/>
  <c r="I631" i="21"/>
  <c r="I190" i="21"/>
  <c r="I189" i="21"/>
  <c r="I315" i="21"/>
  <c r="I316" i="21"/>
  <c r="Z889" i="21"/>
  <c r="Y879" i="21"/>
  <c r="AA879" i="21" s="1"/>
  <c r="AB879" i="21" s="1"/>
  <c r="T884" i="21"/>
  <c r="AA473" i="21"/>
  <c r="U505" i="21"/>
  <c r="K95" i="21"/>
  <c r="J100" i="21" s="1"/>
  <c r="AA100" i="21"/>
  <c r="S894" i="21"/>
  <c r="S899" i="21"/>
  <c r="B798" i="21"/>
  <c r="B793" i="21"/>
  <c r="AB221" i="21"/>
  <c r="AA253" i="21"/>
  <c r="H694" i="21"/>
  <c r="T855" i="21"/>
  <c r="T865" i="21"/>
  <c r="H54" i="21"/>
  <c r="AB158" i="21"/>
  <c r="Y75" i="21"/>
  <c r="Z75" i="21" s="1"/>
  <c r="S851" i="21"/>
  <c r="Y856" i="21"/>
  <c r="X846" i="21"/>
  <c r="AA846" i="21" s="1"/>
  <c r="AB846" i="21" s="1"/>
  <c r="H253" i="21"/>
  <c r="C832" i="21"/>
  <c r="C822" i="21"/>
  <c r="J845" i="21"/>
  <c r="K845" i="21" s="1"/>
  <c r="T379" i="21"/>
  <c r="Z347" i="21"/>
  <c r="T568" i="21"/>
  <c r="Z536" i="21"/>
  <c r="Z789" i="21"/>
  <c r="Y779" i="21"/>
  <c r="T784" i="21"/>
  <c r="I504" i="21"/>
  <c r="C855" i="21"/>
  <c r="C865" i="21"/>
  <c r="B765" i="21"/>
  <c r="B760" i="21"/>
  <c r="D860" i="21"/>
  <c r="D855" i="21"/>
  <c r="AA285" i="21"/>
  <c r="U315" i="21"/>
  <c r="AA314" i="21" s="1"/>
  <c r="AA286" i="21"/>
  <c r="U631" i="21"/>
  <c r="AA599" i="21"/>
  <c r="S882" i="21"/>
  <c r="S848" i="21"/>
  <c r="S814" i="21"/>
  <c r="S780" i="21"/>
  <c r="S601" i="21"/>
  <c r="S664" i="21"/>
  <c r="S538" i="21"/>
  <c r="S412" i="21"/>
  <c r="S223" i="21"/>
  <c r="S349" i="21"/>
  <c r="S74" i="21"/>
  <c r="V74" i="21" s="1"/>
  <c r="S79" i="21"/>
  <c r="V79" i="21" s="1"/>
  <c r="S80" i="21"/>
  <c r="V80" i="21" s="1"/>
  <c r="S77" i="21"/>
  <c r="V77" i="21" s="1"/>
  <c r="AA77" i="21"/>
  <c r="AE77" i="21" s="1"/>
  <c r="AA74" i="21"/>
  <c r="AE74" i="21" s="1"/>
  <c r="Y474" i="21"/>
  <c r="S504" i="21"/>
  <c r="Y503" i="21" s="1"/>
  <c r="Y475" i="21"/>
  <c r="S631" i="21"/>
  <c r="Y599" i="21"/>
  <c r="S694" i="21"/>
  <c r="Y662" i="21"/>
  <c r="Y756" i="21"/>
  <c r="S751" i="21"/>
  <c r="X746" i="21"/>
  <c r="S96" i="20"/>
  <c r="S599" i="20"/>
  <c r="T80" i="20"/>
  <c r="W80" i="20" s="1"/>
  <c r="T664" i="20"/>
  <c r="T601" i="20"/>
  <c r="T74" i="20"/>
  <c r="W74" i="20" s="1"/>
  <c r="T77" i="20"/>
  <c r="W77" i="20" s="1"/>
  <c r="T160" i="20"/>
  <c r="T76" i="20"/>
  <c r="W76" i="20" s="1"/>
  <c r="T73" i="20"/>
  <c r="W73" i="20" s="1"/>
  <c r="S222" i="20"/>
  <c r="S159" i="20"/>
  <c r="S812" i="20"/>
  <c r="T55" i="20"/>
  <c r="S473" i="20"/>
  <c r="S744" i="20"/>
  <c r="T57" i="20"/>
  <c r="T56" i="20"/>
  <c r="AA76" i="20" s="1"/>
  <c r="AE76" i="20" s="1"/>
  <c r="Z600" i="20"/>
  <c r="Z663" i="20"/>
  <c r="S71" i="20"/>
  <c r="V71" i="20" s="1"/>
  <c r="Y71" i="20" s="1"/>
  <c r="Z71" i="20" s="1"/>
  <c r="S536" i="20"/>
  <c r="V55" i="20"/>
  <c r="U159" i="20"/>
  <c r="J787" i="20"/>
  <c r="D782" i="20"/>
  <c r="I777" i="20"/>
  <c r="Y777" i="20"/>
  <c r="T782" i="20"/>
  <c r="Z787" i="20"/>
  <c r="T188" i="20"/>
  <c r="Z158" i="20"/>
  <c r="U503" i="20"/>
  <c r="Y787" i="20"/>
  <c r="S782" i="20"/>
  <c r="X777" i="20"/>
  <c r="C377" i="20"/>
  <c r="C13" i="20"/>
  <c r="S314" i="20"/>
  <c r="T853" i="20"/>
  <c r="Z858" i="20"/>
  <c r="Y848" i="20"/>
  <c r="T749" i="20"/>
  <c r="Z754" i="20"/>
  <c r="Y744" i="20"/>
  <c r="U188" i="20"/>
  <c r="B251" i="20"/>
  <c r="H253" i="20" s="1"/>
  <c r="S629" i="20"/>
  <c r="S748" i="20"/>
  <c r="Y753" i="20"/>
  <c r="X743" i="20"/>
  <c r="H788" i="20"/>
  <c r="G778" i="20"/>
  <c r="B783" i="20"/>
  <c r="Z536" i="20"/>
  <c r="T568" i="20"/>
  <c r="B314" i="20"/>
  <c r="H821" i="20"/>
  <c r="B816" i="20"/>
  <c r="G811" i="20"/>
  <c r="D188" i="20"/>
  <c r="S127" i="20"/>
  <c r="Y95" i="20"/>
  <c r="Z475" i="20"/>
  <c r="Z474" i="20"/>
  <c r="T504" i="20"/>
  <c r="U566" i="20"/>
  <c r="U783" i="20"/>
  <c r="Z778" i="20"/>
  <c r="AA788" i="20"/>
  <c r="Z812" i="20"/>
  <c r="AA822" i="20"/>
  <c r="U817" i="20"/>
  <c r="AA95" i="20"/>
  <c r="U127" i="20"/>
  <c r="T252" i="20"/>
  <c r="Z223" i="20"/>
  <c r="Z222" i="20"/>
  <c r="Y780" i="20"/>
  <c r="Z790" i="20"/>
  <c r="T785" i="20"/>
  <c r="T566" i="20"/>
  <c r="H822" i="20"/>
  <c r="G812" i="20"/>
  <c r="B817" i="20"/>
  <c r="Z127" i="20"/>
  <c r="C314" i="20"/>
  <c r="T316" i="20"/>
  <c r="Z284" i="20"/>
  <c r="U125" i="20"/>
  <c r="AA753" i="20"/>
  <c r="Z743" i="20"/>
  <c r="U748" i="20"/>
  <c r="B125" i="20"/>
  <c r="H753" i="20"/>
  <c r="G743" i="20"/>
  <c r="B748" i="20"/>
  <c r="H855" i="20"/>
  <c r="B850" i="20"/>
  <c r="G845" i="20"/>
  <c r="D251" i="20"/>
  <c r="J753" i="20"/>
  <c r="D748" i="20"/>
  <c r="I743" i="20"/>
  <c r="Y158" i="20"/>
  <c r="S190" i="20"/>
  <c r="S749" i="20"/>
  <c r="Y754" i="20"/>
  <c r="X744" i="20"/>
  <c r="Z857" i="20"/>
  <c r="Y847" i="20"/>
  <c r="T852" i="20"/>
  <c r="T440" i="20"/>
  <c r="Z411" i="20"/>
  <c r="T441" i="20"/>
  <c r="Z412" i="20"/>
  <c r="G879" i="20"/>
  <c r="H889" i="20"/>
  <c r="B884" i="20"/>
  <c r="I787" i="20"/>
  <c r="C782" i="20"/>
  <c r="H777" i="20"/>
  <c r="Z96" i="20"/>
  <c r="T126" i="20"/>
  <c r="Z125" i="20" s="1"/>
  <c r="Z97" i="20"/>
  <c r="Y745" i="20"/>
  <c r="T750" i="20"/>
  <c r="Z755" i="20"/>
  <c r="S377" i="20"/>
  <c r="Y811" i="20"/>
  <c r="Z821" i="20"/>
  <c r="T816" i="20"/>
  <c r="AA889" i="20"/>
  <c r="U884" i="20"/>
  <c r="Z879" i="20"/>
  <c r="Y821" i="20"/>
  <c r="S816" i="20"/>
  <c r="X811" i="20"/>
  <c r="AA811" i="20" s="1"/>
  <c r="AB811" i="20" s="1"/>
  <c r="T378" i="20"/>
  <c r="Z348" i="20"/>
  <c r="Z349" i="20"/>
  <c r="T379" i="20"/>
  <c r="Z347" i="20"/>
  <c r="U440" i="20"/>
  <c r="U377" i="20"/>
  <c r="AA787" i="20"/>
  <c r="Z777" i="20"/>
  <c r="U782" i="20"/>
  <c r="D377" i="20"/>
  <c r="Y54" i="20"/>
  <c r="Y788" i="20"/>
  <c r="S783" i="20"/>
  <c r="X778" i="20"/>
  <c r="AA778" i="20" s="1"/>
  <c r="AB778" i="20" s="1"/>
  <c r="T442" i="20"/>
  <c r="Z410" i="20"/>
  <c r="T850" i="20"/>
  <c r="Z855" i="20"/>
  <c r="Y845" i="20"/>
  <c r="S440" i="20"/>
  <c r="T783" i="20"/>
  <c r="Y778" i="20"/>
  <c r="Z788" i="20"/>
  <c r="Z160" i="20"/>
  <c r="C188" i="20"/>
  <c r="I821" i="20"/>
  <c r="C816" i="20"/>
  <c r="H811" i="20"/>
  <c r="AA855" i="20"/>
  <c r="Z845" i="20"/>
  <c r="U850" i="20"/>
  <c r="B440" i="20"/>
  <c r="T751" i="20"/>
  <c r="Y746" i="20"/>
  <c r="Z756" i="20"/>
  <c r="Z891" i="20"/>
  <c r="Y881" i="20"/>
  <c r="T886" i="20"/>
  <c r="T748" i="20"/>
  <c r="Z753" i="20"/>
  <c r="Y743" i="20"/>
  <c r="S251" i="20"/>
  <c r="T251" i="20"/>
  <c r="Z285" i="20"/>
  <c r="Z286" i="20"/>
  <c r="T315" i="20"/>
  <c r="T631" i="20"/>
  <c r="Z599" i="20"/>
  <c r="AA221" i="20"/>
  <c r="U253" i="20"/>
  <c r="T567" i="20"/>
  <c r="Z538" i="20"/>
  <c r="Z537" i="20"/>
  <c r="Z221" i="20"/>
  <c r="T253" i="20"/>
  <c r="Z822" i="20"/>
  <c r="T817" i="20"/>
  <c r="Y812" i="20"/>
  <c r="Z889" i="20"/>
  <c r="Y879" i="20"/>
  <c r="T884" i="20"/>
  <c r="H221" i="20"/>
  <c r="C440" i="20"/>
  <c r="I855" i="20"/>
  <c r="C850" i="20"/>
  <c r="H845" i="20"/>
  <c r="T692" i="20"/>
  <c r="T784" i="20"/>
  <c r="Y779" i="20"/>
  <c r="Z789" i="20"/>
  <c r="T851" i="20"/>
  <c r="Z856" i="20"/>
  <c r="Y846" i="20"/>
  <c r="U314" i="20"/>
  <c r="AA821" i="20"/>
  <c r="U816" i="20"/>
  <c r="Z811" i="20"/>
  <c r="B188" i="20"/>
  <c r="D440" i="20"/>
  <c r="J821" i="20"/>
  <c r="D816" i="20"/>
  <c r="I811" i="20"/>
  <c r="S566" i="20"/>
  <c r="Y889" i="20"/>
  <c r="S884" i="20"/>
  <c r="X879" i="20"/>
  <c r="C125" i="20"/>
  <c r="U251" i="20"/>
  <c r="B377" i="20"/>
  <c r="T377" i="20"/>
  <c r="U629" i="20"/>
  <c r="T887" i="20"/>
  <c r="Y882" i="20"/>
  <c r="Z892" i="20"/>
  <c r="I753" i="20"/>
  <c r="H743" i="20"/>
  <c r="C748" i="20"/>
  <c r="G777" i="20"/>
  <c r="H787" i="20"/>
  <c r="B782" i="20"/>
  <c r="Z823" i="20"/>
  <c r="T818" i="20"/>
  <c r="Y813" i="20"/>
  <c r="J788" i="20"/>
  <c r="I778" i="20"/>
  <c r="T629" i="20"/>
  <c r="Y822" i="20"/>
  <c r="S817" i="20"/>
  <c r="X812" i="20"/>
  <c r="S125" i="20"/>
  <c r="T694" i="20"/>
  <c r="Z662" i="20"/>
  <c r="D749" i="20"/>
  <c r="I744" i="20"/>
  <c r="J754" i="20"/>
  <c r="T314" i="20"/>
  <c r="H158" i="20"/>
  <c r="B190" i="20"/>
  <c r="AA754" i="20"/>
  <c r="Z744" i="20"/>
  <c r="U749" i="20"/>
  <c r="S850" i="20"/>
  <c r="Y855" i="20"/>
  <c r="X845" i="20"/>
  <c r="Y814" i="20"/>
  <c r="Z824" i="20"/>
  <c r="T819" i="20"/>
  <c r="T503" i="20"/>
  <c r="C251" i="20"/>
  <c r="T505" i="20"/>
  <c r="Z473" i="20"/>
  <c r="Z890" i="20"/>
  <c r="Y880" i="20"/>
  <c r="T885" i="20"/>
  <c r="D314" i="20"/>
  <c r="D850" i="20"/>
  <c r="I845" i="20"/>
  <c r="J855" i="20"/>
  <c r="Y221" i="20"/>
  <c r="S253" i="20"/>
  <c r="S503" i="20"/>
  <c r="C853" i="21" l="1"/>
  <c r="C868" i="21" s="1"/>
  <c r="I858" i="21"/>
  <c r="D475" i="21"/>
  <c r="J475" i="21" s="1"/>
  <c r="K475" i="21" s="1"/>
  <c r="H479" i="21" s="1"/>
  <c r="D286" i="21"/>
  <c r="D315" i="21" s="1"/>
  <c r="J314" i="21" s="1"/>
  <c r="C856" i="21"/>
  <c r="C867" i="21"/>
  <c r="C823" i="21"/>
  <c r="D73" i="21"/>
  <c r="G73" i="21" s="1"/>
  <c r="H73" i="21" s="1"/>
  <c r="I73" i="21" s="1"/>
  <c r="D746" i="21"/>
  <c r="D751" i="21" s="1"/>
  <c r="D76" i="21"/>
  <c r="G76" i="21" s="1"/>
  <c r="H76" i="21" s="1"/>
  <c r="I76" i="21" s="1"/>
  <c r="H56" i="21" s="1"/>
  <c r="L78" i="21"/>
  <c r="P78" i="21" s="1"/>
  <c r="H814" i="21"/>
  <c r="D847" i="21"/>
  <c r="D852" i="21" s="1"/>
  <c r="D881" i="21"/>
  <c r="I881" i="21" s="1"/>
  <c r="J881" i="21" s="1"/>
  <c r="K881" i="21" s="1"/>
  <c r="K891" i="21" s="1"/>
  <c r="D411" i="21"/>
  <c r="J410" i="21" s="1"/>
  <c r="K410" i="21" s="1"/>
  <c r="H429" i="21" s="1"/>
  <c r="L73" i="21"/>
  <c r="P73" i="21" s="1"/>
  <c r="D663" i="21"/>
  <c r="D694" i="21" s="1"/>
  <c r="D813" i="21"/>
  <c r="J823" i="21" s="1"/>
  <c r="D600" i="21"/>
  <c r="J599" i="21" s="1"/>
  <c r="K599" i="21" s="1"/>
  <c r="I604" i="21" s="1"/>
  <c r="D78" i="21"/>
  <c r="G78" i="21" s="1"/>
  <c r="H78" i="21" s="1"/>
  <c r="I78" i="21" s="1"/>
  <c r="C819" i="21"/>
  <c r="C824" i="21" s="1"/>
  <c r="B896" i="21"/>
  <c r="H125" i="21"/>
  <c r="H251" i="21"/>
  <c r="B862" i="21"/>
  <c r="L76" i="21"/>
  <c r="P76" i="21" s="1"/>
  <c r="E57" i="21"/>
  <c r="L79" i="21" s="1"/>
  <c r="P79" i="21" s="1"/>
  <c r="H316" i="21"/>
  <c r="G848" i="21"/>
  <c r="B853" i="21"/>
  <c r="B863" i="21" s="1"/>
  <c r="C567" i="21"/>
  <c r="I537" i="21"/>
  <c r="B378" i="21"/>
  <c r="H377" i="21" s="1"/>
  <c r="I223" i="21"/>
  <c r="I222" i="21"/>
  <c r="C252" i="21"/>
  <c r="I411" i="21"/>
  <c r="C441" i="21"/>
  <c r="I412" i="21"/>
  <c r="D827" i="21"/>
  <c r="I663" i="21"/>
  <c r="C693" i="21"/>
  <c r="I664" i="21"/>
  <c r="H664" i="21"/>
  <c r="C630" i="21"/>
  <c r="I601" i="21"/>
  <c r="I600" i="21"/>
  <c r="B794" i="21"/>
  <c r="I349" i="21"/>
  <c r="C378" i="21"/>
  <c r="H663" i="21"/>
  <c r="I790" i="21"/>
  <c r="C785" i="21"/>
  <c r="H780" i="21"/>
  <c r="I536" i="20"/>
  <c r="H95" i="20"/>
  <c r="B759" i="20"/>
  <c r="B475" i="20"/>
  <c r="B504" i="20" s="1"/>
  <c r="H503" i="20" s="1"/>
  <c r="B813" i="20"/>
  <c r="H823" i="20" s="1"/>
  <c r="J78" i="20"/>
  <c r="N78" i="20" s="1"/>
  <c r="B286" i="20"/>
  <c r="B160" i="20"/>
  <c r="H159" i="20" s="1"/>
  <c r="C783" i="20"/>
  <c r="C798" i="20" s="1"/>
  <c r="H846" i="20"/>
  <c r="I284" i="20"/>
  <c r="C568" i="20"/>
  <c r="I568" i="20" s="1"/>
  <c r="B78" i="20"/>
  <c r="E78" i="20" s="1"/>
  <c r="H440" i="21"/>
  <c r="B861" i="21"/>
  <c r="D889" i="21"/>
  <c r="H601" i="21"/>
  <c r="B957" i="20"/>
  <c r="D956" i="20"/>
  <c r="C956" i="20"/>
  <c r="D956" i="21"/>
  <c r="C956" i="21"/>
  <c r="B957" i="21"/>
  <c r="I755" i="20"/>
  <c r="I97" i="20"/>
  <c r="B411" i="20"/>
  <c r="J76" i="20"/>
  <c r="N76" i="20" s="1"/>
  <c r="B847" i="20"/>
  <c r="H857" i="20" s="1"/>
  <c r="B600" i="20"/>
  <c r="B631" i="20" s="1"/>
  <c r="H631" i="20" s="1"/>
  <c r="C750" i="20"/>
  <c r="C765" i="20" s="1"/>
  <c r="H778" i="20"/>
  <c r="J778" i="20" s="1"/>
  <c r="K778" i="20" s="1"/>
  <c r="B846" i="20"/>
  <c r="B779" i="20"/>
  <c r="B745" i="20"/>
  <c r="J72" i="20"/>
  <c r="N72" i="20" s="1"/>
  <c r="B474" i="20"/>
  <c r="C57" i="20"/>
  <c r="B348" i="20"/>
  <c r="B662" i="20"/>
  <c r="B692" i="20" s="1"/>
  <c r="B75" i="20"/>
  <c r="E75" i="20" s="1"/>
  <c r="B72" i="20"/>
  <c r="E72" i="20" s="1"/>
  <c r="B880" i="20"/>
  <c r="B97" i="20"/>
  <c r="B537" i="20"/>
  <c r="B285" i="20"/>
  <c r="J75" i="20"/>
  <c r="N75" i="20" s="1"/>
  <c r="C884" i="20"/>
  <c r="C899" i="20" s="1"/>
  <c r="H879" i="20"/>
  <c r="E56" i="20"/>
  <c r="D73" i="20" s="1"/>
  <c r="G73" i="20" s="1"/>
  <c r="H880" i="20"/>
  <c r="C885" i="20"/>
  <c r="C900" i="20" s="1"/>
  <c r="I221" i="20"/>
  <c r="I879" i="20"/>
  <c r="J73" i="20"/>
  <c r="N73" i="20" s="1"/>
  <c r="B76" i="20"/>
  <c r="E76" i="20" s="1"/>
  <c r="B73" i="20"/>
  <c r="E73" i="20" s="1"/>
  <c r="B881" i="20"/>
  <c r="D884" i="20"/>
  <c r="D889" i="20" s="1"/>
  <c r="D57" i="20"/>
  <c r="C848" i="20" s="1"/>
  <c r="B663" i="20"/>
  <c r="B746" i="20"/>
  <c r="H538" i="21"/>
  <c r="H824" i="21"/>
  <c r="H411" i="21"/>
  <c r="B766" i="21"/>
  <c r="B822" i="21"/>
  <c r="B630" i="21"/>
  <c r="H629" i="21" s="1"/>
  <c r="H412" i="21"/>
  <c r="H812" i="20"/>
  <c r="I96" i="20"/>
  <c r="C784" i="20"/>
  <c r="C789" i="20" s="1"/>
  <c r="I822" i="20"/>
  <c r="H779" i="20"/>
  <c r="H71" i="20"/>
  <c r="I71" i="20" s="1"/>
  <c r="I473" i="20"/>
  <c r="B818" i="20"/>
  <c r="B828" i="20" s="1"/>
  <c r="I812" i="20"/>
  <c r="G813" i="20"/>
  <c r="C190" i="20"/>
  <c r="I190" i="20" s="1"/>
  <c r="J822" i="20"/>
  <c r="D253" i="20"/>
  <c r="J253" i="20" s="1"/>
  <c r="I95" i="20"/>
  <c r="J777" i="20"/>
  <c r="K777" i="20" s="1"/>
  <c r="D797" i="20" s="1"/>
  <c r="C851" i="20"/>
  <c r="C866" i="20" s="1"/>
  <c r="D832" i="21"/>
  <c r="B788" i="21"/>
  <c r="H55" i="21"/>
  <c r="B785" i="21"/>
  <c r="H790" i="21"/>
  <c r="C827" i="21"/>
  <c r="B887" i="21"/>
  <c r="B902" i="21" s="1"/>
  <c r="H567" i="21"/>
  <c r="H537" i="21"/>
  <c r="B895" i="21"/>
  <c r="B828" i="21"/>
  <c r="G882" i="21"/>
  <c r="H348" i="21"/>
  <c r="B819" i="21"/>
  <c r="B829" i="21" s="1"/>
  <c r="D798" i="21"/>
  <c r="K753" i="21"/>
  <c r="B753" i="21"/>
  <c r="C758" i="21"/>
  <c r="H693" i="21"/>
  <c r="C793" i="21"/>
  <c r="BA73" i="21"/>
  <c r="BA74" i="21" s="1"/>
  <c r="BA75" i="21" s="1"/>
  <c r="BA76" i="21" s="1"/>
  <c r="Z51" i="21" s="1"/>
  <c r="AG50" i="21" s="1"/>
  <c r="D316" i="21"/>
  <c r="J284" i="21"/>
  <c r="J755" i="21"/>
  <c r="I745" i="21"/>
  <c r="J745" i="21" s="1"/>
  <c r="K745" i="21" s="1"/>
  <c r="D765" i="21" s="1"/>
  <c r="D750" i="21"/>
  <c r="J856" i="21"/>
  <c r="I846" i="21"/>
  <c r="J846" i="21" s="1"/>
  <c r="K846" i="21" s="1"/>
  <c r="K856" i="21" s="1"/>
  <c r="D851" i="21"/>
  <c r="D189" i="21"/>
  <c r="J160" i="21"/>
  <c r="J159" i="21"/>
  <c r="K159" i="21" s="1"/>
  <c r="D126" i="21"/>
  <c r="J97" i="21"/>
  <c r="K97" i="21" s="1"/>
  <c r="H101" i="21" s="1"/>
  <c r="J96" i="21"/>
  <c r="K96" i="21" s="1"/>
  <c r="D505" i="21"/>
  <c r="J473" i="21"/>
  <c r="K473" i="21" s="1"/>
  <c r="H478" i="21" s="1"/>
  <c r="D818" i="21"/>
  <c r="J789" i="21"/>
  <c r="I779" i="21"/>
  <c r="J779" i="21" s="1"/>
  <c r="K779" i="21" s="1"/>
  <c r="B789" i="21" s="1"/>
  <c r="D784" i="21"/>
  <c r="D568" i="21"/>
  <c r="J536" i="21"/>
  <c r="D379" i="21"/>
  <c r="J347" i="21"/>
  <c r="D885" i="21"/>
  <c r="J890" i="21"/>
  <c r="I880" i="21"/>
  <c r="J880" i="21" s="1"/>
  <c r="K880" i="21" s="1"/>
  <c r="K890" i="21" s="1"/>
  <c r="J743" i="20"/>
  <c r="K743" i="20" s="1"/>
  <c r="K753" i="20" s="1"/>
  <c r="C538" i="20"/>
  <c r="D847" i="20"/>
  <c r="B315" i="20"/>
  <c r="H314" i="20" s="1"/>
  <c r="J158" i="20"/>
  <c r="K158" i="20" s="1"/>
  <c r="I163" i="20" s="1"/>
  <c r="I347" i="20"/>
  <c r="C749" i="20"/>
  <c r="I754" i="20"/>
  <c r="H744" i="20"/>
  <c r="J744" i="20" s="1"/>
  <c r="K744" i="20" s="1"/>
  <c r="D127" i="20"/>
  <c r="J95" i="20"/>
  <c r="C286" i="20"/>
  <c r="K73" i="20"/>
  <c r="O73" i="20" s="1"/>
  <c r="C746" i="20"/>
  <c r="C78" i="20"/>
  <c r="F78" i="20" s="1"/>
  <c r="C73" i="20"/>
  <c r="F73" i="20" s="1"/>
  <c r="C881" i="20"/>
  <c r="C847" i="20"/>
  <c r="C76" i="20"/>
  <c r="F76" i="20" s="1"/>
  <c r="C411" i="20"/>
  <c r="C160" i="20"/>
  <c r="C813" i="20"/>
  <c r="C663" i="20"/>
  <c r="C475" i="20"/>
  <c r="C600" i="20"/>
  <c r="K76" i="20"/>
  <c r="O76" i="20" s="1"/>
  <c r="D474" i="20"/>
  <c r="D285" i="20"/>
  <c r="D75" i="20"/>
  <c r="G75" i="20" s="1"/>
  <c r="D348" i="20"/>
  <c r="D846" i="20"/>
  <c r="D537" i="20"/>
  <c r="D880" i="20"/>
  <c r="D662" i="20"/>
  <c r="D692" i="20" s="1"/>
  <c r="D72" i="20"/>
  <c r="G72" i="20" s="1"/>
  <c r="D745" i="20"/>
  <c r="D97" i="20"/>
  <c r="L72" i="20"/>
  <c r="P72" i="20" s="1"/>
  <c r="D779" i="20"/>
  <c r="Y240" i="21"/>
  <c r="Y226" i="21"/>
  <c r="AA226" i="21"/>
  <c r="Y694" i="21"/>
  <c r="Y177" i="21"/>
  <c r="AA163" i="21"/>
  <c r="Y163" i="21"/>
  <c r="S889" i="21"/>
  <c r="U899" i="21"/>
  <c r="AB889" i="21"/>
  <c r="T894" i="21"/>
  <c r="T759" i="21"/>
  <c r="AB754" i="21"/>
  <c r="S754" i="21"/>
  <c r="U764" i="21"/>
  <c r="AB788" i="21"/>
  <c r="S788" i="21"/>
  <c r="U798" i="21"/>
  <c r="T793" i="21"/>
  <c r="U866" i="21"/>
  <c r="T861" i="21"/>
  <c r="S856" i="21"/>
  <c r="AB856" i="21"/>
  <c r="T794" i="21"/>
  <c r="U799" i="21"/>
  <c r="AB789" i="21"/>
  <c r="S789" i="21"/>
  <c r="Z160" i="21"/>
  <c r="T189" i="21"/>
  <c r="Z188" i="21" s="1"/>
  <c r="Z159" i="21"/>
  <c r="Z410" i="21"/>
  <c r="T442" i="21"/>
  <c r="T852" i="21"/>
  <c r="Z857" i="21"/>
  <c r="Y847" i="21"/>
  <c r="U630" i="21"/>
  <c r="AA629" i="21" s="1"/>
  <c r="AA601" i="21"/>
  <c r="AA600" i="21"/>
  <c r="AA824" i="21"/>
  <c r="U819" i="21"/>
  <c r="Z814" i="21"/>
  <c r="J163" i="21"/>
  <c r="Y193" i="21"/>
  <c r="AB188" i="21"/>
  <c r="S765" i="21"/>
  <c r="S760" i="21"/>
  <c r="AB96" i="21"/>
  <c r="T832" i="21"/>
  <c r="T822" i="21"/>
  <c r="Z127" i="21"/>
  <c r="Z126" i="21"/>
  <c r="K127" i="21"/>
  <c r="J131" i="21" s="1"/>
  <c r="Y352" i="21"/>
  <c r="AB347" i="21"/>
  <c r="Z100" i="21"/>
  <c r="S828" i="21"/>
  <c r="S833" i="21"/>
  <c r="AA379" i="21"/>
  <c r="U823" i="21"/>
  <c r="U828" i="21"/>
  <c r="Y379" i="21"/>
  <c r="U890" i="21"/>
  <c r="U895" i="21"/>
  <c r="T827" i="21"/>
  <c r="U832" i="21"/>
  <c r="S822" i="21"/>
  <c r="AB822" i="21"/>
  <c r="K787" i="21"/>
  <c r="B787" i="21"/>
  <c r="D797" i="21"/>
  <c r="C792" i="21"/>
  <c r="AA316" i="21"/>
  <c r="AA315" i="21"/>
  <c r="K889" i="21"/>
  <c r="D899" i="21"/>
  <c r="B889" i="21"/>
  <c r="C894" i="21"/>
  <c r="U896" i="21"/>
  <c r="U891" i="21"/>
  <c r="T900" i="21"/>
  <c r="T890" i="21"/>
  <c r="T882" i="21"/>
  <c r="T814" i="21"/>
  <c r="T848" i="21"/>
  <c r="T780" i="21"/>
  <c r="T664" i="21"/>
  <c r="T601" i="21"/>
  <c r="T538" i="21"/>
  <c r="T412" i="21"/>
  <c r="T349" i="21"/>
  <c r="T223" i="21"/>
  <c r="T80" i="21"/>
  <c r="W80" i="21" s="1"/>
  <c r="T79" i="21"/>
  <c r="W79" i="21" s="1"/>
  <c r="Y79" i="21" s="1"/>
  <c r="Z79" i="21" s="1"/>
  <c r="T77" i="21"/>
  <c r="W77" i="21" s="1"/>
  <c r="T74" i="21"/>
  <c r="W74" i="21" s="1"/>
  <c r="AB74" i="21"/>
  <c r="AF74" i="21" s="1"/>
  <c r="AB79" i="21"/>
  <c r="AF79" i="21" s="1"/>
  <c r="AB77" i="21"/>
  <c r="AF77" i="21" s="1"/>
  <c r="AB80" i="21"/>
  <c r="AF80" i="21" s="1"/>
  <c r="Z285" i="21"/>
  <c r="AB285" i="21" s="1"/>
  <c r="T315" i="21"/>
  <c r="Z314" i="21" s="1"/>
  <c r="AB314" i="21" s="1"/>
  <c r="Z286" i="21"/>
  <c r="Z474" i="21"/>
  <c r="AB474" i="21" s="1"/>
  <c r="T504" i="21"/>
  <c r="Z503" i="21" s="1"/>
  <c r="Z475" i="21"/>
  <c r="U441" i="21"/>
  <c r="AA440" i="21" s="1"/>
  <c r="AA412" i="21"/>
  <c r="AA411" i="21"/>
  <c r="AA538" i="21"/>
  <c r="U567" i="21"/>
  <c r="AA566" i="21" s="1"/>
  <c r="AA537" i="21"/>
  <c r="AA664" i="21"/>
  <c r="AA663" i="21"/>
  <c r="U693" i="21"/>
  <c r="AA692" i="21" s="1"/>
  <c r="S896" i="21"/>
  <c r="S901" i="21"/>
  <c r="Y315" i="21"/>
  <c r="Y316" i="21"/>
  <c r="H177" i="21"/>
  <c r="Y74" i="21"/>
  <c r="Z74" i="21" s="1"/>
  <c r="S819" i="21"/>
  <c r="Y824" i="21"/>
  <c r="X814" i="21"/>
  <c r="Y442" i="21"/>
  <c r="Y568" i="21"/>
  <c r="AA847" i="21"/>
  <c r="AB847" i="21" s="1"/>
  <c r="Y631" i="21"/>
  <c r="Y630" i="21"/>
  <c r="S252" i="21"/>
  <c r="Y222" i="21"/>
  <c r="Y223" i="21"/>
  <c r="S630" i="21"/>
  <c r="Y629" i="21" s="1"/>
  <c r="Y601" i="21"/>
  <c r="Y600" i="21"/>
  <c r="Y858" i="21"/>
  <c r="S853" i="21"/>
  <c r="X848" i="21"/>
  <c r="AA630" i="21"/>
  <c r="AA631" i="21"/>
  <c r="Z568" i="21"/>
  <c r="S866" i="21"/>
  <c r="S861" i="21"/>
  <c r="H114" i="21"/>
  <c r="I100" i="21"/>
  <c r="H240" i="21"/>
  <c r="D831" i="21"/>
  <c r="B821" i="21"/>
  <c r="C826" i="21"/>
  <c r="K821" i="21"/>
  <c r="Y415" i="21"/>
  <c r="AB410" i="21"/>
  <c r="AB536" i="21"/>
  <c r="AA541" i="21" s="1"/>
  <c r="J226" i="21"/>
  <c r="Z756" i="21"/>
  <c r="T751" i="21"/>
  <c r="Y746" i="21"/>
  <c r="AA746" i="21" s="1"/>
  <c r="AB746" i="21" s="1"/>
  <c r="Z848" i="21"/>
  <c r="AA858" i="21"/>
  <c r="U853" i="21"/>
  <c r="Z163" i="21"/>
  <c r="Z504" i="21"/>
  <c r="Z505" i="21"/>
  <c r="U761" i="21"/>
  <c r="U756" i="21"/>
  <c r="AA352" i="21"/>
  <c r="S761" i="21"/>
  <c r="S766" i="21"/>
  <c r="Y411" i="21"/>
  <c r="S441" i="21"/>
  <c r="Y440" i="21" s="1"/>
  <c r="Y412" i="21"/>
  <c r="Z352" i="21"/>
  <c r="H100" i="21"/>
  <c r="T889" i="21"/>
  <c r="T899" i="21"/>
  <c r="H226" i="21"/>
  <c r="T758" i="21"/>
  <c r="S753" i="21"/>
  <c r="U763" i="21"/>
  <c r="AB753" i="21"/>
  <c r="AB473" i="21"/>
  <c r="Y478" i="21"/>
  <c r="U755" i="21"/>
  <c r="U760" i="21"/>
  <c r="AA442" i="21"/>
  <c r="AA441" i="21"/>
  <c r="T856" i="21"/>
  <c r="T866" i="21"/>
  <c r="S799" i="21"/>
  <c r="S794" i="21"/>
  <c r="T694" i="21"/>
  <c r="Z662" i="21"/>
  <c r="Z891" i="21"/>
  <c r="T886" i="21"/>
  <c r="Y881" i="21"/>
  <c r="Z190" i="21"/>
  <c r="Z189" i="21"/>
  <c r="AB189" i="21" s="1"/>
  <c r="U789" i="21"/>
  <c r="U794" i="21"/>
  <c r="Y290" i="21"/>
  <c r="AB286" i="21"/>
  <c r="AA693" i="21"/>
  <c r="AA694" i="21"/>
  <c r="Z315" i="21"/>
  <c r="Z316" i="21"/>
  <c r="AB475" i="21"/>
  <c r="AA479" i="21" s="1"/>
  <c r="Y77" i="21"/>
  <c r="Z77" i="21" s="1"/>
  <c r="S378" i="21"/>
  <c r="Y377" i="21" s="1"/>
  <c r="Y349" i="21"/>
  <c r="Y348" i="21"/>
  <c r="S567" i="21"/>
  <c r="Y566" i="21" s="1"/>
  <c r="Y538" i="21"/>
  <c r="Y537" i="21"/>
  <c r="Y664" i="21"/>
  <c r="Y663" i="21"/>
  <c r="S693" i="21"/>
  <c r="Y692" i="21" s="1"/>
  <c r="T799" i="21"/>
  <c r="T789" i="21"/>
  <c r="Z379" i="21"/>
  <c r="K253" i="21"/>
  <c r="H257" i="21" s="1"/>
  <c r="AA505" i="21"/>
  <c r="AA504" i="21"/>
  <c r="Y504" i="21"/>
  <c r="Y505" i="21"/>
  <c r="AA131" i="21"/>
  <c r="T754" i="21"/>
  <c r="T764" i="21"/>
  <c r="AA415" i="21"/>
  <c r="Y131" i="21"/>
  <c r="AB127" i="21"/>
  <c r="S895" i="21"/>
  <c r="S900" i="21"/>
  <c r="Y813" i="21"/>
  <c r="Z823" i="21"/>
  <c r="T818" i="21"/>
  <c r="Y667" i="21"/>
  <c r="AB662" i="21"/>
  <c r="AB503" i="21"/>
  <c r="Y508" i="21" s="1"/>
  <c r="Y80" i="21"/>
  <c r="Z80" i="21" s="1"/>
  <c r="Y790" i="21"/>
  <c r="X780" i="21"/>
  <c r="S785" i="21"/>
  <c r="S887" i="21"/>
  <c r="Y892" i="21"/>
  <c r="X882" i="21"/>
  <c r="K855" i="21"/>
  <c r="C860" i="21"/>
  <c r="B855" i="21"/>
  <c r="D865" i="21"/>
  <c r="AA478" i="21"/>
  <c r="Y114" i="21"/>
  <c r="Y103" i="21"/>
  <c r="S862" i="21"/>
  <c r="S867" i="21"/>
  <c r="T755" i="21"/>
  <c r="T765" i="21"/>
  <c r="AB126" i="21"/>
  <c r="AA880" i="21"/>
  <c r="AB880" i="21" s="1"/>
  <c r="T631" i="21"/>
  <c r="Z599" i="21"/>
  <c r="U252" i="21"/>
  <c r="AA223" i="21"/>
  <c r="AA222" i="21"/>
  <c r="AA348" i="21"/>
  <c r="U378" i="21"/>
  <c r="AA377" i="21" s="1"/>
  <c r="AA349" i="21"/>
  <c r="U785" i="21"/>
  <c r="AA790" i="21"/>
  <c r="Z780" i="21"/>
  <c r="AA892" i="21"/>
  <c r="U887" i="21"/>
  <c r="Z882" i="21"/>
  <c r="U862" i="21"/>
  <c r="U857" i="21"/>
  <c r="AA881" i="21"/>
  <c r="AB881" i="21" s="1"/>
  <c r="AB284" i="21"/>
  <c r="U861" i="21"/>
  <c r="U856" i="21"/>
  <c r="T788" i="21"/>
  <c r="T798" i="21"/>
  <c r="AB159" i="21"/>
  <c r="AA745" i="21"/>
  <c r="AB745" i="21" s="1"/>
  <c r="AB97" i="21"/>
  <c r="Y101" i="21"/>
  <c r="AA567" i="21"/>
  <c r="AA568" i="21"/>
  <c r="Z253" i="21"/>
  <c r="AB253" i="21" s="1"/>
  <c r="K190" i="21"/>
  <c r="H194" i="21" s="1"/>
  <c r="Y164" i="21"/>
  <c r="AB160" i="21"/>
  <c r="AA164" i="21" s="1"/>
  <c r="Y130" i="21"/>
  <c r="AB125" i="21"/>
  <c r="AA130" i="21" s="1"/>
  <c r="D764" i="21"/>
  <c r="B754" i="21"/>
  <c r="C759" i="21"/>
  <c r="K754" i="21"/>
  <c r="I163" i="21"/>
  <c r="Z226" i="21"/>
  <c r="AA813" i="21"/>
  <c r="AB813" i="21" s="1"/>
  <c r="AA879" i="20"/>
  <c r="AB879" i="20" s="1"/>
  <c r="T630" i="20"/>
  <c r="Z601" i="20"/>
  <c r="Z664" i="20"/>
  <c r="T693" i="20"/>
  <c r="Z692" i="20" s="1"/>
  <c r="U190" i="20"/>
  <c r="AA190" i="20" s="1"/>
  <c r="AA158" i="20"/>
  <c r="S72" i="20"/>
  <c r="V72" i="20" s="1"/>
  <c r="S846" i="20"/>
  <c r="S348" i="20"/>
  <c r="AA79" i="20"/>
  <c r="AE79" i="20" s="1"/>
  <c r="S537" i="20"/>
  <c r="AA78" i="20"/>
  <c r="AE78" i="20" s="1"/>
  <c r="AA72" i="20"/>
  <c r="AE72" i="20" s="1"/>
  <c r="S285" i="20"/>
  <c r="S662" i="20"/>
  <c r="S692" i="20" s="1"/>
  <c r="S97" i="20"/>
  <c r="S745" i="20"/>
  <c r="S75" i="20"/>
  <c r="V75" i="20" s="1"/>
  <c r="Y75" i="20" s="1"/>
  <c r="Z75" i="20" s="1"/>
  <c r="S880" i="20"/>
  <c r="S779" i="20"/>
  <c r="S474" i="20"/>
  <c r="Z159" i="20"/>
  <c r="T189" i="20"/>
  <c r="AA744" i="20"/>
  <c r="AB744" i="20" s="1"/>
  <c r="Z251" i="20"/>
  <c r="U745" i="20"/>
  <c r="U662" i="20"/>
  <c r="U692" i="20" s="1"/>
  <c r="V56" i="20"/>
  <c r="U880" i="20"/>
  <c r="U348" i="20"/>
  <c r="U75" i="20"/>
  <c r="X75" i="20" s="1"/>
  <c r="U779" i="20"/>
  <c r="U97" i="20"/>
  <c r="U285" i="20"/>
  <c r="AC72" i="20"/>
  <c r="AG72" i="20" s="1"/>
  <c r="U846" i="20"/>
  <c r="U474" i="20"/>
  <c r="U72" i="20"/>
  <c r="X72" i="20" s="1"/>
  <c r="AC75" i="20"/>
  <c r="AG75" i="20" s="1"/>
  <c r="U537" i="20"/>
  <c r="S411" i="20"/>
  <c r="S160" i="20"/>
  <c r="S78" i="20"/>
  <c r="V78" i="20" s="1"/>
  <c r="S73" i="20"/>
  <c r="V73" i="20" s="1"/>
  <c r="S663" i="20"/>
  <c r="S600" i="20"/>
  <c r="S475" i="20"/>
  <c r="S76" i="20"/>
  <c r="V76" i="20" s="1"/>
  <c r="AA80" i="20"/>
  <c r="AE80" i="20" s="1"/>
  <c r="S881" i="20"/>
  <c r="S847" i="20"/>
  <c r="S286" i="20"/>
  <c r="AA73" i="20"/>
  <c r="AE73" i="20" s="1"/>
  <c r="S813" i="20"/>
  <c r="S746" i="20"/>
  <c r="AA75" i="20"/>
  <c r="AE75" i="20" s="1"/>
  <c r="Z314" i="20"/>
  <c r="AA777" i="20"/>
  <c r="AB777" i="20" s="1"/>
  <c r="S848" i="20"/>
  <c r="S538" i="20"/>
  <c r="AA74" i="20"/>
  <c r="AE74" i="20" s="1"/>
  <c r="S80" i="20"/>
  <c r="V80" i="20" s="1"/>
  <c r="AA77" i="20"/>
  <c r="AE77" i="20" s="1"/>
  <c r="S223" i="20"/>
  <c r="S74" i="20"/>
  <c r="V74" i="20" s="1"/>
  <c r="S814" i="20"/>
  <c r="S79" i="20"/>
  <c r="V79" i="20" s="1"/>
  <c r="S412" i="20"/>
  <c r="S882" i="20"/>
  <c r="S349" i="20"/>
  <c r="S780" i="20"/>
  <c r="S664" i="20"/>
  <c r="S77" i="20"/>
  <c r="V77" i="20" s="1"/>
  <c r="S601" i="20"/>
  <c r="AA845" i="20"/>
  <c r="AB845" i="20" s="1"/>
  <c r="T793" i="20"/>
  <c r="AB788" i="20"/>
  <c r="U798" i="20"/>
  <c r="S788" i="20"/>
  <c r="U792" i="20"/>
  <c r="U787" i="20"/>
  <c r="Z377" i="20"/>
  <c r="U894" i="20"/>
  <c r="U889" i="20"/>
  <c r="T831" i="20"/>
  <c r="T821" i="20"/>
  <c r="AB158" i="20"/>
  <c r="D753" i="20"/>
  <c r="D758" i="20"/>
  <c r="J845" i="20"/>
  <c r="K845" i="20" s="1"/>
  <c r="H127" i="20"/>
  <c r="AA127" i="20"/>
  <c r="Z190" i="20"/>
  <c r="AB221" i="20"/>
  <c r="C753" i="20"/>
  <c r="C763" i="20"/>
  <c r="T766" i="20"/>
  <c r="T756" i="20"/>
  <c r="T865" i="20"/>
  <c r="T855" i="20"/>
  <c r="Y57" i="20"/>
  <c r="Z379" i="20"/>
  <c r="Z378" i="20"/>
  <c r="C787" i="20"/>
  <c r="C797" i="20"/>
  <c r="B899" i="20"/>
  <c r="B894" i="20"/>
  <c r="S759" i="20"/>
  <c r="S764" i="20"/>
  <c r="T754" i="20"/>
  <c r="T764" i="20"/>
  <c r="AB787" i="20"/>
  <c r="S787" i="20"/>
  <c r="U797" i="20"/>
  <c r="T792" i="20"/>
  <c r="S894" i="20"/>
  <c r="S899" i="20"/>
  <c r="D826" i="20"/>
  <c r="D821" i="20"/>
  <c r="T832" i="20"/>
  <c r="T822" i="20"/>
  <c r="T891" i="20"/>
  <c r="T901" i="20"/>
  <c r="Z441" i="20"/>
  <c r="Z442" i="20"/>
  <c r="T755" i="20"/>
  <c r="T765" i="20"/>
  <c r="Z315" i="20"/>
  <c r="Z316" i="20"/>
  <c r="J190" i="20"/>
  <c r="AA743" i="20"/>
  <c r="AB743" i="20" s="1"/>
  <c r="T858" i="20"/>
  <c r="T868" i="20"/>
  <c r="S797" i="20"/>
  <c r="S792" i="20"/>
  <c r="U759" i="20"/>
  <c r="U754" i="20"/>
  <c r="AA812" i="20"/>
  <c r="AB812" i="20" s="1"/>
  <c r="I505" i="20"/>
  <c r="H190" i="20"/>
  <c r="S827" i="20"/>
  <c r="S832" i="20"/>
  <c r="D788" i="20"/>
  <c r="D793" i="20"/>
  <c r="B792" i="20"/>
  <c r="B797" i="20"/>
  <c r="U826" i="20"/>
  <c r="U821" i="20"/>
  <c r="T899" i="20"/>
  <c r="T889" i="20"/>
  <c r="Z253" i="20"/>
  <c r="Z252" i="20"/>
  <c r="Z566" i="20"/>
  <c r="D822" i="20"/>
  <c r="D827" i="20"/>
  <c r="C831" i="20"/>
  <c r="C821" i="20"/>
  <c r="I253" i="20"/>
  <c r="S793" i="20"/>
  <c r="S798" i="20"/>
  <c r="Z440" i="20"/>
  <c r="T867" i="20"/>
  <c r="T857" i="20"/>
  <c r="B865" i="20"/>
  <c r="B860" i="20"/>
  <c r="Z126" i="20"/>
  <c r="U793" i="20"/>
  <c r="U788" i="20"/>
  <c r="AB95" i="20"/>
  <c r="Y100" i="20"/>
  <c r="S763" i="20"/>
  <c r="S758" i="20"/>
  <c r="D792" i="20"/>
  <c r="D787" i="20"/>
  <c r="T900" i="20"/>
  <c r="T890" i="20"/>
  <c r="D860" i="20"/>
  <c r="D855" i="20"/>
  <c r="I379" i="20"/>
  <c r="AB889" i="20"/>
  <c r="U899" i="20"/>
  <c r="T894" i="20"/>
  <c r="S889" i="20"/>
  <c r="U753" i="20"/>
  <c r="U758" i="20"/>
  <c r="I316" i="20"/>
  <c r="Z163" i="20"/>
  <c r="T787" i="20"/>
  <c r="T797" i="20"/>
  <c r="T833" i="20"/>
  <c r="T823" i="20"/>
  <c r="I127" i="20"/>
  <c r="T789" i="20"/>
  <c r="T799" i="20"/>
  <c r="Y190" i="20"/>
  <c r="T800" i="20"/>
  <c r="T790" i="20"/>
  <c r="S865" i="20"/>
  <c r="S860" i="20"/>
  <c r="Z693" i="20"/>
  <c r="Z694" i="20"/>
  <c r="T902" i="20"/>
  <c r="T892" i="20"/>
  <c r="T856" i="20"/>
  <c r="T866" i="20"/>
  <c r="K221" i="20"/>
  <c r="I226" i="20" s="1"/>
  <c r="C832" i="20"/>
  <c r="C822" i="20"/>
  <c r="T753" i="20"/>
  <c r="T763" i="20"/>
  <c r="Z629" i="20"/>
  <c r="T798" i="20"/>
  <c r="T788" i="20"/>
  <c r="Y55" i="20"/>
  <c r="AN51" i="20" s="1"/>
  <c r="AB821" i="20"/>
  <c r="T826" i="20"/>
  <c r="S821" i="20"/>
  <c r="U831" i="20"/>
  <c r="U764" i="20"/>
  <c r="T759" i="20"/>
  <c r="S754" i="20"/>
  <c r="AB754" i="20"/>
  <c r="B832" i="20"/>
  <c r="B827" i="20"/>
  <c r="U822" i="20"/>
  <c r="U827" i="20"/>
  <c r="Y127" i="20"/>
  <c r="J811" i="20"/>
  <c r="K811" i="20" s="1"/>
  <c r="Z568" i="20"/>
  <c r="Z567" i="20"/>
  <c r="B798" i="20"/>
  <c r="B793" i="20"/>
  <c r="Y253" i="20"/>
  <c r="Z504" i="20"/>
  <c r="Z505" i="20"/>
  <c r="T834" i="20"/>
  <c r="T824" i="20"/>
  <c r="D759" i="20"/>
  <c r="D754" i="20"/>
  <c r="C855" i="20"/>
  <c r="C865" i="20"/>
  <c r="AA253" i="20"/>
  <c r="Z630" i="20"/>
  <c r="Z631" i="20"/>
  <c r="U860" i="20"/>
  <c r="U855" i="20"/>
  <c r="Y56" i="20"/>
  <c r="I125" i="20"/>
  <c r="I126" i="20"/>
  <c r="S826" i="20"/>
  <c r="S831" i="20"/>
  <c r="B758" i="20"/>
  <c r="B763" i="20"/>
  <c r="Z503" i="20"/>
  <c r="B831" i="20"/>
  <c r="B826" i="20"/>
  <c r="D504" i="21" l="1"/>
  <c r="J503" i="21" s="1"/>
  <c r="J474" i="21"/>
  <c r="K474" i="21" s="1"/>
  <c r="C858" i="21"/>
  <c r="J285" i="21"/>
  <c r="K285" i="21" s="1"/>
  <c r="J286" i="21"/>
  <c r="K286" i="21" s="1"/>
  <c r="H290" i="21" s="1"/>
  <c r="J756" i="21"/>
  <c r="I746" i="21"/>
  <c r="J746" i="21" s="1"/>
  <c r="K746" i="21" s="1"/>
  <c r="D766" i="21" s="1"/>
  <c r="F764" i="21" s="1"/>
  <c r="I847" i="21"/>
  <c r="J847" i="21" s="1"/>
  <c r="K847" i="21" s="1"/>
  <c r="C862" i="21" s="1"/>
  <c r="J857" i="21"/>
  <c r="D886" i="21"/>
  <c r="D896" i="21" s="1"/>
  <c r="J662" i="21"/>
  <c r="K662" i="21" s="1"/>
  <c r="H681" i="21" s="1"/>
  <c r="J891" i="21"/>
  <c r="D814" i="21"/>
  <c r="J824" i="21" s="1"/>
  <c r="I813" i="21"/>
  <c r="J813" i="21" s="1"/>
  <c r="K813" i="21" s="1"/>
  <c r="K823" i="21" s="1"/>
  <c r="D631" i="21"/>
  <c r="J631" i="21" s="1"/>
  <c r="K631" i="21" s="1"/>
  <c r="H635" i="21" s="1"/>
  <c r="D780" i="21"/>
  <c r="J790" i="21" s="1"/>
  <c r="D80" i="21"/>
  <c r="G80" i="21" s="1"/>
  <c r="H80" i="21" s="1"/>
  <c r="I80" i="21" s="1"/>
  <c r="D442" i="21"/>
  <c r="J442" i="21" s="1"/>
  <c r="K442" i="21" s="1"/>
  <c r="I446" i="21" s="1"/>
  <c r="D349" i="21"/>
  <c r="J348" i="21" s="1"/>
  <c r="K348" i="21" s="1"/>
  <c r="C834" i="21"/>
  <c r="D538" i="21"/>
  <c r="D567" i="21" s="1"/>
  <c r="J566" i="21" s="1"/>
  <c r="D74" i="21"/>
  <c r="G74" i="21" s="1"/>
  <c r="H74" i="21" s="1"/>
  <c r="I74" i="21" s="1"/>
  <c r="H57" i="21" s="1"/>
  <c r="D601" i="21"/>
  <c r="J600" i="21" s="1"/>
  <c r="K600" i="21" s="1"/>
  <c r="L77" i="21"/>
  <c r="P77" i="21" s="1"/>
  <c r="D412" i="21"/>
  <c r="D441" i="21" s="1"/>
  <c r="J440" i="21" s="1"/>
  <c r="D848" i="21"/>
  <c r="I848" i="21" s="1"/>
  <c r="J848" i="21" s="1"/>
  <c r="K848" i="21" s="1"/>
  <c r="L74" i="21"/>
  <c r="P74" i="21" s="1"/>
  <c r="D223" i="21"/>
  <c r="J223" i="21" s="1"/>
  <c r="H630" i="21"/>
  <c r="B868" i="21"/>
  <c r="D882" i="21"/>
  <c r="I882" i="21" s="1"/>
  <c r="J882" i="21" s="1"/>
  <c r="K882" i="21" s="1"/>
  <c r="D79" i="21"/>
  <c r="G79" i="21" s="1"/>
  <c r="H79" i="21" s="1"/>
  <c r="I79" i="21" s="1"/>
  <c r="D664" i="21"/>
  <c r="J664" i="21" s="1"/>
  <c r="L80" i="21"/>
  <c r="P80" i="21" s="1"/>
  <c r="D77" i="21"/>
  <c r="G77" i="21" s="1"/>
  <c r="H77" i="21" s="1"/>
  <c r="I77" i="21" s="1"/>
  <c r="I629" i="21"/>
  <c r="I630" i="21"/>
  <c r="I566" i="21"/>
  <c r="I567" i="21"/>
  <c r="C800" i="21"/>
  <c r="C790" i="21"/>
  <c r="I692" i="21"/>
  <c r="I693" i="21"/>
  <c r="I378" i="21"/>
  <c r="I377" i="21"/>
  <c r="I441" i="21"/>
  <c r="I440" i="21"/>
  <c r="H378" i="21"/>
  <c r="I251" i="21"/>
  <c r="I252" i="21"/>
  <c r="L73" i="20"/>
  <c r="P73" i="20" s="1"/>
  <c r="C79" i="20"/>
  <c r="F79" i="20" s="1"/>
  <c r="C601" i="20"/>
  <c r="C630" i="20" s="1"/>
  <c r="I629" i="20" s="1"/>
  <c r="H285" i="20"/>
  <c r="C788" i="20"/>
  <c r="H286" i="20"/>
  <c r="J879" i="20"/>
  <c r="K879" i="20" s="1"/>
  <c r="C894" i="20" s="1"/>
  <c r="H474" i="20"/>
  <c r="H475" i="20"/>
  <c r="C780" i="20"/>
  <c r="C785" i="20" s="1"/>
  <c r="E57" i="20"/>
  <c r="L79" i="20" s="1"/>
  <c r="P79" i="20" s="1"/>
  <c r="H160" i="20"/>
  <c r="B189" i="20"/>
  <c r="D881" i="20"/>
  <c r="J891" i="20" s="1"/>
  <c r="C80" i="20"/>
  <c r="F80" i="20" s="1"/>
  <c r="D411" i="20"/>
  <c r="K74" i="20"/>
  <c r="O74" i="20" s="1"/>
  <c r="C856" i="20"/>
  <c r="D76" i="20"/>
  <c r="G76" i="20" s="1"/>
  <c r="H76" i="20" s="1"/>
  <c r="I76" i="20" s="1"/>
  <c r="D286" i="20"/>
  <c r="J286" i="20" s="1"/>
  <c r="C758" i="20"/>
  <c r="L76" i="20"/>
  <c r="P76" i="20" s="1"/>
  <c r="D746" i="20"/>
  <c r="D751" i="20" s="1"/>
  <c r="B753" i="20"/>
  <c r="C882" i="20"/>
  <c r="H882" i="20" s="1"/>
  <c r="D160" i="20"/>
  <c r="J160" i="20" s="1"/>
  <c r="C74" i="20"/>
  <c r="F74" i="20" s="1"/>
  <c r="C889" i="20"/>
  <c r="D894" i="20"/>
  <c r="C223" i="20"/>
  <c r="I222" i="20" s="1"/>
  <c r="K79" i="20"/>
  <c r="O79" i="20" s="1"/>
  <c r="D475" i="20"/>
  <c r="J475" i="20" s="1"/>
  <c r="C664" i="20"/>
  <c r="I663" i="20" s="1"/>
  <c r="J812" i="20"/>
  <c r="K812" i="20" s="1"/>
  <c r="D832" i="20" s="1"/>
  <c r="B897" i="21"/>
  <c r="J415" i="21"/>
  <c r="D901" i="21"/>
  <c r="B958" i="20"/>
  <c r="D957" i="20"/>
  <c r="C957" i="20"/>
  <c r="B958" i="21"/>
  <c r="D957" i="21"/>
  <c r="C957" i="21"/>
  <c r="H890" i="20"/>
  <c r="B885" i="20"/>
  <c r="G880" i="20"/>
  <c r="C755" i="20"/>
  <c r="C890" i="20"/>
  <c r="H756" i="20"/>
  <c r="B751" i="20"/>
  <c r="G746" i="20"/>
  <c r="H75" i="20"/>
  <c r="I75" i="20" s="1"/>
  <c r="B852" i="20"/>
  <c r="H662" i="20"/>
  <c r="B694" i="20"/>
  <c r="J77" i="20"/>
  <c r="N77" i="20" s="1"/>
  <c r="B601" i="20"/>
  <c r="J74" i="20"/>
  <c r="N74" i="20" s="1"/>
  <c r="B664" i="20"/>
  <c r="B780" i="20"/>
  <c r="J79" i="20"/>
  <c r="N79" i="20" s="1"/>
  <c r="B77" i="20"/>
  <c r="E77" i="20" s="1"/>
  <c r="B848" i="20"/>
  <c r="B79" i="20"/>
  <c r="E79" i="20" s="1"/>
  <c r="B80" i="20"/>
  <c r="E80" i="20" s="1"/>
  <c r="B223" i="20"/>
  <c r="B882" i="20"/>
  <c r="B412" i="20"/>
  <c r="B349" i="20"/>
  <c r="B74" i="20"/>
  <c r="E74" i="20" s="1"/>
  <c r="B538" i="20"/>
  <c r="B814" i="20"/>
  <c r="B442" i="20"/>
  <c r="H410" i="20"/>
  <c r="D600" i="20"/>
  <c r="D631" i="20" s="1"/>
  <c r="G847" i="20"/>
  <c r="D663" i="20"/>
  <c r="D694" i="20" s="1"/>
  <c r="C412" i="20"/>
  <c r="C441" i="20" s="1"/>
  <c r="I440" i="20" s="1"/>
  <c r="H599" i="20"/>
  <c r="D78" i="20"/>
  <c r="G78" i="20" s="1"/>
  <c r="H78" i="20" s="1"/>
  <c r="I78" i="20" s="1"/>
  <c r="C814" i="20"/>
  <c r="H814" i="20" s="1"/>
  <c r="B886" i="20"/>
  <c r="G881" i="20"/>
  <c r="H891" i="20"/>
  <c r="H755" i="20"/>
  <c r="G745" i="20"/>
  <c r="B750" i="20"/>
  <c r="B833" i="20"/>
  <c r="C799" i="20"/>
  <c r="C77" i="20"/>
  <c r="F77" i="20" s="1"/>
  <c r="H284" i="20"/>
  <c r="B316" i="20"/>
  <c r="B784" i="20"/>
  <c r="H789" i="20"/>
  <c r="G779" i="20"/>
  <c r="H72" i="20"/>
  <c r="I72" i="20" s="1"/>
  <c r="H55" i="20" s="1"/>
  <c r="K80" i="20"/>
  <c r="O80" i="20" s="1"/>
  <c r="D813" i="20"/>
  <c r="J823" i="20" s="1"/>
  <c r="C349" i="20"/>
  <c r="I348" i="20" s="1"/>
  <c r="K95" i="20"/>
  <c r="H100" i="20" s="1"/>
  <c r="B568" i="20"/>
  <c r="H536" i="20"/>
  <c r="H856" i="20"/>
  <c r="B851" i="20"/>
  <c r="G846" i="20"/>
  <c r="B379" i="20"/>
  <c r="H347" i="20"/>
  <c r="H473" i="20"/>
  <c r="B505" i="20"/>
  <c r="L78" i="20"/>
  <c r="P78" i="20" s="1"/>
  <c r="K77" i="20"/>
  <c r="O77" i="20" s="1"/>
  <c r="H97" i="20"/>
  <c r="H96" i="20"/>
  <c r="B126" i="20"/>
  <c r="J80" i="20"/>
  <c r="N80" i="20" s="1"/>
  <c r="C896" i="21"/>
  <c r="H131" i="21"/>
  <c r="J479" i="21"/>
  <c r="H54" i="20"/>
  <c r="C792" i="20"/>
  <c r="K787" i="20"/>
  <c r="B787" i="20"/>
  <c r="J226" i="20"/>
  <c r="H73" i="20"/>
  <c r="I73" i="20" s="1"/>
  <c r="I479" i="21"/>
  <c r="J257" i="21"/>
  <c r="B891" i="21"/>
  <c r="B834" i="21"/>
  <c r="B795" i="21"/>
  <c r="B800" i="21"/>
  <c r="I257" i="21"/>
  <c r="H492" i="21"/>
  <c r="B856" i="21"/>
  <c r="C861" i="21"/>
  <c r="H103" i="21"/>
  <c r="H104" i="21" s="1"/>
  <c r="J604" i="21"/>
  <c r="C794" i="21"/>
  <c r="I478" i="21"/>
  <c r="D866" i="21"/>
  <c r="H481" i="21"/>
  <c r="H482" i="21" s="1"/>
  <c r="H604" i="21"/>
  <c r="J478" i="21"/>
  <c r="C895" i="21"/>
  <c r="K789" i="21"/>
  <c r="D799" i="21"/>
  <c r="B755" i="21"/>
  <c r="J694" i="21"/>
  <c r="D794" i="21"/>
  <c r="D789" i="21"/>
  <c r="K160" i="21"/>
  <c r="J164" i="21" s="1"/>
  <c r="D761" i="21"/>
  <c r="D756" i="21"/>
  <c r="K314" i="21"/>
  <c r="H333" i="21" s="1"/>
  <c r="K503" i="21"/>
  <c r="J508" i="21" s="1"/>
  <c r="J188" i="21"/>
  <c r="J189" i="21"/>
  <c r="K189" i="21" s="1"/>
  <c r="D890" i="21"/>
  <c r="D895" i="21"/>
  <c r="J504" i="21"/>
  <c r="K504" i="21" s="1"/>
  <c r="J505" i="21"/>
  <c r="K505" i="21" s="1"/>
  <c r="H509" i="21" s="1"/>
  <c r="D861" i="21"/>
  <c r="D856" i="21"/>
  <c r="K755" i="21"/>
  <c r="D900" i="21"/>
  <c r="K347" i="21"/>
  <c r="J352" i="21" s="1"/>
  <c r="H415" i="21"/>
  <c r="I415" i="21"/>
  <c r="C760" i="21"/>
  <c r="B890" i="21"/>
  <c r="J379" i="21"/>
  <c r="K536" i="21"/>
  <c r="J541" i="21" s="1"/>
  <c r="D823" i="21"/>
  <c r="D828" i="21"/>
  <c r="J101" i="21"/>
  <c r="I101" i="21"/>
  <c r="K284" i="21"/>
  <c r="J194" i="21"/>
  <c r="H618" i="21"/>
  <c r="D857" i="21"/>
  <c r="D862" i="21"/>
  <c r="J568" i="21"/>
  <c r="J125" i="21"/>
  <c r="J126" i="21"/>
  <c r="K126" i="21" s="1"/>
  <c r="D760" i="21"/>
  <c r="D755" i="21"/>
  <c r="F750" i="21"/>
  <c r="J316" i="21"/>
  <c r="K316" i="21" s="1"/>
  <c r="J315" i="21"/>
  <c r="K315" i="21" s="1"/>
  <c r="K754" i="20"/>
  <c r="B754" i="20"/>
  <c r="C759" i="20"/>
  <c r="D764" i="20"/>
  <c r="I880" i="20"/>
  <c r="D885" i="20"/>
  <c r="J890" i="20"/>
  <c r="C886" i="20"/>
  <c r="I891" i="20"/>
  <c r="H881" i="20"/>
  <c r="J96" i="20"/>
  <c r="D126" i="20"/>
  <c r="J125" i="20" s="1"/>
  <c r="J97" i="20"/>
  <c r="J536" i="20"/>
  <c r="D568" i="20"/>
  <c r="D505" i="20"/>
  <c r="J473" i="20"/>
  <c r="H813" i="20"/>
  <c r="I823" i="20"/>
  <c r="C818" i="20"/>
  <c r="J127" i="20"/>
  <c r="K127" i="20" s="1"/>
  <c r="I131" i="20" s="1"/>
  <c r="I412" i="20"/>
  <c r="C694" i="20"/>
  <c r="I662" i="20"/>
  <c r="D763" i="20"/>
  <c r="J755" i="20"/>
  <c r="D750" i="20"/>
  <c r="I745" i="20"/>
  <c r="D851" i="20"/>
  <c r="J856" i="20"/>
  <c r="I846" i="20"/>
  <c r="I160" i="20"/>
  <c r="I159" i="20"/>
  <c r="C189" i="20"/>
  <c r="D442" i="20"/>
  <c r="J410" i="20"/>
  <c r="I538" i="20"/>
  <c r="C567" i="20"/>
  <c r="I537" i="20"/>
  <c r="D379" i="20"/>
  <c r="J347" i="20"/>
  <c r="C631" i="20"/>
  <c r="I599" i="20"/>
  <c r="C442" i="20"/>
  <c r="I410" i="20"/>
  <c r="H746" i="20"/>
  <c r="C751" i="20"/>
  <c r="I756" i="20"/>
  <c r="J857" i="20"/>
  <c r="I847" i="20"/>
  <c r="D852" i="20"/>
  <c r="C754" i="20"/>
  <c r="C764" i="20"/>
  <c r="I790" i="20"/>
  <c r="D784" i="20"/>
  <c r="I779" i="20"/>
  <c r="J789" i="20"/>
  <c r="D316" i="20"/>
  <c r="J284" i="20"/>
  <c r="C504" i="20"/>
  <c r="I475" i="20"/>
  <c r="I474" i="20"/>
  <c r="H847" i="20"/>
  <c r="C852" i="20"/>
  <c r="I857" i="20"/>
  <c r="C315" i="20"/>
  <c r="I285" i="20"/>
  <c r="I286" i="20"/>
  <c r="I858" i="20"/>
  <c r="H848" i="20"/>
  <c r="C853" i="20"/>
  <c r="AA257" i="21"/>
  <c r="Y257" i="21"/>
  <c r="Y333" i="21"/>
  <c r="Y319" i="21"/>
  <c r="AA319" i="21"/>
  <c r="T761" i="21"/>
  <c r="U766" i="21"/>
  <c r="AB756" i="21"/>
  <c r="S756" i="21"/>
  <c r="Y69" i="21"/>
  <c r="S902" i="21"/>
  <c r="S897" i="21"/>
  <c r="AB348" i="21"/>
  <c r="AA508" i="21"/>
  <c r="Y541" i="21"/>
  <c r="S863" i="21"/>
  <c r="S868" i="21"/>
  <c r="AB223" i="21"/>
  <c r="Y227" i="21" s="1"/>
  <c r="AB442" i="21"/>
  <c r="Z541" i="21"/>
  <c r="Z508" i="21"/>
  <c r="T252" i="21"/>
  <c r="Z223" i="21"/>
  <c r="Z222" i="21"/>
  <c r="T378" i="21"/>
  <c r="Z349" i="21"/>
  <c r="Z348" i="21"/>
  <c r="Z442" i="21"/>
  <c r="U833" i="21"/>
  <c r="S823" i="21"/>
  <c r="T828" i="21"/>
  <c r="AB823" i="21"/>
  <c r="Z257" i="21"/>
  <c r="Y292" i="21"/>
  <c r="Y303" i="21"/>
  <c r="Z631" i="21"/>
  <c r="U900" i="21"/>
  <c r="T895" i="21"/>
  <c r="S890" i="21"/>
  <c r="AB890" i="21"/>
  <c r="I194" i="21"/>
  <c r="S795" i="21"/>
  <c r="S800" i="21"/>
  <c r="Y681" i="21"/>
  <c r="AB349" i="21"/>
  <c r="Y353" i="21" s="1"/>
  <c r="Z667" i="21"/>
  <c r="AA101" i="21"/>
  <c r="Z289" i="21"/>
  <c r="Y429" i="21"/>
  <c r="AB222" i="21"/>
  <c r="AB599" i="21"/>
  <c r="Z604" i="21" s="1"/>
  <c r="T441" i="21"/>
  <c r="Z440" i="21" s="1"/>
  <c r="Z412" i="21"/>
  <c r="Z411" i="21"/>
  <c r="T887" i="21"/>
  <c r="Y882" i="21"/>
  <c r="Z892" i="21"/>
  <c r="AB379" i="21"/>
  <c r="Y383" i="21"/>
  <c r="AA383" i="21"/>
  <c r="Y355" i="21"/>
  <c r="Y366" i="21"/>
  <c r="Z131" i="21"/>
  <c r="Y207" i="21"/>
  <c r="AA193" i="21"/>
  <c r="Z415" i="21"/>
  <c r="Y166" i="21"/>
  <c r="Y144" i="21"/>
  <c r="Y133" i="21"/>
  <c r="U765" i="21"/>
  <c r="W764" i="21" s="1"/>
  <c r="W766" i="21" s="1"/>
  <c r="AA751" i="21" s="1"/>
  <c r="T760" i="21"/>
  <c r="W759" i="21" s="1"/>
  <c r="W761" i="21" s="1"/>
  <c r="Z751" i="21" s="1"/>
  <c r="S755" i="21"/>
  <c r="W754" i="21" s="1"/>
  <c r="W756" i="21" s="1"/>
  <c r="AB755" i="21"/>
  <c r="U790" i="21"/>
  <c r="U795" i="21"/>
  <c r="Z693" i="21"/>
  <c r="Z694" i="21"/>
  <c r="AB694" i="21" s="1"/>
  <c r="AB411" i="21"/>
  <c r="Y251" i="21"/>
  <c r="Y252" i="21"/>
  <c r="Y441" i="21"/>
  <c r="AB190" i="21"/>
  <c r="Y196" i="21" s="1"/>
  <c r="AB316" i="21"/>
  <c r="Y320" i="21" s="1"/>
  <c r="Z538" i="21"/>
  <c r="AB538" i="21" s="1"/>
  <c r="T567" i="21"/>
  <c r="Z537" i="21"/>
  <c r="AB537" i="21" s="1"/>
  <c r="T693" i="21"/>
  <c r="Z692" i="21" s="1"/>
  <c r="Z664" i="21"/>
  <c r="AB664" i="21" s="1"/>
  <c r="Z663" i="21"/>
  <c r="AA378" i="21"/>
  <c r="AA353" i="21"/>
  <c r="Y111" i="21"/>
  <c r="Z105" i="21" s="1"/>
  <c r="Y104" i="21"/>
  <c r="Y105" i="21" s="1"/>
  <c r="T833" i="21"/>
  <c r="T823" i="21"/>
  <c r="Z383" i="21"/>
  <c r="AD77" i="21"/>
  <c r="AB315" i="21"/>
  <c r="AA697" i="21"/>
  <c r="Z290" i="21"/>
  <c r="T630" i="21"/>
  <c r="Z629" i="21" s="1"/>
  <c r="Z601" i="21"/>
  <c r="AB601" i="21" s="1"/>
  <c r="Z600" i="21"/>
  <c r="AB600" i="21" s="1"/>
  <c r="T853" i="21"/>
  <c r="Z858" i="21"/>
  <c r="Y848" i="21"/>
  <c r="AA667" i="21"/>
  <c r="U829" i="21"/>
  <c r="U824" i="21"/>
  <c r="AA289" i="21"/>
  <c r="AA227" i="21"/>
  <c r="AB692" i="21"/>
  <c r="Y697" i="21"/>
  <c r="Y289" i="21"/>
  <c r="AB891" i="21"/>
  <c r="S891" i="21"/>
  <c r="T896" i="21"/>
  <c r="U901" i="21"/>
  <c r="U892" i="21"/>
  <c r="U897" i="21"/>
  <c r="AA251" i="21"/>
  <c r="AA252" i="21"/>
  <c r="AA882" i="21"/>
  <c r="AB882" i="21" s="1"/>
  <c r="AD80" i="21"/>
  <c r="Z130" i="21"/>
  <c r="AB505" i="21"/>
  <c r="Y509" i="21"/>
  <c r="Y479" i="21"/>
  <c r="Y481" i="21"/>
  <c r="Y492" i="21"/>
  <c r="AA290" i="21"/>
  <c r="U858" i="21"/>
  <c r="U863" i="21"/>
  <c r="T756" i="21"/>
  <c r="T766" i="21"/>
  <c r="W750" i="21"/>
  <c r="AB629" i="21"/>
  <c r="AB857" i="21"/>
  <c r="U867" i="21"/>
  <c r="T862" i="21"/>
  <c r="S857" i="21"/>
  <c r="AB568" i="21"/>
  <c r="Y572" i="21"/>
  <c r="S834" i="21"/>
  <c r="S829" i="21"/>
  <c r="Z319" i="21"/>
  <c r="Y814" i="21"/>
  <c r="AA814" i="21" s="1"/>
  <c r="AB814" i="21" s="1"/>
  <c r="Z824" i="21"/>
  <c r="T819" i="21"/>
  <c r="W818" i="21" s="1"/>
  <c r="I131" i="21"/>
  <c r="Z193" i="21"/>
  <c r="Y522" i="21"/>
  <c r="Y511" i="21"/>
  <c r="AB504" i="21"/>
  <c r="AA509" i="21"/>
  <c r="AB663" i="21"/>
  <c r="Z320" i="21"/>
  <c r="T891" i="21"/>
  <c r="T901" i="21"/>
  <c r="Z101" i="21"/>
  <c r="AA446" i="21"/>
  <c r="Z758" i="21"/>
  <c r="AB412" i="21"/>
  <c r="Y418" i="21" s="1"/>
  <c r="Y555" i="21"/>
  <c r="Z572" i="21"/>
  <c r="AA848" i="21"/>
  <c r="AB848" i="21" s="1"/>
  <c r="Y567" i="21"/>
  <c r="AD74" i="21"/>
  <c r="Z479" i="21"/>
  <c r="T785" i="21"/>
  <c r="W784" i="21" s="1"/>
  <c r="Y780" i="21"/>
  <c r="AA780" i="21" s="1"/>
  <c r="AB780" i="21" s="1"/>
  <c r="Z790" i="21"/>
  <c r="Y378" i="21"/>
  <c r="Z478" i="21"/>
  <c r="T857" i="21"/>
  <c r="T867" i="21"/>
  <c r="Z164" i="21"/>
  <c r="Y693" i="21"/>
  <c r="AB693" i="21" s="1"/>
  <c r="S693" i="20"/>
  <c r="Y692" i="20" s="1"/>
  <c r="Y664" i="20"/>
  <c r="Y663" i="20"/>
  <c r="S819" i="20"/>
  <c r="Y824" i="20"/>
  <c r="X814" i="20"/>
  <c r="S567" i="20"/>
  <c r="Y566" i="20" s="1"/>
  <c r="Y538" i="20"/>
  <c r="Y537" i="20"/>
  <c r="S751" i="20"/>
  <c r="X746" i="20"/>
  <c r="Y756" i="20"/>
  <c r="U505" i="20"/>
  <c r="AA473" i="20"/>
  <c r="S505" i="20"/>
  <c r="Y473" i="20"/>
  <c r="Y347" i="20"/>
  <c r="S379" i="20"/>
  <c r="Y790" i="20"/>
  <c r="X780" i="20"/>
  <c r="S785" i="20"/>
  <c r="Y858" i="20"/>
  <c r="S853" i="20"/>
  <c r="X848" i="20"/>
  <c r="Y823" i="20"/>
  <c r="S818" i="20"/>
  <c r="X813" i="20"/>
  <c r="S189" i="20"/>
  <c r="Y159" i="20"/>
  <c r="Y160" i="20"/>
  <c r="AA856" i="20"/>
  <c r="Z846" i="20"/>
  <c r="U851" i="20"/>
  <c r="AA347" i="20"/>
  <c r="U379" i="20"/>
  <c r="U750" i="20"/>
  <c r="Z745" i="20"/>
  <c r="AA755" i="20"/>
  <c r="Y789" i="20"/>
  <c r="X779" i="20"/>
  <c r="S784" i="20"/>
  <c r="S316" i="20"/>
  <c r="Y284" i="20"/>
  <c r="Y856" i="20"/>
  <c r="S851" i="20"/>
  <c r="X846" i="20"/>
  <c r="AA846" i="20" s="1"/>
  <c r="AB846" i="20" s="1"/>
  <c r="S378" i="20"/>
  <c r="Y377" i="20" s="1"/>
  <c r="Y349" i="20"/>
  <c r="Y348" i="20"/>
  <c r="Y222" i="20"/>
  <c r="S252" i="20"/>
  <c r="Y223" i="20"/>
  <c r="Y475" i="20"/>
  <c r="Y474" i="20"/>
  <c r="S504" i="20"/>
  <c r="Y503" i="20" s="1"/>
  <c r="Y410" i="20"/>
  <c r="S442" i="20"/>
  <c r="U885" i="20"/>
  <c r="Z880" i="20"/>
  <c r="AA890" i="20"/>
  <c r="Y890" i="20"/>
  <c r="S885" i="20"/>
  <c r="X880" i="20"/>
  <c r="Y72" i="20"/>
  <c r="Z72" i="20" s="1"/>
  <c r="Y892" i="20"/>
  <c r="X882" i="20"/>
  <c r="S887" i="20"/>
  <c r="Y286" i="20"/>
  <c r="Y285" i="20"/>
  <c r="S315" i="20"/>
  <c r="Y314" i="20" s="1"/>
  <c r="S631" i="20"/>
  <c r="Y599" i="20"/>
  <c r="U568" i="20"/>
  <c r="AA536" i="20"/>
  <c r="AA284" i="20"/>
  <c r="U316" i="20"/>
  <c r="U847" i="20"/>
  <c r="AC80" i="20"/>
  <c r="AG80" i="20" s="1"/>
  <c r="U746" i="20"/>
  <c r="U411" i="20"/>
  <c r="U663" i="20"/>
  <c r="AC73" i="20"/>
  <c r="AG73" i="20" s="1"/>
  <c r="U600" i="20"/>
  <c r="U78" i="20"/>
  <c r="X78" i="20" s="1"/>
  <c r="Y78" i="20" s="1"/>
  <c r="Z78" i="20" s="1"/>
  <c r="U813" i="20"/>
  <c r="U286" i="20"/>
  <c r="U73" i="20"/>
  <c r="X73" i="20" s="1"/>
  <c r="Y73" i="20" s="1"/>
  <c r="Z73" i="20" s="1"/>
  <c r="AC76" i="20"/>
  <c r="AG76" i="20" s="1"/>
  <c r="U160" i="20"/>
  <c r="U881" i="20"/>
  <c r="U475" i="20"/>
  <c r="U76" i="20"/>
  <c r="X76" i="20" s="1"/>
  <c r="Y76" i="20" s="1"/>
  <c r="Z76" i="20" s="1"/>
  <c r="V57" i="20"/>
  <c r="S630" i="20"/>
  <c r="Y629" i="20" s="1"/>
  <c r="Y601" i="20"/>
  <c r="Y600" i="20"/>
  <c r="Y411" i="20"/>
  <c r="Y412" i="20"/>
  <c r="S441" i="20"/>
  <c r="Y440" i="20" s="1"/>
  <c r="Y857" i="20"/>
  <c r="S852" i="20"/>
  <c r="X847" i="20"/>
  <c r="S694" i="20"/>
  <c r="Y662" i="20"/>
  <c r="AA96" i="20"/>
  <c r="U126" i="20"/>
  <c r="AA97" i="20"/>
  <c r="AC78" i="20"/>
  <c r="AG78" i="20" s="1"/>
  <c r="Z189" i="20"/>
  <c r="Z188" i="20"/>
  <c r="S750" i="20"/>
  <c r="X745" i="20"/>
  <c r="AA745" i="20" s="1"/>
  <c r="AB745" i="20" s="1"/>
  <c r="AB755" i="20" s="1"/>
  <c r="Y755" i="20"/>
  <c r="S568" i="20"/>
  <c r="Y536" i="20"/>
  <c r="Y891" i="20"/>
  <c r="S886" i="20"/>
  <c r="X881" i="20"/>
  <c r="AA789" i="20"/>
  <c r="U784" i="20"/>
  <c r="Z779" i="20"/>
  <c r="Y96" i="20"/>
  <c r="AB96" i="20" s="1"/>
  <c r="Y97" i="20"/>
  <c r="S126" i="20"/>
  <c r="K788" i="20"/>
  <c r="D798" i="20"/>
  <c r="C793" i="20"/>
  <c r="B788" i="20"/>
  <c r="J100" i="20"/>
  <c r="Y240" i="20"/>
  <c r="Y177" i="20"/>
  <c r="AA163" i="20"/>
  <c r="D831" i="20"/>
  <c r="B821" i="20"/>
  <c r="K821" i="20"/>
  <c r="C826" i="20"/>
  <c r="Y114" i="20"/>
  <c r="Z100" i="20"/>
  <c r="Y226" i="20"/>
  <c r="Y163" i="20"/>
  <c r="S856" i="20"/>
  <c r="U866" i="20"/>
  <c r="T861" i="20"/>
  <c r="AB856" i="20"/>
  <c r="S755" i="20"/>
  <c r="T760" i="20"/>
  <c r="Z226" i="20"/>
  <c r="T758" i="20"/>
  <c r="S753" i="20"/>
  <c r="U763" i="20"/>
  <c r="AB753" i="20"/>
  <c r="AB253" i="20"/>
  <c r="Y257" i="20" s="1"/>
  <c r="H226" i="20"/>
  <c r="H177" i="20"/>
  <c r="AA100" i="20"/>
  <c r="K855" i="20"/>
  <c r="C860" i="20"/>
  <c r="D865" i="20"/>
  <c r="B855" i="20"/>
  <c r="AB190" i="20"/>
  <c r="Z194" i="20" s="1"/>
  <c r="Y194" i="20"/>
  <c r="K253" i="20"/>
  <c r="I257" i="20" s="1"/>
  <c r="U865" i="20"/>
  <c r="S855" i="20"/>
  <c r="T860" i="20"/>
  <c r="AB855" i="20"/>
  <c r="H240" i="20"/>
  <c r="K190" i="20"/>
  <c r="I194" i="20" s="1"/>
  <c r="AB127" i="20"/>
  <c r="AA131" i="20" s="1"/>
  <c r="Y131" i="20"/>
  <c r="H163" i="20"/>
  <c r="U832" i="20"/>
  <c r="S822" i="20"/>
  <c r="T827" i="20"/>
  <c r="AB822" i="20"/>
  <c r="J163" i="20"/>
  <c r="AA226" i="20"/>
  <c r="K889" i="20"/>
  <c r="D899" i="20"/>
  <c r="J290" i="21" l="1"/>
  <c r="D891" i="21"/>
  <c r="C761" i="21"/>
  <c r="F759" i="21" s="1"/>
  <c r="F761" i="21" s="1"/>
  <c r="I751" i="21" s="1"/>
  <c r="E913" i="21" s="1"/>
  <c r="I290" i="21"/>
  <c r="B756" i="21"/>
  <c r="F754" i="21" s="1"/>
  <c r="F756" i="21" s="1"/>
  <c r="H751" i="21" s="1"/>
  <c r="D785" i="21"/>
  <c r="D790" i="21" s="1"/>
  <c r="J411" i="21"/>
  <c r="K411" i="21" s="1"/>
  <c r="J667" i="21"/>
  <c r="D819" i="21"/>
  <c r="F818" i="21" s="1"/>
  <c r="K857" i="21"/>
  <c r="D867" i="21"/>
  <c r="B857" i="21"/>
  <c r="I667" i="21"/>
  <c r="H667" i="21"/>
  <c r="K756" i="21"/>
  <c r="I758" i="21" s="1"/>
  <c r="I759" i="21" s="1"/>
  <c r="J412" i="21"/>
  <c r="K412" i="21" s="1"/>
  <c r="J416" i="21" s="1"/>
  <c r="I814" i="21"/>
  <c r="J814" i="21" s="1"/>
  <c r="K814" i="21" s="1"/>
  <c r="C829" i="21" s="1"/>
  <c r="D630" i="21"/>
  <c r="J629" i="21" s="1"/>
  <c r="K629" i="21" s="1"/>
  <c r="J634" i="21" s="1"/>
  <c r="J601" i="21"/>
  <c r="K601" i="21" s="1"/>
  <c r="J605" i="21" s="1"/>
  <c r="C828" i="21"/>
  <c r="I780" i="21"/>
  <c r="J780" i="21" s="1"/>
  <c r="K780" i="21" s="1"/>
  <c r="K790" i="21" s="1"/>
  <c r="I792" i="21" s="1"/>
  <c r="J537" i="21"/>
  <c r="K537" i="21" s="1"/>
  <c r="J349" i="21"/>
  <c r="K349" i="21" s="1"/>
  <c r="H355" i="21" s="1"/>
  <c r="J538" i="21"/>
  <c r="K538" i="21" s="1"/>
  <c r="D378" i="21"/>
  <c r="J377" i="21" s="1"/>
  <c r="K377" i="21" s="1"/>
  <c r="J382" i="21" s="1"/>
  <c r="D693" i="21"/>
  <c r="J692" i="21" s="1"/>
  <c r="K692" i="21" s="1"/>
  <c r="J697" i="21" s="1"/>
  <c r="J663" i="21"/>
  <c r="K663" i="21" s="1"/>
  <c r="B823" i="21"/>
  <c r="J858" i="21"/>
  <c r="D833" i="21"/>
  <c r="J222" i="21"/>
  <c r="K222" i="21" s="1"/>
  <c r="D252" i="21"/>
  <c r="J251" i="21" s="1"/>
  <c r="D853" i="21"/>
  <c r="F852" i="21" s="1"/>
  <c r="D887" i="21"/>
  <c r="D892" i="21" s="1"/>
  <c r="J892" i="21"/>
  <c r="H69" i="21"/>
  <c r="M80" i="21" s="1"/>
  <c r="K440" i="21"/>
  <c r="H445" i="21" s="1"/>
  <c r="K566" i="21"/>
  <c r="H585" i="21" s="1"/>
  <c r="H780" i="20"/>
  <c r="I349" i="20"/>
  <c r="I600" i="20"/>
  <c r="I601" i="20"/>
  <c r="B889" i="20"/>
  <c r="I813" i="20"/>
  <c r="I881" i="20"/>
  <c r="D189" i="20"/>
  <c r="J188" i="20" s="1"/>
  <c r="D818" i="20"/>
  <c r="D828" i="20" s="1"/>
  <c r="J159" i="20"/>
  <c r="K159" i="20" s="1"/>
  <c r="D601" i="20"/>
  <c r="D630" i="20" s="1"/>
  <c r="J629" i="20" s="1"/>
  <c r="D848" i="20"/>
  <c r="D853" i="20" s="1"/>
  <c r="I411" i="20"/>
  <c r="D315" i="20"/>
  <c r="J314" i="20" s="1"/>
  <c r="K536" i="20"/>
  <c r="I541" i="20" s="1"/>
  <c r="J846" i="20"/>
  <c r="K846" i="20" s="1"/>
  <c r="C861" i="20" s="1"/>
  <c r="J662" i="20"/>
  <c r="K662" i="20" s="1"/>
  <c r="K284" i="20"/>
  <c r="H303" i="20" s="1"/>
  <c r="D886" i="20"/>
  <c r="D891" i="20" s="1"/>
  <c r="K96" i="20"/>
  <c r="J599" i="20"/>
  <c r="K599" i="20" s="1"/>
  <c r="D412" i="20"/>
  <c r="J411" i="20" s="1"/>
  <c r="L77" i="20"/>
  <c r="P77" i="20" s="1"/>
  <c r="D538" i="20"/>
  <c r="J538" i="20" s="1"/>
  <c r="D74" i="20"/>
  <c r="G74" i="20" s="1"/>
  <c r="H74" i="20" s="1"/>
  <c r="I74" i="20" s="1"/>
  <c r="D349" i="20"/>
  <c r="D378" i="20" s="1"/>
  <c r="J377" i="20" s="1"/>
  <c r="D664" i="20"/>
  <c r="J663" i="20" s="1"/>
  <c r="D79" i="20"/>
  <c r="G79" i="20" s="1"/>
  <c r="H79" i="20" s="1"/>
  <c r="I79" i="20" s="1"/>
  <c r="H57" i="20" s="1"/>
  <c r="J285" i="20"/>
  <c r="K285" i="20" s="1"/>
  <c r="D780" i="20"/>
  <c r="D785" i="20" s="1"/>
  <c r="D77" i="20"/>
  <c r="G77" i="20" s="1"/>
  <c r="H77" i="20" s="1"/>
  <c r="I77" i="20" s="1"/>
  <c r="L80" i="20"/>
  <c r="P80" i="20" s="1"/>
  <c r="D814" i="20"/>
  <c r="D819" i="20" s="1"/>
  <c r="L74" i="20"/>
  <c r="P74" i="20" s="1"/>
  <c r="D80" i="20"/>
  <c r="G80" i="20" s="1"/>
  <c r="H80" i="20" s="1"/>
  <c r="I80" i="20" s="1"/>
  <c r="D223" i="20"/>
  <c r="J223" i="20" s="1"/>
  <c r="D882" i="20"/>
  <c r="I882" i="20" s="1"/>
  <c r="C819" i="20"/>
  <c r="C834" i="20" s="1"/>
  <c r="D504" i="20"/>
  <c r="J503" i="20" s="1"/>
  <c r="H188" i="20"/>
  <c r="H189" i="20"/>
  <c r="C252" i="20"/>
  <c r="I252" i="20" s="1"/>
  <c r="I223" i="20"/>
  <c r="I824" i="20"/>
  <c r="K475" i="20"/>
  <c r="H479" i="20" s="1"/>
  <c r="J881" i="20"/>
  <c r="K881" i="20" s="1"/>
  <c r="K891" i="20" s="1"/>
  <c r="I746" i="20"/>
  <c r="J746" i="20" s="1"/>
  <c r="K746" i="20" s="1"/>
  <c r="J779" i="20"/>
  <c r="K779" i="20" s="1"/>
  <c r="K822" i="20"/>
  <c r="I892" i="20"/>
  <c r="C693" i="20"/>
  <c r="I692" i="20" s="1"/>
  <c r="I664" i="20"/>
  <c r="J756" i="20"/>
  <c r="C887" i="20"/>
  <c r="C892" i="20" s="1"/>
  <c r="B822" i="20"/>
  <c r="C827" i="20"/>
  <c r="J474" i="20"/>
  <c r="K474" i="20" s="1"/>
  <c r="H289" i="20"/>
  <c r="B959" i="20"/>
  <c r="D958" i="20"/>
  <c r="C958" i="20"/>
  <c r="B959" i="21"/>
  <c r="D958" i="21"/>
  <c r="C958" i="21"/>
  <c r="B252" i="20"/>
  <c r="H223" i="20"/>
  <c r="H222" i="20"/>
  <c r="H114" i="20"/>
  <c r="K473" i="20"/>
  <c r="B867" i="20"/>
  <c r="B862" i="20"/>
  <c r="H892" i="20"/>
  <c r="G882" i="20"/>
  <c r="B887" i="20"/>
  <c r="K286" i="20"/>
  <c r="H290" i="20" s="1"/>
  <c r="J745" i="20"/>
  <c r="K745" i="20" s="1"/>
  <c r="B761" i="20"/>
  <c r="B766" i="20"/>
  <c r="K97" i="20"/>
  <c r="H101" i="20" s="1"/>
  <c r="H379" i="20"/>
  <c r="H442" i="20"/>
  <c r="G814" i="20"/>
  <c r="B819" i="20"/>
  <c r="H824" i="20"/>
  <c r="B785" i="20"/>
  <c r="G780" i="20"/>
  <c r="H790" i="20"/>
  <c r="H694" i="20"/>
  <c r="I100" i="20"/>
  <c r="H505" i="20"/>
  <c r="H504" i="20"/>
  <c r="B760" i="20"/>
  <c r="B765" i="20"/>
  <c r="B853" i="20"/>
  <c r="H858" i="20"/>
  <c r="G848" i="20"/>
  <c r="B861" i="20"/>
  <c r="B866" i="20"/>
  <c r="B794" i="20"/>
  <c r="B799" i="20"/>
  <c r="B896" i="20"/>
  <c r="B901" i="20"/>
  <c r="H537" i="20"/>
  <c r="B567" i="20"/>
  <c r="H566" i="20" s="1"/>
  <c r="H538" i="20"/>
  <c r="H663" i="20"/>
  <c r="B693" i="20"/>
  <c r="H692" i="20" s="1"/>
  <c r="H664" i="20"/>
  <c r="H316" i="20"/>
  <c r="H315" i="20"/>
  <c r="C378" i="20"/>
  <c r="I378" i="20" s="1"/>
  <c r="K347" i="20"/>
  <c r="J880" i="20"/>
  <c r="K880" i="20" s="1"/>
  <c r="C895" i="20" s="1"/>
  <c r="H125" i="20"/>
  <c r="K125" i="20" s="1"/>
  <c r="H126" i="20"/>
  <c r="B378" i="20"/>
  <c r="H377" i="20" s="1"/>
  <c r="H349" i="20"/>
  <c r="H348" i="20"/>
  <c r="H600" i="20"/>
  <c r="B630" i="20"/>
  <c r="H601" i="20"/>
  <c r="B895" i="20"/>
  <c r="B900" i="20"/>
  <c r="H568" i="20"/>
  <c r="H411" i="20"/>
  <c r="B441" i="20"/>
  <c r="H440" i="20" s="1"/>
  <c r="H412" i="20"/>
  <c r="H194" i="20"/>
  <c r="J126" i="20"/>
  <c r="H555" i="20"/>
  <c r="H56" i="20"/>
  <c r="H131" i="20"/>
  <c r="H111" i="21"/>
  <c r="I105" i="21" s="1"/>
  <c r="H322" i="21"/>
  <c r="H330" i="21" s="1"/>
  <c r="J509" i="21"/>
  <c r="J635" i="21"/>
  <c r="I635" i="21"/>
  <c r="H446" i="21"/>
  <c r="H489" i="21"/>
  <c r="H490" i="21" s="1"/>
  <c r="J446" i="21"/>
  <c r="J567" i="21"/>
  <c r="K567" i="21" s="1"/>
  <c r="I509" i="21"/>
  <c r="J320" i="21"/>
  <c r="K125" i="21"/>
  <c r="J130" i="21" s="1"/>
  <c r="I289" i="21"/>
  <c r="H289" i="21"/>
  <c r="H292" i="21"/>
  <c r="H303" i="21"/>
  <c r="K379" i="21"/>
  <c r="I320" i="21"/>
  <c r="H320" i="21"/>
  <c r="D829" i="21"/>
  <c r="D824" i="21"/>
  <c r="K188" i="21"/>
  <c r="J193" i="21" s="1"/>
  <c r="K664" i="21"/>
  <c r="J668" i="21" s="1"/>
  <c r="K694" i="21"/>
  <c r="J698" i="21" s="1"/>
  <c r="F766" i="21"/>
  <c r="J751" i="21" s="1"/>
  <c r="B892" i="21"/>
  <c r="C897" i="21"/>
  <c r="D902" i="21"/>
  <c r="F900" i="21" s="1"/>
  <c r="K892" i="21"/>
  <c r="K568" i="21"/>
  <c r="J572" i="21" s="1"/>
  <c r="H511" i="21"/>
  <c r="H522" i="21"/>
  <c r="H508" i="21"/>
  <c r="I508" i="21"/>
  <c r="H555" i="21"/>
  <c r="H541" i="21"/>
  <c r="I541" i="21"/>
  <c r="I352" i="21"/>
  <c r="H366" i="21"/>
  <c r="H352" i="21"/>
  <c r="J441" i="21"/>
  <c r="K441" i="21" s="1"/>
  <c r="H319" i="21"/>
  <c r="I319" i="21"/>
  <c r="I164" i="21"/>
  <c r="H164" i="21"/>
  <c r="H166" i="21"/>
  <c r="B858" i="21"/>
  <c r="K858" i="21"/>
  <c r="D868" i="21"/>
  <c r="C863" i="21"/>
  <c r="J289" i="21"/>
  <c r="K223" i="21"/>
  <c r="J227" i="21" s="1"/>
  <c r="F784" i="21"/>
  <c r="J319" i="21"/>
  <c r="J568" i="20"/>
  <c r="D789" i="20"/>
  <c r="D794" i="20"/>
  <c r="J694" i="20"/>
  <c r="C833" i="20"/>
  <c r="C823" i="20"/>
  <c r="D760" i="20"/>
  <c r="D755" i="20"/>
  <c r="F750" i="20"/>
  <c r="J257" i="20"/>
  <c r="I314" i="20"/>
  <c r="I315" i="20"/>
  <c r="I504" i="20"/>
  <c r="I503" i="20"/>
  <c r="C790" i="20"/>
  <c r="C800" i="20"/>
  <c r="D857" i="20"/>
  <c r="D862" i="20"/>
  <c r="K410" i="20"/>
  <c r="I415" i="20" s="1"/>
  <c r="J379" i="20"/>
  <c r="C756" i="20"/>
  <c r="C766" i="20"/>
  <c r="I566" i="20"/>
  <c r="I567" i="20"/>
  <c r="J194" i="20"/>
  <c r="I441" i="20"/>
  <c r="I442" i="20"/>
  <c r="J813" i="20"/>
  <c r="K813" i="20" s="1"/>
  <c r="J631" i="20"/>
  <c r="C901" i="20"/>
  <c r="C891" i="20"/>
  <c r="D756" i="20"/>
  <c r="D761" i="20"/>
  <c r="D887" i="20"/>
  <c r="C857" i="20"/>
  <c r="C867" i="20"/>
  <c r="J316" i="20"/>
  <c r="J442" i="20"/>
  <c r="D861" i="20"/>
  <c r="D856" i="20"/>
  <c r="C868" i="20"/>
  <c r="C858" i="20"/>
  <c r="J189" i="20"/>
  <c r="J847" i="20"/>
  <c r="K847" i="20" s="1"/>
  <c r="I631" i="20"/>
  <c r="I630" i="20"/>
  <c r="K160" i="20"/>
  <c r="J164" i="20" s="1"/>
  <c r="I189" i="20"/>
  <c r="I188" i="20"/>
  <c r="I694" i="20"/>
  <c r="J505" i="20"/>
  <c r="D890" i="20"/>
  <c r="D895" i="20"/>
  <c r="T829" i="21"/>
  <c r="U834" i="21"/>
  <c r="AB824" i="21"/>
  <c r="Z826" i="21" s="1"/>
  <c r="Z827" i="21" s="1"/>
  <c r="S824" i="21"/>
  <c r="AA698" i="21"/>
  <c r="Y698" i="21"/>
  <c r="Y751" i="21"/>
  <c r="V913" i="21"/>
  <c r="Z768" i="21"/>
  <c r="W913" i="21"/>
  <c r="AA768" i="21"/>
  <c r="AA542" i="21"/>
  <c r="Y542" i="21"/>
  <c r="Y544" i="21"/>
  <c r="U800" i="21"/>
  <c r="AB790" i="21"/>
  <c r="Z792" i="21" s="1"/>
  <c r="Z793" i="21" s="1"/>
  <c r="T795" i="21"/>
  <c r="S790" i="21"/>
  <c r="W788" i="21" s="1"/>
  <c r="W790" i="21" s="1"/>
  <c r="Y426" i="21"/>
  <c r="Y419" i="21"/>
  <c r="AA605" i="21"/>
  <c r="Y605" i="21"/>
  <c r="Y670" i="21"/>
  <c r="Y668" i="21"/>
  <c r="AA668" i="21"/>
  <c r="Y204" i="21"/>
  <c r="Y205" i="21" s="1"/>
  <c r="Y197" i="21"/>
  <c r="W793" i="21"/>
  <c r="W795" i="21" s="1"/>
  <c r="Z785" i="21" s="1"/>
  <c r="Y711" i="21"/>
  <c r="Y700" i="21"/>
  <c r="T868" i="21"/>
  <c r="T858" i="21"/>
  <c r="W856" i="21" s="1"/>
  <c r="W858" i="21" s="1"/>
  <c r="Y112" i="21"/>
  <c r="Z697" i="21"/>
  <c r="Y141" i="21"/>
  <c r="Y134" i="21"/>
  <c r="Z251" i="21"/>
  <c r="Z252" i="21"/>
  <c r="T800" i="21"/>
  <c r="W798" i="21" s="1"/>
  <c r="W800" i="21" s="1"/>
  <c r="AA785" i="21" s="1"/>
  <c r="T790" i="21"/>
  <c r="U868" i="21"/>
  <c r="W866" i="21" s="1"/>
  <c r="W868" i="21" s="1"/>
  <c r="AA853" i="21" s="1"/>
  <c r="AB858" i="21"/>
  <c r="Z860" i="21" s="1"/>
  <c r="S858" i="21"/>
  <c r="T863" i="21"/>
  <c r="W861" i="21" s="1"/>
  <c r="W863" i="21" s="1"/>
  <c r="Z853" i="21" s="1"/>
  <c r="AA320" i="21"/>
  <c r="Z416" i="21"/>
  <c r="Y293" i="21"/>
  <c r="Y300" i="21"/>
  <c r="J484" i="21"/>
  <c r="H484" i="21"/>
  <c r="I484" i="21"/>
  <c r="H483" i="21"/>
  <c r="Z353" i="21"/>
  <c r="Y416" i="21"/>
  <c r="Y519" i="21"/>
  <c r="Y512" i="21"/>
  <c r="Y427" i="21"/>
  <c r="Y363" i="21"/>
  <c r="Y356" i="21"/>
  <c r="Z445" i="21"/>
  <c r="Z630" i="21"/>
  <c r="AB630" i="21" s="1"/>
  <c r="Z377" i="21"/>
  <c r="Z378" i="21"/>
  <c r="Y229" i="21"/>
  <c r="Y364" i="21"/>
  <c r="Y322" i="21"/>
  <c r="Y420" i="21"/>
  <c r="Z420" i="21"/>
  <c r="Y648" i="21"/>
  <c r="Y489" i="21"/>
  <c r="Y482" i="21"/>
  <c r="U902" i="21"/>
  <c r="W900" i="21" s="1"/>
  <c r="W902" i="21" s="1"/>
  <c r="AA887" i="21" s="1"/>
  <c r="AB892" i="21"/>
  <c r="Z894" i="21" s="1"/>
  <c r="S892" i="21"/>
  <c r="W890" i="21" s="1"/>
  <c r="W892" i="21" s="1"/>
  <c r="T897" i="21"/>
  <c r="Z605" i="21"/>
  <c r="Z566" i="21"/>
  <c r="Z567" i="21"/>
  <c r="Z198" i="21"/>
  <c r="Y198" i="21"/>
  <c r="AA194" i="21"/>
  <c r="Y194" i="21"/>
  <c r="Z698" i="21"/>
  <c r="Y618" i="21"/>
  <c r="Y607" i="21"/>
  <c r="AA604" i="21"/>
  <c r="Y604" i="21"/>
  <c r="Z194" i="21"/>
  <c r="Z441" i="21"/>
  <c r="W852" i="21"/>
  <c r="X69" i="21"/>
  <c r="AA84" i="21" s="1"/>
  <c r="AA85" i="21" s="1"/>
  <c r="AA86" i="21" s="1"/>
  <c r="AA87" i="21" s="1"/>
  <c r="AA88" i="21" s="1"/>
  <c r="AD71" i="21"/>
  <c r="AD73" i="21"/>
  <c r="AD78" i="21"/>
  <c r="AD72" i="21"/>
  <c r="AD76" i="21"/>
  <c r="AD75" i="21"/>
  <c r="AB378" i="21"/>
  <c r="Z759" i="21"/>
  <c r="Z761" i="21" s="1"/>
  <c r="Y520" i="21"/>
  <c r="T824" i="21"/>
  <c r="W822" i="21" s="1"/>
  <c r="W824" i="21" s="1"/>
  <c r="T834" i="21"/>
  <c r="Y634" i="21"/>
  <c r="Y513" i="21"/>
  <c r="Z513" i="21"/>
  <c r="AA256" i="21"/>
  <c r="Z634" i="21"/>
  <c r="W832" i="21"/>
  <c r="W834" i="21" s="1"/>
  <c r="AA819" i="21" s="1"/>
  <c r="Z542" i="21"/>
  <c r="AB441" i="21"/>
  <c r="AB252" i="21"/>
  <c r="Y174" i="21"/>
  <c r="Y167" i="21"/>
  <c r="AA416" i="21"/>
  <c r="Z509" i="21"/>
  <c r="W827" i="21"/>
  <c r="W829" i="21" s="1"/>
  <c r="Z819" i="21" s="1"/>
  <c r="Z446" i="21"/>
  <c r="Y446" i="21"/>
  <c r="AB440" i="21"/>
  <c r="AD79" i="21"/>
  <c r="AB567" i="21"/>
  <c r="Y106" i="21"/>
  <c r="Y109" i="21" s="1"/>
  <c r="Z106" i="21"/>
  <c r="Z109" i="21" s="1"/>
  <c r="AA106" i="21"/>
  <c r="AA109" i="21" s="1"/>
  <c r="AA634" i="21"/>
  <c r="Z668" i="21"/>
  <c r="Y256" i="21"/>
  <c r="AB251" i="21"/>
  <c r="T902" i="21"/>
  <c r="T892" i="21"/>
  <c r="Z357" i="21"/>
  <c r="Y357" i="21"/>
  <c r="W895" i="21"/>
  <c r="AA572" i="21"/>
  <c r="Z227" i="21"/>
  <c r="AB631" i="21"/>
  <c r="Z635" i="21" s="1"/>
  <c r="J106" i="21"/>
  <c r="I106" i="21"/>
  <c r="H106" i="21"/>
  <c r="H105" i="21"/>
  <c r="W886" i="21"/>
  <c r="U765" i="20"/>
  <c r="AB97" i="20"/>
  <c r="Y101" i="20" s="1"/>
  <c r="S896" i="20"/>
  <c r="S901" i="20"/>
  <c r="Y567" i="20"/>
  <c r="Y568" i="20"/>
  <c r="AB568" i="20" s="1"/>
  <c r="Z572" i="20" s="1"/>
  <c r="AA285" i="20"/>
  <c r="U315" i="20"/>
  <c r="AA314" i="20" s="1"/>
  <c r="AA286" i="20"/>
  <c r="AB286" i="20" s="1"/>
  <c r="AA410" i="20"/>
  <c r="AB410" i="20" s="1"/>
  <c r="U442" i="20"/>
  <c r="S900" i="20"/>
  <c r="S895" i="20"/>
  <c r="AB473" i="20"/>
  <c r="AA746" i="20"/>
  <c r="AB746" i="20" s="1"/>
  <c r="Z257" i="20"/>
  <c r="AA101" i="20"/>
  <c r="S862" i="20"/>
  <c r="S867" i="20"/>
  <c r="AA475" i="20"/>
  <c r="AB475" i="20" s="1"/>
  <c r="AA474" i="20"/>
  <c r="U504" i="20"/>
  <c r="AA503" i="20" s="1"/>
  <c r="AA823" i="20"/>
  <c r="Z813" i="20"/>
  <c r="AA813" i="20" s="1"/>
  <c r="AB813" i="20" s="1"/>
  <c r="U818" i="20"/>
  <c r="AA756" i="20"/>
  <c r="U751" i="20"/>
  <c r="Z746" i="20"/>
  <c r="AA568" i="20"/>
  <c r="S897" i="20"/>
  <c r="S902" i="20"/>
  <c r="AB284" i="20"/>
  <c r="S833" i="20"/>
  <c r="S828" i="20"/>
  <c r="S800" i="20"/>
  <c r="S795" i="20"/>
  <c r="Y504" i="20"/>
  <c r="Y505" i="20"/>
  <c r="S761" i="20"/>
  <c r="S766" i="20"/>
  <c r="S834" i="20"/>
  <c r="S829" i="20"/>
  <c r="AA125" i="20"/>
  <c r="AA126" i="20"/>
  <c r="U886" i="20"/>
  <c r="AA891" i="20"/>
  <c r="Z881" i="20"/>
  <c r="AB474" i="20"/>
  <c r="Y316" i="20"/>
  <c r="Y315" i="20"/>
  <c r="U755" i="20"/>
  <c r="U760" i="20"/>
  <c r="U789" i="20"/>
  <c r="U794" i="20"/>
  <c r="W750" i="20"/>
  <c r="S765" i="20"/>
  <c r="S760" i="20"/>
  <c r="AA159" i="20"/>
  <c r="AB159" i="20" s="1"/>
  <c r="AA160" i="20"/>
  <c r="U189" i="20"/>
  <c r="U631" i="20"/>
  <c r="AA599" i="20"/>
  <c r="U852" i="20"/>
  <c r="AA857" i="20"/>
  <c r="Z847" i="20"/>
  <c r="AA847" i="20" s="1"/>
  <c r="AB847" i="20" s="1"/>
  <c r="Y631" i="20"/>
  <c r="Y630" i="20"/>
  <c r="S794" i="20"/>
  <c r="S799" i="20"/>
  <c r="AA379" i="20"/>
  <c r="AA505" i="20"/>
  <c r="AA504" i="20"/>
  <c r="AB662" i="20"/>
  <c r="AA316" i="20"/>
  <c r="U895" i="20"/>
  <c r="U890" i="20"/>
  <c r="AA779" i="20"/>
  <c r="AB779" i="20" s="1"/>
  <c r="Y188" i="20"/>
  <c r="Y189" i="20"/>
  <c r="S863" i="20"/>
  <c r="S868" i="20"/>
  <c r="Y378" i="20"/>
  <c r="Y379" i="20"/>
  <c r="AB379" i="20" s="1"/>
  <c r="Y125" i="20"/>
  <c r="AB125" i="20" s="1"/>
  <c r="Y133" i="20" s="1"/>
  <c r="Y126" i="20"/>
  <c r="AB126" i="20" s="1"/>
  <c r="AA881" i="20"/>
  <c r="AB881" i="20" s="1"/>
  <c r="AB536" i="20"/>
  <c r="AA541" i="20" s="1"/>
  <c r="Y541" i="20"/>
  <c r="Y694" i="20"/>
  <c r="Y693" i="20"/>
  <c r="U223" i="20"/>
  <c r="U80" i="20"/>
  <c r="X80" i="20" s="1"/>
  <c r="Y80" i="20" s="1"/>
  <c r="Z80" i="20" s="1"/>
  <c r="U882" i="20"/>
  <c r="U664" i="20"/>
  <c r="U77" i="20"/>
  <c r="X77" i="20" s="1"/>
  <c r="Y77" i="20" s="1"/>
  <c r="Z77" i="20" s="1"/>
  <c r="U349" i="20"/>
  <c r="AC74" i="20"/>
  <c r="AG74" i="20" s="1"/>
  <c r="U780" i="20"/>
  <c r="U848" i="20"/>
  <c r="U74" i="20"/>
  <c r="X74" i="20" s="1"/>
  <c r="Y74" i="20" s="1"/>
  <c r="Z74" i="20" s="1"/>
  <c r="U412" i="20"/>
  <c r="U814" i="20"/>
  <c r="AC77" i="20"/>
  <c r="AG77" i="20" s="1"/>
  <c r="U79" i="20"/>
  <c r="X79" i="20" s="1"/>
  <c r="Y79" i="20" s="1"/>
  <c r="Z79" i="20" s="1"/>
  <c r="U538" i="20"/>
  <c r="U601" i="20"/>
  <c r="AC79" i="20"/>
  <c r="AG79" i="20" s="1"/>
  <c r="U694" i="20"/>
  <c r="AA662" i="20"/>
  <c r="AB285" i="20"/>
  <c r="AA880" i="20"/>
  <c r="AB880" i="20" s="1"/>
  <c r="Y442" i="20"/>
  <c r="Y441" i="20"/>
  <c r="Y251" i="20"/>
  <c r="Y252" i="20"/>
  <c r="S866" i="20"/>
  <c r="S861" i="20"/>
  <c r="U856" i="20"/>
  <c r="U861" i="20"/>
  <c r="Y352" i="20"/>
  <c r="AB347" i="20"/>
  <c r="Y144" i="20"/>
  <c r="Z130" i="20"/>
  <c r="Z131" i="20"/>
  <c r="AA130" i="20"/>
  <c r="Y130" i="20"/>
  <c r="AA383" i="20"/>
  <c r="H257" i="20"/>
  <c r="AA194" i="20"/>
  <c r="Y383" i="20"/>
  <c r="Z383" i="20"/>
  <c r="AA257" i="20"/>
  <c r="Y572" i="20"/>
  <c r="J131" i="20"/>
  <c r="F886" i="21" l="1"/>
  <c r="F902" i="21" s="1"/>
  <c r="J887" i="21" s="1"/>
  <c r="D795" i="21"/>
  <c r="I894" i="21"/>
  <c r="F866" i="21"/>
  <c r="F868" i="21" s="1"/>
  <c r="J853" i="21" s="1"/>
  <c r="F916" i="21" s="1"/>
  <c r="K824" i="21"/>
  <c r="I826" i="21" s="1"/>
  <c r="I827" i="21" s="1"/>
  <c r="I605" i="21"/>
  <c r="B824" i="21"/>
  <c r="J378" i="21"/>
  <c r="K378" i="21" s="1"/>
  <c r="H385" i="21" s="1"/>
  <c r="J630" i="21"/>
  <c r="K630" i="21" s="1"/>
  <c r="H637" i="21" s="1"/>
  <c r="H645" i="21" s="1"/>
  <c r="I639" i="21" s="1"/>
  <c r="H607" i="21"/>
  <c r="H608" i="21" s="1"/>
  <c r="H609" i="21" s="1"/>
  <c r="C795" i="21"/>
  <c r="F793" i="21" s="1"/>
  <c r="F795" i="21" s="1"/>
  <c r="B790" i="21"/>
  <c r="F788" i="21" s="1"/>
  <c r="F790" i="21" s="1"/>
  <c r="H785" i="21" s="1"/>
  <c r="D914" i="21" s="1"/>
  <c r="H605" i="21"/>
  <c r="H544" i="21"/>
  <c r="H552" i="21" s="1"/>
  <c r="H542" i="21"/>
  <c r="I542" i="21"/>
  <c r="D800" i="21"/>
  <c r="F798" i="21" s="1"/>
  <c r="F800" i="21" s="1"/>
  <c r="J785" i="21" s="1"/>
  <c r="J542" i="21"/>
  <c r="F827" i="21"/>
  <c r="F829" i="21" s="1"/>
  <c r="I819" i="21" s="1"/>
  <c r="I836" i="21" s="1"/>
  <c r="J252" i="21"/>
  <c r="K252" i="21" s="1"/>
  <c r="J693" i="21"/>
  <c r="K693" i="21" s="1"/>
  <c r="H700" i="21" s="1"/>
  <c r="M76" i="21"/>
  <c r="D834" i="21"/>
  <c r="F832" i="21" s="1"/>
  <c r="F834" i="21" s="1"/>
  <c r="J819" i="21" s="1"/>
  <c r="J836" i="21" s="1"/>
  <c r="M75" i="21"/>
  <c r="D858" i="21"/>
  <c r="F856" i="21" s="1"/>
  <c r="F858" i="21" s="1"/>
  <c r="H853" i="21" s="1"/>
  <c r="D863" i="21"/>
  <c r="F861" i="21" s="1"/>
  <c r="F863" i="21" s="1"/>
  <c r="I853" i="21" s="1"/>
  <c r="E916" i="21" s="1"/>
  <c r="I860" i="21"/>
  <c r="I861" i="21" s="1"/>
  <c r="M71" i="21"/>
  <c r="H448" i="21"/>
  <c r="H456" i="21" s="1"/>
  <c r="I450" i="21" s="1"/>
  <c r="M74" i="21"/>
  <c r="M77" i="21"/>
  <c r="I571" i="21"/>
  <c r="M79" i="21"/>
  <c r="M78" i="21"/>
  <c r="D897" i="21"/>
  <c r="F895" i="21" s="1"/>
  <c r="J571" i="21"/>
  <c r="M73" i="21"/>
  <c r="I445" i="21"/>
  <c r="G69" i="21"/>
  <c r="J84" i="21" s="1"/>
  <c r="J85" i="21" s="1"/>
  <c r="J86" i="21" s="1"/>
  <c r="J87" i="21" s="1"/>
  <c r="J88" i="21" s="1"/>
  <c r="J445" i="21"/>
  <c r="M72" i="21"/>
  <c r="J353" i="21"/>
  <c r="H459" i="21"/>
  <c r="H648" i="21"/>
  <c r="H571" i="21"/>
  <c r="H634" i="21"/>
  <c r="I634" i="21"/>
  <c r="D823" i="20"/>
  <c r="J601" i="20"/>
  <c r="J537" i="20"/>
  <c r="I289" i="20"/>
  <c r="D866" i="20"/>
  <c r="J541" i="20"/>
  <c r="K663" i="20"/>
  <c r="K601" i="20"/>
  <c r="H605" i="20" s="1"/>
  <c r="B856" i="20"/>
  <c r="D567" i="20"/>
  <c r="J566" i="20" s="1"/>
  <c r="J600" i="20"/>
  <c r="K600" i="20" s="1"/>
  <c r="H607" i="20" s="1"/>
  <c r="J315" i="20"/>
  <c r="K315" i="20" s="1"/>
  <c r="I848" i="20"/>
  <c r="J848" i="20" s="1"/>
  <c r="K848" i="20" s="1"/>
  <c r="C863" i="20" s="1"/>
  <c r="D252" i="20"/>
  <c r="J251" i="20" s="1"/>
  <c r="J858" i="20"/>
  <c r="J222" i="20"/>
  <c r="K222" i="20" s="1"/>
  <c r="J892" i="20"/>
  <c r="H541" i="20"/>
  <c r="H103" i="20"/>
  <c r="H104" i="20" s="1"/>
  <c r="J106" i="20" s="1"/>
  <c r="J412" i="20"/>
  <c r="I479" i="20"/>
  <c r="D441" i="20"/>
  <c r="J440" i="20" s="1"/>
  <c r="K440" i="20" s="1"/>
  <c r="H445" i="20" s="1"/>
  <c r="I101" i="20"/>
  <c r="J790" i="20"/>
  <c r="B891" i="20"/>
  <c r="I780" i="20"/>
  <c r="J780" i="20" s="1"/>
  <c r="K780" i="20" s="1"/>
  <c r="K790" i="20" s="1"/>
  <c r="D896" i="20"/>
  <c r="C896" i="20"/>
  <c r="D901" i="20"/>
  <c r="C824" i="20"/>
  <c r="J348" i="20"/>
  <c r="K856" i="20"/>
  <c r="J289" i="20"/>
  <c r="I251" i="20"/>
  <c r="K348" i="20"/>
  <c r="F852" i="20"/>
  <c r="K411" i="20"/>
  <c r="J882" i="20"/>
  <c r="K882" i="20" s="1"/>
  <c r="D902" i="20" s="1"/>
  <c r="J664" i="20"/>
  <c r="K664" i="20" s="1"/>
  <c r="I668" i="20" s="1"/>
  <c r="C902" i="20"/>
  <c r="D693" i="20"/>
  <c r="J692" i="20" s="1"/>
  <c r="J504" i="20"/>
  <c r="K504" i="20" s="1"/>
  <c r="J349" i="20"/>
  <c r="K349" i="20" s="1"/>
  <c r="H353" i="20" s="1"/>
  <c r="J824" i="20"/>
  <c r="I814" i="20"/>
  <c r="H693" i="20"/>
  <c r="K412" i="20"/>
  <c r="J416" i="20" s="1"/>
  <c r="J814" i="20"/>
  <c r="K814" i="20" s="1"/>
  <c r="C829" i="20" s="1"/>
  <c r="H441" i="20"/>
  <c r="K189" i="20"/>
  <c r="B789" i="20"/>
  <c r="K789" i="20"/>
  <c r="K126" i="20"/>
  <c r="H133" i="20" s="1"/>
  <c r="H378" i="20"/>
  <c r="C794" i="20"/>
  <c r="K537" i="20"/>
  <c r="D799" i="20"/>
  <c r="H567" i="20"/>
  <c r="H69" i="20"/>
  <c r="M74" i="20" s="1"/>
  <c r="I377" i="20"/>
  <c r="K377" i="20" s="1"/>
  <c r="H396" i="20" s="1"/>
  <c r="I693" i="20"/>
  <c r="K692" i="20"/>
  <c r="H711" i="20" s="1"/>
  <c r="J479" i="20"/>
  <c r="H112" i="21"/>
  <c r="I114" i="21" s="1"/>
  <c r="D959" i="20"/>
  <c r="C959" i="20"/>
  <c r="B960" i="20"/>
  <c r="B960" i="21"/>
  <c r="D959" i="21"/>
  <c r="C959" i="21"/>
  <c r="H130" i="20"/>
  <c r="I130" i="20"/>
  <c r="H144" i="20"/>
  <c r="J130" i="20"/>
  <c r="J604" i="20"/>
  <c r="I604" i="20"/>
  <c r="H618" i="20"/>
  <c r="B890" i="20"/>
  <c r="H366" i="20"/>
  <c r="I352" i="20"/>
  <c r="B902" i="20"/>
  <c r="B897" i="20"/>
  <c r="H292" i="20"/>
  <c r="J290" i="20"/>
  <c r="I290" i="20"/>
  <c r="H604" i="20"/>
  <c r="H629" i="20"/>
  <c r="K629" i="20" s="1"/>
  <c r="H630" i="20"/>
  <c r="I478" i="20"/>
  <c r="H492" i="20"/>
  <c r="J478" i="20"/>
  <c r="K890" i="20"/>
  <c r="K566" i="20"/>
  <c r="H571" i="20" s="1"/>
  <c r="K379" i="20"/>
  <c r="J383" i="20" s="1"/>
  <c r="H481" i="20"/>
  <c r="K316" i="20"/>
  <c r="I320" i="20" s="1"/>
  <c r="B863" i="20"/>
  <c r="B868" i="20"/>
  <c r="H352" i="20"/>
  <c r="B834" i="20"/>
  <c r="B829" i="20"/>
  <c r="K223" i="20"/>
  <c r="I227" i="20" s="1"/>
  <c r="D900" i="20"/>
  <c r="J101" i="20"/>
  <c r="H251" i="20"/>
  <c r="H252" i="20"/>
  <c r="B800" i="20"/>
  <c r="B795" i="20"/>
  <c r="J352" i="20"/>
  <c r="C760" i="20"/>
  <c r="D765" i="20"/>
  <c r="B755" i="20"/>
  <c r="K755" i="20"/>
  <c r="H478" i="20"/>
  <c r="Z51" i="20"/>
  <c r="AG50" i="20" s="1"/>
  <c r="H111" i="20"/>
  <c r="H112" i="20" s="1"/>
  <c r="H585" i="20"/>
  <c r="J378" i="20"/>
  <c r="K694" i="20"/>
  <c r="H698" i="20" s="1"/>
  <c r="H323" i="21"/>
  <c r="H324" i="21" s="1"/>
  <c r="H768" i="21"/>
  <c r="B771" i="21" s="1"/>
  <c r="E771" i="21" s="1"/>
  <c r="D913" i="21"/>
  <c r="I483" i="21"/>
  <c r="I762" i="21"/>
  <c r="I768" i="21"/>
  <c r="C772" i="21" s="1"/>
  <c r="F772" i="21" s="1"/>
  <c r="I761" i="21"/>
  <c r="G913" i="21" s="1"/>
  <c r="I487" i="21"/>
  <c r="F890" i="21"/>
  <c r="F822" i="21"/>
  <c r="F824" i="21" s="1"/>
  <c r="H819" i="21" s="1"/>
  <c r="K251" i="21"/>
  <c r="J256" i="21" s="1"/>
  <c r="H519" i="21"/>
  <c r="H512" i="21"/>
  <c r="H487" i="21"/>
  <c r="H227" i="21"/>
  <c r="I227" i="21"/>
  <c r="H229" i="21"/>
  <c r="F913" i="21"/>
  <c r="J768" i="21"/>
  <c r="H300" i="21"/>
  <c r="H293" i="21"/>
  <c r="H382" i="21"/>
  <c r="I382" i="21"/>
  <c r="H396" i="21"/>
  <c r="I668" i="21"/>
  <c r="H670" i="21"/>
  <c r="H668" i="21"/>
  <c r="H109" i="21"/>
  <c r="H174" i="21"/>
  <c r="H167" i="21"/>
  <c r="I572" i="21"/>
  <c r="H572" i="21"/>
  <c r="H574" i="21"/>
  <c r="H193" i="21"/>
  <c r="H207" i="21"/>
  <c r="I193" i="21"/>
  <c r="H196" i="21"/>
  <c r="I130" i="21"/>
  <c r="H133" i="21"/>
  <c r="H144" i="21"/>
  <c r="H130" i="21"/>
  <c r="I697" i="21"/>
  <c r="H697" i="21"/>
  <c r="H711" i="21"/>
  <c r="H356" i="21"/>
  <c r="H363" i="21"/>
  <c r="I383" i="21"/>
  <c r="H383" i="21"/>
  <c r="I793" i="21"/>
  <c r="I109" i="21"/>
  <c r="I353" i="21"/>
  <c r="H353" i="21"/>
  <c r="I698" i="21"/>
  <c r="H698" i="21"/>
  <c r="H416" i="21"/>
  <c r="H418" i="21"/>
  <c r="I416" i="21"/>
  <c r="J383" i="21"/>
  <c r="I164" i="20"/>
  <c r="D863" i="20"/>
  <c r="D858" i="20"/>
  <c r="D790" i="20"/>
  <c r="D795" i="20"/>
  <c r="D766" i="20"/>
  <c r="B756" i="20"/>
  <c r="C761" i="20"/>
  <c r="K756" i="20"/>
  <c r="K505" i="20"/>
  <c r="J509" i="20" s="1"/>
  <c r="D897" i="20"/>
  <c r="D892" i="20"/>
  <c r="K503" i="20"/>
  <c r="I508" i="20" s="1"/>
  <c r="F784" i="20"/>
  <c r="K568" i="20"/>
  <c r="J572" i="20" s="1"/>
  <c r="H164" i="20"/>
  <c r="H166" i="20"/>
  <c r="D824" i="20"/>
  <c r="D829" i="20"/>
  <c r="H415" i="20"/>
  <c r="J415" i="20"/>
  <c r="H429" i="20"/>
  <c r="J605" i="20"/>
  <c r="H681" i="20"/>
  <c r="H667" i="20"/>
  <c r="J667" i="20"/>
  <c r="J630" i="20"/>
  <c r="D867" i="20"/>
  <c r="K857" i="20"/>
  <c r="C862" i="20"/>
  <c r="B857" i="20"/>
  <c r="F886" i="20"/>
  <c r="K188" i="20"/>
  <c r="I193" i="20" s="1"/>
  <c r="K631" i="20"/>
  <c r="H635" i="20" s="1"/>
  <c r="J193" i="20"/>
  <c r="I667" i="20"/>
  <c r="B823" i="20"/>
  <c r="D833" i="20"/>
  <c r="C828" i="20"/>
  <c r="K823" i="20"/>
  <c r="K442" i="20"/>
  <c r="H446" i="20" s="1"/>
  <c r="K538" i="20"/>
  <c r="K314" i="20"/>
  <c r="I319" i="20" s="1"/>
  <c r="F818" i="20"/>
  <c r="Y887" i="21"/>
  <c r="AA904" i="21"/>
  <c r="W917" i="21"/>
  <c r="W916" i="21"/>
  <c r="AA870" i="21"/>
  <c r="Y853" i="21"/>
  <c r="W914" i="21"/>
  <c r="AA802" i="21"/>
  <c r="Z830" i="21"/>
  <c r="Z829" i="21"/>
  <c r="Y819" i="21"/>
  <c r="V916" i="21"/>
  <c r="Z870" i="21"/>
  <c r="X913" i="21"/>
  <c r="AA770" i="21"/>
  <c r="AA771" i="21" s="1"/>
  <c r="AA772" i="21" s="1"/>
  <c r="AA773" i="21" s="1"/>
  <c r="AA774" i="21" s="1"/>
  <c r="Y448" i="21"/>
  <c r="Y459" i="21"/>
  <c r="Y445" i="21"/>
  <c r="AA445" i="21"/>
  <c r="Y484" i="21"/>
  <c r="Y487" i="21" s="1"/>
  <c r="AA484" i="21"/>
  <c r="AA487" i="21" s="1"/>
  <c r="Z484" i="21"/>
  <c r="Z487" i="21" s="1"/>
  <c r="Y483" i="21"/>
  <c r="Z358" i="21"/>
  <c r="Z361" i="21" s="1"/>
  <c r="Y358" i="21"/>
  <c r="Y361" i="21" s="1"/>
  <c r="AA358" i="21"/>
  <c r="AA361" i="21" s="1"/>
  <c r="H331" i="21"/>
  <c r="I324" i="21"/>
  <c r="Y295" i="21"/>
  <c r="Y298" i="21" s="1"/>
  <c r="AA295" i="21"/>
  <c r="AA298" i="21" s="1"/>
  <c r="Z295" i="21"/>
  <c r="Z298" i="21" s="1"/>
  <c r="Y294" i="21"/>
  <c r="Z256" i="21"/>
  <c r="Y678" i="21"/>
  <c r="Y671" i="21"/>
  <c r="U913" i="21"/>
  <c r="Y768" i="21"/>
  <c r="Y270" i="21"/>
  <c r="Y259" i="21"/>
  <c r="Y169" i="21"/>
  <c r="Y172" i="21" s="1"/>
  <c r="Z169" i="21"/>
  <c r="AA169" i="21"/>
  <c r="Y168" i="21"/>
  <c r="Y490" i="21"/>
  <c r="Z483" i="21"/>
  <c r="AA117" i="21"/>
  <c r="AA118" i="21" s="1"/>
  <c r="AA119" i="21" s="1"/>
  <c r="AA120" i="21" s="1"/>
  <c r="AA121" i="21" s="1"/>
  <c r="Z114" i="21"/>
  <c r="V914" i="21"/>
  <c r="Z802" i="21"/>
  <c r="AA421" i="21"/>
  <c r="AA424" i="21" s="1"/>
  <c r="Z421" i="21"/>
  <c r="Z424" i="21" s="1"/>
  <c r="Y421" i="21"/>
  <c r="Y424" i="21" s="1"/>
  <c r="Z762" i="21"/>
  <c r="AA635" i="21"/>
  <c r="Y635" i="21"/>
  <c r="W897" i="21"/>
  <c r="Z887" i="21" s="1"/>
  <c r="Z168" i="21"/>
  <c r="Y175" i="21"/>
  <c r="AB377" i="21"/>
  <c r="J495" i="21"/>
  <c r="J496" i="21" s="1"/>
  <c r="J497" i="21" s="1"/>
  <c r="J498" i="21" s="1"/>
  <c r="J499" i="21" s="1"/>
  <c r="I492" i="21"/>
  <c r="Y199" i="21"/>
  <c r="Y202" i="21" s="1"/>
  <c r="AA199" i="21"/>
  <c r="AA202" i="21" s="1"/>
  <c r="Z199" i="21"/>
  <c r="Z202" i="21" s="1"/>
  <c r="T770" i="21"/>
  <c r="W770" i="21" s="1"/>
  <c r="T772" i="21"/>
  <c r="W772" i="21" s="1"/>
  <c r="T771" i="21"/>
  <c r="W771" i="21" s="1"/>
  <c r="T773" i="21"/>
  <c r="W773" i="21" s="1"/>
  <c r="T774" i="21"/>
  <c r="W774" i="21" s="1"/>
  <c r="V915" i="21"/>
  <c r="Z836" i="21"/>
  <c r="W915" i="21"/>
  <c r="AA836" i="21"/>
  <c r="Z522" i="21"/>
  <c r="AA525" i="21"/>
  <c r="AA526" i="21" s="1"/>
  <c r="AA527" i="21" s="1"/>
  <c r="AA528" i="21" s="1"/>
  <c r="AA529" i="21" s="1"/>
  <c r="Y615" i="21"/>
  <c r="Y608" i="21"/>
  <c r="Y637" i="21"/>
  <c r="Y323" i="21"/>
  <c r="Y330" i="21"/>
  <c r="Z366" i="21"/>
  <c r="AA369" i="21"/>
  <c r="AA370" i="21" s="1"/>
  <c r="AA371" i="21" s="1"/>
  <c r="AA372" i="21" s="1"/>
  <c r="AA373" i="21" s="1"/>
  <c r="AA514" i="21"/>
  <c r="AA517" i="21" s="1"/>
  <c r="Y514" i="21"/>
  <c r="Y517" i="21" s="1"/>
  <c r="Z514" i="21"/>
  <c r="Z517" i="21" s="1"/>
  <c r="AA210" i="21"/>
  <c r="AA211" i="21" s="1"/>
  <c r="AA212" i="21" s="1"/>
  <c r="AA213" i="21" s="1"/>
  <c r="AA214" i="21" s="1"/>
  <c r="Z207" i="21"/>
  <c r="Z796" i="21"/>
  <c r="Z795" i="21"/>
  <c r="Y785" i="21"/>
  <c r="J109" i="21"/>
  <c r="Z895" i="21"/>
  <c r="Y237" i="21"/>
  <c r="Y230" i="21"/>
  <c r="Z429" i="21"/>
  <c r="AA432" i="21"/>
  <c r="AA433" i="21" s="1"/>
  <c r="AA434" i="21" s="1"/>
  <c r="AA435" i="21" s="1"/>
  <c r="AA436" i="21" s="1"/>
  <c r="J487" i="21"/>
  <c r="Z861" i="21"/>
  <c r="Z863" i="21" s="1"/>
  <c r="Y136" i="21"/>
  <c r="Z136" i="21"/>
  <c r="Z139" i="21" s="1"/>
  <c r="AA136" i="21"/>
  <c r="AA139" i="21" s="1"/>
  <c r="Y135" i="21"/>
  <c r="Y708" i="21"/>
  <c r="Y701" i="21"/>
  <c r="Y552" i="21"/>
  <c r="Y545" i="21"/>
  <c r="U69" i="21"/>
  <c r="W69" i="21"/>
  <c r="V69" i="21"/>
  <c r="AB566" i="21"/>
  <c r="Y301" i="21"/>
  <c r="Z294" i="21"/>
  <c r="Y142" i="21"/>
  <c r="Z135" i="21"/>
  <c r="U771" i="21"/>
  <c r="X771" i="21" s="1"/>
  <c r="U770" i="21"/>
  <c r="X770" i="21" s="1"/>
  <c r="U772" i="21"/>
  <c r="X772" i="21" s="1"/>
  <c r="U773" i="21"/>
  <c r="X773" i="21" s="1"/>
  <c r="U774" i="21"/>
  <c r="X774" i="21" s="1"/>
  <c r="AB823" i="20"/>
  <c r="U833" i="20"/>
  <c r="S823" i="20"/>
  <c r="T828" i="20"/>
  <c r="T862" i="20"/>
  <c r="AB857" i="20"/>
  <c r="S857" i="20"/>
  <c r="U867" i="20"/>
  <c r="Z415" i="20"/>
  <c r="Y415" i="20"/>
  <c r="Y429" i="20"/>
  <c r="Z290" i="20"/>
  <c r="Y290" i="20"/>
  <c r="Y479" i="20"/>
  <c r="Z479" i="20"/>
  <c r="AA538" i="20"/>
  <c r="AA537" i="20"/>
  <c r="AB537" i="20" s="1"/>
  <c r="U567" i="20"/>
  <c r="AA600" i="20"/>
  <c r="AB600" i="20" s="1"/>
  <c r="U630" i="20"/>
  <c r="AA629" i="20" s="1"/>
  <c r="AA601" i="20"/>
  <c r="AA664" i="20"/>
  <c r="AB664" i="20" s="1"/>
  <c r="U693" i="20"/>
  <c r="AA692" i="20" s="1"/>
  <c r="AA663" i="20"/>
  <c r="AB663" i="20" s="1"/>
  <c r="AB789" i="20"/>
  <c r="T794" i="20"/>
  <c r="S789" i="20"/>
  <c r="U799" i="20"/>
  <c r="AA315" i="20"/>
  <c r="AB315" i="20"/>
  <c r="AB599" i="20"/>
  <c r="AB505" i="20"/>
  <c r="Z509" i="20" s="1"/>
  <c r="AB316" i="20"/>
  <c r="AB504" i="20"/>
  <c r="Z289" i="20"/>
  <c r="Y292" i="20"/>
  <c r="Y303" i="20"/>
  <c r="AA289" i="20"/>
  <c r="AA572" i="20"/>
  <c r="Z667" i="20"/>
  <c r="Y670" i="20"/>
  <c r="Y681" i="20"/>
  <c r="AA352" i="20"/>
  <c r="Z352" i="20"/>
  <c r="Y366" i="20"/>
  <c r="AA790" i="20"/>
  <c r="Z780" i="20"/>
  <c r="AA780" i="20" s="1"/>
  <c r="AB780" i="20" s="1"/>
  <c r="U785" i="20"/>
  <c r="Z541" i="20"/>
  <c r="Y555" i="20"/>
  <c r="Y667" i="20"/>
  <c r="AA188" i="20"/>
  <c r="AA189" i="20"/>
  <c r="Y289" i="20"/>
  <c r="AB503" i="20"/>
  <c r="AA508" i="20" s="1"/>
  <c r="AA442" i="20"/>
  <c r="AB442" i="20" s="1"/>
  <c r="Y103" i="20"/>
  <c r="Z101" i="20"/>
  <c r="AA667" i="20"/>
  <c r="AA222" i="20"/>
  <c r="AB222" i="20" s="1"/>
  <c r="U252" i="20"/>
  <c r="AA223" i="20"/>
  <c r="S891" i="20"/>
  <c r="T896" i="20"/>
  <c r="U901" i="20"/>
  <c r="AB891" i="20"/>
  <c r="AB160" i="20"/>
  <c r="U761" i="20"/>
  <c r="U756" i="20"/>
  <c r="AA415" i="20"/>
  <c r="U853" i="20"/>
  <c r="Z848" i="20"/>
  <c r="AA848" i="20" s="1"/>
  <c r="AB848" i="20" s="1"/>
  <c r="AA858" i="20"/>
  <c r="AA694" i="20"/>
  <c r="AA693" i="20"/>
  <c r="AA824" i="20"/>
  <c r="Z814" i="20"/>
  <c r="AA814" i="20" s="1"/>
  <c r="AB814" i="20" s="1"/>
  <c r="U819" i="20"/>
  <c r="AA348" i="20"/>
  <c r="AB348" i="20" s="1"/>
  <c r="U378" i="20"/>
  <c r="AA349" i="20"/>
  <c r="AB189" i="20"/>
  <c r="Y69" i="20"/>
  <c r="AA509" i="20"/>
  <c r="U896" i="20"/>
  <c r="U891" i="20"/>
  <c r="AA479" i="20"/>
  <c r="U766" i="20"/>
  <c r="W764" i="20" s="1"/>
  <c r="W766" i="20" s="1"/>
  <c r="AA751" i="20" s="1"/>
  <c r="AB756" i="20"/>
  <c r="Z758" i="20" s="1"/>
  <c r="Z759" i="20" s="1"/>
  <c r="S756" i="20"/>
  <c r="W754" i="20" s="1"/>
  <c r="W756" i="20" s="1"/>
  <c r="T761" i="20"/>
  <c r="W759" i="20" s="1"/>
  <c r="W761" i="20" s="1"/>
  <c r="Z751" i="20" s="1"/>
  <c r="AA290" i="20"/>
  <c r="U900" i="20"/>
  <c r="T895" i="20"/>
  <c r="S890" i="20"/>
  <c r="AB890" i="20"/>
  <c r="U887" i="20"/>
  <c r="AA892" i="20"/>
  <c r="Z882" i="20"/>
  <c r="AA882" i="20" s="1"/>
  <c r="AB882" i="20" s="1"/>
  <c r="AA630" i="20"/>
  <c r="AB630" i="20" s="1"/>
  <c r="AA631" i="20"/>
  <c r="AA412" i="20"/>
  <c r="U441" i="20"/>
  <c r="AA440" i="20" s="1"/>
  <c r="AA411" i="20"/>
  <c r="AB411" i="20" s="1"/>
  <c r="AB693" i="20"/>
  <c r="AB188" i="20"/>
  <c r="AA320" i="20"/>
  <c r="U857" i="20"/>
  <c r="U862" i="20"/>
  <c r="U828" i="20"/>
  <c r="U823" i="20"/>
  <c r="Z478" i="20"/>
  <c r="Y492" i="20"/>
  <c r="Y481" i="20"/>
  <c r="Y478" i="20"/>
  <c r="AA478" i="20"/>
  <c r="AB314" i="20"/>
  <c r="AA319" i="20"/>
  <c r="I106" i="20"/>
  <c r="Y141" i="20"/>
  <c r="Y134" i="20"/>
  <c r="F892" i="21" l="1"/>
  <c r="I895" i="21"/>
  <c r="F897" i="21"/>
  <c r="I887" i="21" s="1"/>
  <c r="E917" i="21" s="1"/>
  <c r="H610" i="21"/>
  <c r="H613" i="21" s="1"/>
  <c r="E915" i="21"/>
  <c r="J610" i="21"/>
  <c r="J613" i="21" s="1"/>
  <c r="H615" i="21"/>
  <c r="H616" i="21" s="1"/>
  <c r="I610" i="21"/>
  <c r="I613" i="21" s="1"/>
  <c r="E69" i="21"/>
  <c r="C87" i="21" s="1"/>
  <c r="F87" i="21" s="1"/>
  <c r="H545" i="21"/>
  <c r="J547" i="21" s="1"/>
  <c r="H457" i="21"/>
  <c r="I459" i="21" s="1"/>
  <c r="F915" i="21"/>
  <c r="D69" i="21"/>
  <c r="B84" i="21" s="1"/>
  <c r="E84" i="21" s="1"/>
  <c r="H449" i="21"/>
  <c r="H450" i="21" s="1"/>
  <c r="J870" i="21"/>
  <c r="D873" i="21" s="1"/>
  <c r="G873" i="21" s="1"/>
  <c r="H638" i="21"/>
  <c r="H639" i="21" s="1"/>
  <c r="H646" i="21"/>
  <c r="J651" i="21" s="1"/>
  <c r="J652" i="21" s="1"/>
  <c r="J653" i="21" s="1"/>
  <c r="J654" i="21" s="1"/>
  <c r="J655" i="21" s="1"/>
  <c r="F69" i="21"/>
  <c r="D85" i="21" s="1"/>
  <c r="G85" i="21" s="1"/>
  <c r="J117" i="21"/>
  <c r="J118" i="21" s="1"/>
  <c r="J119" i="21" s="1"/>
  <c r="J120" i="21" s="1"/>
  <c r="J121" i="21" s="1"/>
  <c r="J325" i="21"/>
  <c r="J328" i="21" s="1"/>
  <c r="B770" i="21"/>
  <c r="E770" i="21" s="1"/>
  <c r="B773" i="21"/>
  <c r="E773" i="21" s="1"/>
  <c r="I325" i="21"/>
  <c r="I328" i="21" s="1"/>
  <c r="H325" i="21"/>
  <c r="H328" i="21" s="1"/>
  <c r="I605" i="20"/>
  <c r="I698" i="20"/>
  <c r="H105" i="20"/>
  <c r="J567" i="20"/>
  <c r="K567" i="20" s="1"/>
  <c r="H574" i="20" s="1"/>
  <c r="H697" i="20"/>
  <c r="H106" i="20"/>
  <c r="I697" i="20"/>
  <c r="I792" i="20"/>
  <c r="I793" i="20" s="1"/>
  <c r="J252" i="20"/>
  <c r="I445" i="20"/>
  <c r="K824" i="20"/>
  <c r="I826" i="20" s="1"/>
  <c r="I827" i="20" s="1"/>
  <c r="K378" i="20"/>
  <c r="H385" i="20" s="1"/>
  <c r="B824" i="20"/>
  <c r="J441" i="20"/>
  <c r="K441" i="20" s="1"/>
  <c r="H448" i="20" s="1"/>
  <c r="H141" i="20"/>
  <c r="H142" i="20" s="1"/>
  <c r="H134" i="20"/>
  <c r="J136" i="20" s="1"/>
  <c r="C897" i="20"/>
  <c r="F895" i="20" s="1"/>
  <c r="F897" i="20" s="1"/>
  <c r="I887" i="20" s="1"/>
  <c r="E917" i="20" s="1"/>
  <c r="D834" i="20"/>
  <c r="F832" i="20" s="1"/>
  <c r="F834" i="20" s="1"/>
  <c r="J819" i="20" s="1"/>
  <c r="K892" i="20"/>
  <c r="I894" i="20" s="1"/>
  <c r="I895" i="20" s="1"/>
  <c r="I416" i="20"/>
  <c r="I758" i="20"/>
  <c r="I759" i="20" s="1"/>
  <c r="H418" i="20"/>
  <c r="H426" i="20" s="1"/>
  <c r="I382" i="20"/>
  <c r="J697" i="20"/>
  <c r="I353" i="20"/>
  <c r="H355" i="20"/>
  <c r="H356" i="20" s="1"/>
  <c r="H382" i="20"/>
  <c r="B892" i="20"/>
  <c r="J353" i="20"/>
  <c r="J445" i="20"/>
  <c r="M75" i="20"/>
  <c r="H416" i="20"/>
  <c r="J693" i="20"/>
  <c r="K693" i="20" s="1"/>
  <c r="H700" i="20" s="1"/>
  <c r="H708" i="20" s="1"/>
  <c r="H709" i="20" s="1"/>
  <c r="D800" i="20"/>
  <c r="F798" i="20" s="1"/>
  <c r="F800" i="20" s="1"/>
  <c r="J785" i="20" s="1"/>
  <c r="K252" i="20"/>
  <c r="K251" i="20"/>
  <c r="H256" i="20" s="1"/>
  <c r="H459" i="20"/>
  <c r="H668" i="20"/>
  <c r="H670" i="20"/>
  <c r="H678" i="20" s="1"/>
  <c r="H229" i="20"/>
  <c r="H230" i="20" s="1"/>
  <c r="J227" i="20"/>
  <c r="H227" i="20"/>
  <c r="J382" i="20"/>
  <c r="M78" i="20"/>
  <c r="M80" i="20"/>
  <c r="M71" i="20"/>
  <c r="M76" i="20"/>
  <c r="M73" i="20"/>
  <c r="F900" i="20"/>
  <c r="K858" i="20"/>
  <c r="I860" i="20" s="1"/>
  <c r="I861" i="20" s="1"/>
  <c r="M72" i="20"/>
  <c r="D868" i="20"/>
  <c r="F866" i="20" s="1"/>
  <c r="F868" i="20" s="1"/>
  <c r="J853" i="20" s="1"/>
  <c r="M79" i="20"/>
  <c r="B858" i="20"/>
  <c r="F856" i="20" s="1"/>
  <c r="F858" i="20" s="1"/>
  <c r="H853" i="20" s="1"/>
  <c r="J635" i="20"/>
  <c r="G69" i="20"/>
  <c r="J84" i="20" s="1"/>
  <c r="J85" i="20" s="1"/>
  <c r="J86" i="20" s="1"/>
  <c r="J87" i="20" s="1"/>
  <c r="J88" i="20" s="1"/>
  <c r="F759" i="20"/>
  <c r="F761" i="20" s="1"/>
  <c r="I751" i="20" s="1"/>
  <c r="J668" i="20"/>
  <c r="M77" i="20"/>
  <c r="J770" i="21"/>
  <c r="J771" i="21" s="1"/>
  <c r="J772" i="21" s="1"/>
  <c r="J773" i="21" s="1"/>
  <c r="J774" i="21" s="1"/>
  <c r="B772" i="21"/>
  <c r="E772" i="21" s="1"/>
  <c r="B961" i="20"/>
  <c r="D960" i="20"/>
  <c r="C960" i="20"/>
  <c r="B961" i="21"/>
  <c r="D960" i="21"/>
  <c r="C960" i="21"/>
  <c r="H634" i="20"/>
  <c r="J634" i="20"/>
  <c r="H648" i="20"/>
  <c r="I634" i="20"/>
  <c r="F890" i="20"/>
  <c r="F892" i="20" s="1"/>
  <c r="H887" i="20" s="1"/>
  <c r="F754" i="20"/>
  <c r="F756" i="20" s="1"/>
  <c r="H300" i="20"/>
  <c r="H293" i="20"/>
  <c r="F764" i="20"/>
  <c r="F766" i="20" s="1"/>
  <c r="J751" i="20" s="1"/>
  <c r="F913" i="20" s="1"/>
  <c r="I105" i="20"/>
  <c r="I635" i="20"/>
  <c r="H383" i="20"/>
  <c r="I383" i="20"/>
  <c r="J320" i="20"/>
  <c r="F902" i="20"/>
  <c r="J887" i="20" s="1"/>
  <c r="F917" i="20" s="1"/>
  <c r="H489" i="20"/>
  <c r="H482" i="20"/>
  <c r="I109" i="20"/>
  <c r="K630" i="20"/>
  <c r="H637" i="20" s="1"/>
  <c r="H638" i="20" s="1"/>
  <c r="C795" i="20"/>
  <c r="F793" i="20" s="1"/>
  <c r="F795" i="20" s="1"/>
  <c r="I785" i="20" s="1"/>
  <c r="J109" i="20"/>
  <c r="B790" i="20"/>
  <c r="F788" i="20" s="1"/>
  <c r="F790" i="20" s="1"/>
  <c r="J571" i="20"/>
  <c r="I571" i="20"/>
  <c r="H320" i="20"/>
  <c r="F822" i="20"/>
  <c r="F824" i="20" s="1"/>
  <c r="J698" i="20"/>
  <c r="F861" i="20"/>
  <c r="F863" i="20" s="1"/>
  <c r="I853" i="20" s="1"/>
  <c r="E916" i="20" s="1"/>
  <c r="C770" i="21"/>
  <c r="F770" i="21" s="1"/>
  <c r="B774" i="21"/>
  <c r="E774" i="21" s="1"/>
  <c r="I863" i="21"/>
  <c r="G916" i="21" s="1"/>
  <c r="H802" i="21"/>
  <c r="B805" i="21" s="1"/>
  <c r="E805" i="21" s="1"/>
  <c r="C774" i="21"/>
  <c r="F774" i="21" s="1"/>
  <c r="C773" i="21"/>
  <c r="F773" i="21" s="1"/>
  <c r="C771" i="21"/>
  <c r="F771" i="21" s="1"/>
  <c r="I864" i="21"/>
  <c r="I870" i="21"/>
  <c r="C876" i="21" s="1"/>
  <c r="F876" i="21" s="1"/>
  <c r="I830" i="21"/>
  <c r="I829" i="21"/>
  <c r="G915" i="21" s="1"/>
  <c r="I796" i="21"/>
  <c r="H887" i="21"/>
  <c r="H141" i="21"/>
  <c r="H134" i="21"/>
  <c r="H575" i="21"/>
  <c r="H582" i="21"/>
  <c r="D915" i="21"/>
  <c r="H836" i="21"/>
  <c r="I785" i="21"/>
  <c r="I795" i="21"/>
  <c r="H204" i="21"/>
  <c r="H197" i="21"/>
  <c r="I546" i="21"/>
  <c r="H553" i="21"/>
  <c r="F917" i="21"/>
  <c r="J904" i="21"/>
  <c r="H513" i="21"/>
  <c r="I514" i="21"/>
  <c r="H514" i="21"/>
  <c r="J514" i="21"/>
  <c r="H870" i="21"/>
  <c r="D916" i="21"/>
  <c r="D772" i="21"/>
  <c r="G772" i="21" s="1"/>
  <c r="D773" i="21"/>
  <c r="G773" i="21" s="1"/>
  <c r="D770" i="21"/>
  <c r="G770" i="21" s="1"/>
  <c r="D771" i="21"/>
  <c r="G771" i="21" s="1"/>
  <c r="D774" i="21"/>
  <c r="G774" i="21" s="1"/>
  <c r="H671" i="21"/>
  <c r="H678" i="21"/>
  <c r="F914" i="21"/>
  <c r="J802" i="21"/>
  <c r="H237" i="21"/>
  <c r="H230" i="21"/>
  <c r="H520" i="21"/>
  <c r="I513" i="21"/>
  <c r="C842" i="21"/>
  <c r="F842" i="21" s="1"/>
  <c r="C840" i="21"/>
  <c r="F840" i="21" s="1"/>
  <c r="C838" i="21"/>
  <c r="F838" i="21" s="1"/>
  <c r="C839" i="21"/>
  <c r="F839" i="21" s="1"/>
  <c r="C841" i="21"/>
  <c r="F841" i="21" s="1"/>
  <c r="H364" i="21"/>
  <c r="I357" i="21"/>
  <c r="I169" i="21"/>
  <c r="J169" i="21"/>
  <c r="H168" i="21"/>
  <c r="H169" i="21"/>
  <c r="H386" i="21"/>
  <c r="H393" i="21"/>
  <c r="H294" i="21"/>
  <c r="H295" i="21"/>
  <c r="J295" i="21"/>
  <c r="I295" i="21"/>
  <c r="H708" i="21"/>
  <c r="H701" i="21"/>
  <c r="H426" i="21"/>
  <c r="H419" i="21"/>
  <c r="I358" i="21"/>
  <c r="J358" i="21"/>
  <c r="H357" i="21"/>
  <c r="H358" i="21"/>
  <c r="H175" i="21"/>
  <c r="I168" i="21"/>
  <c r="D838" i="21"/>
  <c r="G838" i="21" s="1"/>
  <c r="D842" i="21"/>
  <c r="G842" i="21" s="1"/>
  <c r="D841" i="21"/>
  <c r="G841" i="21" s="1"/>
  <c r="D839" i="21"/>
  <c r="G839" i="21" s="1"/>
  <c r="D840" i="21"/>
  <c r="G840" i="21" s="1"/>
  <c r="I294" i="21"/>
  <c r="H301" i="21"/>
  <c r="H256" i="21"/>
  <c r="I256" i="21"/>
  <c r="H270" i="21"/>
  <c r="H259" i="21"/>
  <c r="H608" i="20"/>
  <c r="H615" i="20"/>
  <c r="I572" i="20"/>
  <c r="H572" i="20"/>
  <c r="H363" i="20"/>
  <c r="H333" i="20"/>
  <c r="H319" i="20"/>
  <c r="J319" i="20"/>
  <c r="H322" i="20"/>
  <c r="F827" i="20"/>
  <c r="F829" i="20" s="1"/>
  <c r="I819" i="20" s="1"/>
  <c r="H174" i="20"/>
  <c r="H167" i="20"/>
  <c r="H109" i="20"/>
  <c r="H542" i="20"/>
  <c r="I542" i="20"/>
  <c r="H544" i="20"/>
  <c r="H196" i="20"/>
  <c r="H193" i="20"/>
  <c r="H207" i="20"/>
  <c r="J446" i="20"/>
  <c r="J542" i="20"/>
  <c r="I446" i="20"/>
  <c r="H511" i="20"/>
  <c r="J508" i="20"/>
  <c r="H522" i="20"/>
  <c r="H508" i="20"/>
  <c r="I509" i="20"/>
  <c r="H509" i="20"/>
  <c r="E913" i="20"/>
  <c r="I768" i="20"/>
  <c r="X916" i="21"/>
  <c r="AA872" i="21"/>
  <c r="AA873" i="21" s="1"/>
  <c r="AA874" i="21" s="1"/>
  <c r="AA875" i="21" s="1"/>
  <c r="AA876" i="21" s="1"/>
  <c r="U85" i="21"/>
  <c r="X85" i="21" s="1"/>
  <c r="U84" i="21"/>
  <c r="X84" i="21" s="1"/>
  <c r="U86" i="21"/>
  <c r="X86" i="21" s="1"/>
  <c r="U87" i="21"/>
  <c r="X87" i="21" s="1"/>
  <c r="U88" i="21"/>
  <c r="X88" i="21" s="1"/>
  <c r="Y553" i="21"/>
  <c r="Z546" i="21"/>
  <c r="Z702" i="21"/>
  <c r="Y709" i="21"/>
  <c r="Z208" i="21"/>
  <c r="AA208" i="21"/>
  <c r="Y208" i="21"/>
  <c r="Y638" i="21"/>
  <c r="Y645" i="21"/>
  <c r="T838" i="21"/>
  <c r="W838" i="21" s="1"/>
  <c r="T839" i="21"/>
  <c r="W839" i="21" s="1"/>
  <c r="T840" i="21"/>
  <c r="W840" i="21" s="1"/>
  <c r="T841" i="21"/>
  <c r="W841" i="21" s="1"/>
  <c r="T842" i="21"/>
  <c r="W842" i="21" s="1"/>
  <c r="I493" i="21"/>
  <c r="H493" i="21"/>
  <c r="J493" i="21"/>
  <c r="Y385" i="21"/>
  <c r="Y396" i="21"/>
  <c r="AA382" i="21"/>
  <c r="Y382" i="21"/>
  <c r="Z172" i="21"/>
  <c r="U805" i="21"/>
  <c r="X805" i="21" s="1"/>
  <c r="U804" i="21"/>
  <c r="X804" i="21" s="1"/>
  <c r="U807" i="21"/>
  <c r="X807" i="21" s="1"/>
  <c r="U806" i="21"/>
  <c r="X806" i="21" s="1"/>
  <c r="U808" i="21"/>
  <c r="X808" i="21" s="1"/>
  <c r="Z144" i="21"/>
  <c r="AA147" i="21"/>
  <c r="AA148" i="21" s="1"/>
  <c r="AA149" i="21" s="1"/>
  <c r="AA150" i="21" s="1"/>
  <c r="AA151" i="21" s="1"/>
  <c r="S85" i="21"/>
  <c r="V85" i="21" s="1"/>
  <c r="S84" i="21"/>
  <c r="V84" i="21" s="1"/>
  <c r="S87" i="21"/>
  <c r="V87" i="21" s="1"/>
  <c r="S86" i="21"/>
  <c r="V86" i="21" s="1"/>
  <c r="S88" i="21"/>
  <c r="V88" i="21" s="1"/>
  <c r="Y610" i="21"/>
  <c r="Y613" i="21" s="1"/>
  <c r="AA610" i="21"/>
  <c r="AA613" i="21" s="1"/>
  <c r="Z610" i="21"/>
  <c r="Z613" i="21" s="1"/>
  <c r="Y609" i="21"/>
  <c r="Z382" i="21"/>
  <c r="T804" i="21"/>
  <c r="W804" i="21" s="1"/>
  <c r="T805" i="21"/>
  <c r="W805" i="21" s="1"/>
  <c r="T806" i="21"/>
  <c r="W806" i="21" s="1"/>
  <c r="T807" i="21"/>
  <c r="W807" i="21" s="1"/>
  <c r="T808" i="21"/>
  <c r="W808" i="21" s="1"/>
  <c r="AA495" i="21"/>
  <c r="AA496" i="21" s="1"/>
  <c r="AA497" i="21" s="1"/>
  <c r="AA498" i="21" s="1"/>
  <c r="AA499" i="21" s="1"/>
  <c r="Z492" i="21"/>
  <c r="AA673" i="21"/>
  <c r="Z673" i="21"/>
  <c r="Z676" i="21" s="1"/>
  <c r="Y673" i="21"/>
  <c r="Y676" i="21" s="1"/>
  <c r="Y672" i="21"/>
  <c r="T872" i="21"/>
  <c r="W872" i="21" s="1"/>
  <c r="T873" i="21"/>
  <c r="W873" i="21" s="1"/>
  <c r="T874" i="21"/>
  <c r="W874" i="21" s="1"/>
  <c r="T875" i="21"/>
  <c r="W875" i="21" s="1"/>
  <c r="T876" i="21"/>
  <c r="W876" i="21" s="1"/>
  <c r="AA306" i="21"/>
  <c r="AA307" i="21" s="1"/>
  <c r="AA308" i="21" s="1"/>
  <c r="AA309" i="21" s="1"/>
  <c r="AA310" i="21" s="1"/>
  <c r="Z303" i="21"/>
  <c r="Y430" i="21"/>
  <c r="AA430" i="21"/>
  <c r="Z430" i="21"/>
  <c r="Y616" i="21"/>
  <c r="Z609" i="21"/>
  <c r="Y679" i="21"/>
  <c r="Z672" i="21"/>
  <c r="Y456" i="21"/>
  <c r="Y449" i="21"/>
  <c r="U916" i="21"/>
  <c r="Y870" i="21"/>
  <c r="U906" i="21"/>
  <c r="X906" i="21" s="1"/>
  <c r="U907" i="21"/>
  <c r="X907" i="21" s="1"/>
  <c r="U908" i="21"/>
  <c r="X908" i="21" s="1"/>
  <c r="U909" i="21"/>
  <c r="X909" i="21" s="1"/>
  <c r="U910" i="21"/>
  <c r="X910" i="21" s="1"/>
  <c r="Y574" i="21"/>
  <c r="Y585" i="21"/>
  <c r="Y571" i="21"/>
  <c r="AA571" i="21"/>
  <c r="AA232" i="21"/>
  <c r="Z232" i="21"/>
  <c r="Z235" i="21" s="1"/>
  <c r="Y232" i="21"/>
  <c r="Y235" i="21" s="1"/>
  <c r="Y231" i="21"/>
  <c r="U914" i="21"/>
  <c r="Y802" i="21"/>
  <c r="Y367" i="21"/>
  <c r="AA367" i="21"/>
  <c r="Z367" i="21"/>
  <c r="Y267" i="21"/>
  <c r="Y260" i="21"/>
  <c r="U915" i="21"/>
  <c r="Y836" i="21"/>
  <c r="Z864" i="21"/>
  <c r="Y904" i="21"/>
  <c r="U917" i="21"/>
  <c r="Z571" i="21"/>
  <c r="Y139" i="21"/>
  <c r="Z231" i="21"/>
  <c r="Y238" i="21"/>
  <c r="X914" i="21"/>
  <c r="AA804" i="21"/>
  <c r="AA805" i="21" s="1"/>
  <c r="AA806" i="21" s="1"/>
  <c r="AA807" i="21" s="1"/>
  <c r="AA808" i="21" s="1"/>
  <c r="Z324" i="21"/>
  <c r="Y331" i="21"/>
  <c r="Y523" i="21"/>
  <c r="Z523" i="21"/>
  <c r="AA523" i="21"/>
  <c r="X915" i="21"/>
  <c r="AA838" i="21"/>
  <c r="AA839" i="21" s="1"/>
  <c r="AA840" i="21" s="1"/>
  <c r="AA841" i="21" s="1"/>
  <c r="AA842" i="21" s="1"/>
  <c r="Z898" i="21"/>
  <c r="T84" i="21"/>
  <c r="W84" i="21" s="1"/>
  <c r="T85" i="21"/>
  <c r="W85" i="21" s="1"/>
  <c r="T86" i="21"/>
  <c r="W86" i="21" s="1"/>
  <c r="T87" i="21"/>
  <c r="W87" i="21" s="1"/>
  <c r="T88" i="21"/>
  <c r="W88" i="21" s="1"/>
  <c r="AA547" i="21"/>
  <c r="Y547" i="21"/>
  <c r="Z547" i="21"/>
  <c r="Z550" i="21" s="1"/>
  <c r="Y546" i="21"/>
  <c r="AA703" i="21"/>
  <c r="Y703" i="21"/>
  <c r="Z703" i="21"/>
  <c r="Y702" i="21"/>
  <c r="J115" i="21"/>
  <c r="I115" i="21"/>
  <c r="H115" i="21"/>
  <c r="Z325" i="21"/>
  <c r="Z328" i="21" s="1"/>
  <c r="Y325" i="21"/>
  <c r="Y328" i="21" s="1"/>
  <c r="AA325" i="21"/>
  <c r="AA328" i="21" s="1"/>
  <c r="Y324" i="21"/>
  <c r="U839" i="21"/>
  <c r="X839" i="21" s="1"/>
  <c r="U838" i="21"/>
  <c r="X838" i="21" s="1"/>
  <c r="U840" i="21"/>
  <c r="X840" i="21" s="1"/>
  <c r="U841" i="21"/>
  <c r="X841" i="21" s="1"/>
  <c r="U842" i="21"/>
  <c r="X842" i="21" s="1"/>
  <c r="AA180" i="21"/>
  <c r="AA181" i="21" s="1"/>
  <c r="AA182" i="21" s="1"/>
  <c r="AA183" i="21" s="1"/>
  <c r="AA184" i="21" s="1"/>
  <c r="Z177" i="21"/>
  <c r="V917" i="21"/>
  <c r="Z904" i="21"/>
  <c r="Y115" i="21"/>
  <c r="AA115" i="21"/>
  <c r="Z115" i="21"/>
  <c r="AA172" i="21"/>
  <c r="S770" i="21"/>
  <c r="V770" i="21" s="1"/>
  <c r="Y770" i="21" s="1"/>
  <c r="Z770" i="21" s="1"/>
  <c r="AB770" i="21" s="1"/>
  <c r="AB769" i="21" s="1"/>
  <c r="S768" i="21" s="1"/>
  <c r="S913" i="21" s="1"/>
  <c r="S771" i="21"/>
  <c r="V771" i="21" s="1"/>
  <c r="Y771" i="21" s="1"/>
  <c r="Z771" i="21" s="1"/>
  <c r="AB771" i="21" s="1"/>
  <c r="S773" i="21"/>
  <c r="V773" i="21" s="1"/>
  <c r="Y773" i="21" s="1"/>
  <c r="Z773" i="21" s="1"/>
  <c r="AB773" i="21" s="1"/>
  <c r="S772" i="21"/>
  <c r="V772" i="21" s="1"/>
  <c r="Y772" i="21" s="1"/>
  <c r="Z772" i="21" s="1"/>
  <c r="AB772" i="21" s="1"/>
  <c r="S774" i="21"/>
  <c r="V774" i="21" s="1"/>
  <c r="Y774" i="21" s="1"/>
  <c r="Z774" i="21" s="1"/>
  <c r="AB774" i="21" s="1"/>
  <c r="I333" i="21"/>
  <c r="J336" i="21"/>
  <c r="J337" i="21" s="1"/>
  <c r="J338" i="21" s="1"/>
  <c r="J339" i="21" s="1"/>
  <c r="J340" i="21" s="1"/>
  <c r="U873" i="21"/>
  <c r="X873" i="21" s="1"/>
  <c r="U872" i="21"/>
  <c r="X872" i="21" s="1"/>
  <c r="U874" i="21"/>
  <c r="X874" i="21" s="1"/>
  <c r="U875" i="21"/>
  <c r="X875" i="21" s="1"/>
  <c r="U876" i="21"/>
  <c r="X876" i="21" s="1"/>
  <c r="Z897" i="21"/>
  <c r="AA768" i="20"/>
  <c r="W913" i="20"/>
  <c r="Y446" i="20"/>
  <c r="Z446" i="20"/>
  <c r="V913" i="20"/>
  <c r="Z768" i="20"/>
  <c r="AD73" i="20"/>
  <c r="AD71" i="20"/>
  <c r="X69" i="20"/>
  <c r="AA84" i="20" s="1"/>
  <c r="AA85" i="20" s="1"/>
  <c r="AA86" i="20" s="1"/>
  <c r="AA87" i="20" s="1"/>
  <c r="AA88" i="20" s="1"/>
  <c r="AD75" i="20"/>
  <c r="AD78" i="20"/>
  <c r="AD72" i="20"/>
  <c r="AD76" i="20"/>
  <c r="T829" i="20"/>
  <c r="U834" i="20"/>
  <c r="AB824" i="20"/>
  <c r="Z826" i="20" s="1"/>
  <c r="Z827" i="20" s="1"/>
  <c r="S824" i="20"/>
  <c r="Z164" i="20"/>
  <c r="Y166" i="20"/>
  <c r="Y164" i="20"/>
  <c r="Y300" i="20"/>
  <c r="Y293" i="20"/>
  <c r="Z604" i="20"/>
  <c r="Y618" i="20"/>
  <c r="Y604" i="20"/>
  <c r="AB692" i="20"/>
  <c r="AA697" i="20"/>
  <c r="AB440" i="20"/>
  <c r="AA445" i="20"/>
  <c r="U892" i="20"/>
  <c r="U897" i="20"/>
  <c r="AB858" i="20"/>
  <c r="T863" i="20"/>
  <c r="U868" i="20"/>
  <c r="W866" i="20" s="1"/>
  <c r="W868" i="20" s="1"/>
  <c r="AA853" i="20" s="1"/>
  <c r="S858" i="20"/>
  <c r="AA164" i="20"/>
  <c r="AB223" i="20"/>
  <c r="Y104" i="20"/>
  <c r="Y111" i="20"/>
  <c r="AD79" i="20"/>
  <c r="Y678" i="20"/>
  <c r="Y671" i="20"/>
  <c r="AA668" i="20"/>
  <c r="Z668" i="20"/>
  <c r="Y668" i="20"/>
  <c r="AD77" i="20"/>
  <c r="AB538" i="20"/>
  <c r="AA542" i="20" s="1"/>
  <c r="Y489" i="20"/>
  <c r="Y482" i="20"/>
  <c r="AB412" i="20"/>
  <c r="W886" i="20"/>
  <c r="AB349" i="20"/>
  <c r="U858" i="20"/>
  <c r="W856" i="20" s="1"/>
  <c r="W858" i="20" s="1"/>
  <c r="U863" i="20"/>
  <c r="AA251" i="20"/>
  <c r="AA252" i="20"/>
  <c r="AB252" i="20" s="1"/>
  <c r="AA441" i="20"/>
  <c r="AB441" i="20" s="1"/>
  <c r="AD74" i="20"/>
  <c r="W852" i="20"/>
  <c r="W822" i="20"/>
  <c r="AA377" i="20"/>
  <c r="AA378" i="20"/>
  <c r="AB378" i="20" s="1"/>
  <c r="AA446" i="20"/>
  <c r="AD80" i="20"/>
  <c r="Z320" i="20"/>
  <c r="Y320" i="20"/>
  <c r="AA604" i="20"/>
  <c r="AB601" i="20"/>
  <c r="W832" i="20"/>
  <c r="Y319" i="20"/>
  <c r="Y333" i="20"/>
  <c r="Y322" i="20"/>
  <c r="Z319" i="20"/>
  <c r="AA193" i="20"/>
  <c r="Y196" i="20"/>
  <c r="Y207" i="20"/>
  <c r="Z193" i="20"/>
  <c r="Z761" i="20"/>
  <c r="Z762" i="20"/>
  <c r="Y751" i="20"/>
  <c r="AB631" i="20"/>
  <c r="U795" i="20"/>
  <c r="U790" i="20"/>
  <c r="W784" i="20"/>
  <c r="Y509" i="20"/>
  <c r="AB694" i="20"/>
  <c r="AA634" i="20"/>
  <c r="AB629" i="20"/>
  <c r="S892" i="20"/>
  <c r="W890" i="20" s="1"/>
  <c r="W892" i="20" s="1"/>
  <c r="U902" i="20"/>
  <c r="W900" i="20" s="1"/>
  <c r="W902" i="20" s="1"/>
  <c r="AA887" i="20" s="1"/>
  <c r="T897" i="20"/>
  <c r="W895" i="20" s="1"/>
  <c r="W897" i="20" s="1"/>
  <c r="Z887" i="20" s="1"/>
  <c r="AB892" i="20"/>
  <c r="Z894" i="20" s="1"/>
  <c r="Z895" i="20" s="1"/>
  <c r="U829" i="20"/>
  <c r="W827" i="20" s="1"/>
  <c r="W829" i="20" s="1"/>
  <c r="Z819" i="20" s="1"/>
  <c r="U824" i="20"/>
  <c r="W818" i="20"/>
  <c r="Y508" i="20"/>
  <c r="Y511" i="20"/>
  <c r="Y522" i="20"/>
  <c r="Z508" i="20"/>
  <c r="U800" i="20"/>
  <c r="W798" i="20" s="1"/>
  <c r="W800" i="20" s="1"/>
  <c r="AA785" i="20" s="1"/>
  <c r="T795" i="20"/>
  <c r="W793" i="20" s="1"/>
  <c r="W795" i="20" s="1"/>
  <c r="Z785" i="20" s="1"/>
  <c r="S790" i="20"/>
  <c r="W788" i="20" s="1"/>
  <c r="W790" i="20" s="1"/>
  <c r="AB790" i="20"/>
  <c r="Z792" i="20" s="1"/>
  <c r="Z793" i="20" s="1"/>
  <c r="AA566" i="20"/>
  <c r="AA567" i="20"/>
  <c r="AB567" i="20" s="1"/>
  <c r="Z860" i="20"/>
  <c r="Y193" i="20"/>
  <c r="Y142" i="20"/>
  <c r="Z135" i="20"/>
  <c r="J117" i="20"/>
  <c r="J118" i="20" s="1"/>
  <c r="J119" i="20" s="1"/>
  <c r="J120" i="20" s="1"/>
  <c r="J121" i="20" s="1"/>
  <c r="I114" i="20"/>
  <c r="Z136" i="20"/>
  <c r="AA136" i="20"/>
  <c r="Y136" i="20"/>
  <c r="Y135" i="20"/>
  <c r="I898" i="21" l="1"/>
  <c r="I897" i="21"/>
  <c r="I904" i="21"/>
  <c r="C906" i="21" s="1"/>
  <c r="F906" i="21" s="1"/>
  <c r="I609" i="21"/>
  <c r="C86" i="21"/>
  <c r="F86" i="21" s="1"/>
  <c r="C84" i="21"/>
  <c r="F84" i="21" s="1"/>
  <c r="B85" i="21"/>
  <c r="E85" i="21" s="1"/>
  <c r="C85" i="21"/>
  <c r="F85" i="21" s="1"/>
  <c r="J462" i="21"/>
  <c r="J463" i="21" s="1"/>
  <c r="J464" i="21" s="1"/>
  <c r="J465" i="21" s="1"/>
  <c r="J466" i="21" s="1"/>
  <c r="C88" i="21"/>
  <c r="F88" i="21" s="1"/>
  <c r="B86" i="21"/>
  <c r="E86" i="21" s="1"/>
  <c r="B87" i="21"/>
  <c r="E87" i="21" s="1"/>
  <c r="B88" i="21"/>
  <c r="E88" i="21" s="1"/>
  <c r="J451" i="21"/>
  <c r="J454" i="21" s="1"/>
  <c r="J460" i="21" s="1"/>
  <c r="D876" i="21"/>
  <c r="G876" i="21" s="1"/>
  <c r="I547" i="21"/>
  <c r="H546" i="21"/>
  <c r="D872" i="21"/>
  <c r="G872" i="21" s="1"/>
  <c r="D874" i="21"/>
  <c r="G874" i="21" s="1"/>
  <c r="H547" i="21"/>
  <c r="I451" i="21"/>
  <c r="I454" i="21" s="1"/>
  <c r="I460" i="21" s="1"/>
  <c r="H451" i="21"/>
  <c r="H454" i="21" s="1"/>
  <c r="H460" i="21" s="1"/>
  <c r="H85" i="21"/>
  <c r="I85" i="21" s="1"/>
  <c r="K85" i="21" s="1"/>
  <c r="J640" i="21"/>
  <c r="J643" i="21" s="1"/>
  <c r="I640" i="21"/>
  <c r="I643" i="21" s="1"/>
  <c r="D875" i="21"/>
  <c r="G875" i="21" s="1"/>
  <c r="H640" i="21"/>
  <c r="H643" i="21" s="1"/>
  <c r="D87" i="21"/>
  <c r="G87" i="21" s="1"/>
  <c r="D88" i="21"/>
  <c r="G88" i="21" s="1"/>
  <c r="I648" i="21"/>
  <c r="D84" i="21"/>
  <c r="G84" i="21" s="1"/>
  <c r="H84" i="21" s="1"/>
  <c r="I84" i="21" s="1"/>
  <c r="K84" i="21" s="1"/>
  <c r="D86" i="21"/>
  <c r="G86" i="21" s="1"/>
  <c r="B808" i="21"/>
  <c r="E808" i="21" s="1"/>
  <c r="B806" i="21"/>
  <c r="E806" i="21" s="1"/>
  <c r="H419" i="20"/>
  <c r="H393" i="20"/>
  <c r="H394" i="20" s="1"/>
  <c r="H386" i="20"/>
  <c r="H387" i="20" s="1"/>
  <c r="H135" i="20"/>
  <c r="J139" i="20" s="1"/>
  <c r="H136" i="20"/>
  <c r="H139" i="20" s="1"/>
  <c r="I136" i="20"/>
  <c r="I256" i="20"/>
  <c r="H259" i="20"/>
  <c r="H267" i="20" s="1"/>
  <c r="I135" i="20"/>
  <c r="J256" i="20"/>
  <c r="E69" i="20"/>
  <c r="C85" i="20" s="1"/>
  <c r="F85" i="20" s="1"/>
  <c r="F69" i="20"/>
  <c r="D85" i="20" s="1"/>
  <c r="G85" i="20" s="1"/>
  <c r="D69" i="20"/>
  <c r="B85" i="20" s="1"/>
  <c r="E85" i="20" s="1"/>
  <c r="I762" i="20"/>
  <c r="J388" i="20"/>
  <c r="H671" i="20"/>
  <c r="I673" i="20" s="1"/>
  <c r="I870" i="20"/>
  <c r="C874" i="20" s="1"/>
  <c r="F874" i="20" s="1"/>
  <c r="H237" i="20"/>
  <c r="H238" i="20" s="1"/>
  <c r="H388" i="20"/>
  <c r="H270" i="20"/>
  <c r="F916" i="20"/>
  <c r="J870" i="20"/>
  <c r="D875" i="20" s="1"/>
  <c r="G875" i="20" s="1"/>
  <c r="I863" i="20"/>
  <c r="J872" i="20" s="1"/>
  <c r="J873" i="20" s="1"/>
  <c r="J874" i="20" s="1"/>
  <c r="J875" i="20" s="1"/>
  <c r="J876" i="20" s="1"/>
  <c r="F914" i="20"/>
  <c r="J802" i="20"/>
  <c r="D808" i="20" s="1"/>
  <c r="G808" i="20" s="1"/>
  <c r="H751" i="20"/>
  <c r="D913" i="20" s="1"/>
  <c r="I904" i="20"/>
  <c r="C909" i="20" s="1"/>
  <c r="F909" i="20" s="1"/>
  <c r="J904" i="20"/>
  <c r="D907" i="20" s="1"/>
  <c r="G907" i="20" s="1"/>
  <c r="H701" i="20"/>
  <c r="H703" i="20" s="1"/>
  <c r="I897" i="20"/>
  <c r="G917" i="20" s="1"/>
  <c r="H772" i="21"/>
  <c r="I772" i="21" s="1"/>
  <c r="K772" i="21" s="1"/>
  <c r="B962" i="20"/>
  <c r="D961" i="20"/>
  <c r="C961" i="20"/>
  <c r="B962" i="21"/>
  <c r="D961" i="21"/>
  <c r="C961" i="21"/>
  <c r="J640" i="20"/>
  <c r="H640" i="20"/>
  <c r="I640" i="20"/>
  <c r="H639" i="20"/>
  <c r="H643" i="20" s="1"/>
  <c r="E914" i="20"/>
  <c r="I802" i="20"/>
  <c r="C805" i="20" s="1"/>
  <c r="F805" i="20" s="1"/>
  <c r="I796" i="20"/>
  <c r="H785" i="20"/>
  <c r="H802" i="20" s="1"/>
  <c r="J768" i="20"/>
  <c r="D772" i="20" s="1"/>
  <c r="G772" i="20" s="1"/>
  <c r="I295" i="20"/>
  <c r="J295" i="20"/>
  <c r="H294" i="20"/>
  <c r="H295" i="20"/>
  <c r="H483" i="20"/>
  <c r="I484" i="20"/>
  <c r="I487" i="20" s="1"/>
  <c r="H484" i="20"/>
  <c r="H487" i="20" s="1"/>
  <c r="J484" i="20"/>
  <c r="H645" i="20"/>
  <c r="I639" i="20" s="1"/>
  <c r="I761" i="20"/>
  <c r="G913" i="20" s="1"/>
  <c r="H301" i="20"/>
  <c r="I294" i="20"/>
  <c r="I702" i="20"/>
  <c r="I795" i="20"/>
  <c r="G914" i="20" s="1"/>
  <c r="I483" i="20"/>
  <c r="H490" i="20"/>
  <c r="J872" i="21"/>
  <c r="J873" i="21" s="1"/>
  <c r="J874" i="21" s="1"/>
  <c r="J875" i="21" s="1"/>
  <c r="J876" i="21" s="1"/>
  <c r="J838" i="21"/>
  <c r="J839" i="21" s="1"/>
  <c r="J840" i="21" s="1"/>
  <c r="J841" i="21" s="1"/>
  <c r="J842" i="21" s="1"/>
  <c r="I864" i="20"/>
  <c r="C909" i="21"/>
  <c r="F909" i="21" s="1"/>
  <c r="C908" i="21"/>
  <c r="F908" i="21" s="1"/>
  <c r="C873" i="21"/>
  <c r="F873" i="21" s="1"/>
  <c r="J621" i="21"/>
  <c r="J622" i="21" s="1"/>
  <c r="J623" i="21" s="1"/>
  <c r="J624" i="21" s="1"/>
  <c r="J625" i="21" s="1"/>
  <c r="I618" i="21"/>
  <c r="B804" i="21"/>
  <c r="E804" i="21" s="1"/>
  <c r="H771" i="21"/>
  <c r="I771" i="21" s="1"/>
  <c r="K771" i="21" s="1"/>
  <c r="H770" i="21"/>
  <c r="I770" i="21" s="1"/>
  <c r="K770" i="21" s="1"/>
  <c r="H774" i="21"/>
  <c r="I774" i="21" s="1"/>
  <c r="K774" i="21" s="1"/>
  <c r="H773" i="21"/>
  <c r="I773" i="21" s="1"/>
  <c r="K773" i="21" s="1"/>
  <c r="B807" i="21"/>
  <c r="E807" i="21" s="1"/>
  <c r="C872" i="21"/>
  <c r="F872" i="21" s="1"/>
  <c r="I517" i="21"/>
  <c r="C875" i="21"/>
  <c r="F875" i="21" s="1"/>
  <c r="I172" i="21"/>
  <c r="C874" i="21"/>
  <c r="F874" i="21" s="1"/>
  <c r="I672" i="21"/>
  <c r="H679" i="21"/>
  <c r="H583" i="21"/>
  <c r="I576" i="21"/>
  <c r="H267" i="21"/>
  <c r="H260" i="21"/>
  <c r="I177" i="21"/>
  <c r="J180" i="21"/>
  <c r="J181" i="21" s="1"/>
  <c r="J182" i="21" s="1"/>
  <c r="J183" i="21" s="1"/>
  <c r="J184" i="21" s="1"/>
  <c r="I420" i="21"/>
  <c r="H427" i="21"/>
  <c r="H702" i="21"/>
  <c r="I703" i="21"/>
  <c r="H703" i="21"/>
  <c r="J703" i="21"/>
  <c r="I388" i="21"/>
  <c r="J388" i="21"/>
  <c r="H388" i="21"/>
  <c r="H387" i="21"/>
  <c r="I366" i="21"/>
  <c r="J369" i="21"/>
  <c r="J370" i="21" s="1"/>
  <c r="J371" i="21" s="1"/>
  <c r="J372" i="21" s="1"/>
  <c r="J373" i="21" s="1"/>
  <c r="I522" i="21"/>
  <c r="J525" i="21"/>
  <c r="J526" i="21" s="1"/>
  <c r="J527" i="21" s="1"/>
  <c r="J528" i="21" s="1"/>
  <c r="J529" i="21" s="1"/>
  <c r="J673" i="21"/>
  <c r="H673" i="21"/>
  <c r="I673" i="21"/>
  <c r="H672" i="21"/>
  <c r="I198" i="21"/>
  <c r="H205" i="21"/>
  <c r="I577" i="21"/>
  <c r="J577" i="21"/>
  <c r="H577" i="21"/>
  <c r="H576" i="21"/>
  <c r="H361" i="21"/>
  <c r="H709" i="21"/>
  <c r="I702" i="21"/>
  <c r="I298" i="21"/>
  <c r="H172" i="21"/>
  <c r="H232" i="21"/>
  <c r="J232" i="21"/>
  <c r="I232" i="21"/>
  <c r="H231" i="21"/>
  <c r="D906" i="21"/>
  <c r="G906" i="21" s="1"/>
  <c r="D907" i="21"/>
  <c r="G907" i="21" s="1"/>
  <c r="D910" i="21"/>
  <c r="G910" i="21" s="1"/>
  <c r="D909" i="21"/>
  <c r="G909" i="21" s="1"/>
  <c r="D908" i="21"/>
  <c r="G908" i="21" s="1"/>
  <c r="G914" i="21"/>
  <c r="J804" i="21"/>
  <c r="J805" i="21" s="1"/>
  <c r="J806" i="21" s="1"/>
  <c r="J807" i="21" s="1"/>
  <c r="J808" i="21" s="1"/>
  <c r="H135" i="21"/>
  <c r="J136" i="21"/>
  <c r="I136" i="21"/>
  <c r="H136" i="21"/>
  <c r="H421" i="21"/>
  <c r="I421" i="21"/>
  <c r="H420" i="21"/>
  <c r="J421" i="21"/>
  <c r="J199" i="21"/>
  <c r="I199" i="21"/>
  <c r="H199" i="21"/>
  <c r="H198" i="21"/>
  <c r="J298" i="21"/>
  <c r="H238" i="21"/>
  <c r="I231" i="21"/>
  <c r="B874" i="21"/>
  <c r="E874" i="21" s="1"/>
  <c r="B873" i="21"/>
  <c r="E873" i="21" s="1"/>
  <c r="B876" i="21"/>
  <c r="E876" i="21" s="1"/>
  <c r="B875" i="21"/>
  <c r="E875" i="21" s="1"/>
  <c r="B872" i="21"/>
  <c r="E872" i="21" s="1"/>
  <c r="E914" i="21"/>
  <c r="I802" i="21"/>
  <c r="I135" i="21"/>
  <c r="H142" i="21"/>
  <c r="D917" i="21"/>
  <c r="H904" i="21"/>
  <c r="J361" i="21"/>
  <c r="H298" i="21"/>
  <c r="J172" i="21"/>
  <c r="D807" i="21"/>
  <c r="G807" i="21" s="1"/>
  <c r="D804" i="21"/>
  <c r="G804" i="21" s="1"/>
  <c r="D806" i="21"/>
  <c r="G806" i="21" s="1"/>
  <c r="D805" i="21"/>
  <c r="G805" i="21" s="1"/>
  <c r="D808" i="21"/>
  <c r="G808" i="21" s="1"/>
  <c r="J517" i="21"/>
  <c r="I555" i="21"/>
  <c r="J558" i="21"/>
  <c r="J559" i="21" s="1"/>
  <c r="J560" i="21" s="1"/>
  <c r="J561" i="21" s="1"/>
  <c r="J562" i="21" s="1"/>
  <c r="H394" i="21"/>
  <c r="I387" i="21"/>
  <c r="J306" i="21"/>
  <c r="J307" i="21" s="1"/>
  <c r="J308" i="21" s="1"/>
  <c r="J309" i="21" s="1"/>
  <c r="J310" i="21" s="1"/>
  <c r="I303" i="21"/>
  <c r="I361" i="21"/>
  <c r="H517" i="21"/>
  <c r="B838" i="21"/>
  <c r="E838" i="21" s="1"/>
  <c r="H838" i="21" s="1"/>
  <c r="I838" i="21" s="1"/>
  <c r="B840" i="21"/>
  <c r="E840" i="21" s="1"/>
  <c r="H840" i="21" s="1"/>
  <c r="I840" i="21" s="1"/>
  <c r="B839" i="21"/>
  <c r="E839" i="21" s="1"/>
  <c r="H839" i="21" s="1"/>
  <c r="I839" i="21" s="1"/>
  <c r="B842" i="21"/>
  <c r="E842" i="21" s="1"/>
  <c r="H842" i="21" s="1"/>
  <c r="I842" i="21" s="1"/>
  <c r="B841" i="21"/>
  <c r="E841" i="21" s="1"/>
  <c r="H841" i="21" s="1"/>
  <c r="I841" i="21" s="1"/>
  <c r="G917" i="21"/>
  <c r="J906" i="21"/>
  <c r="J907" i="21" s="1"/>
  <c r="J908" i="21" s="1"/>
  <c r="J909" i="21" s="1"/>
  <c r="J910" i="21" s="1"/>
  <c r="H323" i="20"/>
  <c r="H330" i="20"/>
  <c r="H449" i="20"/>
  <c r="H456" i="20"/>
  <c r="I610" i="20"/>
  <c r="J610" i="20"/>
  <c r="H609" i="20"/>
  <c r="H610" i="20"/>
  <c r="H613" i="20" s="1"/>
  <c r="E915" i="20"/>
  <c r="I836" i="20"/>
  <c r="I139" i="20"/>
  <c r="C771" i="20"/>
  <c r="F771" i="20" s="1"/>
  <c r="C770" i="20"/>
  <c r="F770" i="20" s="1"/>
  <c r="C774" i="20"/>
  <c r="F774" i="20" s="1"/>
  <c r="C773" i="20"/>
  <c r="F773" i="20" s="1"/>
  <c r="C772" i="20"/>
  <c r="F772" i="20" s="1"/>
  <c r="C872" i="20"/>
  <c r="F872" i="20" s="1"/>
  <c r="H870" i="20"/>
  <c r="D916" i="20"/>
  <c r="H169" i="20"/>
  <c r="I169" i="20"/>
  <c r="J169" i="20"/>
  <c r="H168" i="20"/>
  <c r="H364" i="20"/>
  <c r="I357" i="20"/>
  <c r="H673" i="20"/>
  <c r="H672" i="20"/>
  <c r="F915" i="20"/>
  <c r="J836" i="20"/>
  <c r="I609" i="20"/>
  <c r="H616" i="20"/>
  <c r="H519" i="20"/>
  <c r="H512" i="20"/>
  <c r="H175" i="20"/>
  <c r="I168" i="20"/>
  <c r="J358" i="20"/>
  <c r="H357" i="20"/>
  <c r="H358" i="20"/>
  <c r="I358" i="20"/>
  <c r="H679" i="20"/>
  <c r="I672" i="20"/>
  <c r="H204" i="20"/>
  <c r="H197" i="20"/>
  <c r="J421" i="20"/>
  <c r="H421" i="20"/>
  <c r="H420" i="20"/>
  <c r="I421" i="20"/>
  <c r="H582" i="20"/>
  <c r="H575" i="20"/>
  <c r="I898" i="20"/>
  <c r="B86" i="20"/>
  <c r="E86" i="20" s="1"/>
  <c r="B87" i="20"/>
  <c r="E87" i="20" s="1"/>
  <c r="B88" i="20"/>
  <c r="E88" i="20" s="1"/>
  <c r="B84" i="20"/>
  <c r="E84" i="20" s="1"/>
  <c r="H231" i="20"/>
  <c r="J232" i="20"/>
  <c r="I232" i="20"/>
  <c r="H232" i="20"/>
  <c r="H819" i="20"/>
  <c r="I830" i="20"/>
  <c r="I829" i="20"/>
  <c r="H552" i="20"/>
  <c r="H545" i="20"/>
  <c r="H427" i="20"/>
  <c r="I420" i="20"/>
  <c r="H904" i="20"/>
  <c r="D917" i="20"/>
  <c r="S118" i="21"/>
  <c r="V118" i="21" s="1"/>
  <c r="S117" i="21"/>
  <c r="V117" i="21" s="1"/>
  <c r="S120" i="21"/>
  <c r="V120" i="21" s="1"/>
  <c r="S119" i="21"/>
  <c r="V119" i="21" s="1"/>
  <c r="S121" i="21"/>
  <c r="V121" i="21" s="1"/>
  <c r="T117" i="21"/>
  <c r="W117" i="21" s="1"/>
  <c r="T118" i="21"/>
  <c r="W118" i="21" s="1"/>
  <c r="T119" i="21"/>
  <c r="W119" i="21" s="1"/>
  <c r="T120" i="21"/>
  <c r="W120" i="21" s="1"/>
  <c r="T121" i="21"/>
  <c r="W121" i="21" s="1"/>
  <c r="B119" i="21"/>
  <c r="E119" i="21" s="1"/>
  <c r="B117" i="21"/>
  <c r="E117" i="21" s="1"/>
  <c r="B118" i="21"/>
  <c r="E118" i="21" s="1"/>
  <c r="B121" i="21"/>
  <c r="E121" i="21" s="1"/>
  <c r="B120" i="21"/>
  <c r="E120" i="21" s="1"/>
  <c r="AA706" i="21"/>
  <c r="Z333" i="21"/>
  <c r="AA336" i="21"/>
  <c r="AA337" i="21" s="1"/>
  <c r="AA338" i="21" s="1"/>
  <c r="AA339" i="21" s="1"/>
  <c r="AA340" i="21" s="1"/>
  <c r="T369" i="21"/>
  <c r="W369" i="21" s="1"/>
  <c r="T370" i="21"/>
  <c r="W370" i="21" s="1"/>
  <c r="T371" i="21"/>
  <c r="W371" i="21" s="1"/>
  <c r="T372" i="21"/>
  <c r="W372" i="21" s="1"/>
  <c r="T373" i="21"/>
  <c r="W373" i="21" s="1"/>
  <c r="S805" i="21"/>
  <c r="V805" i="21" s="1"/>
  <c r="Y805" i="21" s="1"/>
  <c r="Z805" i="21" s="1"/>
  <c r="AB805" i="21" s="1"/>
  <c r="S804" i="21"/>
  <c r="V804" i="21" s="1"/>
  <c r="Y804" i="21" s="1"/>
  <c r="Z804" i="21" s="1"/>
  <c r="AB804" i="21" s="1"/>
  <c r="AB803" i="21" s="1"/>
  <c r="S802" i="21" s="1"/>
  <c r="S914" i="21" s="1"/>
  <c r="Y914" i="21" s="1"/>
  <c r="S807" i="21"/>
  <c r="V807" i="21" s="1"/>
  <c r="Y807" i="21" s="1"/>
  <c r="Z807" i="21" s="1"/>
  <c r="AB807" i="21" s="1"/>
  <c r="S806" i="21"/>
  <c r="V806" i="21" s="1"/>
  <c r="Y806" i="21" s="1"/>
  <c r="Z806" i="21" s="1"/>
  <c r="AB806" i="21" s="1"/>
  <c r="S808" i="21"/>
  <c r="V808" i="21" s="1"/>
  <c r="Y808" i="21" s="1"/>
  <c r="Z808" i="21" s="1"/>
  <c r="AB808" i="21" s="1"/>
  <c r="Z451" i="21"/>
  <c r="Y451" i="21"/>
  <c r="AA451" i="21"/>
  <c r="AA454" i="21" s="1"/>
  <c r="Y450" i="21"/>
  <c r="Y493" i="21"/>
  <c r="AA493" i="21"/>
  <c r="Z493" i="21"/>
  <c r="Y86" i="21"/>
  <c r="Z86" i="21" s="1"/>
  <c r="AB86" i="21" s="1"/>
  <c r="AA640" i="21"/>
  <c r="Y640" i="21"/>
  <c r="Z640" i="21"/>
  <c r="Z643" i="21" s="1"/>
  <c r="Y639" i="21"/>
  <c r="T210" i="21"/>
  <c r="W210" i="21" s="1"/>
  <c r="T211" i="21"/>
  <c r="W211" i="21" s="1"/>
  <c r="T212" i="21"/>
  <c r="W212" i="21" s="1"/>
  <c r="T213" i="21"/>
  <c r="W213" i="21" s="1"/>
  <c r="T214" i="21"/>
  <c r="W214" i="21" s="1"/>
  <c r="X917" i="21"/>
  <c r="AA906" i="21"/>
  <c r="AA907" i="21" s="1"/>
  <c r="AA908" i="21" s="1"/>
  <c r="AA909" i="21" s="1"/>
  <c r="AA910" i="21" s="1"/>
  <c r="U118" i="21"/>
  <c r="X118" i="21" s="1"/>
  <c r="U117" i="21"/>
  <c r="X117" i="21" s="1"/>
  <c r="U120" i="21"/>
  <c r="X120" i="21" s="1"/>
  <c r="U119" i="21"/>
  <c r="X119" i="21" s="1"/>
  <c r="U121" i="21"/>
  <c r="X121" i="21" s="1"/>
  <c r="C121" i="21"/>
  <c r="F121" i="21" s="1"/>
  <c r="C118" i="21"/>
  <c r="F118" i="21" s="1"/>
  <c r="C119" i="21"/>
  <c r="F119" i="21" s="1"/>
  <c r="C120" i="21"/>
  <c r="F120" i="21" s="1"/>
  <c r="C117" i="21"/>
  <c r="F117" i="21" s="1"/>
  <c r="U370" i="21"/>
  <c r="X370" i="21" s="1"/>
  <c r="U369" i="21"/>
  <c r="X369" i="21" s="1"/>
  <c r="U371" i="21"/>
  <c r="X371" i="21" s="1"/>
  <c r="U372" i="21"/>
  <c r="X372" i="21" s="1"/>
  <c r="U373" i="21"/>
  <c r="X373" i="21" s="1"/>
  <c r="Z450" i="21"/>
  <c r="Y457" i="21"/>
  <c r="Y87" i="21"/>
  <c r="Z87" i="21" s="1"/>
  <c r="AB87" i="21" s="1"/>
  <c r="D118" i="21"/>
  <c r="G118" i="21" s="1"/>
  <c r="D121" i="21"/>
  <c r="G121" i="21" s="1"/>
  <c r="D117" i="21"/>
  <c r="G117" i="21" s="1"/>
  <c r="D119" i="21"/>
  <c r="G119" i="21" s="1"/>
  <c r="D120" i="21"/>
  <c r="G120" i="21" s="1"/>
  <c r="S907" i="21"/>
  <c r="V907" i="21" s="1"/>
  <c r="S906" i="21"/>
  <c r="V906" i="21" s="1"/>
  <c r="S909" i="21"/>
  <c r="V909" i="21" s="1"/>
  <c r="S908" i="21"/>
  <c r="V908" i="21" s="1"/>
  <c r="S910" i="21"/>
  <c r="V910" i="21" s="1"/>
  <c r="Y262" i="21"/>
  <c r="Y265" i="21" s="1"/>
  <c r="Z262" i="21"/>
  <c r="AA262" i="21"/>
  <c r="Y261" i="21"/>
  <c r="S369" i="21"/>
  <c r="V369" i="21" s="1"/>
  <c r="Y369" i="21" s="1"/>
  <c r="Z369" i="21" s="1"/>
  <c r="AB369" i="21" s="1"/>
  <c r="S370" i="21"/>
  <c r="V370" i="21" s="1"/>
  <c r="Y370" i="21" s="1"/>
  <c r="Z370" i="21" s="1"/>
  <c r="AB370" i="21" s="1"/>
  <c r="S372" i="21"/>
  <c r="V372" i="21" s="1"/>
  <c r="Y372" i="21" s="1"/>
  <c r="Z372" i="21" s="1"/>
  <c r="AB372" i="21" s="1"/>
  <c r="S371" i="21"/>
  <c r="V371" i="21" s="1"/>
  <c r="Y371" i="21" s="1"/>
  <c r="Z371" i="21" s="1"/>
  <c r="AB371" i="21" s="1"/>
  <c r="S373" i="21"/>
  <c r="V373" i="21" s="1"/>
  <c r="Y373" i="21" s="1"/>
  <c r="Z373" i="21" s="1"/>
  <c r="AB373" i="21" s="1"/>
  <c r="Z618" i="21"/>
  <c r="AA621" i="21"/>
  <c r="AA622" i="21" s="1"/>
  <c r="AA623" i="21" s="1"/>
  <c r="AA624" i="21" s="1"/>
  <c r="AA625" i="21" s="1"/>
  <c r="AA304" i="21"/>
  <c r="Z304" i="21"/>
  <c r="Y304" i="21"/>
  <c r="Y84" i="21"/>
  <c r="Z84" i="21" s="1"/>
  <c r="AB84" i="21" s="1"/>
  <c r="Z711" i="21"/>
  <c r="AA714" i="21"/>
  <c r="AA715" i="21" s="1"/>
  <c r="AA716" i="21" s="1"/>
  <c r="AA717" i="21" s="1"/>
  <c r="AA718" i="21" s="1"/>
  <c r="Y913" i="21"/>
  <c r="T906" i="21"/>
  <c r="W906" i="21" s="1"/>
  <c r="T908" i="21"/>
  <c r="W908" i="21" s="1"/>
  <c r="T907" i="21"/>
  <c r="W907" i="21" s="1"/>
  <c r="T909" i="21"/>
  <c r="W909" i="21" s="1"/>
  <c r="T910" i="21"/>
  <c r="W910" i="21" s="1"/>
  <c r="Y550" i="21"/>
  <c r="U526" i="21"/>
  <c r="X526" i="21" s="1"/>
  <c r="U525" i="21"/>
  <c r="X525" i="21" s="1"/>
  <c r="U528" i="21"/>
  <c r="X528" i="21" s="1"/>
  <c r="U527" i="21"/>
  <c r="X527" i="21" s="1"/>
  <c r="U529" i="21"/>
  <c r="X529" i="21" s="1"/>
  <c r="Z261" i="21"/>
  <c r="Y268" i="21"/>
  <c r="AA684" i="21"/>
  <c r="AA685" i="21" s="1"/>
  <c r="AA686" i="21" s="1"/>
  <c r="AA687" i="21" s="1"/>
  <c r="AA688" i="21" s="1"/>
  <c r="Z681" i="21"/>
  <c r="T432" i="21"/>
  <c r="W432" i="21" s="1"/>
  <c r="T433" i="21"/>
  <c r="W433" i="21" s="1"/>
  <c r="T434" i="21"/>
  <c r="W434" i="21" s="1"/>
  <c r="T435" i="21"/>
  <c r="W435" i="21" s="1"/>
  <c r="T436" i="21"/>
  <c r="W436" i="21" s="1"/>
  <c r="Y85" i="21"/>
  <c r="Z85" i="21" s="1"/>
  <c r="AB85" i="21" s="1"/>
  <c r="Y393" i="21"/>
  <c r="Y386" i="21"/>
  <c r="D497" i="21"/>
  <c r="G497" i="21" s="1"/>
  <c r="D498" i="21"/>
  <c r="G498" i="21" s="1"/>
  <c r="D496" i="21"/>
  <c r="G496" i="21" s="1"/>
  <c r="D495" i="21"/>
  <c r="G495" i="21" s="1"/>
  <c r="D499" i="21"/>
  <c r="G499" i="21" s="1"/>
  <c r="J334" i="21"/>
  <c r="H334" i="21"/>
  <c r="I334" i="21"/>
  <c r="Z706" i="21"/>
  <c r="AA550" i="21"/>
  <c r="T525" i="21"/>
  <c r="W525" i="21" s="1"/>
  <c r="T526" i="21"/>
  <c r="W526" i="21" s="1"/>
  <c r="T527" i="21"/>
  <c r="W527" i="21" s="1"/>
  <c r="T528" i="21"/>
  <c r="W528" i="21" s="1"/>
  <c r="T529" i="21"/>
  <c r="W529" i="21" s="1"/>
  <c r="Z240" i="21"/>
  <c r="AA243" i="21"/>
  <c r="AA244" i="21" s="1"/>
  <c r="AA245" i="21" s="1"/>
  <c r="AA246" i="21" s="1"/>
  <c r="AA247" i="21" s="1"/>
  <c r="S838" i="21"/>
  <c r="V838" i="21" s="1"/>
  <c r="Y838" i="21" s="1"/>
  <c r="Z838" i="21" s="1"/>
  <c r="AB838" i="21" s="1"/>
  <c r="AB837" i="21" s="1"/>
  <c r="S836" i="21" s="1"/>
  <c r="S915" i="21" s="1"/>
  <c r="Y915" i="21" s="1"/>
  <c r="S839" i="21"/>
  <c r="V839" i="21" s="1"/>
  <c r="Y839" i="21" s="1"/>
  <c r="Z839" i="21" s="1"/>
  <c r="AB839" i="21" s="1"/>
  <c r="S841" i="21"/>
  <c r="V841" i="21" s="1"/>
  <c r="Y841" i="21" s="1"/>
  <c r="Z841" i="21" s="1"/>
  <c r="AB841" i="21" s="1"/>
  <c r="S840" i="21"/>
  <c r="V840" i="21" s="1"/>
  <c r="Y840" i="21" s="1"/>
  <c r="Z840" i="21" s="1"/>
  <c r="AB840" i="21" s="1"/>
  <c r="S842" i="21"/>
  <c r="V842" i="21" s="1"/>
  <c r="Y842" i="21" s="1"/>
  <c r="Z842" i="21" s="1"/>
  <c r="AB842" i="21" s="1"/>
  <c r="Y575" i="21"/>
  <c r="Y582" i="21"/>
  <c r="S872" i="21"/>
  <c r="V872" i="21" s="1"/>
  <c r="Y872" i="21" s="1"/>
  <c r="Z872" i="21" s="1"/>
  <c r="AB872" i="21" s="1"/>
  <c r="AB871" i="21" s="1"/>
  <c r="S870" i="21" s="1"/>
  <c r="S916" i="21" s="1"/>
  <c r="Y916" i="21" s="1"/>
  <c r="S873" i="21"/>
  <c r="V873" i="21" s="1"/>
  <c r="Y873" i="21" s="1"/>
  <c r="Z873" i="21" s="1"/>
  <c r="AB873" i="21" s="1"/>
  <c r="S874" i="21"/>
  <c r="V874" i="21" s="1"/>
  <c r="Y874" i="21" s="1"/>
  <c r="Z874" i="21" s="1"/>
  <c r="AB874" i="21" s="1"/>
  <c r="S875" i="21"/>
  <c r="V875" i="21" s="1"/>
  <c r="Y875" i="21" s="1"/>
  <c r="Z875" i="21" s="1"/>
  <c r="AB875" i="21" s="1"/>
  <c r="S876" i="21"/>
  <c r="V876" i="21" s="1"/>
  <c r="Y876" i="21" s="1"/>
  <c r="Z876" i="21" s="1"/>
  <c r="AB876" i="21" s="1"/>
  <c r="U432" i="21"/>
  <c r="X432" i="21" s="1"/>
  <c r="U433" i="21"/>
  <c r="X433" i="21" s="1"/>
  <c r="U435" i="21"/>
  <c r="X435" i="21" s="1"/>
  <c r="U434" i="21"/>
  <c r="X434" i="21" s="1"/>
  <c r="U436" i="21"/>
  <c r="X436" i="21" s="1"/>
  <c r="B498" i="21"/>
  <c r="E498" i="21" s="1"/>
  <c r="B495" i="21"/>
  <c r="E495" i="21" s="1"/>
  <c r="B499" i="21"/>
  <c r="E499" i="21" s="1"/>
  <c r="B496" i="21"/>
  <c r="E496" i="21" s="1"/>
  <c r="B497" i="21"/>
  <c r="E497" i="21" s="1"/>
  <c r="S210" i="21"/>
  <c r="V210" i="21" s="1"/>
  <c r="S211" i="21"/>
  <c r="V211" i="21" s="1"/>
  <c r="S213" i="21"/>
  <c r="V213" i="21" s="1"/>
  <c r="S212" i="21"/>
  <c r="V212" i="21" s="1"/>
  <c r="S214" i="21"/>
  <c r="V214" i="21" s="1"/>
  <c r="Y214" i="21" s="1"/>
  <c r="Z214" i="21" s="1"/>
  <c r="AB214" i="21" s="1"/>
  <c r="Y178" i="21"/>
  <c r="Z178" i="21"/>
  <c r="AA178" i="21"/>
  <c r="Y706" i="21"/>
  <c r="S526" i="21"/>
  <c r="V526" i="21" s="1"/>
  <c r="Y526" i="21" s="1"/>
  <c r="Z526" i="21" s="1"/>
  <c r="AB526" i="21" s="1"/>
  <c r="S525" i="21"/>
  <c r="V525" i="21" s="1"/>
  <c r="Y525" i="21" s="1"/>
  <c r="Z525" i="21" s="1"/>
  <c r="AB525" i="21" s="1"/>
  <c r="AB524" i="21" s="1"/>
  <c r="W523" i="21" s="1"/>
  <c r="S528" i="21"/>
  <c r="V528" i="21" s="1"/>
  <c r="S527" i="21"/>
  <c r="V527" i="21" s="1"/>
  <c r="Y527" i="21" s="1"/>
  <c r="Z527" i="21" s="1"/>
  <c r="AB527" i="21" s="1"/>
  <c r="S529" i="21"/>
  <c r="V529" i="21" s="1"/>
  <c r="Y529" i="21" s="1"/>
  <c r="Z529" i="21" s="1"/>
  <c r="AB529" i="21" s="1"/>
  <c r="AA235" i="21"/>
  <c r="S432" i="21"/>
  <c r="V432" i="21" s="1"/>
  <c r="Y432" i="21" s="1"/>
  <c r="Z432" i="21" s="1"/>
  <c r="AB432" i="21" s="1"/>
  <c r="S433" i="21"/>
  <c r="V433" i="21" s="1"/>
  <c r="Y433" i="21" s="1"/>
  <c r="Z433" i="21" s="1"/>
  <c r="AB433" i="21" s="1"/>
  <c r="S435" i="21"/>
  <c r="V435" i="21" s="1"/>
  <c r="Y435" i="21" s="1"/>
  <c r="Z435" i="21" s="1"/>
  <c r="AB435" i="21" s="1"/>
  <c r="S434" i="21"/>
  <c r="V434" i="21" s="1"/>
  <c r="Y434" i="21" s="1"/>
  <c r="Z434" i="21" s="1"/>
  <c r="AB434" i="21" s="1"/>
  <c r="S436" i="21"/>
  <c r="V436" i="21" s="1"/>
  <c r="Y436" i="21" s="1"/>
  <c r="Z436" i="21" s="1"/>
  <c r="AB436" i="21" s="1"/>
  <c r="AA676" i="21"/>
  <c r="Y88" i="21"/>
  <c r="Z88" i="21" s="1"/>
  <c r="AB88" i="21" s="1"/>
  <c r="Y145" i="21"/>
  <c r="Z145" i="21"/>
  <c r="AA145" i="21"/>
  <c r="C499" i="21"/>
  <c r="F499" i="21" s="1"/>
  <c r="C496" i="21"/>
  <c r="F496" i="21" s="1"/>
  <c r="C495" i="21"/>
  <c r="F495" i="21" s="1"/>
  <c r="C497" i="21"/>
  <c r="F497" i="21" s="1"/>
  <c r="C498" i="21"/>
  <c r="F498" i="21" s="1"/>
  <c r="Y646" i="21"/>
  <c r="Z639" i="21"/>
  <c r="U210" i="21"/>
  <c r="X210" i="21" s="1"/>
  <c r="U211" i="21"/>
  <c r="X211" i="21" s="1"/>
  <c r="U213" i="21"/>
  <c r="X213" i="21" s="1"/>
  <c r="U212" i="21"/>
  <c r="X212" i="21" s="1"/>
  <c r="U214" i="21"/>
  <c r="X214" i="21" s="1"/>
  <c r="AA558" i="21"/>
  <c r="AA559" i="21" s="1"/>
  <c r="AA560" i="21" s="1"/>
  <c r="AA561" i="21" s="1"/>
  <c r="AA562" i="21" s="1"/>
  <c r="Z555" i="21"/>
  <c r="V915" i="20"/>
  <c r="Z836" i="20"/>
  <c r="Z795" i="20"/>
  <c r="Y785" i="20"/>
  <c r="Z796" i="20"/>
  <c r="Y887" i="20"/>
  <c r="Z898" i="20"/>
  <c r="Z897" i="20"/>
  <c r="Y853" i="20"/>
  <c r="AA802" i="20"/>
  <c r="W914" i="20"/>
  <c r="AA870" i="20"/>
  <c r="W916" i="20"/>
  <c r="AB566" i="20"/>
  <c r="AA571" i="20"/>
  <c r="Z635" i="20"/>
  <c r="Y635" i="20"/>
  <c r="Y197" i="20"/>
  <c r="Y204" i="20"/>
  <c r="W834" i="20"/>
  <c r="AA819" i="20" s="1"/>
  <c r="AA635" i="20"/>
  <c r="AB251" i="20"/>
  <c r="Y679" i="20"/>
  <c r="Z672" i="20"/>
  <c r="Y519" i="20"/>
  <c r="Y512" i="20"/>
  <c r="Z904" i="20"/>
  <c r="V917" i="20"/>
  <c r="Z698" i="20"/>
  <c r="Y698" i="20"/>
  <c r="U913" i="20"/>
  <c r="Y768" i="20"/>
  <c r="Y605" i="20"/>
  <c r="Z605" i="20"/>
  <c r="W824" i="20"/>
  <c r="Z416" i="20"/>
  <c r="Y416" i="20"/>
  <c r="Y418" i="20"/>
  <c r="Y174" i="20"/>
  <c r="Y167" i="20"/>
  <c r="W917" i="20"/>
  <c r="AA904" i="20"/>
  <c r="AA605" i="20"/>
  <c r="AA698" i="20"/>
  <c r="AA416" i="20"/>
  <c r="Z105" i="20"/>
  <c r="Y112" i="20"/>
  <c r="Z445" i="20"/>
  <c r="Y445" i="20"/>
  <c r="Y448" i="20"/>
  <c r="Y459" i="20"/>
  <c r="Y607" i="20"/>
  <c r="T770" i="20"/>
  <c r="W770" i="20" s="1"/>
  <c r="T773" i="20"/>
  <c r="W773" i="20" s="1"/>
  <c r="T771" i="20"/>
  <c r="W771" i="20" s="1"/>
  <c r="T774" i="20"/>
  <c r="W774" i="20" s="1"/>
  <c r="T772" i="20"/>
  <c r="W772" i="20" s="1"/>
  <c r="V914" i="20"/>
  <c r="Z802" i="20"/>
  <c r="X913" i="20"/>
  <c r="AA770" i="20"/>
  <c r="AA771" i="20" s="1"/>
  <c r="AA772" i="20" s="1"/>
  <c r="AA773" i="20" s="1"/>
  <c r="AA774" i="20" s="1"/>
  <c r="Y330" i="20"/>
  <c r="Y323" i="20"/>
  <c r="Z353" i="20"/>
  <c r="Y353" i="20"/>
  <c r="Y355" i="20"/>
  <c r="Y483" i="20"/>
  <c r="Y484" i="20"/>
  <c r="AA484" i="20"/>
  <c r="Z484" i="20"/>
  <c r="Z487" i="20" s="1"/>
  <c r="AA106" i="20"/>
  <c r="AA109" i="20" s="1"/>
  <c r="Y105" i="20"/>
  <c r="Y106" i="20"/>
  <c r="Y109" i="20" s="1"/>
  <c r="Z106" i="20"/>
  <c r="W861" i="20"/>
  <c r="W863" i="20" s="1"/>
  <c r="Z853" i="20" s="1"/>
  <c r="Z861" i="20"/>
  <c r="Z863" i="20" s="1"/>
  <c r="AA382" i="20"/>
  <c r="AB377" i="20"/>
  <c r="AA353" i="20"/>
  <c r="Z483" i="20"/>
  <c r="Y490" i="20"/>
  <c r="Z227" i="20"/>
  <c r="Y227" i="20"/>
  <c r="Y229" i="20"/>
  <c r="Y697" i="20"/>
  <c r="Z697" i="20"/>
  <c r="Y711" i="20"/>
  <c r="Y700" i="20"/>
  <c r="AA295" i="20"/>
  <c r="AA298" i="20" s="1"/>
  <c r="Z295" i="20"/>
  <c r="Y295" i="20"/>
  <c r="Y294" i="20"/>
  <c r="W69" i="20"/>
  <c r="V69" i="20"/>
  <c r="U69" i="20"/>
  <c r="Z634" i="20"/>
  <c r="Y637" i="20"/>
  <c r="Y648" i="20"/>
  <c r="Y634" i="20"/>
  <c r="Z542" i="20"/>
  <c r="Y542" i="20"/>
  <c r="Y544" i="20"/>
  <c r="Y673" i="20"/>
  <c r="Y676" i="20" s="1"/>
  <c r="AA673" i="20"/>
  <c r="AA676" i="20" s="1"/>
  <c r="Z673" i="20"/>
  <c r="Z676" i="20" s="1"/>
  <c r="Y672" i="20"/>
  <c r="AA227" i="20"/>
  <c r="Y301" i="20"/>
  <c r="Z294" i="20"/>
  <c r="U771" i="20"/>
  <c r="X771" i="20" s="1"/>
  <c r="U774" i="20"/>
  <c r="X774" i="20" s="1"/>
  <c r="U770" i="20"/>
  <c r="X770" i="20" s="1"/>
  <c r="U772" i="20"/>
  <c r="X772" i="20" s="1"/>
  <c r="U773" i="20"/>
  <c r="X773" i="20" s="1"/>
  <c r="J115" i="20"/>
  <c r="H115" i="20"/>
  <c r="I115" i="20"/>
  <c r="Y139" i="20"/>
  <c r="I396" i="20"/>
  <c r="J399" i="20"/>
  <c r="J400" i="20" s="1"/>
  <c r="J401" i="20" s="1"/>
  <c r="J402" i="20" s="1"/>
  <c r="J403" i="20" s="1"/>
  <c r="AA139" i="20"/>
  <c r="Z139" i="20"/>
  <c r="Z144" i="20"/>
  <c r="AA147" i="20"/>
  <c r="AA148" i="20" s="1"/>
  <c r="AA149" i="20" s="1"/>
  <c r="AA150" i="20" s="1"/>
  <c r="AA151" i="20" s="1"/>
  <c r="I144" i="20"/>
  <c r="J147" i="20"/>
  <c r="J148" i="20" s="1"/>
  <c r="J149" i="20" s="1"/>
  <c r="J150" i="20" s="1"/>
  <c r="J151" i="20" s="1"/>
  <c r="J714" i="20"/>
  <c r="J715" i="20" s="1"/>
  <c r="J716" i="20" s="1"/>
  <c r="J717" i="20" s="1"/>
  <c r="J718" i="20" s="1"/>
  <c r="I711" i="20"/>
  <c r="C910" i="21" l="1"/>
  <c r="F910" i="21" s="1"/>
  <c r="I550" i="21"/>
  <c r="H876" i="21"/>
  <c r="I876" i="21" s="1"/>
  <c r="K876" i="21" s="1"/>
  <c r="C907" i="21"/>
  <c r="F907" i="21" s="1"/>
  <c r="H872" i="21"/>
  <c r="I872" i="21" s="1"/>
  <c r="K872" i="21" s="1"/>
  <c r="H87" i="21"/>
  <c r="I87" i="21" s="1"/>
  <c r="K87" i="21" s="1"/>
  <c r="H88" i="21"/>
  <c r="I88" i="21" s="1"/>
  <c r="K88" i="21" s="1"/>
  <c r="H86" i="21"/>
  <c r="I86" i="21" s="1"/>
  <c r="K86" i="21" s="1"/>
  <c r="K83" i="21" s="1"/>
  <c r="I69" i="21" s="1"/>
  <c r="B62" i="21" s="1"/>
  <c r="D62" i="21" s="1"/>
  <c r="H550" i="21"/>
  <c r="H556" i="21" s="1"/>
  <c r="H649" i="21"/>
  <c r="B652" i="21" s="1"/>
  <c r="E652" i="21" s="1"/>
  <c r="J550" i="21"/>
  <c r="J649" i="21"/>
  <c r="D653" i="21" s="1"/>
  <c r="G653" i="21" s="1"/>
  <c r="I649" i="21"/>
  <c r="C654" i="21" s="1"/>
  <c r="F654" i="21" s="1"/>
  <c r="J424" i="21"/>
  <c r="K838" i="21"/>
  <c r="D84" i="20"/>
  <c r="G84" i="20" s="1"/>
  <c r="D88" i="20"/>
  <c r="G88" i="20" s="1"/>
  <c r="D86" i="20"/>
  <c r="G86" i="20" s="1"/>
  <c r="C873" i="20"/>
  <c r="F873" i="20" s="1"/>
  <c r="J673" i="20"/>
  <c r="C875" i="20"/>
  <c r="F875" i="20" s="1"/>
  <c r="I388" i="20"/>
  <c r="I391" i="20" s="1"/>
  <c r="I397" i="20" s="1"/>
  <c r="C86" i="20"/>
  <c r="F86" i="20" s="1"/>
  <c r="H86" i="20" s="1"/>
  <c r="I86" i="20" s="1"/>
  <c r="K86" i="20" s="1"/>
  <c r="C88" i="20"/>
  <c r="F88" i="20" s="1"/>
  <c r="H88" i="20" s="1"/>
  <c r="I88" i="20" s="1"/>
  <c r="K88" i="20" s="1"/>
  <c r="C87" i="20"/>
  <c r="F87" i="20" s="1"/>
  <c r="H260" i="20"/>
  <c r="H262" i="20" s="1"/>
  <c r="C876" i="20"/>
  <c r="F876" i="20" s="1"/>
  <c r="C84" i="20"/>
  <c r="F84" i="20" s="1"/>
  <c r="D876" i="20"/>
  <c r="G876" i="20" s="1"/>
  <c r="C908" i="20"/>
  <c r="F908" i="20" s="1"/>
  <c r="I387" i="20"/>
  <c r="D807" i="20"/>
  <c r="G807" i="20" s="1"/>
  <c r="D804" i="20"/>
  <c r="G804" i="20" s="1"/>
  <c r="D87" i="20"/>
  <c r="G87" i="20" s="1"/>
  <c r="G916" i="20"/>
  <c r="D771" i="20"/>
  <c r="G771" i="20" s="1"/>
  <c r="D914" i="20"/>
  <c r="I231" i="20"/>
  <c r="J770" i="20"/>
  <c r="J771" i="20" s="1"/>
  <c r="J772" i="20" s="1"/>
  <c r="J773" i="20" s="1"/>
  <c r="J774" i="20" s="1"/>
  <c r="C806" i="20"/>
  <c r="F806" i="20" s="1"/>
  <c r="D770" i="20"/>
  <c r="G770" i="20" s="1"/>
  <c r="H172" i="20"/>
  <c r="H768" i="20"/>
  <c r="B773" i="20" s="1"/>
  <c r="E773" i="20" s="1"/>
  <c r="J391" i="20"/>
  <c r="J397" i="20" s="1"/>
  <c r="H391" i="20"/>
  <c r="H397" i="20" s="1"/>
  <c r="D873" i="20"/>
  <c r="G873" i="20" s="1"/>
  <c r="C804" i="20"/>
  <c r="F804" i="20" s="1"/>
  <c r="D872" i="20"/>
  <c r="G872" i="20" s="1"/>
  <c r="D806" i="20"/>
  <c r="G806" i="20" s="1"/>
  <c r="D874" i="20"/>
  <c r="G874" i="20" s="1"/>
  <c r="D805" i="20"/>
  <c r="G805" i="20" s="1"/>
  <c r="I643" i="20"/>
  <c r="H361" i="20"/>
  <c r="J703" i="20"/>
  <c r="I703" i="20"/>
  <c r="H702" i="20"/>
  <c r="H706" i="20" s="1"/>
  <c r="H712" i="20" s="1"/>
  <c r="D909" i="20"/>
  <c r="G909" i="20" s="1"/>
  <c r="I424" i="20"/>
  <c r="C906" i="20"/>
  <c r="F906" i="20" s="1"/>
  <c r="C808" i="20"/>
  <c r="F808" i="20" s="1"/>
  <c r="D910" i="20"/>
  <c r="G910" i="20" s="1"/>
  <c r="C910" i="20"/>
  <c r="F910" i="20" s="1"/>
  <c r="C807" i="20"/>
  <c r="F807" i="20" s="1"/>
  <c r="D908" i="20"/>
  <c r="G908" i="20" s="1"/>
  <c r="C907" i="20"/>
  <c r="F907" i="20" s="1"/>
  <c r="D906" i="20"/>
  <c r="G906" i="20" s="1"/>
  <c r="J906" i="20"/>
  <c r="J907" i="20" s="1"/>
  <c r="J908" i="20" s="1"/>
  <c r="J909" i="20" s="1"/>
  <c r="J910" i="20" s="1"/>
  <c r="J139" i="21"/>
  <c r="B963" i="20"/>
  <c r="D962" i="20"/>
  <c r="C962" i="20"/>
  <c r="B963" i="21"/>
  <c r="D962" i="21"/>
  <c r="C962" i="21"/>
  <c r="J804" i="20"/>
  <c r="J805" i="20" s="1"/>
  <c r="J806" i="20" s="1"/>
  <c r="J807" i="20" s="1"/>
  <c r="J808" i="20" s="1"/>
  <c r="I298" i="20"/>
  <c r="I303" i="20"/>
  <c r="J306" i="20"/>
  <c r="J307" i="20" s="1"/>
  <c r="J308" i="20" s="1"/>
  <c r="J309" i="20" s="1"/>
  <c r="J310" i="20" s="1"/>
  <c r="I492" i="20"/>
  <c r="J495" i="20"/>
  <c r="J496" i="20" s="1"/>
  <c r="J497" i="20" s="1"/>
  <c r="J498" i="20" s="1"/>
  <c r="J499" i="20" s="1"/>
  <c r="J487" i="20"/>
  <c r="J298" i="20"/>
  <c r="D774" i="20"/>
  <c r="G774" i="20" s="1"/>
  <c r="D773" i="20"/>
  <c r="G773" i="20" s="1"/>
  <c r="H646" i="20"/>
  <c r="H298" i="20"/>
  <c r="J643" i="20"/>
  <c r="K841" i="21"/>
  <c r="K842" i="21"/>
  <c r="K839" i="21"/>
  <c r="K840" i="21"/>
  <c r="J424" i="20"/>
  <c r="J676" i="20"/>
  <c r="I676" i="20"/>
  <c r="H424" i="20"/>
  <c r="H676" i="20"/>
  <c r="H87" i="20"/>
  <c r="I87" i="20" s="1"/>
  <c r="K87" i="20" s="1"/>
  <c r="I235" i="20"/>
  <c r="J172" i="20"/>
  <c r="J235" i="20"/>
  <c r="I361" i="20"/>
  <c r="I172" i="20"/>
  <c r="H875" i="21"/>
  <c r="I875" i="21" s="1"/>
  <c r="K875" i="21" s="1"/>
  <c r="K769" i="21"/>
  <c r="B768" i="21" s="1"/>
  <c r="B913" i="21" s="1"/>
  <c r="H913" i="21" s="1"/>
  <c r="I619" i="21"/>
  <c r="H619" i="21"/>
  <c r="J619" i="21"/>
  <c r="H873" i="21"/>
  <c r="I873" i="21" s="1"/>
  <c r="K873" i="21" s="1"/>
  <c r="H874" i="21"/>
  <c r="I874" i="21" s="1"/>
  <c r="K874" i="21" s="1"/>
  <c r="I139" i="21"/>
  <c r="H202" i="21"/>
  <c r="J391" i="21"/>
  <c r="H235" i="21"/>
  <c r="I202" i="21"/>
  <c r="H391" i="21"/>
  <c r="J676" i="21"/>
  <c r="I580" i="21"/>
  <c r="I391" i="21"/>
  <c r="J235" i="21"/>
  <c r="I304" i="21"/>
  <c r="J304" i="21"/>
  <c r="H304" i="21"/>
  <c r="B906" i="21"/>
  <c r="E906" i="21" s="1"/>
  <c r="H906" i="21" s="1"/>
  <c r="I906" i="21" s="1"/>
  <c r="K906" i="21" s="1"/>
  <c r="B909" i="21"/>
  <c r="E909" i="21" s="1"/>
  <c r="H909" i="21" s="1"/>
  <c r="I909" i="21" s="1"/>
  <c r="K909" i="21" s="1"/>
  <c r="B910" i="21"/>
  <c r="E910" i="21" s="1"/>
  <c r="B907" i="21"/>
  <c r="E907" i="21" s="1"/>
  <c r="H907" i="21" s="1"/>
  <c r="I907" i="21" s="1"/>
  <c r="K907" i="21" s="1"/>
  <c r="B908" i="21"/>
  <c r="E908" i="21" s="1"/>
  <c r="H908" i="21" s="1"/>
  <c r="I908" i="21" s="1"/>
  <c r="K908" i="21" s="1"/>
  <c r="J243" i="21"/>
  <c r="J244" i="21" s="1"/>
  <c r="J245" i="21" s="1"/>
  <c r="J246" i="21" s="1"/>
  <c r="J247" i="21" s="1"/>
  <c r="I240" i="21"/>
  <c r="I556" i="21"/>
  <c r="J556" i="21"/>
  <c r="J210" i="21"/>
  <c r="J211" i="21" s="1"/>
  <c r="J212" i="21" s="1"/>
  <c r="J213" i="21" s="1"/>
  <c r="J214" i="21" s="1"/>
  <c r="I207" i="21"/>
  <c r="J432" i="21"/>
  <c r="J433" i="21" s="1"/>
  <c r="J434" i="21" s="1"/>
  <c r="J435" i="21" s="1"/>
  <c r="J436" i="21" s="1"/>
  <c r="I429" i="21"/>
  <c r="I144" i="21"/>
  <c r="J147" i="21"/>
  <c r="J148" i="21" s="1"/>
  <c r="J149" i="21" s="1"/>
  <c r="J150" i="21" s="1"/>
  <c r="J151" i="21" s="1"/>
  <c r="I424" i="21"/>
  <c r="H523" i="21"/>
  <c r="J523" i="21"/>
  <c r="I523" i="21"/>
  <c r="J588" i="21"/>
  <c r="J589" i="21" s="1"/>
  <c r="J590" i="21" s="1"/>
  <c r="J591" i="21" s="1"/>
  <c r="J592" i="21" s="1"/>
  <c r="I585" i="21"/>
  <c r="H424" i="21"/>
  <c r="J706" i="21"/>
  <c r="J684" i="21"/>
  <c r="J685" i="21" s="1"/>
  <c r="J686" i="21" s="1"/>
  <c r="J687" i="21" s="1"/>
  <c r="J688" i="21" s="1"/>
  <c r="I681" i="21"/>
  <c r="H268" i="21"/>
  <c r="I261" i="21"/>
  <c r="C806" i="21"/>
  <c r="F806" i="21" s="1"/>
  <c r="H806" i="21" s="1"/>
  <c r="I806" i="21" s="1"/>
  <c r="K806" i="21" s="1"/>
  <c r="C807" i="21"/>
  <c r="F807" i="21" s="1"/>
  <c r="H807" i="21" s="1"/>
  <c r="I807" i="21" s="1"/>
  <c r="K807" i="21" s="1"/>
  <c r="C804" i="21"/>
  <c r="F804" i="21" s="1"/>
  <c r="H804" i="21" s="1"/>
  <c r="I804" i="21" s="1"/>
  <c r="K804" i="21" s="1"/>
  <c r="C808" i="21"/>
  <c r="F808" i="21" s="1"/>
  <c r="H808" i="21" s="1"/>
  <c r="I808" i="21" s="1"/>
  <c r="K808" i="21" s="1"/>
  <c r="C805" i="21"/>
  <c r="F805" i="21" s="1"/>
  <c r="H805" i="21" s="1"/>
  <c r="I805" i="21" s="1"/>
  <c r="K805" i="21" s="1"/>
  <c r="H580" i="21"/>
  <c r="I676" i="21"/>
  <c r="J367" i="21"/>
  <c r="H367" i="21"/>
  <c r="I367" i="21"/>
  <c r="H706" i="21"/>
  <c r="J178" i="21"/>
  <c r="H178" i="21"/>
  <c r="I178" i="21"/>
  <c r="I396" i="21"/>
  <c r="J399" i="21"/>
  <c r="J400" i="21" s="1"/>
  <c r="J401" i="21" s="1"/>
  <c r="J402" i="21" s="1"/>
  <c r="J403" i="21" s="1"/>
  <c r="J202" i="21"/>
  <c r="H139" i="21"/>
  <c r="I235" i="21"/>
  <c r="J714" i="21"/>
  <c r="J715" i="21" s="1"/>
  <c r="J716" i="21" s="1"/>
  <c r="J717" i="21" s="1"/>
  <c r="J718" i="21" s="1"/>
  <c r="I711" i="21"/>
  <c r="J580" i="21"/>
  <c r="H676" i="21"/>
  <c r="I706" i="21"/>
  <c r="H262" i="21"/>
  <c r="J262" i="21"/>
  <c r="I262" i="21"/>
  <c r="H261" i="21"/>
  <c r="H553" i="20"/>
  <c r="I546" i="20"/>
  <c r="J199" i="20"/>
  <c r="H198" i="20"/>
  <c r="I199" i="20"/>
  <c r="H199" i="20"/>
  <c r="H451" i="20"/>
  <c r="J451" i="20"/>
  <c r="I451" i="20"/>
  <c r="H450" i="20"/>
  <c r="J684" i="20"/>
  <c r="J685" i="20" s="1"/>
  <c r="J686" i="20" s="1"/>
  <c r="J687" i="20" s="1"/>
  <c r="J688" i="20" s="1"/>
  <c r="I681" i="20"/>
  <c r="I513" i="20"/>
  <c r="H520" i="20"/>
  <c r="J838" i="20"/>
  <c r="J839" i="20" s="1"/>
  <c r="J840" i="20" s="1"/>
  <c r="J841" i="20" s="1"/>
  <c r="J842" i="20" s="1"/>
  <c r="G915" i="20"/>
  <c r="H576" i="20"/>
  <c r="I577" i="20"/>
  <c r="J577" i="20"/>
  <c r="H577" i="20"/>
  <c r="H205" i="20"/>
  <c r="I198" i="20"/>
  <c r="H268" i="20"/>
  <c r="I261" i="20"/>
  <c r="H331" i="20"/>
  <c r="I324" i="20"/>
  <c r="B805" i="20"/>
  <c r="E805" i="20" s="1"/>
  <c r="B807" i="20"/>
  <c r="E807" i="20" s="1"/>
  <c r="B808" i="20"/>
  <c r="E808" i="20" s="1"/>
  <c r="B806" i="20"/>
  <c r="E806" i="20" s="1"/>
  <c r="B804" i="20"/>
  <c r="E804" i="20" s="1"/>
  <c r="H84" i="20"/>
  <c r="I84" i="20" s="1"/>
  <c r="K84" i="20" s="1"/>
  <c r="H583" i="20"/>
  <c r="I576" i="20"/>
  <c r="J621" i="20"/>
  <c r="J622" i="20" s="1"/>
  <c r="J623" i="20" s="1"/>
  <c r="J624" i="20" s="1"/>
  <c r="J625" i="20" s="1"/>
  <c r="I618" i="20"/>
  <c r="D838" i="20"/>
  <c r="G838" i="20" s="1"/>
  <c r="D840" i="20"/>
  <c r="G840" i="20" s="1"/>
  <c r="D842" i="20"/>
  <c r="G842" i="20" s="1"/>
  <c r="D841" i="20"/>
  <c r="G841" i="20" s="1"/>
  <c r="D839" i="20"/>
  <c r="G839" i="20" s="1"/>
  <c r="H324" i="20"/>
  <c r="I325" i="20"/>
  <c r="J325" i="20"/>
  <c r="H325" i="20"/>
  <c r="H546" i="20"/>
  <c r="I547" i="20"/>
  <c r="I550" i="20" s="1"/>
  <c r="H547" i="20"/>
  <c r="J547" i="20"/>
  <c r="I177" i="20"/>
  <c r="J180" i="20"/>
  <c r="J181" i="20" s="1"/>
  <c r="J182" i="20" s="1"/>
  <c r="J183" i="20" s="1"/>
  <c r="J184" i="20" s="1"/>
  <c r="D915" i="20"/>
  <c r="H836" i="20"/>
  <c r="J243" i="20"/>
  <c r="J244" i="20" s="1"/>
  <c r="J245" i="20" s="1"/>
  <c r="J246" i="20" s="1"/>
  <c r="J247" i="20" s="1"/>
  <c r="I240" i="20"/>
  <c r="J361" i="20"/>
  <c r="I366" i="20"/>
  <c r="J369" i="20"/>
  <c r="J370" i="20" s="1"/>
  <c r="J371" i="20" s="1"/>
  <c r="J372" i="20" s="1"/>
  <c r="J373" i="20" s="1"/>
  <c r="B875" i="20"/>
  <c r="E875" i="20" s="1"/>
  <c r="B874" i="20"/>
  <c r="E874" i="20" s="1"/>
  <c r="B876" i="20"/>
  <c r="E876" i="20" s="1"/>
  <c r="B873" i="20"/>
  <c r="E873" i="20" s="1"/>
  <c r="B872" i="20"/>
  <c r="E872" i="20" s="1"/>
  <c r="J613" i="20"/>
  <c r="I450" i="20"/>
  <c r="H457" i="20"/>
  <c r="B907" i="20"/>
  <c r="E907" i="20" s="1"/>
  <c r="B908" i="20"/>
  <c r="E908" i="20" s="1"/>
  <c r="B909" i="20"/>
  <c r="E909" i="20" s="1"/>
  <c r="H909" i="20" s="1"/>
  <c r="I909" i="20" s="1"/>
  <c r="B906" i="20"/>
  <c r="E906" i="20" s="1"/>
  <c r="B910" i="20"/>
  <c r="E910" i="20" s="1"/>
  <c r="I429" i="20"/>
  <c r="J432" i="20"/>
  <c r="J433" i="20" s="1"/>
  <c r="J434" i="20" s="1"/>
  <c r="J435" i="20" s="1"/>
  <c r="J436" i="20" s="1"/>
  <c r="H235" i="20"/>
  <c r="H85" i="20"/>
  <c r="I85" i="20" s="1"/>
  <c r="K85" i="20" s="1"/>
  <c r="J514" i="20"/>
  <c r="H514" i="20"/>
  <c r="I514" i="20"/>
  <c r="H513" i="20"/>
  <c r="C840" i="20"/>
  <c r="F840" i="20" s="1"/>
  <c r="C839" i="20"/>
  <c r="F839" i="20" s="1"/>
  <c r="C841" i="20"/>
  <c r="F841" i="20" s="1"/>
  <c r="C838" i="20"/>
  <c r="F838" i="20" s="1"/>
  <c r="C842" i="20"/>
  <c r="F842" i="20" s="1"/>
  <c r="I613" i="20"/>
  <c r="C466" i="21"/>
  <c r="F466" i="21" s="1"/>
  <c r="C464" i="21"/>
  <c r="F464" i="21" s="1"/>
  <c r="C462" i="21"/>
  <c r="F462" i="21" s="1"/>
  <c r="C463" i="21"/>
  <c r="F463" i="21" s="1"/>
  <c r="C465" i="21"/>
  <c r="F465" i="21" s="1"/>
  <c r="T147" i="21"/>
  <c r="W147" i="21" s="1"/>
  <c r="T149" i="21"/>
  <c r="W149" i="21" s="1"/>
  <c r="T148" i="21"/>
  <c r="W148" i="21" s="1"/>
  <c r="T150" i="21"/>
  <c r="W150" i="21" s="1"/>
  <c r="T151" i="21"/>
  <c r="W151" i="21" s="1"/>
  <c r="T180" i="21"/>
  <c r="W180" i="21" s="1"/>
  <c r="T181" i="21"/>
  <c r="W181" i="21" s="1"/>
  <c r="T182" i="21"/>
  <c r="W182" i="21" s="1"/>
  <c r="T183" i="21"/>
  <c r="W183" i="21" s="1"/>
  <c r="T184" i="21"/>
  <c r="W184" i="21" s="1"/>
  <c r="Y211" i="21"/>
  <c r="Z211" i="21" s="1"/>
  <c r="AB211" i="21" s="1"/>
  <c r="H498" i="21"/>
  <c r="I498" i="21" s="1"/>
  <c r="K498" i="21" s="1"/>
  <c r="Z388" i="21"/>
  <c r="AA388" i="21"/>
  <c r="Y388" i="21"/>
  <c r="Y387" i="21"/>
  <c r="U306" i="21"/>
  <c r="X306" i="21" s="1"/>
  <c r="U307" i="21"/>
  <c r="X307" i="21" s="1"/>
  <c r="U309" i="21"/>
  <c r="X309" i="21" s="1"/>
  <c r="U308" i="21"/>
  <c r="X308" i="21" s="1"/>
  <c r="U310" i="21"/>
  <c r="X310" i="21" s="1"/>
  <c r="Z265" i="21"/>
  <c r="Y907" i="21"/>
  <c r="Z907" i="21" s="1"/>
  <c r="AB907" i="21" s="1"/>
  <c r="Z459" i="21"/>
  <c r="AA462" i="21"/>
  <c r="AA463" i="21" s="1"/>
  <c r="AA464" i="21" s="1"/>
  <c r="AA465" i="21" s="1"/>
  <c r="AA466" i="21" s="1"/>
  <c r="H119" i="21"/>
  <c r="I119" i="21" s="1"/>
  <c r="K119" i="21" s="1"/>
  <c r="S147" i="21"/>
  <c r="V147" i="21" s="1"/>
  <c r="S148" i="21"/>
  <c r="V148" i="21" s="1"/>
  <c r="S150" i="21"/>
  <c r="V150" i="21" s="1"/>
  <c r="S149" i="21"/>
  <c r="V149" i="21" s="1"/>
  <c r="S151" i="21"/>
  <c r="V151" i="21" s="1"/>
  <c r="AB431" i="21"/>
  <c r="W430" i="21" s="1"/>
  <c r="W428" i="21"/>
  <c r="Y528" i="21"/>
  <c r="Z528" i="21" s="1"/>
  <c r="AB528" i="21" s="1"/>
  <c r="S181" i="21"/>
  <c r="V181" i="21" s="1"/>
  <c r="S180" i="21"/>
  <c r="V180" i="21" s="1"/>
  <c r="S183" i="21"/>
  <c r="V183" i="21" s="1"/>
  <c r="S182" i="21"/>
  <c r="V182" i="21" s="1"/>
  <c r="S184" i="21"/>
  <c r="V184" i="21" s="1"/>
  <c r="Y210" i="21"/>
  <c r="Z210" i="21" s="1"/>
  <c r="AB210" i="21" s="1"/>
  <c r="Z576" i="21"/>
  <c r="Y583" i="21"/>
  <c r="Z241" i="21"/>
  <c r="Y241" i="21"/>
  <c r="AA241" i="21"/>
  <c r="Z387" i="21"/>
  <c r="Y394" i="21"/>
  <c r="AA712" i="21"/>
  <c r="Y712" i="21"/>
  <c r="Z712" i="21"/>
  <c r="T495" i="21"/>
  <c r="W495" i="21" s="1"/>
  <c r="T496" i="21"/>
  <c r="W496" i="21" s="1"/>
  <c r="T497" i="21"/>
  <c r="W497" i="21" s="1"/>
  <c r="T498" i="21"/>
  <c r="W498" i="21" s="1"/>
  <c r="T499" i="21"/>
  <c r="W499" i="21" s="1"/>
  <c r="Z334" i="21"/>
  <c r="AA334" i="21"/>
  <c r="Y334" i="21"/>
  <c r="Y121" i="21"/>
  <c r="Z121" i="21" s="1"/>
  <c r="AB121" i="21" s="1"/>
  <c r="Z556" i="21"/>
  <c r="AA556" i="21"/>
  <c r="Y556" i="21"/>
  <c r="B462" i="21"/>
  <c r="E462" i="21" s="1"/>
  <c r="B463" i="21"/>
  <c r="E463" i="21" s="1"/>
  <c r="B464" i="21"/>
  <c r="E464" i="21" s="1"/>
  <c r="B466" i="21"/>
  <c r="E466" i="21" s="1"/>
  <c r="B465" i="21"/>
  <c r="E465" i="21" s="1"/>
  <c r="H497" i="21"/>
  <c r="I497" i="21" s="1"/>
  <c r="K497" i="21" s="1"/>
  <c r="AA577" i="21"/>
  <c r="Y577" i="21"/>
  <c r="Y580" i="21" s="1"/>
  <c r="Z577" i="21"/>
  <c r="Z580" i="21" s="1"/>
  <c r="Y576" i="21"/>
  <c r="AA273" i="21"/>
  <c r="AA274" i="21" s="1"/>
  <c r="AA275" i="21" s="1"/>
  <c r="AA276" i="21" s="1"/>
  <c r="AA277" i="21" s="1"/>
  <c r="Z270" i="21"/>
  <c r="Y619" i="21"/>
  <c r="AA619" i="21"/>
  <c r="Z619" i="21"/>
  <c r="AB368" i="21"/>
  <c r="W367" i="21" s="1"/>
  <c r="W365" i="21"/>
  <c r="Y910" i="21"/>
  <c r="Z910" i="21" s="1"/>
  <c r="AB910" i="21" s="1"/>
  <c r="U496" i="21"/>
  <c r="X496" i="21" s="1"/>
  <c r="U495" i="21"/>
  <c r="X495" i="21" s="1"/>
  <c r="U497" i="21"/>
  <c r="X497" i="21" s="1"/>
  <c r="U498" i="21"/>
  <c r="X498" i="21" s="1"/>
  <c r="U499" i="21"/>
  <c r="X499" i="21" s="1"/>
  <c r="H120" i="21"/>
  <c r="I120" i="21" s="1"/>
  <c r="K120" i="21" s="1"/>
  <c r="Y119" i="21"/>
  <c r="Z119" i="21" s="1"/>
  <c r="AB119" i="21" s="1"/>
  <c r="W521" i="21"/>
  <c r="AA729" i="21" s="1"/>
  <c r="C339" i="21"/>
  <c r="F339" i="21" s="1"/>
  <c r="C338" i="21"/>
  <c r="F338" i="21" s="1"/>
  <c r="C340" i="21"/>
  <c r="F340" i="21" s="1"/>
  <c r="C336" i="21"/>
  <c r="F336" i="21" s="1"/>
  <c r="C337" i="21"/>
  <c r="F337" i="21" s="1"/>
  <c r="Y908" i="21"/>
  <c r="Z908" i="21" s="1"/>
  <c r="AB908" i="21" s="1"/>
  <c r="S495" i="21"/>
  <c r="V495" i="21" s="1"/>
  <c r="Y495" i="21" s="1"/>
  <c r="Z495" i="21" s="1"/>
  <c r="AB495" i="21" s="1"/>
  <c r="AB494" i="21" s="1"/>
  <c r="W493" i="21" s="1"/>
  <c r="S496" i="21"/>
  <c r="V496" i="21" s="1"/>
  <c r="Y496" i="21" s="1"/>
  <c r="Z496" i="21" s="1"/>
  <c r="AB496" i="21" s="1"/>
  <c r="S497" i="21"/>
  <c r="V497" i="21" s="1"/>
  <c r="Y497" i="21" s="1"/>
  <c r="Z497" i="21" s="1"/>
  <c r="AB497" i="21" s="1"/>
  <c r="S498" i="21"/>
  <c r="V498" i="21" s="1"/>
  <c r="Y498" i="21" s="1"/>
  <c r="Z498" i="21" s="1"/>
  <c r="AB498" i="21" s="1"/>
  <c r="S499" i="21"/>
  <c r="V499" i="21" s="1"/>
  <c r="Y499" i="21" s="1"/>
  <c r="Z499" i="21" s="1"/>
  <c r="AB499" i="21" s="1"/>
  <c r="H121" i="21"/>
  <c r="I121" i="21" s="1"/>
  <c r="K121" i="21" s="1"/>
  <c r="Y120" i="21"/>
  <c r="Z120" i="21" s="1"/>
  <c r="AB120" i="21" s="1"/>
  <c r="H496" i="21"/>
  <c r="I496" i="21" s="1"/>
  <c r="K496" i="21" s="1"/>
  <c r="D466" i="21"/>
  <c r="G466" i="21" s="1"/>
  <c r="D462" i="21"/>
  <c r="G462" i="21" s="1"/>
  <c r="D465" i="21"/>
  <c r="G465" i="21" s="1"/>
  <c r="D464" i="21"/>
  <c r="G464" i="21" s="1"/>
  <c r="D463" i="21"/>
  <c r="G463" i="21" s="1"/>
  <c r="Y212" i="21"/>
  <c r="Z212" i="21" s="1"/>
  <c r="AB212" i="21" s="1"/>
  <c r="H499" i="21"/>
  <c r="I499" i="21" s="1"/>
  <c r="K499" i="21" s="1"/>
  <c r="B339" i="21"/>
  <c r="E339" i="21" s="1"/>
  <c r="B340" i="21"/>
  <c r="E340" i="21" s="1"/>
  <c r="B338" i="21"/>
  <c r="E338" i="21" s="1"/>
  <c r="B337" i="21"/>
  <c r="E337" i="21" s="1"/>
  <c r="B336" i="21"/>
  <c r="E336" i="21" s="1"/>
  <c r="AA682" i="21"/>
  <c r="Z682" i="21"/>
  <c r="Y682" i="21"/>
  <c r="AB83" i="21"/>
  <c r="Z69" i="21" s="1"/>
  <c r="S62" i="21" s="1"/>
  <c r="S306" i="21"/>
  <c r="V306" i="21" s="1"/>
  <c r="S307" i="21"/>
  <c r="V307" i="21" s="1"/>
  <c r="S309" i="21"/>
  <c r="V309" i="21" s="1"/>
  <c r="S308" i="21"/>
  <c r="V308" i="21" s="1"/>
  <c r="Y308" i="21" s="1"/>
  <c r="Z308" i="21" s="1"/>
  <c r="AB308" i="21" s="1"/>
  <c r="S310" i="21"/>
  <c r="V310" i="21" s="1"/>
  <c r="Y909" i="21"/>
  <c r="Z909" i="21" s="1"/>
  <c r="AB909" i="21" s="1"/>
  <c r="Y643" i="21"/>
  <c r="Y454" i="21"/>
  <c r="H118" i="21"/>
  <c r="I118" i="21" s="1"/>
  <c r="K118" i="21" s="1"/>
  <c r="Y117" i="21"/>
  <c r="Z117" i="21" s="1"/>
  <c r="AB117" i="21" s="1"/>
  <c r="AA651" i="21"/>
  <c r="AA652" i="21" s="1"/>
  <c r="AA653" i="21" s="1"/>
  <c r="AA654" i="21" s="1"/>
  <c r="AA655" i="21" s="1"/>
  <c r="Z648" i="21"/>
  <c r="U147" i="21"/>
  <c r="X147" i="21" s="1"/>
  <c r="U148" i="21"/>
  <c r="X148" i="21" s="1"/>
  <c r="U150" i="21"/>
  <c r="X150" i="21" s="1"/>
  <c r="U149" i="21"/>
  <c r="X149" i="21" s="1"/>
  <c r="U151" i="21"/>
  <c r="X151" i="21" s="1"/>
  <c r="U181" i="21"/>
  <c r="X181" i="21" s="1"/>
  <c r="U180" i="21"/>
  <c r="X180" i="21" s="1"/>
  <c r="U183" i="21"/>
  <c r="X183" i="21" s="1"/>
  <c r="U182" i="21"/>
  <c r="X182" i="21" s="1"/>
  <c r="U184" i="21"/>
  <c r="X184" i="21" s="1"/>
  <c r="Y213" i="21"/>
  <c r="Z213" i="21" s="1"/>
  <c r="AB213" i="21" s="1"/>
  <c r="H495" i="21"/>
  <c r="I495" i="21" s="1"/>
  <c r="K495" i="21" s="1"/>
  <c r="T915" i="21"/>
  <c r="D337" i="21"/>
  <c r="G337" i="21" s="1"/>
  <c r="D336" i="21"/>
  <c r="G336" i="21" s="1"/>
  <c r="D339" i="21"/>
  <c r="G339" i="21" s="1"/>
  <c r="D338" i="21"/>
  <c r="G338" i="21" s="1"/>
  <c r="D340" i="21"/>
  <c r="G340" i="21" s="1"/>
  <c r="Z913" i="21"/>
  <c r="Z914" i="21" s="1"/>
  <c r="Z915" i="21" s="1"/>
  <c r="Z916" i="21" s="1"/>
  <c r="Z917" i="21" s="1"/>
  <c r="T913" i="21"/>
  <c r="T306" i="21"/>
  <c r="W306" i="21" s="1"/>
  <c r="T307" i="21"/>
  <c r="W307" i="21" s="1"/>
  <c r="T308" i="21"/>
  <c r="W308" i="21" s="1"/>
  <c r="T309" i="21"/>
  <c r="W309" i="21" s="1"/>
  <c r="T310" i="21"/>
  <c r="W310" i="21" s="1"/>
  <c r="AA265" i="21"/>
  <c r="Y906" i="21"/>
  <c r="Z906" i="21" s="1"/>
  <c r="AB906" i="21" s="1"/>
  <c r="AB905" i="21" s="1"/>
  <c r="S904" i="21" s="1"/>
  <c r="S917" i="21" s="1"/>
  <c r="Y917" i="21" s="1"/>
  <c r="T917" i="21" s="1"/>
  <c r="AA643" i="21"/>
  <c r="Z454" i="21"/>
  <c r="H117" i="21"/>
  <c r="I117" i="21" s="1"/>
  <c r="K117" i="21" s="1"/>
  <c r="Y118" i="21"/>
  <c r="Z118" i="21" s="1"/>
  <c r="AB118" i="21" s="1"/>
  <c r="X916" i="20"/>
  <c r="AA872" i="20"/>
  <c r="AA873" i="20" s="1"/>
  <c r="AA874" i="20" s="1"/>
  <c r="AA875" i="20" s="1"/>
  <c r="AA876" i="20" s="1"/>
  <c r="S84" i="20"/>
  <c r="V84" i="20" s="1"/>
  <c r="S88" i="20"/>
  <c r="V88" i="20" s="1"/>
  <c r="S87" i="20"/>
  <c r="V87" i="20" s="1"/>
  <c r="S86" i="20"/>
  <c r="V86" i="20" s="1"/>
  <c r="S85" i="20"/>
  <c r="V85" i="20" s="1"/>
  <c r="Z325" i="20"/>
  <c r="AA325" i="20"/>
  <c r="Y325" i="20"/>
  <c r="Y324" i="20"/>
  <c r="Y175" i="20"/>
  <c r="Z168" i="20"/>
  <c r="Z830" i="20"/>
  <c r="Y819" i="20"/>
  <c r="Z829" i="20"/>
  <c r="Y520" i="20"/>
  <c r="Z513" i="20"/>
  <c r="W915" i="20"/>
  <c r="AA836" i="20"/>
  <c r="U808" i="20"/>
  <c r="X808" i="20" s="1"/>
  <c r="U804" i="20"/>
  <c r="X804" i="20" s="1"/>
  <c r="U807" i="20"/>
  <c r="X807" i="20" s="1"/>
  <c r="U805" i="20"/>
  <c r="X805" i="20" s="1"/>
  <c r="U806" i="20"/>
  <c r="X806" i="20" s="1"/>
  <c r="U917" i="20"/>
  <c r="Y904" i="20"/>
  <c r="T86" i="20"/>
  <c r="W86" i="20" s="1"/>
  <c r="T84" i="20"/>
  <c r="W84" i="20" s="1"/>
  <c r="T87" i="20"/>
  <c r="W87" i="20" s="1"/>
  <c r="T88" i="20"/>
  <c r="W88" i="20" s="1"/>
  <c r="T85" i="20"/>
  <c r="W85" i="20" s="1"/>
  <c r="Y708" i="20"/>
  <c r="Y701" i="20"/>
  <c r="Y237" i="20"/>
  <c r="Y230" i="20"/>
  <c r="Z382" i="20"/>
  <c r="Y396" i="20"/>
  <c r="Y382" i="20"/>
  <c r="Y385" i="20"/>
  <c r="Z324" i="20"/>
  <c r="Y331" i="20"/>
  <c r="Y449" i="20"/>
  <c r="Y456" i="20"/>
  <c r="Y205" i="20"/>
  <c r="Z198" i="20"/>
  <c r="Z864" i="20"/>
  <c r="U88" i="20"/>
  <c r="X88" i="20" s="1"/>
  <c r="U85" i="20"/>
  <c r="X85" i="20" s="1"/>
  <c r="U86" i="20"/>
  <c r="X86" i="20" s="1"/>
  <c r="U84" i="20"/>
  <c r="X84" i="20" s="1"/>
  <c r="U87" i="20"/>
  <c r="X87" i="20" s="1"/>
  <c r="Y356" i="20"/>
  <c r="Y363" i="20"/>
  <c r="Z681" i="20"/>
  <c r="AA684" i="20"/>
  <c r="AA685" i="20" s="1"/>
  <c r="AA686" i="20" s="1"/>
  <c r="AA687" i="20" s="1"/>
  <c r="AA688" i="20" s="1"/>
  <c r="AA199" i="20"/>
  <c r="Y198" i="20"/>
  <c r="Y199" i="20"/>
  <c r="Z199" i="20"/>
  <c r="Z202" i="20" s="1"/>
  <c r="Y585" i="20"/>
  <c r="Y574" i="20"/>
  <c r="Y571" i="20"/>
  <c r="Z571" i="20"/>
  <c r="Y870" i="20"/>
  <c r="U916" i="20"/>
  <c r="Y802" i="20"/>
  <c r="U914" i="20"/>
  <c r="Y552" i="20"/>
  <c r="Y545" i="20"/>
  <c r="U907" i="20"/>
  <c r="X907" i="20" s="1"/>
  <c r="U910" i="20"/>
  <c r="X910" i="20" s="1"/>
  <c r="U908" i="20"/>
  <c r="X908" i="20" s="1"/>
  <c r="U906" i="20"/>
  <c r="X906" i="20" s="1"/>
  <c r="U909" i="20"/>
  <c r="X909" i="20" s="1"/>
  <c r="Y426" i="20"/>
  <c r="Y419" i="20"/>
  <c r="Y270" i="20"/>
  <c r="Z256" i="20"/>
  <c r="Y259" i="20"/>
  <c r="Y256" i="20"/>
  <c r="X914" i="20"/>
  <c r="AA804" i="20"/>
  <c r="AA805" i="20" s="1"/>
  <c r="AA806" i="20" s="1"/>
  <c r="AA807" i="20" s="1"/>
  <c r="AA808" i="20" s="1"/>
  <c r="Z303" i="20"/>
  <c r="AA306" i="20"/>
  <c r="AA307" i="20" s="1"/>
  <c r="AA308" i="20" s="1"/>
  <c r="AA309" i="20" s="1"/>
  <c r="AA310" i="20" s="1"/>
  <c r="Y638" i="20"/>
  <c r="Y645" i="20"/>
  <c r="Y298" i="20"/>
  <c r="Z492" i="20"/>
  <c r="AA495" i="20"/>
  <c r="AA496" i="20" s="1"/>
  <c r="AA497" i="20" s="1"/>
  <c r="AA498" i="20" s="1"/>
  <c r="AA499" i="20" s="1"/>
  <c r="V916" i="20"/>
  <c r="Z870" i="20"/>
  <c r="AA487" i="20"/>
  <c r="T808" i="20"/>
  <c r="W808" i="20" s="1"/>
  <c r="T804" i="20"/>
  <c r="W804" i="20" s="1"/>
  <c r="T805" i="20"/>
  <c r="W805" i="20" s="1"/>
  <c r="T806" i="20"/>
  <c r="W806" i="20" s="1"/>
  <c r="T807" i="20"/>
  <c r="W807" i="20" s="1"/>
  <c r="Z114" i="20"/>
  <c r="AA117" i="20"/>
  <c r="AA118" i="20" s="1"/>
  <c r="AA119" i="20" s="1"/>
  <c r="AA120" i="20" s="1"/>
  <c r="AA121" i="20" s="1"/>
  <c r="T908" i="20"/>
  <c r="W908" i="20" s="1"/>
  <c r="T906" i="20"/>
  <c r="W906" i="20" s="1"/>
  <c r="T909" i="20"/>
  <c r="W909" i="20" s="1"/>
  <c r="T910" i="20"/>
  <c r="W910" i="20" s="1"/>
  <c r="T907" i="20"/>
  <c r="W907" i="20" s="1"/>
  <c r="AA256" i="20"/>
  <c r="U874" i="20"/>
  <c r="X874" i="20" s="1"/>
  <c r="U876" i="20"/>
  <c r="X876" i="20" s="1"/>
  <c r="U875" i="20"/>
  <c r="X875" i="20" s="1"/>
  <c r="U872" i="20"/>
  <c r="X872" i="20" s="1"/>
  <c r="U873" i="20"/>
  <c r="X873" i="20" s="1"/>
  <c r="X917" i="20"/>
  <c r="AA906" i="20"/>
  <c r="AA907" i="20" s="1"/>
  <c r="AA908" i="20" s="1"/>
  <c r="AA909" i="20" s="1"/>
  <c r="AA910" i="20" s="1"/>
  <c r="T842" i="20"/>
  <c r="W842" i="20" s="1"/>
  <c r="T840" i="20"/>
  <c r="W840" i="20" s="1"/>
  <c r="T841" i="20"/>
  <c r="W841" i="20" s="1"/>
  <c r="T839" i="20"/>
  <c r="W839" i="20" s="1"/>
  <c r="T838" i="20"/>
  <c r="W838" i="20" s="1"/>
  <c r="Z298" i="20"/>
  <c r="Z109" i="20"/>
  <c r="Y487" i="20"/>
  <c r="Y615" i="20"/>
  <c r="Y608" i="20"/>
  <c r="Y168" i="20"/>
  <c r="Z169" i="20"/>
  <c r="Y169" i="20"/>
  <c r="AA169" i="20"/>
  <c r="S771" i="20"/>
  <c r="V771" i="20" s="1"/>
  <c r="Y771" i="20" s="1"/>
  <c r="Z771" i="20" s="1"/>
  <c r="AB771" i="20" s="1"/>
  <c r="S774" i="20"/>
  <c r="V774" i="20" s="1"/>
  <c r="Y774" i="20" s="1"/>
  <c r="Z774" i="20" s="1"/>
  <c r="AB774" i="20" s="1"/>
  <c r="S770" i="20"/>
  <c r="V770" i="20" s="1"/>
  <c r="Y770" i="20" s="1"/>
  <c r="Z770" i="20" s="1"/>
  <c r="AB770" i="20" s="1"/>
  <c r="AB769" i="20" s="1"/>
  <c r="S768" i="20" s="1"/>
  <c r="S913" i="20" s="1"/>
  <c r="Y913" i="20" s="1"/>
  <c r="S773" i="20"/>
  <c r="V773" i="20" s="1"/>
  <c r="Y773" i="20" s="1"/>
  <c r="Z773" i="20" s="1"/>
  <c r="AB773" i="20" s="1"/>
  <c r="S772" i="20"/>
  <c r="V772" i="20" s="1"/>
  <c r="Y772" i="20" s="1"/>
  <c r="Z772" i="20" s="1"/>
  <c r="AB772" i="20" s="1"/>
  <c r="Y513" i="20"/>
  <c r="Z514" i="20"/>
  <c r="Z517" i="20" s="1"/>
  <c r="AA514" i="20"/>
  <c r="AA517" i="20" s="1"/>
  <c r="Y514" i="20"/>
  <c r="Y517" i="20" s="1"/>
  <c r="C119" i="20"/>
  <c r="F119" i="20" s="1"/>
  <c r="C118" i="20"/>
  <c r="F118" i="20" s="1"/>
  <c r="C121" i="20"/>
  <c r="F121" i="20" s="1"/>
  <c r="C120" i="20"/>
  <c r="F120" i="20" s="1"/>
  <c r="C117" i="20"/>
  <c r="F117" i="20" s="1"/>
  <c r="B120" i="20"/>
  <c r="E120" i="20" s="1"/>
  <c r="B119" i="20"/>
  <c r="E119" i="20" s="1"/>
  <c r="B118" i="20"/>
  <c r="E118" i="20" s="1"/>
  <c r="B117" i="20"/>
  <c r="E117" i="20" s="1"/>
  <c r="B121" i="20"/>
  <c r="E121" i="20" s="1"/>
  <c r="D121" i="20"/>
  <c r="G121" i="20" s="1"/>
  <c r="D118" i="20"/>
  <c r="G118" i="20" s="1"/>
  <c r="D119" i="20"/>
  <c r="G119" i="20" s="1"/>
  <c r="D120" i="20"/>
  <c r="G120" i="20" s="1"/>
  <c r="D117" i="20"/>
  <c r="G117" i="20" s="1"/>
  <c r="Z145" i="20"/>
  <c r="Y145" i="20"/>
  <c r="AA145" i="20"/>
  <c r="H145" i="20"/>
  <c r="I145" i="20"/>
  <c r="J145" i="20"/>
  <c r="H910" i="21" l="1"/>
  <c r="I910" i="21" s="1"/>
  <c r="K910" i="21" s="1"/>
  <c r="C653" i="21"/>
  <c r="F653" i="21" s="1"/>
  <c r="B655" i="21"/>
  <c r="E655" i="21" s="1"/>
  <c r="C651" i="21"/>
  <c r="F651" i="21" s="1"/>
  <c r="B651" i="21"/>
  <c r="E651" i="21" s="1"/>
  <c r="K871" i="21"/>
  <c r="B870" i="21" s="1"/>
  <c r="B916" i="21" s="1"/>
  <c r="H916" i="21" s="1"/>
  <c r="D652" i="21"/>
  <c r="G652" i="21" s="1"/>
  <c r="B654" i="21"/>
  <c r="E654" i="21" s="1"/>
  <c r="D655" i="21"/>
  <c r="G655" i="21" s="1"/>
  <c r="B653" i="21"/>
  <c r="E653" i="21" s="1"/>
  <c r="D654" i="21"/>
  <c r="G654" i="21" s="1"/>
  <c r="H654" i="21" s="1"/>
  <c r="I654" i="21" s="1"/>
  <c r="K654" i="21" s="1"/>
  <c r="C652" i="21"/>
  <c r="F652" i="21" s="1"/>
  <c r="D651" i="21"/>
  <c r="G651" i="21" s="1"/>
  <c r="K837" i="21"/>
  <c r="B836" i="21" s="1"/>
  <c r="B915" i="21" s="1"/>
  <c r="H915" i="21" s="1"/>
  <c r="C655" i="21"/>
  <c r="F655" i="21" s="1"/>
  <c r="G62" i="21"/>
  <c r="E62" i="21"/>
  <c r="F62" i="21"/>
  <c r="H804" i="20"/>
  <c r="I804" i="20" s="1"/>
  <c r="I262" i="20"/>
  <c r="H808" i="20"/>
  <c r="I808" i="20" s="1"/>
  <c r="H873" i="20"/>
  <c r="I873" i="20" s="1"/>
  <c r="K873" i="20" s="1"/>
  <c r="H875" i="20"/>
  <c r="I875" i="20" s="1"/>
  <c r="K875" i="20" s="1"/>
  <c r="H261" i="20"/>
  <c r="I265" i="20" s="1"/>
  <c r="J262" i="20"/>
  <c r="H876" i="20"/>
  <c r="I876" i="20" s="1"/>
  <c r="K876" i="20" s="1"/>
  <c r="B772" i="20"/>
  <c r="E772" i="20" s="1"/>
  <c r="H772" i="20" s="1"/>
  <c r="I772" i="20" s="1"/>
  <c r="K772" i="20" s="1"/>
  <c r="B770" i="20"/>
  <c r="E770" i="20" s="1"/>
  <c r="H770" i="20" s="1"/>
  <c r="I770" i="20" s="1"/>
  <c r="K770" i="20" s="1"/>
  <c r="B771" i="20"/>
  <c r="E771" i="20" s="1"/>
  <c r="H771" i="20" s="1"/>
  <c r="I771" i="20" s="1"/>
  <c r="K771" i="20" s="1"/>
  <c r="H806" i="20"/>
  <c r="I806" i="20" s="1"/>
  <c r="K806" i="20" s="1"/>
  <c r="I580" i="20"/>
  <c r="I706" i="20"/>
  <c r="I712" i="20" s="1"/>
  <c r="C715" i="20" s="1"/>
  <c r="F715" i="20" s="1"/>
  <c r="B774" i="20"/>
  <c r="E774" i="20" s="1"/>
  <c r="H774" i="20" s="1"/>
  <c r="I774" i="20" s="1"/>
  <c r="K774" i="20" s="1"/>
  <c r="K804" i="20"/>
  <c r="K808" i="20"/>
  <c r="H906" i="20"/>
  <c r="I906" i="20" s="1"/>
  <c r="K906" i="20" s="1"/>
  <c r="K905" i="20" s="1"/>
  <c r="B904" i="20" s="1"/>
  <c r="B917" i="20" s="1"/>
  <c r="H917" i="20" s="1"/>
  <c r="H872" i="20"/>
  <c r="I872" i="20" s="1"/>
  <c r="K872" i="20" s="1"/>
  <c r="K871" i="20" s="1"/>
  <c r="B870" i="20" s="1"/>
  <c r="B916" i="20" s="1"/>
  <c r="H916" i="20" s="1"/>
  <c r="H807" i="20"/>
  <c r="I807" i="20" s="1"/>
  <c r="K807" i="20" s="1"/>
  <c r="K909" i="20"/>
  <c r="H805" i="20"/>
  <c r="I805" i="20" s="1"/>
  <c r="K805" i="20" s="1"/>
  <c r="H908" i="20"/>
  <c r="I908" i="20" s="1"/>
  <c r="K908" i="20" s="1"/>
  <c r="H907" i="20"/>
  <c r="I907" i="20" s="1"/>
  <c r="K907" i="20" s="1"/>
  <c r="H874" i="20"/>
  <c r="I874" i="20" s="1"/>
  <c r="K874" i="20" s="1"/>
  <c r="H202" i="20"/>
  <c r="H910" i="20"/>
  <c r="I910" i="20" s="1"/>
  <c r="K910" i="20" s="1"/>
  <c r="J706" i="20"/>
  <c r="J712" i="20" s="1"/>
  <c r="D716" i="20" s="1"/>
  <c r="G716" i="20" s="1"/>
  <c r="D963" i="20"/>
  <c r="C963" i="20"/>
  <c r="B964" i="20"/>
  <c r="B964" i="21"/>
  <c r="D963" i="21"/>
  <c r="C963" i="21"/>
  <c r="J493" i="20"/>
  <c r="I493" i="20"/>
  <c r="H493" i="20"/>
  <c r="J304" i="20"/>
  <c r="H304" i="20"/>
  <c r="I304" i="20"/>
  <c r="J651" i="20"/>
  <c r="J652" i="20" s="1"/>
  <c r="J653" i="20" s="1"/>
  <c r="J654" i="20" s="1"/>
  <c r="J655" i="20" s="1"/>
  <c r="I648" i="20"/>
  <c r="H773" i="20"/>
  <c r="I773" i="20" s="1"/>
  <c r="K773" i="20" s="1"/>
  <c r="J328" i="20"/>
  <c r="H580" i="20"/>
  <c r="I328" i="20"/>
  <c r="K83" i="20"/>
  <c r="I69" i="20" s="1"/>
  <c r="B62" i="20" s="1"/>
  <c r="G62" i="20" s="1"/>
  <c r="J454" i="20"/>
  <c r="H118" i="20"/>
  <c r="I118" i="20" s="1"/>
  <c r="K118" i="20" s="1"/>
  <c r="J550" i="20"/>
  <c r="H119" i="20"/>
  <c r="I119" i="20" s="1"/>
  <c r="K119" i="20" s="1"/>
  <c r="H550" i="20"/>
  <c r="H653" i="21"/>
  <c r="I653" i="21" s="1"/>
  <c r="K653" i="21" s="1"/>
  <c r="D622" i="21"/>
  <c r="G622" i="21" s="1"/>
  <c r="D624" i="21"/>
  <c r="G624" i="21" s="1"/>
  <c r="D625" i="21"/>
  <c r="G625" i="21" s="1"/>
  <c r="D623" i="21"/>
  <c r="G623" i="21" s="1"/>
  <c r="D621" i="21"/>
  <c r="G621" i="21" s="1"/>
  <c r="K803" i="21"/>
  <c r="B802" i="21" s="1"/>
  <c r="B914" i="21" s="1"/>
  <c r="H914" i="21" s="1"/>
  <c r="B623" i="21"/>
  <c r="E623" i="21" s="1"/>
  <c r="B625" i="21"/>
  <c r="E625" i="21" s="1"/>
  <c r="B622" i="21"/>
  <c r="E622" i="21" s="1"/>
  <c r="B621" i="21"/>
  <c r="E621" i="21" s="1"/>
  <c r="B624" i="21"/>
  <c r="E624" i="21" s="1"/>
  <c r="C621" i="21"/>
  <c r="F621" i="21" s="1"/>
  <c r="C625" i="21"/>
  <c r="F625" i="21" s="1"/>
  <c r="C622" i="21"/>
  <c r="F622" i="21" s="1"/>
  <c r="C623" i="21"/>
  <c r="F623" i="21" s="1"/>
  <c r="C624" i="21"/>
  <c r="F624" i="21" s="1"/>
  <c r="F491" i="21"/>
  <c r="I729" i="21" s="1"/>
  <c r="J265" i="21"/>
  <c r="H265" i="21"/>
  <c r="K905" i="21"/>
  <c r="B904" i="21" s="1"/>
  <c r="B917" i="21" s="1"/>
  <c r="H917" i="21" s="1"/>
  <c r="I265" i="21"/>
  <c r="B183" i="21"/>
  <c r="E183" i="21" s="1"/>
  <c r="B184" i="21"/>
  <c r="E184" i="21" s="1"/>
  <c r="B180" i="21"/>
  <c r="E180" i="21" s="1"/>
  <c r="B181" i="21"/>
  <c r="E181" i="21" s="1"/>
  <c r="B182" i="21"/>
  <c r="E182" i="21" s="1"/>
  <c r="D525" i="21"/>
  <c r="G525" i="21" s="1"/>
  <c r="D528" i="21"/>
  <c r="G528" i="21" s="1"/>
  <c r="D529" i="21"/>
  <c r="G529" i="21" s="1"/>
  <c r="D527" i="21"/>
  <c r="G527" i="21" s="1"/>
  <c r="D526" i="21"/>
  <c r="G526" i="21" s="1"/>
  <c r="J430" i="21"/>
  <c r="H430" i="21"/>
  <c r="I430" i="21"/>
  <c r="C559" i="21"/>
  <c r="F559" i="21" s="1"/>
  <c r="C561" i="21"/>
  <c r="F561" i="21" s="1"/>
  <c r="C560" i="21"/>
  <c r="F560" i="21" s="1"/>
  <c r="C558" i="21"/>
  <c r="F558" i="21" s="1"/>
  <c r="C562" i="21"/>
  <c r="F562" i="21" s="1"/>
  <c r="D560" i="21"/>
  <c r="G560" i="21" s="1"/>
  <c r="D559" i="21"/>
  <c r="G559" i="21" s="1"/>
  <c r="D562" i="21"/>
  <c r="G562" i="21" s="1"/>
  <c r="D561" i="21"/>
  <c r="G561" i="21" s="1"/>
  <c r="D558" i="21"/>
  <c r="G558" i="21" s="1"/>
  <c r="D184" i="21"/>
  <c r="G184" i="21" s="1"/>
  <c r="D181" i="21"/>
  <c r="G181" i="21" s="1"/>
  <c r="D182" i="21"/>
  <c r="G182" i="21" s="1"/>
  <c r="D183" i="21"/>
  <c r="G183" i="21" s="1"/>
  <c r="D180" i="21"/>
  <c r="G180" i="21" s="1"/>
  <c r="B527" i="21"/>
  <c r="E527" i="21" s="1"/>
  <c r="B525" i="21"/>
  <c r="E525" i="21" s="1"/>
  <c r="B526" i="21"/>
  <c r="E526" i="21" s="1"/>
  <c r="B529" i="21"/>
  <c r="E529" i="21" s="1"/>
  <c r="B528" i="21"/>
  <c r="E528" i="21" s="1"/>
  <c r="I241" i="21"/>
  <c r="H241" i="21"/>
  <c r="J241" i="21"/>
  <c r="D372" i="21"/>
  <c r="G372" i="21" s="1"/>
  <c r="D370" i="21"/>
  <c r="G370" i="21" s="1"/>
  <c r="D373" i="21"/>
  <c r="G373" i="21" s="1"/>
  <c r="D369" i="21"/>
  <c r="G369" i="21" s="1"/>
  <c r="D371" i="21"/>
  <c r="G371" i="21" s="1"/>
  <c r="C526" i="21"/>
  <c r="F526" i="21" s="1"/>
  <c r="C525" i="21"/>
  <c r="F525" i="21" s="1"/>
  <c r="C529" i="21"/>
  <c r="F529" i="21" s="1"/>
  <c r="C528" i="21"/>
  <c r="F528" i="21" s="1"/>
  <c r="C527" i="21"/>
  <c r="F527" i="21" s="1"/>
  <c r="I208" i="21"/>
  <c r="H208" i="21"/>
  <c r="J208" i="21"/>
  <c r="B308" i="21"/>
  <c r="E308" i="21" s="1"/>
  <c r="B309" i="21"/>
  <c r="E309" i="21" s="1"/>
  <c r="B307" i="21"/>
  <c r="E307" i="21" s="1"/>
  <c r="B310" i="21"/>
  <c r="E310" i="21" s="1"/>
  <c r="B306" i="21"/>
  <c r="E306" i="21" s="1"/>
  <c r="C182" i="21"/>
  <c r="F182" i="21" s="1"/>
  <c r="C184" i="21"/>
  <c r="F184" i="21" s="1"/>
  <c r="C180" i="21"/>
  <c r="F180" i="21" s="1"/>
  <c r="C181" i="21"/>
  <c r="F181" i="21" s="1"/>
  <c r="C183" i="21"/>
  <c r="F183" i="21" s="1"/>
  <c r="H712" i="21"/>
  <c r="I712" i="21"/>
  <c r="J712" i="21"/>
  <c r="J397" i="21"/>
  <c r="H397" i="21"/>
  <c r="I397" i="21"/>
  <c r="C369" i="21"/>
  <c r="F369" i="21" s="1"/>
  <c r="C370" i="21"/>
  <c r="F370" i="21" s="1"/>
  <c r="C371" i="21"/>
  <c r="F371" i="21" s="1"/>
  <c r="C373" i="21"/>
  <c r="F373" i="21" s="1"/>
  <c r="C372" i="21"/>
  <c r="F372" i="21" s="1"/>
  <c r="J273" i="21"/>
  <c r="J274" i="21" s="1"/>
  <c r="J275" i="21" s="1"/>
  <c r="J276" i="21" s="1"/>
  <c r="J277" i="21" s="1"/>
  <c r="I270" i="21"/>
  <c r="H586" i="21"/>
  <c r="I586" i="21"/>
  <c r="J586" i="21"/>
  <c r="D309" i="21"/>
  <c r="G309" i="21" s="1"/>
  <c r="D307" i="21"/>
  <c r="G307" i="21" s="1"/>
  <c r="D306" i="21"/>
  <c r="G306" i="21" s="1"/>
  <c r="D310" i="21"/>
  <c r="G310" i="21" s="1"/>
  <c r="D308" i="21"/>
  <c r="G308" i="21" s="1"/>
  <c r="B371" i="21"/>
  <c r="E371" i="21" s="1"/>
  <c r="B372" i="21"/>
  <c r="E372" i="21" s="1"/>
  <c r="B370" i="21"/>
  <c r="E370" i="21" s="1"/>
  <c r="B373" i="21"/>
  <c r="E373" i="21" s="1"/>
  <c r="B369" i="21"/>
  <c r="E369" i="21" s="1"/>
  <c r="J682" i="21"/>
  <c r="H682" i="21"/>
  <c r="I682" i="21"/>
  <c r="H145" i="21"/>
  <c r="J145" i="21"/>
  <c r="I145" i="21"/>
  <c r="B560" i="21"/>
  <c r="E560" i="21" s="1"/>
  <c r="B561" i="21"/>
  <c r="E561" i="21" s="1"/>
  <c r="B558" i="21"/>
  <c r="E558" i="21" s="1"/>
  <c r="B562" i="21"/>
  <c r="E562" i="21" s="1"/>
  <c r="B559" i="21"/>
  <c r="E559" i="21" s="1"/>
  <c r="C307" i="21"/>
  <c r="F307" i="21" s="1"/>
  <c r="C308" i="21"/>
  <c r="F308" i="21" s="1"/>
  <c r="C306" i="21"/>
  <c r="F306" i="21" s="1"/>
  <c r="C309" i="21"/>
  <c r="F309" i="21" s="1"/>
  <c r="C310" i="21"/>
  <c r="F310" i="21" s="1"/>
  <c r="J336" i="20"/>
  <c r="J337" i="20" s="1"/>
  <c r="J338" i="20" s="1"/>
  <c r="J339" i="20" s="1"/>
  <c r="J340" i="20" s="1"/>
  <c r="I333" i="20"/>
  <c r="J580" i="20"/>
  <c r="H454" i="20"/>
  <c r="I202" i="20"/>
  <c r="I517" i="20"/>
  <c r="I430" i="20"/>
  <c r="J430" i="20"/>
  <c r="H430" i="20"/>
  <c r="J462" i="20"/>
  <c r="J463" i="20" s="1"/>
  <c r="J464" i="20" s="1"/>
  <c r="J465" i="20" s="1"/>
  <c r="J466" i="20" s="1"/>
  <c r="I459" i="20"/>
  <c r="J619" i="20"/>
  <c r="I619" i="20"/>
  <c r="H619" i="20"/>
  <c r="I682" i="20"/>
  <c r="H682" i="20"/>
  <c r="J682" i="20"/>
  <c r="J241" i="20"/>
  <c r="I241" i="20"/>
  <c r="H241" i="20"/>
  <c r="H517" i="20"/>
  <c r="B842" i="20"/>
  <c r="E842" i="20" s="1"/>
  <c r="H842" i="20" s="1"/>
  <c r="I842" i="20" s="1"/>
  <c r="K842" i="20" s="1"/>
  <c r="B838" i="20"/>
  <c r="E838" i="20" s="1"/>
  <c r="H838" i="20" s="1"/>
  <c r="I838" i="20" s="1"/>
  <c r="K838" i="20" s="1"/>
  <c r="B841" i="20"/>
  <c r="E841" i="20" s="1"/>
  <c r="H841" i="20" s="1"/>
  <c r="I841" i="20" s="1"/>
  <c r="K841" i="20" s="1"/>
  <c r="B839" i="20"/>
  <c r="E839" i="20" s="1"/>
  <c r="H839" i="20" s="1"/>
  <c r="I839" i="20" s="1"/>
  <c r="K839" i="20" s="1"/>
  <c r="B840" i="20"/>
  <c r="E840" i="20" s="1"/>
  <c r="H840" i="20" s="1"/>
  <c r="I840" i="20" s="1"/>
  <c r="K840" i="20" s="1"/>
  <c r="I270" i="20"/>
  <c r="J273" i="20"/>
  <c r="J274" i="20" s="1"/>
  <c r="J275" i="20" s="1"/>
  <c r="J276" i="20" s="1"/>
  <c r="J277" i="20" s="1"/>
  <c r="J202" i="20"/>
  <c r="J517" i="20"/>
  <c r="I367" i="20"/>
  <c r="J367" i="20"/>
  <c r="H367" i="20"/>
  <c r="J265" i="20"/>
  <c r="I178" i="20"/>
  <c r="J178" i="20"/>
  <c r="H178" i="20"/>
  <c r="J525" i="20"/>
  <c r="J526" i="20" s="1"/>
  <c r="J527" i="20" s="1"/>
  <c r="J528" i="20" s="1"/>
  <c r="J529" i="20" s="1"/>
  <c r="I522" i="20"/>
  <c r="H117" i="20"/>
  <c r="I117" i="20" s="1"/>
  <c r="K117" i="20" s="1"/>
  <c r="H328" i="20"/>
  <c r="J588" i="20"/>
  <c r="J589" i="20" s="1"/>
  <c r="J590" i="20" s="1"/>
  <c r="J591" i="20" s="1"/>
  <c r="J592" i="20" s="1"/>
  <c r="I585" i="20"/>
  <c r="I207" i="20"/>
  <c r="J210" i="20"/>
  <c r="J211" i="20" s="1"/>
  <c r="J212" i="20" s="1"/>
  <c r="J213" i="20" s="1"/>
  <c r="J214" i="20" s="1"/>
  <c r="I454" i="20"/>
  <c r="H265" i="20"/>
  <c r="I555" i="20"/>
  <c r="J558" i="20"/>
  <c r="J559" i="20" s="1"/>
  <c r="J560" i="20" s="1"/>
  <c r="J561" i="20" s="1"/>
  <c r="J562" i="20" s="1"/>
  <c r="K494" i="21"/>
  <c r="F493" i="21" s="1"/>
  <c r="Y649" i="21"/>
  <c r="AA649" i="21"/>
  <c r="Z649" i="21"/>
  <c r="Y307" i="21"/>
  <c r="Z307" i="21" s="1"/>
  <c r="AB307" i="21" s="1"/>
  <c r="S685" i="21"/>
  <c r="V685" i="21" s="1"/>
  <c r="S684" i="21"/>
  <c r="V684" i="21" s="1"/>
  <c r="S687" i="21"/>
  <c r="V687" i="21" s="1"/>
  <c r="S686" i="21"/>
  <c r="V686" i="21" s="1"/>
  <c r="S688" i="21"/>
  <c r="V688" i="21" s="1"/>
  <c r="H339" i="21"/>
  <c r="I339" i="21" s="1"/>
  <c r="K339" i="21" s="1"/>
  <c r="Z727" i="21"/>
  <c r="U405" i="21"/>
  <c r="U727" i="21" s="1"/>
  <c r="Z405" i="21"/>
  <c r="S727" i="21" s="1"/>
  <c r="Y727" i="21" s="1"/>
  <c r="X405" i="21"/>
  <c r="W405" i="21"/>
  <c r="W727" i="21" s="1"/>
  <c r="V405" i="21"/>
  <c r="V727" i="21" s="1"/>
  <c r="AA271" i="21"/>
  <c r="Y271" i="21"/>
  <c r="Z271" i="21"/>
  <c r="H466" i="21"/>
  <c r="I466" i="21" s="1"/>
  <c r="K466" i="21" s="1"/>
  <c r="T558" i="21"/>
  <c r="W558" i="21" s="1"/>
  <c r="T559" i="21"/>
  <c r="W559" i="21" s="1"/>
  <c r="T560" i="21"/>
  <c r="W560" i="21" s="1"/>
  <c r="T561" i="21"/>
  <c r="W561" i="21" s="1"/>
  <c r="T562" i="21"/>
  <c r="W562" i="21" s="1"/>
  <c r="U243" i="21"/>
  <c r="X243" i="21" s="1"/>
  <c r="U244" i="21"/>
  <c r="X244" i="21" s="1"/>
  <c r="U245" i="21"/>
  <c r="X245" i="21" s="1"/>
  <c r="U246" i="21"/>
  <c r="X246" i="21" s="1"/>
  <c r="U247" i="21"/>
  <c r="X247" i="21" s="1"/>
  <c r="Y184" i="21"/>
  <c r="Z184" i="21" s="1"/>
  <c r="AB184" i="21" s="1"/>
  <c r="T916" i="21"/>
  <c r="Y306" i="21"/>
  <c r="Z306" i="21" s="1"/>
  <c r="AB306" i="21" s="1"/>
  <c r="T684" i="21"/>
  <c r="W684" i="21" s="1"/>
  <c r="T686" i="21"/>
  <c r="W686" i="21" s="1"/>
  <c r="T685" i="21"/>
  <c r="W685" i="21" s="1"/>
  <c r="T687" i="21"/>
  <c r="W687" i="21" s="1"/>
  <c r="T688" i="21"/>
  <c r="W688" i="21" s="1"/>
  <c r="H464" i="21"/>
  <c r="I464" i="21" s="1"/>
  <c r="K464" i="21" s="1"/>
  <c r="T714" i="21"/>
  <c r="W714" i="21" s="1"/>
  <c r="T716" i="21"/>
  <c r="W716" i="21" s="1"/>
  <c r="T715" i="21"/>
  <c r="W715" i="21" s="1"/>
  <c r="T717" i="21"/>
  <c r="W717" i="21" s="1"/>
  <c r="T718" i="21"/>
  <c r="W718" i="21" s="1"/>
  <c r="S244" i="21"/>
  <c r="V244" i="21" s="1"/>
  <c r="S243" i="21"/>
  <c r="V243" i="21" s="1"/>
  <c r="S245" i="21"/>
  <c r="V245" i="21" s="1"/>
  <c r="S246" i="21"/>
  <c r="V246" i="21" s="1"/>
  <c r="S247" i="21"/>
  <c r="V247" i="21" s="1"/>
  <c r="Y182" i="21"/>
  <c r="Z182" i="21" s="1"/>
  <c r="AB182" i="21" s="1"/>
  <c r="Y151" i="21"/>
  <c r="Z151" i="21" s="1"/>
  <c r="AB151" i="21" s="1"/>
  <c r="AB116" i="21"/>
  <c r="W115" i="21" s="1"/>
  <c r="W113" i="21"/>
  <c r="W62" i="21"/>
  <c r="X62" i="21"/>
  <c r="V62" i="21"/>
  <c r="U62" i="21"/>
  <c r="U684" i="21"/>
  <c r="X684" i="21" s="1"/>
  <c r="U685" i="21"/>
  <c r="X685" i="21" s="1"/>
  <c r="U686" i="21"/>
  <c r="X686" i="21" s="1"/>
  <c r="U687" i="21"/>
  <c r="X687" i="21" s="1"/>
  <c r="U688" i="21"/>
  <c r="X688" i="21" s="1"/>
  <c r="H336" i="21"/>
  <c r="I336" i="21" s="1"/>
  <c r="K336" i="21" s="1"/>
  <c r="T621" i="21"/>
  <c r="W621" i="21" s="1"/>
  <c r="T622" i="21"/>
  <c r="W622" i="21" s="1"/>
  <c r="T623" i="21"/>
  <c r="W623" i="21" s="1"/>
  <c r="T624" i="21"/>
  <c r="W624" i="21" s="1"/>
  <c r="T625" i="21"/>
  <c r="W625" i="21" s="1"/>
  <c r="H463" i="21"/>
  <c r="I463" i="21" s="1"/>
  <c r="K463" i="21" s="1"/>
  <c r="S337" i="21"/>
  <c r="V337" i="21" s="1"/>
  <c r="S336" i="21"/>
  <c r="V336" i="21" s="1"/>
  <c r="S339" i="21"/>
  <c r="V339" i="21" s="1"/>
  <c r="S338" i="21"/>
  <c r="V338" i="21" s="1"/>
  <c r="S340" i="21"/>
  <c r="V340" i="21" s="1"/>
  <c r="S714" i="21"/>
  <c r="V714" i="21" s="1"/>
  <c r="S715" i="21"/>
  <c r="V715" i="21" s="1"/>
  <c r="S717" i="21"/>
  <c r="V717" i="21" s="1"/>
  <c r="S716" i="21"/>
  <c r="V716" i="21" s="1"/>
  <c r="S718" i="21"/>
  <c r="V718" i="21" s="1"/>
  <c r="T243" i="21"/>
  <c r="W243" i="21" s="1"/>
  <c r="T245" i="21"/>
  <c r="W245" i="21" s="1"/>
  <c r="T244" i="21"/>
  <c r="W244" i="21" s="1"/>
  <c r="T246" i="21"/>
  <c r="W246" i="21" s="1"/>
  <c r="T247" i="21"/>
  <c r="W247" i="21" s="1"/>
  <c r="Y183" i="21"/>
  <c r="Z183" i="21" s="1"/>
  <c r="AB183" i="21" s="1"/>
  <c r="Y149" i="21"/>
  <c r="Z149" i="21" s="1"/>
  <c r="AB149" i="21" s="1"/>
  <c r="F113" i="21"/>
  <c r="K116" i="21"/>
  <c r="F115" i="21" s="1"/>
  <c r="Y310" i="21"/>
  <c r="Z310" i="21" s="1"/>
  <c r="AB310" i="21" s="1"/>
  <c r="H337" i="21"/>
  <c r="I337" i="21" s="1"/>
  <c r="K337" i="21" s="1"/>
  <c r="W491" i="21"/>
  <c r="U622" i="21"/>
  <c r="X622" i="21" s="1"/>
  <c r="U621" i="21"/>
  <c r="X621" i="21" s="1"/>
  <c r="U624" i="21"/>
  <c r="X624" i="21" s="1"/>
  <c r="U623" i="21"/>
  <c r="X623" i="21" s="1"/>
  <c r="U625" i="21"/>
  <c r="X625" i="21" s="1"/>
  <c r="H462" i="21"/>
  <c r="I462" i="21" s="1"/>
  <c r="K462" i="21" s="1"/>
  <c r="U336" i="21"/>
  <c r="X336" i="21" s="1"/>
  <c r="U337" i="21"/>
  <c r="X337" i="21" s="1"/>
  <c r="U339" i="21"/>
  <c r="X339" i="21" s="1"/>
  <c r="U338" i="21"/>
  <c r="X338" i="21" s="1"/>
  <c r="U340" i="21"/>
  <c r="X340" i="21" s="1"/>
  <c r="U715" i="21"/>
  <c r="X715" i="21" s="1"/>
  <c r="U714" i="21"/>
  <c r="X714" i="21" s="1"/>
  <c r="U717" i="21"/>
  <c r="X717" i="21" s="1"/>
  <c r="U716" i="21"/>
  <c r="X716" i="21" s="1"/>
  <c r="U718" i="21"/>
  <c r="X718" i="21" s="1"/>
  <c r="Y180" i="21"/>
  <c r="Z180" i="21" s="1"/>
  <c r="AB180" i="21" s="1"/>
  <c r="Y150" i="21"/>
  <c r="Z150" i="21" s="1"/>
  <c r="AB150" i="21" s="1"/>
  <c r="Y391" i="21"/>
  <c r="R918" i="21"/>
  <c r="S918" i="21" s="1"/>
  <c r="S64" i="21" s="1"/>
  <c r="H338" i="21"/>
  <c r="I338" i="21" s="1"/>
  <c r="K338" i="21" s="1"/>
  <c r="S622" i="21"/>
  <c r="V622" i="21" s="1"/>
  <c r="S621" i="21"/>
  <c r="V621" i="21" s="1"/>
  <c r="Y621" i="21" s="1"/>
  <c r="Z621" i="21" s="1"/>
  <c r="AB621" i="21" s="1"/>
  <c r="AB620" i="21" s="1"/>
  <c r="W619" i="21" s="1"/>
  <c r="S624" i="21"/>
  <c r="V624" i="21" s="1"/>
  <c r="Y624" i="21" s="1"/>
  <c r="Z624" i="21" s="1"/>
  <c r="AB624" i="21" s="1"/>
  <c r="S623" i="21"/>
  <c r="V623" i="21" s="1"/>
  <c r="Y623" i="21" s="1"/>
  <c r="Z623" i="21" s="1"/>
  <c r="AB623" i="21" s="1"/>
  <c r="S625" i="21"/>
  <c r="V625" i="21" s="1"/>
  <c r="Y625" i="21" s="1"/>
  <c r="Z625" i="21" s="1"/>
  <c r="AB625" i="21" s="1"/>
  <c r="S559" i="21"/>
  <c r="V559" i="21" s="1"/>
  <c r="Y559" i="21" s="1"/>
  <c r="Z559" i="21" s="1"/>
  <c r="AB559" i="21" s="1"/>
  <c r="S558" i="21"/>
  <c r="V558" i="21" s="1"/>
  <c r="S561" i="21"/>
  <c r="V561" i="21" s="1"/>
  <c r="S560" i="21"/>
  <c r="V560" i="21" s="1"/>
  <c r="S562" i="21"/>
  <c r="V562" i="21" s="1"/>
  <c r="T336" i="21"/>
  <c r="W336" i="21" s="1"/>
  <c r="T338" i="21"/>
  <c r="W338" i="21" s="1"/>
  <c r="T337" i="21"/>
  <c r="W337" i="21" s="1"/>
  <c r="T339" i="21"/>
  <c r="W339" i="21" s="1"/>
  <c r="T340" i="21"/>
  <c r="W340" i="21" s="1"/>
  <c r="AA588" i="21"/>
  <c r="AA589" i="21" s="1"/>
  <c r="AA590" i="21" s="1"/>
  <c r="AA591" i="21" s="1"/>
  <c r="AA592" i="21" s="1"/>
  <c r="Z585" i="21"/>
  <c r="Y181" i="21"/>
  <c r="Z181" i="21" s="1"/>
  <c r="AB181" i="21" s="1"/>
  <c r="Y148" i="21"/>
  <c r="Z148" i="21" s="1"/>
  <c r="AB148" i="21" s="1"/>
  <c r="Y460" i="21"/>
  <c r="AA460" i="21"/>
  <c r="Z460" i="21"/>
  <c r="AA391" i="21"/>
  <c r="Y309" i="21"/>
  <c r="Z309" i="21" s="1"/>
  <c r="AB309" i="21" s="1"/>
  <c r="H340" i="21"/>
  <c r="I340" i="21" s="1"/>
  <c r="K340" i="21" s="1"/>
  <c r="T914" i="21"/>
  <c r="W920" i="21" s="1"/>
  <c r="AA580" i="21"/>
  <c r="H465" i="21"/>
  <c r="I465" i="21" s="1"/>
  <c r="K465" i="21" s="1"/>
  <c r="U558" i="21"/>
  <c r="X558" i="21" s="1"/>
  <c r="U559" i="21"/>
  <c r="X559" i="21" s="1"/>
  <c r="U561" i="21"/>
  <c r="X561" i="21" s="1"/>
  <c r="U560" i="21"/>
  <c r="X560" i="21" s="1"/>
  <c r="U562" i="21"/>
  <c r="X562" i="21" s="1"/>
  <c r="Z396" i="21"/>
  <c r="AA399" i="21"/>
  <c r="AA400" i="21" s="1"/>
  <c r="AA401" i="21" s="1"/>
  <c r="AA402" i="21" s="1"/>
  <c r="AA403" i="21" s="1"/>
  <c r="W206" i="21"/>
  <c r="AA724" i="21" s="1"/>
  <c r="AB209" i="21"/>
  <c r="W208" i="21" s="1"/>
  <c r="Z728" i="21"/>
  <c r="V468" i="21"/>
  <c r="V728" i="21" s="1"/>
  <c r="U468" i="21"/>
  <c r="U728" i="21" s="1"/>
  <c r="W468" i="21"/>
  <c r="W728" i="21" s="1"/>
  <c r="Z468" i="21"/>
  <c r="S728" i="21" s="1"/>
  <c r="Y728" i="21" s="1"/>
  <c r="X468" i="21"/>
  <c r="Y147" i="21"/>
  <c r="Z147" i="21" s="1"/>
  <c r="AB147" i="21" s="1"/>
  <c r="Z391" i="21"/>
  <c r="Y610" i="20"/>
  <c r="AA610" i="20"/>
  <c r="Z610" i="20"/>
  <c r="Y609" i="20"/>
  <c r="AA115" i="20"/>
  <c r="Z115" i="20"/>
  <c r="Y115" i="20"/>
  <c r="Y646" i="20"/>
  <c r="Z639" i="20"/>
  <c r="Y364" i="20"/>
  <c r="Z357" i="20"/>
  <c r="Z333" i="20"/>
  <c r="AA336" i="20"/>
  <c r="AA337" i="20" s="1"/>
  <c r="AA338" i="20" s="1"/>
  <c r="AA339" i="20" s="1"/>
  <c r="AA340" i="20" s="1"/>
  <c r="AA232" i="20"/>
  <c r="Z232" i="20"/>
  <c r="Y232" i="20"/>
  <c r="Y235" i="20" s="1"/>
  <c r="Y231" i="20"/>
  <c r="AA180" i="20"/>
  <c r="AA181" i="20" s="1"/>
  <c r="AA182" i="20" s="1"/>
  <c r="AA183" i="20" s="1"/>
  <c r="AA184" i="20" s="1"/>
  <c r="Z177" i="20"/>
  <c r="Y86" i="20"/>
  <c r="Z86" i="20" s="1"/>
  <c r="AB86" i="20" s="1"/>
  <c r="Y616" i="20"/>
  <c r="Z609" i="20"/>
  <c r="T874" i="20"/>
  <c r="W874" i="20" s="1"/>
  <c r="T873" i="20"/>
  <c r="W873" i="20" s="1"/>
  <c r="T872" i="20"/>
  <c r="W872" i="20" s="1"/>
  <c r="T876" i="20"/>
  <c r="W876" i="20" s="1"/>
  <c r="T875" i="20"/>
  <c r="W875" i="20" s="1"/>
  <c r="AA640" i="20"/>
  <c r="AA643" i="20" s="1"/>
  <c r="Y640" i="20"/>
  <c r="Y643" i="20" s="1"/>
  <c r="Z640" i="20"/>
  <c r="Z643" i="20" s="1"/>
  <c r="Y639" i="20"/>
  <c r="Y267" i="20"/>
  <c r="Y260" i="20"/>
  <c r="S875" i="20"/>
  <c r="V875" i="20" s="1"/>
  <c r="Y875" i="20" s="1"/>
  <c r="Z875" i="20" s="1"/>
  <c r="AB875" i="20" s="1"/>
  <c r="S873" i="20"/>
  <c r="V873" i="20" s="1"/>
  <c r="Y873" i="20" s="1"/>
  <c r="Z873" i="20" s="1"/>
  <c r="AB873" i="20" s="1"/>
  <c r="S876" i="20"/>
  <c r="V876" i="20" s="1"/>
  <c r="Y876" i="20" s="1"/>
  <c r="Z876" i="20" s="1"/>
  <c r="AB876" i="20" s="1"/>
  <c r="S874" i="20"/>
  <c r="V874" i="20" s="1"/>
  <c r="Y874" i="20" s="1"/>
  <c r="Z874" i="20" s="1"/>
  <c r="AB874" i="20" s="1"/>
  <c r="S872" i="20"/>
  <c r="V872" i="20" s="1"/>
  <c r="Y872" i="20" s="1"/>
  <c r="Z872" i="20" s="1"/>
  <c r="AB872" i="20" s="1"/>
  <c r="AB871" i="20" s="1"/>
  <c r="S870" i="20" s="1"/>
  <c r="S916" i="20" s="1"/>
  <c r="Y916" i="20" s="1"/>
  <c r="Y202" i="20"/>
  <c r="AA358" i="20"/>
  <c r="AA361" i="20" s="1"/>
  <c r="Z358" i="20"/>
  <c r="Z361" i="20" s="1"/>
  <c r="Y358" i="20"/>
  <c r="Y361" i="20" s="1"/>
  <c r="Y357" i="20"/>
  <c r="Y238" i="20"/>
  <c r="Z231" i="20"/>
  <c r="Z522" i="20"/>
  <c r="AA525" i="20"/>
  <c r="AA526" i="20" s="1"/>
  <c r="AA527" i="20" s="1"/>
  <c r="AA528" i="20" s="1"/>
  <c r="AA529" i="20" s="1"/>
  <c r="Y87" i="20"/>
  <c r="Z87" i="20" s="1"/>
  <c r="AB87" i="20" s="1"/>
  <c r="AA172" i="20"/>
  <c r="AA547" i="20"/>
  <c r="Y547" i="20"/>
  <c r="Z547" i="20"/>
  <c r="Y546" i="20"/>
  <c r="Y393" i="20"/>
  <c r="Y386" i="20"/>
  <c r="Y702" i="20"/>
  <c r="Y703" i="20"/>
  <c r="Z703" i="20"/>
  <c r="Z706" i="20" s="1"/>
  <c r="AA703" i="20"/>
  <c r="AA706" i="20" s="1"/>
  <c r="X915" i="20"/>
  <c r="AA838" i="20"/>
  <c r="AA839" i="20" s="1"/>
  <c r="AA840" i="20" s="1"/>
  <c r="AA841" i="20" s="1"/>
  <c r="AA842" i="20" s="1"/>
  <c r="Y328" i="20"/>
  <c r="Y88" i="20"/>
  <c r="Z88" i="20" s="1"/>
  <c r="AB88" i="20" s="1"/>
  <c r="Y172" i="20"/>
  <c r="AA304" i="20"/>
  <c r="Y304" i="20"/>
  <c r="Z304" i="20"/>
  <c r="Y553" i="20"/>
  <c r="Z546" i="20"/>
  <c r="AA202" i="20"/>
  <c r="AA210" i="20"/>
  <c r="AA211" i="20" s="1"/>
  <c r="AA212" i="20" s="1"/>
  <c r="AA213" i="20" s="1"/>
  <c r="AA214" i="20" s="1"/>
  <c r="Z207" i="20"/>
  <c r="Z702" i="20"/>
  <c r="Y709" i="20"/>
  <c r="S909" i="20"/>
  <c r="V909" i="20" s="1"/>
  <c r="Y909" i="20" s="1"/>
  <c r="Z909" i="20" s="1"/>
  <c r="AB909" i="20" s="1"/>
  <c r="S906" i="20"/>
  <c r="V906" i="20" s="1"/>
  <c r="Y906" i="20" s="1"/>
  <c r="Z906" i="20" s="1"/>
  <c r="AB906" i="20" s="1"/>
  <c r="AB905" i="20" s="1"/>
  <c r="S904" i="20" s="1"/>
  <c r="S917" i="20" s="1"/>
  <c r="Y917" i="20" s="1"/>
  <c r="S910" i="20"/>
  <c r="V910" i="20" s="1"/>
  <c r="Y910" i="20" s="1"/>
  <c r="Z910" i="20" s="1"/>
  <c r="AB910" i="20" s="1"/>
  <c r="S908" i="20"/>
  <c r="V908" i="20" s="1"/>
  <c r="Y908" i="20" s="1"/>
  <c r="Z908" i="20" s="1"/>
  <c r="AB908" i="20" s="1"/>
  <c r="S907" i="20"/>
  <c r="V907" i="20" s="1"/>
  <c r="Y907" i="20" s="1"/>
  <c r="Z907" i="20" s="1"/>
  <c r="AB907" i="20" s="1"/>
  <c r="Y836" i="20"/>
  <c r="U915" i="20"/>
  <c r="AA328" i="20"/>
  <c r="Y84" i="20"/>
  <c r="Z84" i="20" s="1"/>
  <c r="AB84" i="20" s="1"/>
  <c r="Z172" i="20"/>
  <c r="Z493" i="20"/>
  <c r="AA493" i="20"/>
  <c r="Y493" i="20"/>
  <c r="Y421" i="20"/>
  <c r="Y424" i="20" s="1"/>
  <c r="Z421" i="20"/>
  <c r="Z424" i="20" s="1"/>
  <c r="AA421" i="20"/>
  <c r="AA424" i="20" s="1"/>
  <c r="Y420" i="20"/>
  <c r="Y582" i="20"/>
  <c r="Y575" i="20"/>
  <c r="Y457" i="20"/>
  <c r="Z450" i="20"/>
  <c r="U838" i="20"/>
  <c r="X838" i="20" s="1"/>
  <c r="U842" i="20"/>
  <c r="X842" i="20" s="1"/>
  <c r="U840" i="20"/>
  <c r="X840" i="20" s="1"/>
  <c r="U839" i="20"/>
  <c r="X839" i="20" s="1"/>
  <c r="U841" i="20"/>
  <c r="X841" i="20" s="1"/>
  <c r="Z328" i="20"/>
  <c r="Y427" i="20"/>
  <c r="Z420" i="20"/>
  <c r="S804" i="20"/>
  <c r="V804" i="20" s="1"/>
  <c r="Y804" i="20" s="1"/>
  <c r="Z804" i="20" s="1"/>
  <c r="AB804" i="20" s="1"/>
  <c r="AB803" i="20" s="1"/>
  <c r="S802" i="20" s="1"/>
  <c r="S914" i="20" s="1"/>
  <c r="S808" i="20"/>
  <c r="V808" i="20" s="1"/>
  <c r="Y808" i="20" s="1"/>
  <c r="Z808" i="20" s="1"/>
  <c r="AB808" i="20" s="1"/>
  <c r="S806" i="20"/>
  <c r="V806" i="20" s="1"/>
  <c r="Y806" i="20" s="1"/>
  <c r="Z806" i="20" s="1"/>
  <c r="AB806" i="20" s="1"/>
  <c r="S805" i="20"/>
  <c r="V805" i="20" s="1"/>
  <c r="Y805" i="20" s="1"/>
  <c r="Z805" i="20" s="1"/>
  <c r="AB805" i="20" s="1"/>
  <c r="S807" i="20"/>
  <c r="V807" i="20" s="1"/>
  <c r="Y807" i="20" s="1"/>
  <c r="Z807" i="20" s="1"/>
  <c r="AB807" i="20" s="1"/>
  <c r="Y682" i="20"/>
  <c r="Z682" i="20"/>
  <c r="AA682" i="20"/>
  <c r="Y451" i="20"/>
  <c r="Y454" i="20" s="1"/>
  <c r="Y450" i="20"/>
  <c r="Z451" i="20"/>
  <c r="AA451" i="20"/>
  <c r="Y85" i="20"/>
  <c r="Z85" i="20" s="1"/>
  <c r="AB85" i="20" s="1"/>
  <c r="T150" i="20"/>
  <c r="W150" i="20" s="1"/>
  <c r="T148" i="20"/>
  <c r="W148" i="20" s="1"/>
  <c r="T151" i="20"/>
  <c r="W151" i="20" s="1"/>
  <c r="T149" i="20"/>
  <c r="W149" i="20" s="1"/>
  <c r="T147" i="20"/>
  <c r="W147" i="20" s="1"/>
  <c r="C402" i="20"/>
  <c r="F402" i="20" s="1"/>
  <c r="C400" i="20"/>
  <c r="F400" i="20" s="1"/>
  <c r="C403" i="20"/>
  <c r="F403" i="20" s="1"/>
  <c r="C399" i="20"/>
  <c r="F399" i="20" s="1"/>
  <c r="C401" i="20"/>
  <c r="F401" i="20" s="1"/>
  <c r="B715" i="20"/>
  <c r="E715" i="20" s="1"/>
  <c r="B718" i="20"/>
  <c r="E718" i="20" s="1"/>
  <c r="B717" i="20"/>
  <c r="E717" i="20" s="1"/>
  <c r="B714" i="20"/>
  <c r="E714" i="20" s="1"/>
  <c r="B716" i="20"/>
  <c r="E716" i="20" s="1"/>
  <c r="C151" i="20"/>
  <c r="F151" i="20" s="1"/>
  <c r="C148" i="20"/>
  <c r="F148" i="20" s="1"/>
  <c r="C150" i="20"/>
  <c r="F150" i="20" s="1"/>
  <c r="C147" i="20"/>
  <c r="F147" i="20" s="1"/>
  <c r="C149" i="20"/>
  <c r="F149" i="20" s="1"/>
  <c r="D402" i="20"/>
  <c r="G402" i="20" s="1"/>
  <c r="D403" i="20"/>
  <c r="G403" i="20" s="1"/>
  <c r="D401" i="20"/>
  <c r="G401" i="20" s="1"/>
  <c r="D400" i="20"/>
  <c r="G400" i="20" s="1"/>
  <c r="D399" i="20"/>
  <c r="G399" i="20" s="1"/>
  <c r="H120" i="20"/>
  <c r="I120" i="20" s="1"/>
  <c r="K120" i="20" s="1"/>
  <c r="B402" i="20"/>
  <c r="E402" i="20" s="1"/>
  <c r="B401" i="20"/>
  <c r="E401" i="20" s="1"/>
  <c r="B400" i="20"/>
  <c r="E400" i="20" s="1"/>
  <c r="B403" i="20"/>
  <c r="E403" i="20" s="1"/>
  <c r="B399" i="20"/>
  <c r="E399" i="20" s="1"/>
  <c r="Z913" i="20"/>
  <c r="Z914" i="20" s="1"/>
  <c r="D151" i="20"/>
  <c r="G151" i="20" s="1"/>
  <c r="D148" i="20"/>
  <c r="G148" i="20" s="1"/>
  <c r="D147" i="20"/>
  <c r="G147" i="20" s="1"/>
  <c r="D149" i="20"/>
  <c r="G149" i="20" s="1"/>
  <c r="D150" i="20"/>
  <c r="G150" i="20" s="1"/>
  <c r="B151" i="20"/>
  <c r="E151" i="20" s="1"/>
  <c r="B148" i="20"/>
  <c r="E148" i="20" s="1"/>
  <c r="B149" i="20"/>
  <c r="E149" i="20" s="1"/>
  <c r="B150" i="20"/>
  <c r="E150" i="20" s="1"/>
  <c r="B147" i="20"/>
  <c r="E147" i="20" s="1"/>
  <c r="U151" i="20"/>
  <c r="X151" i="20" s="1"/>
  <c r="U148" i="20"/>
  <c r="X148" i="20" s="1"/>
  <c r="U150" i="20"/>
  <c r="X150" i="20" s="1"/>
  <c r="U147" i="20"/>
  <c r="X147" i="20" s="1"/>
  <c r="U149" i="20"/>
  <c r="X149" i="20" s="1"/>
  <c r="C717" i="20"/>
  <c r="F717" i="20" s="1"/>
  <c r="S150" i="20"/>
  <c r="V150" i="20" s="1"/>
  <c r="S147" i="20"/>
  <c r="V147" i="20" s="1"/>
  <c r="S151" i="20"/>
  <c r="V151" i="20" s="1"/>
  <c r="S149" i="20"/>
  <c r="V149" i="20" s="1"/>
  <c r="Y149" i="20" s="1"/>
  <c r="Z149" i="20" s="1"/>
  <c r="AB149" i="20" s="1"/>
  <c r="S148" i="20"/>
  <c r="V148" i="20" s="1"/>
  <c r="Y148" i="20" s="1"/>
  <c r="Z148" i="20" s="1"/>
  <c r="AB148" i="20" s="1"/>
  <c r="H121" i="20"/>
  <c r="I121" i="20" s="1"/>
  <c r="K121" i="20" s="1"/>
  <c r="H655" i="21" l="1"/>
  <c r="I655" i="21" s="1"/>
  <c r="K655" i="21" s="1"/>
  <c r="H651" i="21"/>
  <c r="I651" i="21" s="1"/>
  <c r="K651" i="21" s="1"/>
  <c r="H652" i="21"/>
  <c r="I652" i="21" s="1"/>
  <c r="K652" i="21" s="1"/>
  <c r="H623" i="21"/>
  <c r="I623" i="21" s="1"/>
  <c r="K623" i="21" s="1"/>
  <c r="C714" i="20"/>
  <c r="F714" i="20" s="1"/>
  <c r="C716" i="20"/>
  <c r="F716" i="20" s="1"/>
  <c r="H151" i="20"/>
  <c r="I151" i="20" s="1"/>
  <c r="K151" i="20" s="1"/>
  <c r="D718" i="20"/>
  <c r="G718" i="20" s="1"/>
  <c r="D715" i="20"/>
  <c r="G715" i="20" s="1"/>
  <c r="D714" i="20"/>
  <c r="G714" i="20" s="1"/>
  <c r="H714" i="20" s="1"/>
  <c r="I714" i="20" s="1"/>
  <c r="K714" i="20" s="1"/>
  <c r="F113" i="20"/>
  <c r="K116" i="20"/>
  <c r="F115" i="20" s="1"/>
  <c r="D717" i="20"/>
  <c r="G717" i="20" s="1"/>
  <c r="H717" i="20" s="1"/>
  <c r="I717" i="20" s="1"/>
  <c r="K717" i="20" s="1"/>
  <c r="K803" i="20"/>
  <c r="B802" i="20" s="1"/>
  <c r="B914" i="20" s="1"/>
  <c r="H914" i="20" s="1"/>
  <c r="C718" i="20"/>
  <c r="F718" i="20" s="1"/>
  <c r="K769" i="20"/>
  <c r="B768" i="20" s="1"/>
  <c r="B913" i="20" s="1"/>
  <c r="H913" i="20" s="1"/>
  <c r="E62" i="20"/>
  <c r="K837" i="20"/>
  <c r="B836" i="20" s="1"/>
  <c r="B915" i="20" s="1"/>
  <c r="H915" i="20" s="1"/>
  <c r="B965" i="20"/>
  <c r="D964" i="20"/>
  <c r="C964" i="20"/>
  <c r="D964" i="21"/>
  <c r="C964" i="21"/>
  <c r="B965" i="21"/>
  <c r="C310" i="20"/>
  <c r="F310" i="20" s="1"/>
  <c r="C308" i="20"/>
  <c r="F308" i="20" s="1"/>
  <c r="C306" i="20"/>
  <c r="F306" i="20" s="1"/>
  <c r="C307" i="20"/>
  <c r="F307" i="20" s="1"/>
  <c r="C309" i="20"/>
  <c r="F309" i="20" s="1"/>
  <c r="B306" i="20"/>
  <c r="E306" i="20" s="1"/>
  <c r="B310" i="20"/>
  <c r="E310" i="20" s="1"/>
  <c r="B308" i="20"/>
  <c r="E308" i="20" s="1"/>
  <c r="B307" i="20"/>
  <c r="E307" i="20" s="1"/>
  <c r="B309" i="20"/>
  <c r="E309" i="20" s="1"/>
  <c r="D306" i="20"/>
  <c r="G306" i="20" s="1"/>
  <c r="D310" i="20"/>
  <c r="G310" i="20" s="1"/>
  <c r="D307" i="20"/>
  <c r="G307" i="20" s="1"/>
  <c r="D309" i="20"/>
  <c r="G309" i="20" s="1"/>
  <c r="D308" i="20"/>
  <c r="G308" i="20" s="1"/>
  <c r="I649" i="20"/>
  <c r="J649" i="20"/>
  <c r="H649" i="20"/>
  <c r="B495" i="20"/>
  <c r="E495" i="20" s="1"/>
  <c r="B497" i="20"/>
  <c r="E497" i="20" s="1"/>
  <c r="B498" i="20"/>
  <c r="E498" i="20" s="1"/>
  <c r="B496" i="20"/>
  <c r="E496" i="20" s="1"/>
  <c r="B499" i="20"/>
  <c r="E499" i="20" s="1"/>
  <c r="C498" i="20"/>
  <c r="F498" i="20" s="1"/>
  <c r="C497" i="20"/>
  <c r="F497" i="20" s="1"/>
  <c r="C495" i="20"/>
  <c r="F495" i="20" s="1"/>
  <c r="C499" i="20"/>
  <c r="F499" i="20" s="1"/>
  <c r="C496" i="20"/>
  <c r="F496" i="20" s="1"/>
  <c r="D496" i="20"/>
  <c r="G496" i="20" s="1"/>
  <c r="D497" i="20"/>
  <c r="G497" i="20" s="1"/>
  <c r="D498" i="20"/>
  <c r="G498" i="20" s="1"/>
  <c r="D499" i="20"/>
  <c r="G499" i="20" s="1"/>
  <c r="D495" i="20"/>
  <c r="G495" i="20" s="1"/>
  <c r="H624" i="21"/>
  <c r="I624" i="21" s="1"/>
  <c r="K624" i="21" s="1"/>
  <c r="H622" i="21"/>
  <c r="I622" i="21" s="1"/>
  <c r="K622" i="21" s="1"/>
  <c r="H625" i="21"/>
  <c r="I625" i="21" s="1"/>
  <c r="K625" i="21" s="1"/>
  <c r="H147" i="20"/>
  <c r="I147" i="20" s="1"/>
  <c r="K147" i="20" s="1"/>
  <c r="H402" i="20"/>
  <c r="I402" i="20" s="1"/>
  <c r="K402" i="20" s="1"/>
  <c r="D62" i="20"/>
  <c r="F62" i="20"/>
  <c r="H559" i="21"/>
  <c r="I559" i="21" s="1"/>
  <c r="K559" i="21" s="1"/>
  <c r="H621" i="21"/>
  <c r="I621" i="21" s="1"/>
  <c r="K621" i="21" s="1"/>
  <c r="A918" i="21"/>
  <c r="B918" i="21" s="1"/>
  <c r="B64" i="21" s="1"/>
  <c r="H310" i="21"/>
  <c r="I310" i="21" s="1"/>
  <c r="K310" i="21" s="1"/>
  <c r="H558" i="21"/>
  <c r="I558" i="21" s="1"/>
  <c r="K558" i="21" s="1"/>
  <c r="H373" i="21"/>
  <c r="I373" i="21" s="1"/>
  <c r="K373" i="21" s="1"/>
  <c r="H561" i="21"/>
  <c r="I561" i="21" s="1"/>
  <c r="K561" i="21" s="1"/>
  <c r="H370" i="21"/>
  <c r="I370" i="21" s="1"/>
  <c r="K370" i="21" s="1"/>
  <c r="H372" i="21"/>
  <c r="I372" i="21" s="1"/>
  <c r="K372" i="21" s="1"/>
  <c r="H525" i="21"/>
  <c r="I525" i="21" s="1"/>
  <c r="K525" i="21" s="1"/>
  <c r="I913" i="21"/>
  <c r="H560" i="21"/>
  <c r="I560" i="21" s="1"/>
  <c r="K560" i="21" s="1"/>
  <c r="D685" i="21"/>
  <c r="G685" i="21" s="1"/>
  <c r="D686" i="21"/>
  <c r="G686" i="21" s="1"/>
  <c r="D687" i="21"/>
  <c r="G687" i="21" s="1"/>
  <c r="D688" i="21"/>
  <c r="G688" i="21" s="1"/>
  <c r="D684" i="21"/>
  <c r="G684" i="21" s="1"/>
  <c r="B400" i="21"/>
  <c r="E400" i="21" s="1"/>
  <c r="B402" i="21"/>
  <c r="E402" i="21" s="1"/>
  <c r="B403" i="21"/>
  <c r="E403" i="21" s="1"/>
  <c r="B401" i="21"/>
  <c r="E401" i="21" s="1"/>
  <c r="B399" i="21"/>
  <c r="E399" i="21" s="1"/>
  <c r="H307" i="21"/>
  <c r="I307" i="21" s="1"/>
  <c r="K307" i="21" s="1"/>
  <c r="B244" i="21"/>
  <c r="E244" i="21" s="1"/>
  <c r="B245" i="21"/>
  <c r="E245" i="21" s="1"/>
  <c r="B243" i="21"/>
  <c r="E243" i="21" s="1"/>
  <c r="B247" i="21"/>
  <c r="E247" i="21" s="1"/>
  <c r="B246" i="21"/>
  <c r="E246" i="21" s="1"/>
  <c r="H527" i="21"/>
  <c r="I527" i="21" s="1"/>
  <c r="K527" i="21" s="1"/>
  <c r="D433" i="21"/>
  <c r="G433" i="21" s="1"/>
  <c r="D434" i="21"/>
  <c r="G434" i="21" s="1"/>
  <c r="D435" i="21"/>
  <c r="G435" i="21" s="1"/>
  <c r="D436" i="21"/>
  <c r="G436" i="21" s="1"/>
  <c r="D432" i="21"/>
  <c r="G432" i="21" s="1"/>
  <c r="H182" i="21"/>
  <c r="I182" i="21" s="1"/>
  <c r="K182" i="21" s="1"/>
  <c r="C147" i="21"/>
  <c r="F147" i="21" s="1"/>
  <c r="C150" i="21"/>
  <c r="F150" i="21" s="1"/>
  <c r="C151" i="21"/>
  <c r="F151" i="21" s="1"/>
  <c r="C148" i="21"/>
  <c r="F148" i="21" s="1"/>
  <c r="C149" i="21"/>
  <c r="F149" i="21" s="1"/>
  <c r="H371" i="21"/>
  <c r="I371" i="21" s="1"/>
  <c r="K371" i="21" s="1"/>
  <c r="D590" i="21"/>
  <c r="G590" i="21" s="1"/>
  <c r="D588" i="21"/>
  <c r="G588" i="21" s="1"/>
  <c r="D592" i="21"/>
  <c r="G592" i="21" s="1"/>
  <c r="D591" i="21"/>
  <c r="G591" i="21" s="1"/>
  <c r="D589" i="21"/>
  <c r="G589" i="21" s="1"/>
  <c r="D401" i="21"/>
  <c r="G401" i="21" s="1"/>
  <c r="D403" i="21"/>
  <c r="G403" i="21" s="1"/>
  <c r="D399" i="21"/>
  <c r="G399" i="21" s="1"/>
  <c r="D400" i="21"/>
  <c r="G400" i="21" s="1"/>
  <c r="D402" i="21"/>
  <c r="G402" i="21" s="1"/>
  <c r="H309" i="21"/>
  <c r="I309" i="21" s="1"/>
  <c r="K309" i="21" s="1"/>
  <c r="C244" i="21"/>
  <c r="F244" i="21" s="1"/>
  <c r="C245" i="21"/>
  <c r="F245" i="21" s="1"/>
  <c r="C246" i="21"/>
  <c r="F246" i="21" s="1"/>
  <c r="C243" i="21"/>
  <c r="F243" i="21" s="1"/>
  <c r="C247" i="21"/>
  <c r="F247" i="21" s="1"/>
  <c r="H181" i="21"/>
  <c r="I181" i="21" s="1"/>
  <c r="K181" i="21" s="1"/>
  <c r="D148" i="21"/>
  <c r="G148" i="21" s="1"/>
  <c r="D151" i="21"/>
  <c r="G151" i="21" s="1"/>
  <c r="D149" i="21"/>
  <c r="G149" i="21" s="1"/>
  <c r="D147" i="21"/>
  <c r="G147" i="21" s="1"/>
  <c r="D150" i="21"/>
  <c r="G150" i="21" s="1"/>
  <c r="C589" i="21"/>
  <c r="F589" i="21" s="1"/>
  <c r="C591" i="21"/>
  <c r="F591" i="21" s="1"/>
  <c r="C590" i="21"/>
  <c r="F590" i="21" s="1"/>
  <c r="C588" i="21"/>
  <c r="F588" i="21" s="1"/>
  <c r="C592" i="21"/>
  <c r="F592" i="21" s="1"/>
  <c r="D716" i="21"/>
  <c r="G716" i="21" s="1"/>
  <c r="D715" i="21"/>
  <c r="G715" i="21" s="1"/>
  <c r="D714" i="21"/>
  <c r="G714" i="21" s="1"/>
  <c r="D717" i="21"/>
  <c r="G717" i="21" s="1"/>
  <c r="D718" i="21"/>
  <c r="G718" i="21" s="1"/>
  <c r="H308" i="21"/>
  <c r="I308" i="21" s="1"/>
  <c r="K308" i="21" s="1"/>
  <c r="H528" i="21"/>
  <c r="I528" i="21" s="1"/>
  <c r="K528" i="21" s="1"/>
  <c r="H180" i="21"/>
  <c r="I180" i="21" s="1"/>
  <c r="K180" i="21" s="1"/>
  <c r="B684" i="21"/>
  <c r="E684" i="21" s="1"/>
  <c r="B687" i="21"/>
  <c r="E687" i="21" s="1"/>
  <c r="B686" i="21"/>
  <c r="E686" i="21" s="1"/>
  <c r="B688" i="21"/>
  <c r="E688" i="21" s="1"/>
  <c r="B685" i="21"/>
  <c r="E685" i="21" s="1"/>
  <c r="C402" i="21"/>
  <c r="F402" i="21" s="1"/>
  <c r="C403" i="21"/>
  <c r="F403" i="21" s="1"/>
  <c r="C400" i="21"/>
  <c r="F400" i="21" s="1"/>
  <c r="C399" i="21"/>
  <c r="F399" i="21" s="1"/>
  <c r="C401" i="21"/>
  <c r="F401" i="21" s="1"/>
  <c r="C214" i="21"/>
  <c r="F214" i="21" s="1"/>
  <c r="C211" i="21"/>
  <c r="F211" i="21" s="1"/>
  <c r="C212" i="21"/>
  <c r="F212" i="21" s="1"/>
  <c r="C213" i="21"/>
  <c r="F213" i="21" s="1"/>
  <c r="C210" i="21"/>
  <c r="F210" i="21" s="1"/>
  <c r="D245" i="21"/>
  <c r="G245" i="21" s="1"/>
  <c r="D247" i="21"/>
  <c r="G247" i="21" s="1"/>
  <c r="D246" i="21"/>
  <c r="G246" i="21" s="1"/>
  <c r="D243" i="21"/>
  <c r="G243" i="21" s="1"/>
  <c r="D244" i="21"/>
  <c r="G244" i="21" s="1"/>
  <c r="B434" i="21"/>
  <c r="E434" i="21" s="1"/>
  <c r="B435" i="21"/>
  <c r="E435" i="21" s="1"/>
  <c r="B432" i="21"/>
  <c r="E432" i="21" s="1"/>
  <c r="B436" i="21"/>
  <c r="E436" i="21" s="1"/>
  <c r="B433" i="21"/>
  <c r="E433" i="21" s="1"/>
  <c r="F647" i="21"/>
  <c r="J731" i="21" s="1"/>
  <c r="H562" i="21"/>
  <c r="I562" i="21" s="1"/>
  <c r="K562" i="21" s="1"/>
  <c r="B148" i="21"/>
  <c r="E148" i="21" s="1"/>
  <c r="B147" i="21"/>
  <c r="E147" i="21" s="1"/>
  <c r="B149" i="21"/>
  <c r="E149" i="21" s="1"/>
  <c r="B151" i="21"/>
  <c r="E151" i="21" s="1"/>
  <c r="B150" i="21"/>
  <c r="E150" i="21" s="1"/>
  <c r="H369" i="21"/>
  <c r="I369" i="21" s="1"/>
  <c r="K369" i="21" s="1"/>
  <c r="B590" i="21"/>
  <c r="E590" i="21" s="1"/>
  <c r="B589" i="21"/>
  <c r="E589" i="21" s="1"/>
  <c r="B591" i="21"/>
  <c r="E591" i="21" s="1"/>
  <c r="B588" i="21"/>
  <c r="E588" i="21" s="1"/>
  <c r="B592" i="21"/>
  <c r="E592" i="21" s="1"/>
  <c r="C718" i="21"/>
  <c r="F718" i="21" s="1"/>
  <c r="C715" i="21"/>
  <c r="F715" i="21" s="1"/>
  <c r="C717" i="21"/>
  <c r="F717" i="21" s="1"/>
  <c r="C716" i="21"/>
  <c r="F716" i="21" s="1"/>
  <c r="C714" i="21"/>
  <c r="F714" i="21" s="1"/>
  <c r="D211" i="21"/>
  <c r="G211" i="21" s="1"/>
  <c r="D213" i="21"/>
  <c r="G213" i="21" s="1"/>
  <c r="D210" i="21"/>
  <c r="G210" i="21" s="1"/>
  <c r="D214" i="21"/>
  <c r="G214" i="21" s="1"/>
  <c r="D212" i="21"/>
  <c r="G212" i="21" s="1"/>
  <c r="H529" i="21"/>
  <c r="I529" i="21" s="1"/>
  <c r="K529" i="21" s="1"/>
  <c r="H184" i="21"/>
  <c r="I184" i="21" s="1"/>
  <c r="K184" i="21" s="1"/>
  <c r="C686" i="21"/>
  <c r="F686" i="21" s="1"/>
  <c r="C687" i="21"/>
  <c r="F687" i="21" s="1"/>
  <c r="C684" i="21"/>
  <c r="F684" i="21" s="1"/>
  <c r="C688" i="21"/>
  <c r="F688" i="21" s="1"/>
  <c r="C685" i="21"/>
  <c r="F685" i="21" s="1"/>
  <c r="I271" i="21"/>
  <c r="J271" i="21"/>
  <c r="H271" i="21"/>
  <c r="B715" i="21"/>
  <c r="E715" i="21" s="1"/>
  <c r="B717" i="21"/>
  <c r="E717" i="21" s="1"/>
  <c r="B714" i="21"/>
  <c r="E714" i="21" s="1"/>
  <c r="B718" i="21"/>
  <c r="E718" i="21" s="1"/>
  <c r="B716" i="21"/>
  <c r="E716" i="21" s="1"/>
  <c r="H306" i="21"/>
  <c r="I306" i="21" s="1"/>
  <c r="K306" i="21" s="1"/>
  <c r="B210" i="21"/>
  <c r="E210" i="21" s="1"/>
  <c r="B211" i="21"/>
  <c r="E211" i="21" s="1"/>
  <c r="B214" i="21"/>
  <c r="E214" i="21" s="1"/>
  <c r="B213" i="21"/>
  <c r="E213" i="21" s="1"/>
  <c r="B212" i="21"/>
  <c r="E212" i="21" s="1"/>
  <c r="H526" i="21"/>
  <c r="I526" i="21" s="1"/>
  <c r="K526" i="21" s="1"/>
  <c r="C434" i="21"/>
  <c r="F434" i="21" s="1"/>
  <c r="C433" i="21"/>
  <c r="F433" i="21" s="1"/>
  <c r="C435" i="21"/>
  <c r="F435" i="21" s="1"/>
  <c r="C436" i="21"/>
  <c r="F436" i="21" s="1"/>
  <c r="C432" i="21"/>
  <c r="F432" i="21" s="1"/>
  <c r="H183" i="21"/>
  <c r="I183" i="21" s="1"/>
  <c r="K183" i="21" s="1"/>
  <c r="H208" i="20"/>
  <c r="I208" i="20"/>
  <c r="J208" i="20"/>
  <c r="H523" i="20"/>
  <c r="J523" i="20"/>
  <c r="I523" i="20"/>
  <c r="B372" i="20"/>
  <c r="E372" i="20" s="1"/>
  <c r="B373" i="20"/>
  <c r="E373" i="20" s="1"/>
  <c r="B371" i="20"/>
  <c r="E371" i="20" s="1"/>
  <c r="B370" i="20"/>
  <c r="E370" i="20" s="1"/>
  <c r="B369" i="20"/>
  <c r="E369" i="20" s="1"/>
  <c r="D687" i="20"/>
  <c r="G687" i="20" s="1"/>
  <c r="D688" i="20"/>
  <c r="G688" i="20" s="1"/>
  <c r="D685" i="20"/>
  <c r="G685" i="20" s="1"/>
  <c r="D684" i="20"/>
  <c r="G684" i="20" s="1"/>
  <c r="D686" i="20"/>
  <c r="G686" i="20" s="1"/>
  <c r="I460" i="20"/>
  <c r="J460" i="20"/>
  <c r="H460" i="20"/>
  <c r="D243" i="20"/>
  <c r="G243" i="20" s="1"/>
  <c r="D246" i="20"/>
  <c r="G246" i="20" s="1"/>
  <c r="D247" i="20"/>
  <c r="G247" i="20" s="1"/>
  <c r="D245" i="20"/>
  <c r="G245" i="20" s="1"/>
  <c r="D244" i="20"/>
  <c r="G244" i="20" s="1"/>
  <c r="H715" i="20"/>
  <c r="I715" i="20" s="1"/>
  <c r="K715" i="20" s="1"/>
  <c r="H586" i="20"/>
  <c r="I586" i="20"/>
  <c r="J586" i="20"/>
  <c r="D369" i="20"/>
  <c r="G369" i="20" s="1"/>
  <c r="D371" i="20"/>
  <c r="G371" i="20" s="1"/>
  <c r="D373" i="20"/>
  <c r="G373" i="20" s="1"/>
  <c r="D372" i="20"/>
  <c r="G372" i="20" s="1"/>
  <c r="D370" i="20"/>
  <c r="G370" i="20" s="1"/>
  <c r="B684" i="20"/>
  <c r="E684" i="20" s="1"/>
  <c r="B685" i="20"/>
  <c r="E685" i="20" s="1"/>
  <c r="B688" i="20"/>
  <c r="E688" i="20" s="1"/>
  <c r="B686" i="20"/>
  <c r="E686" i="20" s="1"/>
  <c r="B687" i="20"/>
  <c r="E687" i="20" s="1"/>
  <c r="D622" i="20"/>
  <c r="G622" i="20" s="1"/>
  <c r="D621" i="20"/>
  <c r="G621" i="20" s="1"/>
  <c r="D623" i="20"/>
  <c r="G623" i="20" s="1"/>
  <c r="D624" i="20"/>
  <c r="G624" i="20" s="1"/>
  <c r="D625" i="20"/>
  <c r="G625" i="20" s="1"/>
  <c r="H148" i="20"/>
  <c r="I148" i="20" s="1"/>
  <c r="K148" i="20" s="1"/>
  <c r="J556" i="20"/>
  <c r="I556" i="20"/>
  <c r="H556" i="20"/>
  <c r="B180" i="20"/>
  <c r="E180" i="20" s="1"/>
  <c r="B181" i="20"/>
  <c r="E181" i="20" s="1"/>
  <c r="B183" i="20"/>
  <c r="E183" i="20" s="1"/>
  <c r="B184" i="20"/>
  <c r="E184" i="20" s="1"/>
  <c r="B182" i="20"/>
  <c r="E182" i="20" s="1"/>
  <c r="C370" i="20"/>
  <c r="F370" i="20" s="1"/>
  <c r="C371" i="20"/>
  <c r="F371" i="20" s="1"/>
  <c r="C369" i="20"/>
  <c r="F369" i="20" s="1"/>
  <c r="C373" i="20"/>
  <c r="F373" i="20" s="1"/>
  <c r="C372" i="20"/>
  <c r="F372" i="20" s="1"/>
  <c r="I271" i="20"/>
  <c r="H271" i="20"/>
  <c r="J271" i="20"/>
  <c r="C684" i="20"/>
  <c r="F684" i="20" s="1"/>
  <c r="C688" i="20"/>
  <c r="F688" i="20" s="1"/>
  <c r="C686" i="20"/>
  <c r="F686" i="20" s="1"/>
  <c r="C685" i="20"/>
  <c r="F685" i="20" s="1"/>
  <c r="C687" i="20"/>
  <c r="F687" i="20" s="1"/>
  <c r="B433" i="20"/>
  <c r="E433" i="20" s="1"/>
  <c r="B432" i="20"/>
  <c r="E432" i="20" s="1"/>
  <c r="B435" i="20"/>
  <c r="E435" i="20" s="1"/>
  <c r="B434" i="20"/>
  <c r="E434" i="20" s="1"/>
  <c r="B436" i="20"/>
  <c r="E436" i="20" s="1"/>
  <c r="D183" i="20"/>
  <c r="G183" i="20" s="1"/>
  <c r="D182" i="20"/>
  <c r="G182" i="20" s="1"/>
  <c r="D180" i="20"/>
  <c r="G180" i="20" s="1"/>
  <c r="D184" i="20"/>
  <c r="G184" i="20" s="1"/>
  <c r="D181" i="20"/>
  <c r="G181" i="20" s="1"/>
  <c r="B244" i="20"/>
  <c r="E244" i="20" s="1"/>
  <c r="B247" i="20"/>
  <c r="E247" i="20" s="1"/>
  <c r="B245" i="20"/>
  <c r="E245" i="20" s="1"/>
  <c r="B246" i="20"/>
  <c r="E246" i="20" s="1"/>
  <c r="B243" i="20"/>
  <c r="E243" i="20" s="1"/>
  <c r="B624" i="20"/>
  <c r="E624" i="20" s="1"/>
  <c r="B622" i="20"/>
  <c r="E622" i="20" s="1"/>
  <c r="B621" i="20"/>
  <c r="E621" i="20" s="1"/>
  <c r="B623" i="20"/>
  <c r="E623" i="20" s="1"/>
  <c r="B625" i="20"/>
  <c r="E625" i="20" s="1"/>
  <c r="D432" i="20"/>
  <c r="G432" i="20" s="1"/>
  <c r="D436" i="20"/>
  <c r="G436" i="20" s="1"/>
  <c r="D434" i="20"/>
  <c r="G434" i="20" s="1"/>
  <c r="D433" i="20"/>
  <c r="G433" i="20" s="1"/>
  <c r="D435" i="20"/>
  <c r="G435" i="20" s="1"/>
  <c r="J334" i="20"/>
  <c r="I334" i="20"/>
  <c r="H334" i="20"/>
  <c r="C183" i="20"/>
  <c r="F183" i="20" s="1"/>
  <c r="C180" i="20"/>
  <c r="F180" i="20" s="1"/>
  <c r="C181" i="20"/>
  <c r="F181" i="20" s="1"/>
  <c r="C182" i="20"/>
  <c r="F182" i="20" s="1"/>
  <c r="C184" i="20"/>
  <c r="F184" i="20" s="1"/>
  <c r="C245" i="20"/>
  <c r="F245" i="20" s="1"/>
  <c r="C247" i="20"/>
  <c r="F247" i="20" s="1"/>
  <c r="C243" i="20"/>
  <c r="F243" i="20" s="1"/>
  <c r="C246" i="20"/>
  <c r="F246" i="20" s="1"/>
  <c r="C244" i="20"/>
  <c r="F244" i="20" s="1"/>
  <c r="C623" i="20"/>
  <c r="F623" i="20" s="1"/>
  <c r="C624" i="20"/>
  <c r="F624" i="20" s="1"/>
  <c r="C625" i="20"/>
  <c r="F625" i="20" s="1"/>
  <c r="C622" i="20"/>
  <c r="F622" i="20" s="1"/>
  <c r="C621" i="20"/>
  <c r="F621" i="20" s="1"/>
  <c r="C434" i="20"/>
  <c r="F434" i="20" s="1"/>
  <c r="C433" i="20"/>
  <c r="F433" i="20" s="1"/>
  <c r="C432" i="20"/>
  <c r="F432" i="20" s="1"/>
  <c r="C436" i="20"/>
  <c r="F436" i="20" s="1"/>
  <c r="C435" i="20"/>
  <c r="F435" i="20" s="1"/>
  <c r="AA397" i="21"/>
  <c r="Y397" i="21"/>
  <c r="Z397" i="21"/>
  <c r="S462" i="21"/>
  <c r="V462" i="21" s="1"/>
  <c r="S463" i="21"/>
  <c r="V463" i="21" s="1"/>
  <c r="S464" i="21"/>
  <c r="V464" i="21" s="1"/>
  <c r="S465" i="21"/>
  <c r="V465" i="21" s="1"/>
  <c r="S466" i="21"/>
  <c r="V466" i="21" s="1"/>
  <c r="X920" i="21"/>
  <c r="Y920" i="21" s="1"/>
  <c r="I723" i="21"/>
  <c r="Y340" i="21"/>
  <c r="Z340" i="21" s="1"/>
  <c r="AB340" i="21" s="1"/>
  <c r="Z723" i="21"/>
  <c r="AB723" i="21" s="1"/>
  <c r="X153" i="21"/>
  <c r="W153" i="21"/>
  <c r="W723" i="21" s="1"/>
  <c r="V153" i="21"/>
  <c r="V723" i="21" s="1"/>
  <c r="U153" i="21"/>
  <c r="U723" i="21" s="1"/>
  <c r="Z153" i="21"/>
  <c r="S723" i="21" s="1"/>
  <c r="Y247" i="21"/>
  <c r="Z247" i="21" s="1"/>
  <c r="AB247" i="21" s="1"/>
  <c r="AB146" i="21"/>
  <c r="W145" i="21" s="1"/>
  <c r="W143" i="21"/>
  <c r="AA723" i="21" s="1"/>
  <c r="Y562" i="21"/>
  <c r="Z562" i="21" s="1"/>
  <c r="AB562" i="21" s="1"/>
  <c r="K461" i="21"/>
  <c r="F460" i="21" s="1"/>
  <c r="F458" i="21"/>
  <c r="J728" i="21" s="1"/>
  <c r="Y718" i="21"/>
  <c r="Z718" i="21" s="1"/>
  <c r="AB718" i="21" s="1"/>
  <c r="Y338" i="21"/>
  <c r="Z338" i="21" s="1"/>
  <c r="AB338" i="21" s="1"/>
  <c r="Y246" i="21"/>
  <c r="Z246" i="21" s="1"/>
  <c r="AB246" i="21" s="1"/>
  <c r="X727" i="21"/>
  <c r="Y405" i="21"/>
  <c r="Y688" i="21"/>
  <c r="Z688" i="21" s="1"/>
  <c r="AB688" i="21" s="1"/>
  <c r="X728" i="21"/>
  <c r="Y468" i="21"/>
  <c r="Y560" i="21"/>
  <c r="Z560" i="21" s="1"/>
  <c r="AB560" i="21" s="1"/>
  <c r="X531" i="21"/>
  <c r="W531" i="21"/>
  <c r="W729" i="21" s="1"/>
  <c r="V531" i="21"/>
  <c r="V729" i="21" s="1"/>
  <c r="Z729" i="21"/>
  <c r="AB729" i="21" s="1"/>
  <c r="U531" i="21"/>
  <c r="U729" i="21" s="1"/>
  <c r="Z531" i="21"/>
  <c r="S729" i="21" s="1"/>
  <c r="Y729" i="21" s="1"/>
  <c r="Y716" i="21"/>
  <c r="Z716" i="21" s="1"/>
  <c r="AB716" i="21" s="1"/>
  <c r="W710" i="21" s="1"/>
  <c r="AA732" i="21" s="1"/>
  <c r="Y339" i="21"/>
  <c r="Z339" i="21" s="1"/>
  <c r="AB339" i="21" s="1"/>
  <c r="K335" i="21"/>
  <c r="F334" i="21" s="1"/>
  <c r="F332" i="21"/>
  <c r="J726" i="21" s="1"/>
  <c r="Y245" i="21"/>
  <c r="Z245" i="21" s="1"/>
  <c r="AB245" i="21" s="1"/>
  <c r="W302" i="21"/>
  <c r="AB305" i="21"/>
  <c r="W304" i="21" s="1"/>
  <c r="T273" i="21"/>
  <c r="W273" i="21" s="1"/>
  <c r="T275" i="21"/>
  <c r="W275" i="21" s="1"/>
  <c r="T274" i="21"/>
  <c r="W274" i="21" s="1"/>
  <c r="T276" i="21"/>
  <c r="W276" i="21" s="1"/>
  <c r="T277" i="21"/>
  <c r="W277" i="21" s="1"/>
  <c r="Y686" i="21"/>
  <c r="Z686" i="21" s="1"/>
  <c r="AB686" i="21" s="1"/>
  <c r="T651" i="21"/>
  <c r="W651" i="21" s="1"/>
  <c r="T652" i="21"/>
  <c r="W652" i="21" s="1"/>
  <c r="T653" i="21"/>
  <c r="W653" i="21" s="1"/>
  <c r="T654" i="21"/>
  <c r="W654" i="21" s="1"/>
  <c r="T655" i="21"/>
  <c r="W655" i="21" s="1"/>
  <c r="Y561" i="21"/>
  <c r="Z561" i="21" s="1"/>
  <c r="AB561" i="21" s="1"/>
  <c r="U920" i="21"/>
  <c r="Y717" i="21"/>
  <c r="Z717" i="21" s="1"/>
  <c r="AB717" i="21" s="1"/>
  <c r="Y336" i="21"/>
  <c r="Z336" i="21" s="1"/>
  <c r="AB336" i="21" s="1"/>
  <c r="Y243" i="21"/>
  <c r="Z243" i="21" s="1"/>
  <c r="AB243" i="21" s="1"/>
  <c r="S273" i="21"/>
  <c r="V273" i="21" s="1"/>
  <c r="Y273" i="21" s="1"/>
  <c r="Z273" i="21" s="1"/>
  <c r="AB273" i="21" s="1"/>
  <c r="S274" i="21"/>
  <c r="V274" i="21" s="1"/>
  <c r="S276" i="21"/>
  <c r="V276" i="21" s="1"/>
  <c r="S275" i="21"/>
  <c r="V275" i="21" s="1"/>
  <c r="S277" i="21"/>
  <c r="V277" i="21" s="1"/>
  <c r="Y687" i="21"/>
  <c r="Z687" i="21" s="1"/>
  <c r="AB687" i="21" s="1"/>
  <c r="U651" i="21"/>
  <c r="X651" i="21" s="1"/>
  <c r="U652" i="21"/>
  <c r="X652" i="21" s="1"/>
  <c r="U654" i="21"/>
  <c r="X654" i="21" s="1"/>
  <c r="U653" i="21"/>
  <c r="X653" i="21" s="1"/>
  <c r="U655" i="21"/>
  <c r="X655" i="21" s="1"/>
  <c r="T462" i="21"/>
  <c r="W462" i="21" s="1"/>
  <c r="T464" i="21"/>
  <c r="W464" i="21" s="1"/>
  <c r="T463" i="21"/>
  <c r="W463" i="21" s="1"/>
  <c r="T465" i="21"/>
  <c r="W465" i="21" s="1"/>
  <c r="T466" i="21"/>
  <c r="W466" i="21" s="1"/>
  <c r="Y558" i="21"/>
  <c r="Z558" i="21" s="1"/>
  <c r="AB558" i="21" s="1"/>
  <c r="AB557" i="21" s="1"/>
  <c r="W556" i="21" s="1"/>
  <c r="Y622" i="21"/>
  <c r="Z622" i="21" s="1"/>
  <c r="AB622" i="21" s="1"/>
  <c r="W617" i="21" s="1"/>
  <c r="V920" i="21"/>
  <c r="AB179" i="21"/>
  <c r="W178" i="21" s="1"/>
  <c r="W176" i="21"/>
  <c r="Y715" i="21"/>
  <c r="Z715" i="21" s="1"/>
  <c r="AB715" i="21" s="1"/>
  <c r="Y337" i="21"/>
  <c r="Z337" i="21" s="1"/>
  <c r="AB337" i="21" s="1"/>
  <c r="Y244" i="21"/>
  <c r="Z244" i="21" s="1"/>
  <c r="AB244" i="21" s="1"/>
  <c r="U274" i="21"/>
  <c r="X274" i="21" s="1"/>
  <c r="U273" i="21"/>
  <c r="X273" i="21" s="1"/>
  <c r="U275" i="21"/>
  <c r="X275" i="21" s="1"/>
  <c r="U276" i="21"/>
  <c r="X276" i="21" s="1"/>
  <c r="U277" i="21"/>
  <c r="X277" i="21" s="1"/>
  <c r="Y684" i="21"/>
  <c r="Z684" i="21" s="1"/>
  <c r="AB684" i="21" s="1"/>
  <c r="AB683" i="21" s="1"/>
  <c r="W682" i="21" s="1"/>
  <c r="S652" i="21"/>
  <c r="V652" i="21" s="1"/>
  <c r="Y652" i="21" s="1"/>
  <c r="Z652" i="21" s="1"/>
  <c r="AB652" i="21" s="1"/>
  <c r="S651" i="21"/>
  <c r="V651" i="21" s="1"/>
  <c r="S653" i="21"/>
  <c r="V653" i="21" s="1"/>
  <c r="Y653" i="21" s="1"/>
  <c r="Z653" i="21" s="1"/>
  <c r="AB653" i="21" s="1"/>
  <c r="S654" i="21"/>
  <c r="V654" i="21" s="1"/>
  <c r="Y654" i="21" s="1"/>
  <c r="Z654" i="21" s="1"/>
  <c r="AB654" i="21" s="1"/>
  <c r="S655" i="21"/>
  <c r="V655" i="21" s="1"/>
  <c r="Y655" i="21" s="1"/>
  <c r="Z655" i="21" s="1"/>
  <c r="AB655" i="21" s="1"/>
  <c r="U463" i="21"/>
  <c r="X463" i="21" s="1"/>
  <c r="U462" i="21"/>
  <c r="X462" i="21" s="1"/>
  <c r="U465" i="21"/>
  <c r="X465" i="21" s="1"/>
  <c r="U464" i="21"/>
  <c r="X464" i="21" s="1"/>
  <c r="U466" i="21"/>
  <c r="X466" i="21" s="1"/>
  <c r="AA586" i="21"/>
  <c r="Y586" i="21"/>
  <c r="Z586" i="21"/>
  <c r="W554" i="21"/>
  <c r="Y714" i="21"/>
  <c r="Z714" i="21" s="1"/>
  <c r="AB714" i="21" s="1"/>
  <c r="AB713" i="21" s="1"/>
  <c r="W712" i="21" s="1"/>
  <c r="Y685" i="21"/>
  <c r="Z685" i="21" s="1"/>
  <c r="AB685" i="21" s="1"/>
  <c r="Z454" i="20"/>
  <c r="AA432" i="20"/>
  <c r="AA433" i="20" s="1"/>
  <c r="AA434" i="20" s="1"/>
  <c r="AA435" i="20" s="1"/>
  <c r="AA436" i="20" s="1"/>
  <c r="Z429" i="20"/>
  <c r="Z208" i="20"/>
  <c r="AA208" i="20"/>
  <c r="Y208" i="20"/>
  <c r="S308" i="20"/>
  <c r="V308" i="20" s="1"/>
  <c r="S309" i="20"/>
  <c r="V309" i="20" s="1"/>
  <c r="S307" i="20"/>
  <c r="V307" i="20" s="1"/>
  <c r="S306" i="20"/>
  <c r="V306" i="20" s="1"/>
  <c r="S310" i="20"/>
  <c r="V310" i="20" s="1"/>
  <c r="Y394" i="20"/>
  <c r="Z387" i="20"/>
  <c r="AA334" i="20"/>
  <c r="Z334" i="20"/>
  <c r="Y334" i="20"/>
  <c r="T117" i="20"/>
  <c r="W117" i="20" s="1"/>
  <c r="T119" i="20"/>
  <c r="W119" i="20" s="1"/>
  <c r="T118" i="20"/>
  <c r="W118" i="20" s="1"/>
  <c r="T121" i="20"/>
  <c r="W121" i="20" s="1"/>
  <c r="T120" i="20"/>
  <c r="W120" i="20" s="1"/>
  <c r="AB83" i="20"/>
  <c r="Z69" i="20" s="1"/>
  <c r="S62" i="20" s="1"/>
  <c r="U308" i="20"/>
  <c r="X308" i="20" s="1"/>
  <c r="U309" i="20"/>
  <c r="X309" i="20" s="1"/>
  <c r="U306" i="20"/>
  <c r="X306" i="20" s="1"/>
  <c r="U310" i="20"/>
  <c r="X310" i="20" s="1"/>
  <c r="U307" i="20"/>
  <c r="X307" i="20" s="1"/>
  <c r="U121" i="20"/>
  <c r="X121" i="20" s="1"/>
  <c r="U119" i="20"/>
  <c r="X119" i="20" s="1"/>
  <c r="U120" i="20"/>
  <c r="X120" i="20" s="1"/>
  <c r="U117" i="20"/>
  <c r="X117" i="20" s="1"/>
  <c r="U118" i="20"/>
  <c r="X118" i="20" s="1"/>
  <c r="Z459" i="20"/>
  <c r="AA462" i="20"/>
  <c r="AA463" i="20" s="1"/>
  <c r="AA464" i="20" s="1"/>
  <c r="AA465" i="20" s="1"/>
  <c r="AA466" i="20" s="1"/>
  <c r="Z550" i="20"/>
  <c r="AA523" i="20"/>
  <c r="Z523" i="20"/>
  <c r="Y523" i="20"/>
  <c r="Z366" i="20"/>
  <c r="AA369" i="20"/>
  <c r="AA370" i="20" s="1"/>
  <c r="AA371" i="20" s="1"/>
  <c r="AA372" i="20" s="1"/>
  <c r="AA373" i="20" s="1"/>
  <c r="U684" i="20"/>
  <c r="X684" i="20" s="1"/>
  <c r="U687" i="20"/>
  <c r="X687" i="20" s="1"/>
  <c r="U686" i="20"/>
  <c r="X686" i="20" s="1"/>
  <c r="U688" i="20"/>
  <c r="X688" i="20" s="1"/>
  <c r="U685" i="20"/>
  <c r="X685" i="20" s="1"/>
  <c r="Z577" i="20"/>
  <c r="Z580" i="20" s="1"/>
  <c r="Y576" i="20"/>
  <c r="AA577" i="20"/>
  <c r="Y577" i="20"/>
  <c r="S495" i="20"/>
  <c r="V495" i="20" s="1"/>
  <c r="S499" i="20"/>
  <c r="V499" i="20" s="1"/>
  <c r="S497" i="20"/>
  <c r="V497" i="20" s="1"/>
  <c r="S498" i="20"/>
  <c r="V498" i="20" s="1"/>
  <c r="S496" i="20"/>
  <c r="V496" i="20" s="1"/>
  <c r="Y706" i="20"/>
  <c r="Y550" i="20"/>
  <c r="Y262" i="20"/>
  <c r="Y265" i="20" s="1"/>
  <c r="AA262" i="20"/>
  <c r="AA265" i="20" s="1"/>
  <c r="Z262" i="20"/>
  <c r="Z265" i="20" s="1"/>
  <c r="Y261" i="20"/>
  <c r="AA621" i="20"/>
  <c r="AA622" i="20" s="1"/>
  <c r="AA623" i="20" s="1"/>
  <c r="AA624" i="20" s="1"/>
  <c r="AA625" i="20" s="1"/>
  <c r="Z618" i="20"/>
  <c r="Z235" i="20"/>
  <c r="Z613" i="20"/>
  <c r="Y147" i="20"/>
  <c r="Z147" i="20" s="1"/>
  <c r="AB147" i="20" s="1"/>
  <c r="T685" i="20"/>
  <c r="W685" i="20" s="1"/>
  <c r="T688" i="20"/>
  <c r="W688" i="20" s="1"/>
  <c r="T684" i="20"/>
  <c r="W684" i="20" s="1"/>
  <c r="T686" i="20"/>
  <c r="W686" i="20" s="1"/>
  <c r="T687" i="20"/>
  <c r="W687" i="20" s="1"/>
  <c r="Y914" i="20"/>
  <c r="Y583" i="20"/>
  <c r="Z576" i="20"/>
  <c r="U499" i="20"/>
  <c r="X499" i="20" s="1"/>
  <c r="U498" i="20"/>
  <c r="X498" i="20" s="1"/>
  <c r="U495" i="20"/>
  <c r="X495" i="20" s="1"/>
  <c r="U497" i="20"/>
  <c r="X497" i="20" s="1"/>
  <c r="U496" i="20"/>
  <c r="X496" i="20" s="1"/>
  <c r="S839" i="20"/>
  <c r="V839" i="20" s="1"/>
  <c r="Y839" i="20" s="1"/>
  <c r="Z839" i="20" s="1"/>
  <c r="AB839" i="20" s="1"/>
  <c r="S840" i="20"/>
  <c r="V840" i="20" s="1"/>
  <c r="Y840" i="20" s="1"/>
  <c r="Z840" i="20" s="1"/>
  <c r="AB840" i="20" s="1"/>
  <c r="S838" i="20"/>
  <c r="V838" i="20" s="1"/>
  <c r="Y838" i="20" s="1"/>
  <c r="Z838" i="20" s="1"/>
  <c r="AB838" i="20" s="1"/>
  <c r="AB837" i="20" s="1"/>
  <c r="S836" i="20" s="1"/>
  <c r="S915" i="20" s="1"/>
  <c r="Y915" i="20" s="1"/>
  <c r="S841" i="20"/>
  <c r="V841" i="20" s="1"/>
  <c r="Y841" i="20" s="1"/>
  <c r="Z841" i="20" s="1"/>
  <c r="AB841" i="20" s="1"/>
  <c r="S842" i="20"/>
  <c r="V842" i="20" s="1"/>
  <c r="Y842" i="20" s="1"/>
  <c r="Z842" i="20" s="1"/>
  <c r="AB842" i="20" s="1"/>
  <c r="Z711" i="20"/>
  <c r="AA714" i="20"/>
  <c r="AA715" i="20" s="1"/>
  <c r="AA716" i="20" s="1"/>
  <c r="AA717" i="20" s="1"/>
  <c r="AA718" i="20" s="1"/>
  <c r="Z555" i="20"/>
  <c r="AA558" i="20"/>
  <c r="AA559" i="20" s="1"/>
  <c r="AA560" i="20" s="1"/>
  <c r="AA561" i="20" s="1"/>
  <c r="AA562" i="20" s="1"/>
  <c r="AA550" i="20"/>
  <c r="Z240" i="20"/>
  <c r="AA243" i="20"/>
  <c r="AA244" i="20" s="1"/>
  <c r="AA245" i="20" s="1"/>
  <c r="AA246" i="20" s="1"/>
  <c r="AA247" i="20" s="1"/>
  <c r="Y268" i="20"/>
  <c r="Z261" i="20"/>
  <c r="AA235" i="20"/>
  <c r="AA651" i="20"/>
  <c r="AA652" i="20" s="1"/>
  <c r="AA653" i="20" s="1"/>
  <c r="AA654" i="20" s="1"/>
  <c r="AA655" i="20" s="1"/>
  <c r="Z648" i="20"/>
  <c r="AA613" i="20"/>
  <c r="AA454" i="20"/>
  <c r="S686" i="20"/>
  <c r="V686" i="20" s="1"/>
  <c r="Y686" i="20" s="1"/>
  <c r="Z686" i="20" s="1"/>
  <c r="AB686" i="20" s="1"/>
  <c r="S687" i="20"/>
  <c r="V687" i="20" s="1"/>
  <c r="Y687" i="20" s="1"/>
  <c r="Z687" i="20" s="1"/>
  <c r="AB687" i="20" s="1"/>
  <c r="S688" i="20"/>
  <c r="V688" i="20" s="1"/>
  <c r="Y688" i="20" s="1"/>
  <c r="Z688" i="20" s="1"/>
  <c r="AB688" i="20" s="1"/>
  <c r="S685" i="20"/>
  <c r="V685" i="20" s="1"/>
  <c r="Y685" i="20" s="1"/>
  <c r="Z685" i="20" s="1"/>
  <c r="AB685" i="20" s="1"/>
  <c r="S684" i="20"/>
  <c r="V684" i="20" s="1"/>
  <c r="Y684" i="20" s="1"/>
  <c r="Z684" i="20" s="1"/>
  <c r="AB684" i="20" s="1"/>
  <c r="AB683" i="20" s="1"/>
  <c r="W682" i="20" s="1"/>
  <c r="T496" i="20"/>
  <c r="W496" i="20" s="1"/>
  <c r="T498" i="20"/>
  <c r="W498" i="20" s="1"/>
  <c r="T495" i="20"/>
  <c r="W495" i="20" s="1"/>
  <c r="T499" i="20"/>
  <c r="W499" i="20" s="1"/>
  <c r="T497" i="20"/>
  <c r="W497" i="20" s="1"/>
  <c r="T310" i="20"/>
  <c r="W310" i="20" s="1"/>
  <c r="T306" i="20"/>
  <c r="W306" i="20" s="1"/>
  <c r="T309" i="20"/>
  <c r="W309" i="20" s="1"/>
  <c r="T308" i="20"/>
  <c r="W308" i="20" s="1"/>
  <c r="T307" i="20"/>
  <c r="W307" i="20" s="1"/>
  <c r="Y388" i="20"/>
  <c r="Y391" i="20" s="1"/>
  <c r="AA388" i="20"/>
  <c r="AA391" i="20" s="1"/>
  <c r="Y387" i="20"/>
  <c r="Z388" i="20"/>
  <c r="Z391" i="20" s="1"/>
  <c r="Z178" i="20"/>
  <c r="AA178" i="20"/>
  <c r="Y178" i="20"/>
  <c r="S120" i="20"/>
  <c r="V120" i="20" s="1"/>
  <c r="Y120" i="20" s="1"/>
  <c r="Z120" i="20" s="1"/>
  <c r="AB120" i="20" s="1"/>
  <c r="S117" i="20"/>
  <c r="V117" i="20" s="1"/>
  <c r="Y117" i="20" s="1"/>
  <c r="Z117" i="20" s="1"/>
  <c r="AB117" i="20" s="1"/>
  <c r="S118" i="20"/>
  <c r="V118" i="20" s="1"/>
  <c r="Y118" i="20" s="1"/>
  <c r="Z118" i="20" s="1"/>
  <c r="AB118" i="20" s="1"/>
  <c r="S121" i="20"/>
  <c r="V121" i="20" s="1"/>
  <c r="Y121" i="20" s="1"/>
  <c r="Z121" i="20" s="1"/>
  <c r="AB121" i="20" s="1"/>
  <c r="S119" i="20"/>
  <c r="V119" i="20" s="1"/>
  <c r="Y119" i="20" s="1"/>
  <c r="Z119" i="20" s="1"/>
  <c r="AB119" i="20" s="1"/>
  <c r="W113" i="20" s="1"/>
  <c r="Z723" i="20" s="1"/>
  <c r="Y613" i="20"/>
  <c r="V153" i="20"/>
  <c r="V723" i="20" s="1"/>
  <c r="U153" i="20"/>
  <c r="U723" i="20" s="1"/>
  <c r="AB116" i="20"/>
  <c r="W115" i="20" s="1"/>
  <c r="Y151" i="20"/>
  <c r="Z151" i="20" s="1"/>
  <c r="AB151" i="20" s="1"/>
  <c r="Y150" i="20"/>
  <c r="Z150" i="20" s="1"/>
  <c r="AB150" i="20" s="1"/>
  <c r="AB146" i="20" s="1"/>
  <c r="W145" i="20" s="1"/>
  <c r="H150" i="20"/>
  <c r="I150" i="20" s="1"/>
  <c r="K150" i="20" s="1"/>
  <c r="T913" i="20"/>
  <c r="H403" i="20"/>
  <c r="I403" i="20" s="1"/>
  <c r="K403" i="20" s="1"/>
  <c r="H400" i="20"/>
  <c r="I400" i="20" s="1"/>
  <c r="K400" i="20" s="1"/>
  <c r="H716" i="20"/>
  <c r="I716" i="20" s="1"/>
  <c r="K716" i="20" s="1"/>
  <c r="I723" i="20"/>
  <c r="W143" i="20"/>
  <c r="AA723" i="20" s="1"/>
  <c r="Z915" i="20"/>
  <c r="T914" i="20"/>
  <c r="H399" i="20"/>
  <c r="I399" i="20" s="1"/>
  <c r="K399" i="20" s="1"/>
  <c r="H149" i="20"/>
  <c r="I149" i="20" s="1"/>
  <c r="K149" i="20" s="1"/>
  <c r="H401" i="20"/>
  <c r="I401" i="20" s="1"/>
  <c r="K401" i="20" s="1"/>
  <c r="K620" i="21" l="1"/>
  <c r="F619" i="21" s="1"/>
  <c r="K650" i="21"/>
  <c r="F649" i="21" s="1"/>
  <c r="F617" i="21"/>
  <c r="D657" i="21" s="1"/>
  <c r="D731" i="21" s="1"/>
  <c r="H214" i="21"/>
  <c r="I214" i="21" s="1"/>
  <c r="K214" i="21" s="1"/>
  <c r="I913" i="20"/>
  <c r="I914" i="20" s="1"/>
  <c r="I915" i="20" s="1"/>
  <c r="H718" i="20"/>
  <c r="I718" i="20" s="1"/>
  <c r="K718" i="20" s="1"/>
  <c r="C913" i="20"/>
  <c r="K146" i="20"/>
  <c r="F145" i="20" s="1"/>
  <c r="A918" i="20"/>
  <c r="B918" i="20" s="1"/>
  <c r="B64" i="20" s="1"/>
  <c r="H499" i="20"/>
  <c r="I499" i="20" s="1"/>
  <c r="K499" i="20" s="1"/>
  <c r="H496" i="20"/>
  <c r="I496" i="20" s="1"/>
  <c r="K496" i="20" s="1"/>
  <c r="H309" i="20"/>
  <c r="I309" i="20" s="1"/>
  <c r="K309" i="20" s="1"/>
  <c r="H308" i="20"/>
  <c r="I308" i="20" s="1"/>
  <c r="K308" i="20" s="1"/>
  <c r="H183" i="20"/>
  <c r="I183" i="20" s="1"/>
  <c r="K183" i="20" s="1"/>
  <c r="K524" i="21"/>
  <c r="F523" i="21" s="1"/>
  <c r="B966" i="20"/>
  <c r="D965" i="20"/>
  <c r="C965" i="20"/>
  <c r="B966" i="21"/>
  <c r="D965" i="21"/>
  <c r="C965" i="21"/>
  <c r="H498" i="20"/>
  <c r="I498" i="20" s="1"/>
  <c r="K498" i="20" s="1"/>
  <c r="H495" i="20"/>
  <c r="I495" i="20" s="1"/>
  <c r="K495" i="20" s="1"/>
  <c r="C653" i="20"/>
  <c r="F653" i="20" s="1"/>
  <c r="C651" i="20"/>
  <c r="F651" i="20" s="1"/>
  <c r="C654" i="20"/>
  <c r="F654" i="20" s="1"/>
  <c r="C652" i="20"/>
  <c r="F652" i="20" s="1"/>
  <c r="C655" i="20"/>
  <c r="F655" i="20" s="1"/>
  <c r="H243" i="20"/>
  <c r="I243" i="20" s="1"/>
  <c r="K243" i="20" s="1"/>
  <c r="H435" i="20"/>
  <c r="I435" i="20" s="1"/>
  <c r="K435" i="20" s="1"/>
  <c r="H307" i="20"/>
  <c r="I307" i="20" s="1"/>
  <c r="K307" i="20" s="1"/>
  <c r="H497" i="20"/>
  <c r="I497" i="20" s="1"/>
  <c r="K497" i="20" s="1"/>
  <c r="H310" i="20"/>
  <c r="I310" i="20" s="1"/>
  <c r="K310" i="20" s="1"/>
  <c r="B655" i="20"/>
  <c r="E655" i="20" s="1"/>
  <c r="B651" i="20"/>
  <c r="E651" i="20" s="1"/>
  <c r="B653" i="20"/>
  <c r="E653" i="20" s="1"/>
  <c r="B652" i="20"/>
  <c r="E652" i="20" s="1"/>
  <c r="B654" i="20"/>
  <c r="E654" i="20" s="1"/>
  <c r="H306" i="20"/>
  <c r="I306" i="20" s="1"/>
  <c r="K306" i="20" s="1"/>
  <c r="D655" i="20"/>
  <c r="G655" i="20" s="1"/>
  <c r="D651" i="20"/>
  <c r="G651" i="20" s="1"/>
  <c r="D652" i="20"/>
  <c r="G652" i="20" s="1"/>
  <c r="D654" i="20"/>
  <c r="G654" i="20" s="1"/>
  <c r="D653" i="20"/>
  <c r="G653" i="20" s="1"/>
  <c r="C914" i="20"/>
  <c r="H210" i="21"/>
  <c r="I210" i="21" s="1"/>
  <c r="K210" i="21" s="1"/>
  <c r="H687" i="20"/>
  <c r="I687" i="20" s="1"/>
  <c r="K687" i="20" s="1"/>
  <c r="H623" i="20"/>
  <c r="I623" i="20" s="1"/>
  <c r="K623" i="20" s="1"/>
  <c r="F710" i="20"/>
  <c r="J732" i="20" s="1"/>
  <c r="H622" i="20"/>
  <c r="I622" i="20" s="1"/>
  <c r="K622" i="20" s="1"/>
  <c r="H436" i="20"/>
  <c r="I436" i="20" s="1"/>
  <c r="K436" i="20" s="1"/>
  <c r="H369" i="20"/>
  <c r="I369" i="20" s="1"/>
  <c r="K369" i="20" s="1"/>
  <c r="F521" i="21"/>
  <c r="J729" i="21" s="1"/>
  <c r="K729" i="21" s="1"/>
  <c r="H149" i="21"/>
  <c r="I149" i="21" s="1"/>
  <c r="K149" i="21" s="1"/>
  <c r="H148" i="21"/>
  <c r="I148" i="21" s="1"/>
  <c r="K148" i="21" s="1"/>
  <c r="F554" i="21"/>
  <c r="H686" i="21"/>
  <c r="I686" i="21" s="1"/>
  <c r="K686" i="21" s="1"/>
  <c r="H718" i="21"/>
  <c r="I718" i="21" s="1"/>
  <c r="K718" i="21" s="1"/>
  <c r="H592" i="21"/>
  <c r="I592" i="21" s="1"/>
  <c r="K592" i="21" s="1"/>
  <c r="H687" i="21"/>
  <c r="I687" i="21" s="1"/>
  <c r="K687" i="21" s="1"/>
  <c r="H147" i="21"/>
  <c r="I147" i="21" s="1"/>
  <c r="K147" i="21" s="1"/>
  <c r="H714" i="21"/>
  <c r="I714" i="21" s="1"/>
  <c r="K714" i="21" s="1"/>
  <c r="H588" i="21"/>
  <c r="I588" i="21" s="1"/>
  <c r="K588" i="21" s="1"/>
  <c r="H436" i="21"/>
  <c r="I436" i="21" s="1"/>
  <c r="K436" i="21" s="1"/>
  <c r="H151" i="21"/>
  <c r="I151" i="21" s="1"/>
  <c r="K151" i="21" s="1"/>
  <c r="H401" i="21"/>
  <c r="I401" i="21" s="1"/>
  <c r="K401" i="21" s="1"/>
  <c r="H715" i="21"/>
  <c r="I715" i="21" s="1"/>
  <c r="K715" i="21" s="1"/>
  <c r="H589" i="21"/>
  <c r="I589" i="21" s="1"/>
  <c r="K589" i="21" s="1"/>
  <c r="H432" i="21"/>
  <c r="I432" i="21" s="1"/>
  <c r="K432" i="21" s="1"/>
  <c r="K557" i="21"/>
  <c r="F556" i="21" s="1"/>
  <c r="I914" i="21"/>
  <c r="C913" i="21"/>
  <c r="H244" i="21"/>
  <c r="I244" i="21" s="1"/>
  <c r="K244" i="21" s="1"/>
  <c r="H400" i="21"/>
  <c r="I400" i="21" s="1"/>
  <c r="K400" i="21" s="1"/>
  <c r="H211" i="21"/>
  <c r="I211" i="21" s="1"/>
  <c r="K211" i="21" s="1"/>
  <c r="H717" i="21"/>
  <c r="I717" i="21" s="1"/>
  <c r="K717" i="21" s="1"/>
  <c r="H591" i="21"/>
  <c r="I591" i="21" s="1"/>
  <c r="K591" i="21" s="1"/>
  <c r="H433" i="21"/>
  <c r="I433" i="21" s="1"/>
  <c r="K433" i="21" s="1"/>
  <c r="H684" i="21"/>
  <c r="I684" i="21" s="1"/>
  <c r="K684" i="21" s="1"/>
  <c r="F176" i="21"/>
  <c r="K179" i="21"/>
  <c r="F178" i="21" s="1"/>
  <c r="H246" i="21"/>
  <c r="I246" i="21" s="1"/>
  <c r="K246" i="21" s="1"/>
  <c r="H399" i="21"/>
  <c r="I399" i="21" s="1"/>
  <c r="K399" i="21" s="1"/>
  <c r="B275" i="21"/>
  <c r="E275" i="21" s="1"/>
  <c r="B276" i="21"/>
  <c r="E276" i="21" s="1"/>
  <c r="B273" i="21"/>
  <c r="E273" i="21" s="1"/>
  <c r="B277" i="21"/>
  <c r="E277" i="21" s="1"/>
  <c r="B274" i="21"/>
  <c r="E274" i="21" s="1"/>
  <c r="H590" i="21"/>
  <c r="I590" i="21" s="1"/>
  <c r="K590" i="21" s="1"/>
  <c r="H685" i="21"/>
  <c r="I685" i="21" s="1"/>
  <c r="K685" i="21" s="1"/>
  <c r="H247" i="21"/>
  <c r="I247" i="21" s="1"/>
  <c r="K247" i="21" s="1"/>
  <c r="F302" i="21"/>
  <c r="E342" i="21" s="1"/>
  <c r="E726" i="21" s="1"/>
  <c r="K305" i="21"/>
  <c r="F304" i="21" s="1"/>
  <c r="H212" i="21"/>
  <c r="I212" i="21" s="1"/>
  <c r="K212" i="21" s="1"/>
  <c r="H716" i="21"/>
  <c r="I716" i="21" s="1"/>
  <c r="K716" i="21" s="1"/>
  <c r="D275" i="21"/>
  <c r="G275" i="21" s="1"/>
  <c r="D273" i="21"/>
  <c r="G273" i="21" s="1"/>
  <c r="D276" i="21"/>
  <c r="G276" i="21" s="1"/>
  <c r="D277" i="21"/>
  <c r="G277" i="21" s="1"/>
  <c r="D274" i="21"/>
  <c r="G274" i="21" s="1"/>
  <c r="K368" i="21"/>
  <c r="F367" i="21" s="1"/>
  <c r="F365" i="21"/>
  <c r="I727" i="21" s="1"/>
  <c r="H435" i="21"/>
  <c r="I435" i="21" s="1"/>
  <c r="K435" i="21" s="1"/>
  <c r="H688" i="21"/>
  <c r="I688" i="21" s="1"/>
  <c r="K688" i="21" s="1"/>
  <c r="H243" i="21"/>
  <c r="I243" i="21" s="1"/>
  <c r="K243" i="21" s="1"/>
  <c r="H403" i="21"/>
  <c r="I403" i="21" s="1"/>
  <c r="K403" i="21" s="1"/>
  <c r="H213" i="21"/>
  <c r="I213" i="21" s="1"/>
  <c r="K213" i="21" s="1"/>
  <c r="C273" i="21"/>
  <c r="F273" i="21" s="1"/>
  <c r="C276" i="21"/>
  <c r="F276" i="21" s="1"/>
  <c r="C275" i="21"/>
  <c r="F275" i="21" s="1"/>
  <c r="C274" i="21"/>
  <c r="F274" i="21" s="1"/>
  <c r="C277" i="21"/>
  <c r="F277" i="21" s="1"/>
  <c r="H150" i="21"/>
  <c r="I150" i="21" s="1"/>
  <c r="K150" i="21" s="1"/>
  <c r="H434" i="21"/>
  <c r="I434" i="21" s="1"/>
  <c r="K434" i="21" s="1"/>
  <c r="H245" i="21"/>
  <c r="I245" i="21" s="1"/>
  <c r="K245" i="21" s="1"/>
  <c r="H402" i="21"/>
  <c r="I402" i="21" s="1"/>
  <c r="K402" i="21" s="1"/>
  <c r="B590" i="20"/>
  <c r="E590" i="20" s="1"/>
  <c r="B589" i="20"/>
  <c r="E589" i="20" s="1"/>
  <c r="B591" i="20"/>
  <c r="E591" i="20" s="1"/>
  <c r="B592" i="20"/>
  <c r="E592" i="20" s="1"/>
  <c r="B588" i="20"/>
  <c r="E588" i="20" s="1"/>
  <c r="D526" i="20"/>
  <c r="G526" i="20" s="1"/>
  <c r="D529" i="20"/>
  <c r="G529" i="20" s="1"/>
  <c r="D525" i="20"/>
  <c r="G525" i="20" s="1"/>
  <c r="D527" i="20"/>
  <c r="G527" i="20" s="1"/>
  <c r="D528" i="20"/>
  <c r="G528" i="20" s="1"/>
  <c r="D338" i="20"/>
  <c r="G338" i="20" s="1"/>
  <c r="D340" i="20"/>
  <c r="G340" i="20" s="1"/>
  <c r="D336" i="20"/>
  <c r="G336" i="20" s="1"/>
  <c r="D337" i="20"/>
  <c r="G337" i="20" s="1"/>
  <c r="D339" i="20"/>
  <c r="G339" i="20" s="1"/>
  <c r="H625" i="20"/>
  <c r="I625" i="20" s="1"/>
  <c r="K625" i="20" s="1"/>
  <c r="H246" i="20"/>
  <c r="I246" i="20" s="1"/>
  <c r="K246" i="20" s="1"/>
  <c r="H432" i="20"/>
  <c r="I432" i="20" s="1"/>
  <c r="K432" i="20" s="1"/>
  <c r="H181" i="20"/>
  <c r="I181" i="20" s="1"/>
  <c r="K181" i="20" s="1"/>
  <c r="H686" i="20"/>
  <c r="I686" i="20" s="1"/>
  <c r="K686" i="20" s="1"/>
  <c r="H370" i="20"/>
  <c r="I370" i="20" s="1"/>
  <c r="K370" i="20" s="1"/>
  <c r="B529" i="20"/>
  <c r="E529" i="20" s="1"/>
  <c r="B528" i="20"/>
  <c r="E528" i="20" s="1"/>
  <c r="B526" i="20"/>
  <c r="E526" i="20" s="1"/>
  <c r="B527" i="20"/>
  <c r="E527" i="20" s="1"/>
  <c r="B525" i="20"/>
  <c r="E525" i="20" s="1"/>
  <c r="C336" i="20"/>
  <c r="F336" i="20" s="1"/>
  <c r="C338" i="20"/>
  <c r="F338" i="20" s="1"/>
  <c r="C340" i="20"/>
  <c r="F340" i="20" s="1"/>
  <c r="C337" i="20"/>
  <c r="F337" i="20" s="1"/>
  <c r="C339" i="20"/>
  <c r="F339" i="20" s="1"/>
  <c r="H245" i="20"/>
  <c r="I245" i="20" s="1"/>
  <c r="K245" i="20" s="1"/>
  <c r="H433" i="20"/>
  <c r="I433" i="20" s="1"/>
  <c r="K433" i="20" s="1"/>
  <c r="D276" i="20"/>
  <c r="G276" i="20" s="1"/>
  <c r="D274" i="20"/>
  <c r="G274" i="20" s="1"/>
  <c r="D273" i="20"/>
  <c r="G273" i="20" s="1"/>
  <c r="D275" i="20"/>
  <c r="G275" i="20" s="1"/>
  <c r="D277" i="20"/>
  <c r="G277" i="20" s="1"/>
  <c r="H180" i="20"/>
  <c r="I180" i="20" s="1"/>
  <c r="K180" i="20" s="1"/>
  <c r="H688" i="20"/>
  <c r="I688" i="20" s="1"/>
  <c r="K688" i="20" s="1"/>
  <c r="B464" i="20"/>
  <c r="E464" i="20" s="1"/>
  <c r="B463" i="20"/>
  <c r="E463" i="20" s="1"/>
  <c r="B465" i="20"/>
  <c r="E465" i="20" s="1"/>
  <c r="B466" i="20"/>
  <c r="E466" i="20" s="1"/>
  <c r="B462" i="20"/>
  <c r="E462" i="20" s="1"/>
  <c r="H371" i="20"/>
  <c r="I371" i="20" s="1"/>
  <c r="K371" i="20" s="1"/>
  <c r="D212" i="20"/>
  <c r="G212" i="20" s="1"/>
  <c r="D211" i="20"/>
  <c r="G211" i="20" s="1"/>
  <c r="D210" i="20"/>
  <c r="G210" i="20" s="1"/>
  <c r="D214" i="20"/>
  <c r="G214" i="20" s="1"/>
  <c r="D213" i="20"/>
  <c r="G213" i="20" s="1"/>
  <c r="H621" i="20"/>
  <c r="I621" i="20" s="1"/>
  <c r="K621" i="20" s="1"/>
  <c r="H247" i="20"/>
  <c r="I247" i="20" s="1"/>
  <c r="K247" i="20" s="1"/>
  <c r="B277" i="20"/>
  <c r="E277" i="20" s="1"/>
  <c r="B274" i="20"/>
  <c r="E274" i="20" s="1"/>
  <c r="B273" i="20"/>
  <c r="E273" i="20" s="1"/>
  <c r="B275" i="20"/>
  <c r="E275" i="20" s="1"/>
  <c r="B276" i="20"/>
  <c r="E276" i="20" s="1"/>
  <c r="B558" i="20"/>
  <c r="E558" i="20" s="1"/>
  <c r="B559" i="20"/>
  <c r="E559" i="20" s="1"/>
  <c r="B562" i="20"/>
  <c r="E562" i="20" s="1"/>
  <c r="B561" i="20"/>
  <c r="E561" i="20" s="1"/>
  <c r="B560" i="20"/>
  <c r="E560" i="20" s="1"/>
  <c r="H685" i="20"/>
  <c r="I685" i="20" s="1"/>
  <c r="K685" i="20" s="1"/>
  <c r="D464" i="20"/>
  <c r="G464" i="20" s="1"/>
  <c r="D462" i="20"/>
  <c r="G462" i="20" s="1"/>
  <c r="D463" i="20"/>
  <c r="G463" i="20" s="1"/>
  <c r="D466" i="20"/>
  <c r="G466" i="20" s="1"/>
  <c r="D465" i="20"/>
  <c r="G465" i="20" s="1"/>
  <c r="H373" i="20"/>
  <c r="I373" i="20" s="1"/>
  <c r="K373" i="20" s="1"/>
  <c r="C213" i="20"/>
  <c r="F213" i="20" s="1"/>
  <c r="C214" i="20"/>
  <c r="F214" i="20" s="1"/>
  <c r="C211" i="20"/>
  <c r="F211" i="20" s="1"/>
  <c r="C212" i="20"/>
  <c r="F212" i="20" s="1"/>
  <c r="C210" i="20"/>
  <c r="F210" i="20" s="1"/>
  <c r="H372" i="20"/>
  <c r="I372" i="20" s="1"/>
  <c r="K372" i="20" s="1"/>
  <c r="B210" i="20"/>
  <c r="E210" i="20" s="1"/>
  <c r="B212" i="20"/>
  <c r="E212" i="20" s="1"/>
  <c r="B213" i="20"/>
  <c r="E213" i="20" s="1"/>
  <c r="B211" i="20"/>
  <c r="E211" i="20" s="1"/>
  <c r="B214" i="20"/>
  <c r="E214" i="20" s="1"/>
  <c r="H244" i="20"/>
  <c r="I244" i="20" s="1"/>
  <c r="K244" i="20" s="1"/>
  <c r="C273" i="20"/>
  <c r="F273" i="20" s="1"/>
  <c r="C277" i="20"/>
  <c r="F277" i="20" s="1"/>
  <c r="C276" i="20"/>
  <c r="F276" i="20" s="1"/>
  <c r="C275" i="20"/>
  <c r="F275" i="20" s="1"/>
  <c r="C274" i="20"/>
  <c r="F274" i="20" s="1"/>
  <c r="H182" i="20"/>
  <c r="I182" i="20" s="1"/>
  <c r="K182" i="20" s="1"/>
  <c r="C562" i="20"/>
  <c r="F562" i="20" s="1"/>
  <c r="C561" i="20"/>
  <c r="F561" i="20" s="1"/>
  <c r="C558" i="20"/>
  <c r="F558" i="20" s="1"/>
  <c r="C560" i="20"/>
  <c r="F560" i="20" s="1"/>
  <c r="C559" i="20"/>
  <c r="F559" i="20" s="1"/>
  <c r="H684" i="20"/>
  <c r="I684" i="20" s="1"/>
  <c r="K684" i="20" s="1"/>
  <c r="D588" i="20"/>
  <c r="G588" i="20" s="1"/>
  <c r="D591" i="20"/>
  <c r="G591" i="20" s="1"/>
  <c r="D589" i="20"/>
  <c r="G589" i="20" s="1"/>
  <c r="D592" i="20"/>
  <c r="G592" i="20" s="1"/>
  <c r="D590" i="20"/>
  <c r="G590" i="20" s="1"/>
  <c r="C464" i="20"/>
  <c r="F464" i="20" s="1"/>
  <c r="C465" i="20"/>
  <c r="F465" i="20" s="1"/>
  <c r="C462" i="20"/>
  <c r="F462" i="20" s="1"/>
  <c r="C463" i="20"/>
  <c r="F463" i="20" s="1"/>
  <c r="C466" i="20"/>
  <c r="F466" i="20" s="1"/>
  <c r="B339" i="20"/>
  <c r="E339" i="20" s="1"/>
  <c r="B340" i="20"/>
  <c r="E340" i="20" s="1"/>
  <c r="B337" i="20"/>
  <c r="E337" i="20" s="1"/>
  <c r="B336" i="20"/>
  <c r="E336" i="20" s="1"/>
  <c r="B338" i="20"/>
  <c r="E338" i="20" s="1"/>
  <c r="H624" i="20"/>
  <c r="I624" i="20" s="1"/>
  <c r="K624" i="20" s="1"/>
  <c r="H434" i="20"/>
  <c r="I434" i="20" s="1"/>
  <c r="K434" i="20" s="1"/>
  <c r="H184" i="20"/>
  <c r="I184" i="20" s="1"/>
  <c r="K184" i="20" s="1"/>
  <c r="D558" i="20"/>
  <c r="G558" i="20" s="1"/>
  <c r="D559" i="20"/>
  <c r="G559" i="20" s="1"/>
  <c r="D561" i="20"/>
  <c r="G561" i="20" s="1"/>
  <c r="D560" i="20"/>
  <c r="G560" i="20" s="1"/>
  <c r="D562" i="20"/>
  <c r="G562" i="20" s="1"/>
  <c r="C592" i="20"/>
  <c r="F592" i="20" s="1"/>
  <c r="C589" i="20"/>
  <c r="F589" i="20" s="1"/>
  <c r="C588" i="20"/>
  <c r="F588" i="20" s="1"/>
  <c r="C591" i="20"/>
  <c r="F591" i="20" s="1"/>
  <c r="C590" i="20"/>
  <c r="F590" i="20" s="1"/>
  <c r="C527" i="20"/>
  <c r="F527" i="20" s="1"/>
  <c r="C525" i="20"/>
  <c r="F525" i="20" s="1"/>
  <c r="C528" i="20"/>
  <c r="F528" i="20" s="1"/>
  <c r="C526" i="20"/>
  <c r="F526" i="20" s="1"/>
  <c r="C529" i="20"/>
  <c r="F529" i="20" s="1"/>
  <c r="Z730" i="21"/>
  <c r="Z594" i="21"/>
  <c r="S730" i="21" s="1"/>
  <c r="Y730" i="21" s="1"/>
  <c r="W594" i="21"/>
  <c r="W730" i="21" s="1"/>
  <c r="V594" i="21"/>
  <c r="V730" i="21" s="1"/>
  <c r="U594" i="21"/>
  <c r="U730" i="21" s="1"/>
  <c r="X594" i="21"/>
  <c r="Y651" i="21"/>
  <c r="Z651" i="21" s="1"/>
  <c r="AB651" i="21" s="1"/>
  <c r="AB650" i="21" s="1"/>
  <c r="W649" i="21" s="1"/>
  <c r="Y275" i="21"/>
  <c r="Z275" i="21" s="1"/>
  <c r="AB275" i="21" s="1"/>
  <c r="Y464" i="21"/>
  <c r="Z464" i="21" s="1"/>
  <c r="AB464" i="21" s="1"/>
  <c r="U588" i="21"/>
  <c r="X588" i="21" s="1"/>
  <c r="U589" i="21"/>
  <c r="X589" i="21" s="1"/>
  <c r="U591" i="21"/>
  <c r="X591" i="21" s="1"/>
  <c r="U590" i="21"/>
  <c r="X590" i="21" s="1"/>
  <c r="U592" i="21"/>
  <c r="X592" i="21" s="1"/>
  <c r="T588" i="21"/>
  <c r="W588" i="21" s="1"/>
  <c r="T589" i="21"/>
  <c r="W589" i="21" s="1"/>
  <c r="T590" i="21"/>
  <c r="W590" i="21" s="1"/>
  <c r="T591" i="21"/>
  <c r="W591" i="21" s="1"/>
  <c r="T592" i="21"/>
  <c r="W592" i="21" s="1"/>
  <c r="W647" i="21"/>
  <c r="AA731" i="21" s="1"/>
  <c r="Y276" i="21"/>
  <c r="Z276" i="21" s="1"/>
  <c r="AB276" i="21" s="1"/>
  <c r="AB335" i="21"/>
  <c r="W334" i="21" s="1"/>
  <c r="W332" i="21"/>
  <c r="AA726" i="21" s="1"/>
  <c r="W680" i="21"/>
  <c r="X723" i="21"/>
  <c r="Y153" i="21"/>
  <c r="Y463" i="21"/>
  <c r="Z463" i="21" s="1"/>
  <c r="AB463" i="21" s="1"/>
  <c r="S589" i="21"/>
  <c r="V589" i="21" s="1"/>
  <c r="Y589" i="21" s="1"/>
  <c r="Z589" i="21" s="1"/>
  <c r="AB589" i="21" s="1"/>
  <c r="S588" i="21"/>
  <c r="V588" i="21" s="1"/>
  <c r="Y588" i="21" s="1"/>
  <c r="Z588" i="21" s="1"/>
  <c r="AB588" i="21" s="1"/>
  <c r="AB587" i="21" s="1"/>
  <c r="W586" i="21" s="1"/>
  <c r="S590" i="21"/>
  <c r="V590" i="21" s="1"/>
  <c r="Y590" i="21" s="1"/>
  <c r="Z590" i="21" s="1"/>
  <c r="AB590" i="21" s="1"/>
  <c r="S591" i="21"/>
  <c r="V591" i="21" s="1"/>
  <c r="Y591" i="21" s="1"/>
  <c r="Z591" i="21" s="1"/>
  <c r="AB591" i="21" s="1"/>
  <c r="S592" i="21"/>
  <c r="V592" i="21" s="1"/>
  <c r="Y592" i="21" s="1"/>
  <c r="Z592" i="21" s="1"/>
  <c r="AB592" i="21" s="1"/>
  <c r="Y274" i="21"/>
  <c r="Z274" i="21" s="1"/>
  <c r="AB274" i="21" s="1"/>
  <c r="Y462" i="21"/>
  <c r="Z462" i="21" s="1"/>
  <c r="AB462" i="21" s="1"/>
  <c r="AB272" i="21"/>
  <c r="W271" i="21" s="1"/>
  <c r="Z726" i="21"/>
  <c r="X342" i="21"/>
  <c r="W342" i="21"/>
  <c r="W726" i="21" s="1"/>
  <c r="V342" i="21"/>
  <c r="V726" i="21" s="1"/>
  <c r="U342" i="21"/>
  <c r="U726" i="21" s="1"/>
  <c r="Z342" i="21"/>
  <c r="S726" i="21" s="1"/>
  <c r="Y726" i="21" s="1"/>
  <c r="X729" i="21"/>
  <c r="Y531" i="21"/>
  <c r="Y723" i="21"/>
  <c r="T399" i="21"/>
  <c r="W399" i="21" s="1"/>
  <c r="T400" i="21"/>
  <c r="W400" i="21" s="1"/>
  <c r="T401" i="21"/>
  <c r="W401" i="21" s="1"/>
  <c r="T402" i="21"/>
  <c r="W402" i="21" s="1"/>
  <c r="T403" i="21"/>
  <c r="W403" i="21" s="1"/>
  <c r="Z731" i="21"/>
  <c r="AB731" i="21" s="1"/>
  <c r="X657" i="21"/>
  <c r="W657" i="21"/>
  <c r="W731" i="21" s="1"/>
  <c r="V657" i="21"/>
  <c r="V731" i="21" s="1"/>
  <c r="U657" i="21"/>
  <c r="U731" i="21" s="1"/>
  <c r="Z657" i="21"/>
  <c r="S731" i="21" s="1"/>
  <c r="Y731" i="21" s="1"/>
  <c r="AB242" i="21"/>
  <c r="W241" i="21" s="1"/>
  <c r="W239" i="21"/>
  <c r="Y466" i="21"/>
  <c r="Z466" i="21" s="1"/>
  <c r="AB466" i="21" s="1"/>
  <c r="S400" i="21"/>
  <c r="V400" i="21" s="1"/>
  <c r="S399" i="21"/>
  <c r="V399" i="21" s="1"/>
  <c r="S401" i="21"/>
  <c r="V401" i="21" s="1"/>
  <c r="S402" i="21"/>
  <c r="V402" i="21" s="1"/>
  <c r="S403" i="21"/>
  <c r="V403" i="21" s="1"/>
  <c r="Z724" i="21"/>
  <c r="AB724" i="21" s="1"/>
  <c r="Z216" i="21"/>
  <c r="S724" i="21" s="1"/>
  <c r="Y724" i="21" s="1"/>
  <c r="W216" i="21"/>
  <c r="W724" i="21" s="1"/>
  <c r="V216" i="21"/>
  <c r="V724" i="21" s="1"/>
  <c r="U216" i="21"/>
  <c r="U724" i="21" s="1"/>
  <c r="X216" i="21"/>
  <c r="Y277" i="21"/>
  <c r="Z277" i="21" s="1"/>
  <c r="AB277" i="21" s="1"/>
  <c r="W269" i="21" s="1"/>
  <c r="AA725" i="21" s="1"/>
  <c r="Y465" i="21"/>
  <c r="Z465" i="21" s="1"/>
  <c r="AB465" i="21" s="1"/>
  <c r="U399" i="21"/>
  <c r="X399" i="21" s="1"/>
  <c r="U400" i="21"/>
  <c r="X400" i="21" s="1"/>
  <c r="U401" i="21"/>
  <c r="X401" i="21" s="1"/>
  <c r="U402" i="21"/>
  <c r="X402" i="21" s="1"/>
  <c r="U403" i="21"/>
  <c r="X403" i="21" s="1"/>
  <c r="S184" i="20"/>
  <c r="V184" i="20" s="1"/>
  <c r="S180" i="20"/>
  <c r="V180" i="20" s="1"/>
  <c r="S183" i="20"/>
  <c r="V183" i="20" s="1"/>
  <c r="S181" i="20"/>
  <c r="V181" i="20" s="1"/>
  <c r="S182" i="20"/>
  <c r="V182" i="20" s="1"/>
  <c r="Y649" i="20"/>
  <c r="Z649" i="20"/>
  <c r="AA649" i="20"/>
  <c r="Z241" i="20"/>
  <c r="Y241" i="20"/>
  <c r="AA241" i="20"/>
  <c r="R918" i="20"/>
  <c r="S918" i="20" s="1"/>
  <c r="S64" i="20" s="1"/>
  <c r="Y496" i="20"/>
  <c r="Z496" i="20" s="1"/>
  <c r="AB496" i="20" s="1"/>
  <c r="AA580" i="20"/>
  <c r="U526" i="20"/>
  <c r="X526" i="20" s="1"/>
  <c r="U529" i="20"/>
  <c r="X529" i="20" s="1"/>
  <c r="U525" i="20"/>
  <c r="X525" i="20" s="1"/>
  <c r="U527" i="20"/>
  <c r="X527" i="20" s="1"/>
  <c r="U528" i="20"/>
  <c r="X528" i="20" s="1"/>
  <c r="AA399" i="20"/>
  <c r="AA400" i="20" s="1"/>
  <c r="AA401" i="20" s="1"/>
  <c r="AA402" i="20" s="1"/>
  <c r="AA403" i="20" s="1"/>
  <c r="Z396" i="20"/>
  <c r="S213" i="20"/>
  <c r="V213" i="20" s="1"/>
  <c r="S211" i="20"/>
  <c r="V211" i="20" s="1"/>
  <c r="S214" i="20"/>
  <c r="V214" i="20" s="1"/>
  <c r="S210" i="20"/>
  <c r="V210" i="20" s="1"/>
  <c r="S212" i="20"/>
  <c r="V212" i="20" s="1"/>
  <c r="U182" i="20"/>
  <c r="X182" i="20" s="1"/>
  <c r="U183" i="20"/>
  <c r="X183" i="20" s="1"/>
  <c r="U180" i="20"/>
  <c r="X180" i="20" s="1"/>
  <c r="U184" i="20"/>
  <c r="X184" i="20" s="1"/>
  <c r="U181" i="20"/>
  <c r="X181" i="20" s="1"/>
  <c r="Y498" i="20"/>
  <c r="Z498" i="20" s="1"/>
  <c r="AB498" i="20" s="1"/>
  <c r="Y310" i="20"/>
  <c r="Z310" i="20" s="1"/>
  <c r="AB310" i="20" s="1"/>
  <c r="U212" i="20"/>
  <c r="X212" i="20" s="1"/>
  <c r="U211" i="20"/>
  <c r="X211" i="20" s="1"/>
  <c r="U214" i="20"/>
  <c r="X214" i="20" s="1"/>
  <c r="U210" i="20"/>
  <c r="X210" i="20" s="1"/>
  <c r="U213" i="20"/>
  <c r="X213" i="20" s="1"/>
  <c r="T180" i="20"/>
  <c r="W180" i="20" s="1"/>
  <c r="T183" i="20"/>
  <c r="W183" i="20" s="1"/>
  <c r="T182" i="20"/>
  <c r="W182" i="20" s="1"/>
  <c r="T181" i="20"/>
  <c r="W181" i="20" s="1"/>
  <c r="T184" i="20"/>
  <c r="W184" i="20" s="1"/>
  <c r="Y497" i="20"/>
  <c r="Z497" i="20" s="1"/>
  <c r="AB497" i="20" s="1"/>
  <c r="U62" i="20"/>
  <c r="X62" i="20"/>
  <c r="W62" i="20"/>
  <c r="V62" i="20"/>
  <c r="S336" i="20"/>
  <c r="V336" i="20" s="1"/>
  <c r="S339" i="20"/>
  <c r="V339" i="20" s="1"/>
  <c r="S337" i="20"/>
  <c r="V337" i="20" s="1"/>
  <c r="S340" i="20"/>
  <c r="V340" i="20" s="1"/>
  <c r="S338" i="20"/>
  <c r="V338" i="20" s="1"/>
  <c r="Y306" i="20"/>
  <c r="Z306" i="20" s="1"/>
  <c r="AB306" i="20" s="1"/>
  <c r="T210" i="20"/>
  <c r="W210" i="20" s="1"/>
  <c r="T212" i="20"/>
  <c r="W212" i="20" s="1"/>
  <c r="T211" i="20"/>
  <c r="W211" i="20" s="1"/>
  <c r="T213" i="20"/>
  <c r="W213" i="20" s="1"/>
  <c r="T214" i="20"/>
  <c r="W214" i="20" s="1"/>
  <c r="W680" i="20"/>
  <c r="Z556" i="20"/>
  <c r="AA556" i="20"/>
  <c r="Y556" i="20"/>
  <c r="Y499" i="20"/>
  <c r="Z499" i="20" s="1"/>
  <c r="AB499" i="20" s="1"/>
  <c r="AA367" i="20"/>
  <c r="Y367" i="20"/>
  <c r="Z367" i="20"/>
  <c r="Z460" i="20"/>
  <c r="Y460" i="20"/>
  <c r="AA460" i="20"/>
  <c r="T339" i="20"/>
  <c r="W339" i="20" s="1"/>
  <c r="T336" i="20"/>
  <c r="W336" i="20" s="1"/>
  <c r="T338" i="20"/>
  <c r="W338" i="20" s="1"/>
  <c r="T337" i="20"/>
  <c r="W337" i="20" s="1"/>
  <c r="T340" i="20"/>
  <c r="W340" i="20" s="1"/>
  <c r="Y307" i="20"/>
  <c r="Z307" i="20" s="1"/>
  <c r="AB307" i="20" s="1"/>
  <c r="Z430" i="20"/>
  <c r="Y430" i="20"/>
  <c r="AA430" i="20"/>
  <c r="W153" i="20"/>
  <c r="W723" i="20" s="1"/>
  <c r="X153" i="20"/>
  <c r="AA273" i="20"/>
  <c r="AA274" i="20" s="1"/>
  <c r="AA275" i="20" s="1"/>
  <c r="AA276" i="20" s="1"/>
  <c r="AA277" i="20" s="1"/>
  <c r="Z270" i="20"/>
  <c r="AA619" i="20"/>
  <c r="Z619" i="20"/>
  <c r="Y619" i="20"/>
  <c r="Y495" i="20"/>
  <c r="Z495" i="20" s="1"/>
  <c r="AB495" i="20" s="1"/>
  <c r="AB494" i="20" s="1"/>
  <c r="W493" i="20" s="1"/>
  <c r="S526" i="20"/>
  <c r="V526" i="20" s="1"/>
  <c r="S525" i="20"/>
  <c r="V525" i="20" s="1"/>
  <c r="Y525" i="20" s="1"/>
  <c r="Z525" i="20" s="1"/>
  <c r="AB525" i="20" s="1"/>
  <c r="S529" i="20"/>
  <c r="V529" i="20" s="1"/>
  <c r="Y529" i="20" s="1"/>
  <c r="Z529" i="20" s="1"/>
  <c r="AB529" i="20" s="1"/>
  <c r="S527" i="20"/>
  <c r="V527" i="20" s="1"/>
  <c r="S528" i="20"/>
  <c r="V528" i="20" s="1"/>
  <c r="U338" i="20"/>
  <c r="X338" i="20" s="1"/>
  <c r="U337" i="20"/>
  <c r="X337" i="20" s="1"/>
  <c r="U339" i="20"/>
  <c r="X339" i="20" s="1"/>
  <c r="U336" i="20"/>
  <c r="X336" i="20" s="1"/>
  <c r="U340" i="20"/>
  <c r="X340" i="20" s="1"/>
  <c r="Y309" i="20"/>
  <c r="Z309" i="20" s="1"/>
  <c r="AB309" i="20" s="1"/>
  <c r="Z153" i="20"/>
  <c r="S723" i="20" s="1"/>
  <c r="Z712" i="20"/>
  <c r="Y712" i="20"/>
  <c r="AA712" i="20"/>
  <c r="AA588" i="20"/>
  <c r="AA589" i="20" s="1"/>
  <c r="AA590" i="20" s="1"/>
  <c r="AA591" i="20" s="1"/>
  <c r="AA592" i="20" s="1"/>
  <c r="Z585" i="20"/>
  <c r="Y580" i="20"/>
  <c r="T527" i="20"/>
  <c r="W527" i="20" s="1"/>
  <c r="T526" i="20"/>
  <c r="W526" i="20" s="1"/>
  <c r="T528" i="20"/>
  <c r="W528" i="20" s="1"/>
  <c r="T525" i="20"/>
  <c r="W525" i="20" s="1"/>
  <c r="T529" i="20"/>
  <c r="W529" i="20" s="1"/>
  <c r="Y308" i="20"/>
  <c r="Z308" i="20" s="1"/>
  <c r="AB308" i="20" s="1"/>
  <c r="Y723" i="20"/>
  <c r="K713" i="20"/>
  <c r="F712" i="20" s="1"/>
  <c r="I916" i="20"/>
  <c r="C915" i="20"/>
  <c r="F143" i="20"/>
  <c r="AB524" i="20"/>
  <c r="W523" i="20" s="1"/>
  <c r="K398" i="20"/>
  <c r="F397" i="20" s="1"/>
  <c r="F395" i="20"/>
  <c r="J727" i="20" s="1"/>
  <c r="X723" i="20"/>
  <c r="Y153" i="20"/>
  <c r="Z916" i="20"/>
  <c r="T915" i="20"/>
  <c r="AB723" i="20"/>
  <c r="E531" i="21" l="1"/>
  <c r="E729" i="21" s="1"/>
  <c r="F531" i="21"/>
  <c r="F729" i="21" s="1"/>
  <c r="K209" i="21"/>
  <c r="F208" i="21" s="1"/>
  <c r="G531" i="21"/>
  <c r="H531" i="21" s="1"/>
  <c r="I531" i="21"/>
  <c r="B729" i="21" s="1"/>
  <c r="D531" i="21"/>
  <c r="D729" i="21" s="1"/>
  <c r="I657" i="21"/>
  <c r="B731" i="21" s="1"/>
  <c r="G657" i="21"/>
  <c r="E657" i="21"/>
  <c r="E731" i="21" s="1"/>
  <c r="F657" i="21"/>
  <c r="F731" i="21" s="1"/>
  <c r="I731" i="21"/>
  <c r="K731" i="21" s="1"/>
  <c r="J723" i="20"/>
  <c r="K723" i="20" s="1"/>
  <c r="F153" i="20"/>
  <c r="F723" i="20" s="1"/>
  <c r="E153" i="20"/>
  <c r="E723" i="20" s="1"/>
  <c r="I153" i="20"/>
  <c r="B723" i="20" s="1"/>
  <c r="H723" i="20" s="1"/>
  <c r="D153" i="20"/>
  <c r="D723" i="20" s="1"/>
  <c r="G153" i="20"/>
  <c r="K494" i="20"/>
  <c r="F493" i="20" s="1"/>
  <c r="K620" i="20"/>
  <c r="F619" i="20" s="1"/>
  <c r="F491" i="20"/>
  <c r="I729" i="20" s="1"/>
  <c r="K587" i="21"/>
  <c r="F586" i="21" s="1"/>
  <c r="K713" i="21"/>
  <c r="F712" i="21" s="1"/>
  <c r="B967" i="20"/>
  <c r="D966" i="20"/>
  <c r="C966" i="20"/>
  <c r="B967" i="21"/>
  <c r="D966" i="21"/>
  <c r="C966" i="21"/>
  <c r="H654" i="20"/>
  <c r="I654" i="20" s="1"/>
  <c r="K654" i="20" s="1"/>
  <c r="H652" i="20"/>
  <c r="I652" i="20" s="1"/>
  <c r="K652" i="20" s="1"/>
  <c r="K305" i="20"/>
  <c r="F304" i="20" s="1"/>
  <c r="F302" i="20"/>
  <c r="H213" i="20"/>
  <c r="I213" i="20" s="1"/>
  <c r="K213" i="20" s="1"/>
  <c r="H651" i="20"/>
  <c r="I651" i="20" s="1"/>
  <c r="K651" i="20" s="1"/>
  <c r="H588" i="20"/>
  <c r="I588" i="20" s="1"/>
  <c r="K588" i="20" s="1"/>
  <c r="H655" i="20"/>
  <c r="I655" i="20" s="1"/>
  <c r="K655" i="20" s="1"/>
  <c r="H653" i="20"/>
  <c r="I653" i="20" s="1"/>
  <c r="K653" i="20" s="1"/>
  <c r="F428" i="20"/>
  <c r="E468" i="20" s="1"/>
  <c r="E728" i="20" s="1"/>
  <c r="F143" i="21"/>
  <c r="K368" i="20"/>
  <c r="F367" i="20" s="1"/>
  <c r="H337" i="20"/>
  <c r="I337" i="20" s="1"/>
  <c r="K337" i="20" s="1"/>
  <c r="H528" i="20"/>
  <c r="I528" i="20" s="1"/>
  <c r="K528" i="20" s="1"/>
  <c r="H340" i="20"/>
  <c r="I340" i="20" s="1"/>
  <c r="K340" i="20" s="1"/>
  <c r="K683" i="20"/>
  <c r="F682" i="20" s="1"/>
  <c r="F239" i="20"/>
  <c r="K242" i="20"/>
  <c r="F241" i="20" s="1"/>
  <c r="H276" i="20"/>
  <c r="I276" i="20" s="1"/>
  <c r="K276" i="20" s="1"/>
  <c r="F365" i="20"/>
  <c r="H336" i="20"/>
  <c r="I336" i="20" s="1"/>
  <c r="K336" i="20" s="1"/>
  <c r="H339" i="20"/>
  <c r="I339" i="20" s="1"/>
  <c r="K339" i="20" s="1"/>
  <c r="H214" i="20"/>
  <c r="I214" i="20" s="1"/>
  <c r="K214" i="20" s="1"/>
  <c r="K431" i="20"/>
  <c r="F430" i="20" s="1"/>
  <c r="I468" i="20" s="1"/>
  <c r="B728" i="20" s="1"/>
  <c r="H728" i="20" s="1"/>
  <c r="H211" i="20"/>
  <c r="I211" i="20" s="1"/>
  <c r="K211" i="20" s="1"/>
  <c r="H273" i="20"/>
  <c r="I273" i="20" s="1"/>
  <c r="K273" i="20" s="1"/>
  <c r="K146" i="21"/>
  <c r="F145" i="21" s="1"/>
  <c r="D342" i="21"/>
  <c r="D726" i="21" s="1"/>
  <c r="I342" i="21"/>
  <c r="B726" i="21" s="1"/>
  <c r="K431" i="21"/>
  <c r="F430" i="21" s="1"/>
  <c r="F428" i="21"/>
  <c r="D468" i="21" s="1"/>
  <c r="D728" i="21" s="1"/>
  <c r="F584" i="21"/>
  <c r="J730" i="21" s="1"/>
  <c r="F680" i="21"/>
  <c r="F720" i="21" s="1"/>
  <c r="F732" i="21" s="1"/>
  <c r="I730" i="21"/>
  <c r="K683" i="21"/>
  <c r="F682" i="21" s="1"/>
  <c r="I915" i="21"/>
  <c r="C914" i="21"/>
  <c r="H277" i="21"/>
  <c r="I277" i="21" s="1"/>
  <c r="K277" i="21" s="1"/>
  <c r="H273" i="21"/>
  <c r="I273" i="21" s="1"/>
  <c r="K273" i="21" s="1"/>
  <c r="I724" i="21"/>
  <c r="F710" i="21"/>
  <c r="J732" i="21" s="1"/>
  <c r="H276" i="21"/>
  <c r="I276" i="21" s="1"/>
  <c r="K276" i="21" s="1"/>
  <c r="F206" i="21"/>
  <c r="J724" i="21" s="1"/>
  <c r="H275" i="21"/>
  <c r="I275" i="21" s="1"/>
  <c r="K275" i="21" s="1"/>
  <c r="F239" i="21"/>
  <c r="K242" i="21"/>
  <c r="F241" i="21" s="1"/>
  <c r="K398" i="21"/>
  <c r="F397" i="21" s="1"/>
  <c r="F395" i="21"/>
  <c r="J727" i="21" s="1"/>
  <c r="K727" i="21" s="1"/>
  <c r="G342" i="21"/>
  <c r="F342" i="21"/>
  <c r="F726" i="21" s="1"/>
  <c r="I726" i="21"/>
  <c r="K726" i="21" s="1"/>
  <c r="H274" i="21"/>
  <c r="I274" i="21" s="1"/>
  <c r="K274" i="21" s="1"/>
  <c r="E405" i="20"/>
  <c r="E727" i="20" s="1"/>
  <c r="D405" i="20"/>
  <c r="D727" i="20" s="1"/>
  <c r="H560" i="20"/>
  <c r="I560" i="20" s="1"/>
  <c r="K560" i="20" s="1"/>
  <c r="H275" i="20"/>
  <c r="I275" i="20" s="1"/>
  <c r="K275" i="20" s="1"/>
  <c r="H462" i="20"/>
  <c r="I462" i="20" s="1"/>
  <c r="K462" i="20" s="1"/>
  <c r="K179" i="20"/>
  <c r="F178" i="20" s="1"/>
  <c r="F176" i="20"/>
  <c r="H529" i="20"/>
  <c r="I529" i="20" s="1"/>
  <c r="K529" i="20" s="1"/>
  <c r="F617" i="20"/>
  <c r="H592" i="20"/>
  <c r="I592" i="20" s="1"/>
  <c r="K592" i="20" s="1"/>
  <c r="H561" i="20"/>
  <c r="I561" i="20" s="1"/>
  <c r="K561" i="20" s="1"/>
  <c r="H466" i="20"/>
  <c r="I466" i="20" s="1"/>
  <c r="K466" i="20" s="1"/>
  <c r="H591" i="20"/>
  <c r="I591" i="20" s="1"/>
  <c r="K591" i="20" s="1"/>
  <c r="H338" i="20"/>
  <c r="I338" i="20" s="1"/>
  <c r="K338" i="20" s="1"/>
  <c r="H562" i="20"/>
  <c r="I562" i="20" s="1"/>
  <c r="K562" i="20" s="1"/>
  <c r="H274" i="20"/>
  <c r="I274" i="20" s="1"/>
  <c r="K274" i="20" s="1"/>
  <c r="H465" i="20"/>
  <c r="I465" i="20" s="1"/>
  <c r="K465" i="20" s="1"/>
  <c r="H525" i="20"/>
  <c r="I525" i="20" s="1"/>
  <c r="K525" i="20" s="1"/>
  <c r="F680" i="20"/>
  <c r="H589" i="20"/>
  <c r="I589" i="20" s="1"/>
  <c r="K589" i="20" s="1"/>
  <c r="H212" i="20"/>
  <c r="I212" i="20" s="1"/>
  <c r="K212" i="20" s="1"/>
  <c r="H559" i="20"/>
  <c r="I559" i="20" s="1"/>
  <c r="K559" i="20" s="1"/>
  <c r="H277" i="20"/>
  <c r="I277" i="20" s="1"/>
  <c r="K277" i="20" s="1"/>
  <c r="H463" i="20"/>
  <c r="I463" i="20" s="1"/>
  <c r="K463" i="20" s="1"/>
  <c r="H527" i="20"/>
  <c r="I527" i="20" s="1"/>
  <c r="K527" i="20" s="1"/>
  <c r="H590" i="20"/>
  <c r="I590" i="20" s="1"/>
  <c r="K590" i="20" s="1"/>
  <c r="H210" i="20"/>
  <c r="I210" i="20" s="1"/>
  <c r="K210" i="20" s="1"/>
  <c r="H558" i="20"/>
  <c r="I558" i="20" s="1"/>
  <c r="K558" i="20" s="1"/>
  <c r="H464" i="20"/>
  <c r="I464" i="20" s="1"/>
  <c r="K464" i="20" s="1"/>
  <c r="H526" i="20"/>
  <c r="I526" i="20" s="1"/>
  <c r="K526" i="20" s="1"/>
  <c r="Z732" i="21"/>
  <c r="AB732" i="21" s="1"/>
  <c r="X720" i="21"/>
  <c r="W720" i="21"/>
  <c r="W732" i="21" s="1"/>
  <c r="U720" i="21"/>
  <c r="U732" i="21" s="1"/>
  <c r="Z720" i="21"/>
  <c r="S732" i="21" s="1"/>
  <c r="Y732" i="21" s="1"/>
  <c r="V720" i="21"/>
  <c r="V732" i="21" s="1"/>
  <c r="Y403" i="21"/>
  <c r="Z403" i="21" s="1"/>
  <c r="AB403" i="21" s="1"/>
  <c r="AC723" i="21"/>
  <c r="AC724" i="21" s="1"/>
  <c r="AC725" i="21" s="1"/>
  <c r="AC726" i="21" s="1"/>
  <c r="AC727" i="21" s="1"/>
  <c r="T723" i="21"/>
  <c r="T724" i="21"/>
  <c r="Y402" i="21"/>
  <c r="Z402" i="21" s="1"/>
  <c r="AB402" i="21" s="1"/>
  <c r="AB461" i="21"/>
  <c r="W460" i="21" s="1"/>
  <c r="W458" i="21"/>
  <c r="AA728" i="21" s="1"/>
  <c r="AB728" i="21" s="1"/>
  <c r="Y401" i="21"/>
  <c r="Z401" i="21" s="1"/>
  <c r="AB401" i="21" s="1"/>
  <c r="X724" i="21"/>
  <c r="Y216" i="21"/>
  <c r="Y399" i="21"/>
  <c r="Z399" i="21" s="1"/>
  <c r="AB399" i="21" s="1"/>
  <c r="Z725" i="21"/>
  <c r="AB725" i="21" s="1"/>
  <c r="V279" i="21"/>
  <c r="V725" i="21" s="1"/>
  <c r="U279" i="21"/>
  <c r="U725" i="21" s="1"/>
  <c r="Z279" i="21"/>
  <c r="S725" i="21" s="1"/>
  <c r="Y725" i="21" s="1"/>
  <c r="T725" i="21" s="1"/>
  <c r="X279" i="21"/>
  <c r="W279" i="21"/>
  <c r="W725" i="21" s="1"/>
  <c r="Y657" i="21"/>
  <c r="X731" i="21"/>
  <c r="X726" i="21"/>
  <c r="Y342" i="21"/>
  <c r="W584" i="21"/>
  <c r="AA730" i="21" s="1"/>
  <c r="AB730" i="21" s="1"/>
  <c r="X730" i="21"/>
  <c r="Y594" i="21"/>
  <c r="Y400" i="21"/>
  <c r="Z400" i="21" s="1"/>
  <c r="AB400" i="21" s="1"/>
  <c r="AB726" i="21"/>
  <c r="S651" i="20"/>
  <c r="V651" i="20" s="1"/>
  <c r="S653" i="20"/>
  <c r="V653" i="20" s="1"/>
  <c r="S655" i="20"/>
  <c r="V655" i="20" s="1"/>
  <c r="S652" i="20"/>
  <c r="V652" i="20" s="1"/>
  <c r="S654" i="20"/>
  <c r="V654" i="20" s="1"/>
  <c r="S436" i="20"/>
  <c r="V436" i="20" s="1"/>
  <c r="S433" i="20"/>
  <c r="V433" i="20" s="1"/>
  <c r="S432" i="20"/>
  <c r="V432" i="20" s="1"/>
  <c r="S434" i="20"/>
  <c r="V434" i="20" s="1"/>
  <c r="S435" i="20"/>
  <c r="V435" i="20" s="1"/>
  <c r="S715" i="20"/>
  <c r="V715" i="20" s="1"/>
  <c r="S717" i="20"/>
  <c r="V717" i="20" s="1"/>
  <c r="S714" i="20"/>
  <c r="V714" i="20" s="1"/>
  <c r="S718" i="20"/>
  <c r="V718" i="20" s="1"/>
  <c r="S716" i="20"/>
  <c r="V716" i="20" s="1"/>
  <c r="AA271" i="20"/>
  <c r="Y271" i="20"/>
  <c r="Z271" i="20"/>
  <c r="T432" i="20"/>
  <c r="W432" i="20" s="1"/>
  <c r="T435" i="20"/>
  <c r="W435" i="20" s="1"/>
  <c r="T433" i="20"/>
  <c r="W433" i="20" s="1"/>
  <c r="T434" i="20"/>
  <c r="W434" i="20" s="1"/>
  <c r="T436" i="20"/>
  <c r="W436" i="20" s="1"/>
  <c r="U370" i="20"/>
  <c r="X370" i="20" s="1"/>
  <c r="U369" i="20"/>
  <c r="X369" i="20" s="1"/>
  <c r="U371" i="20"/>
  <c r="X371" i="20" s="1"/>
  <c r="U372" i="20"/>
  <c r="X372" i="20" s="1"/>
  <c r="U373" i="20"/>
  <c r="X373" i="20" s="1"/>
  <c r="Y338" i="20"/>
  <c r="Z338" i="20" s="1"/>
  <c r="AB338" i="20" s="1"/>
  <c r="Y211" i="20"/>
  <c r="Z211" i="20" s="1"/>
  <c r="AB211" i="20" s="1"/>
  <c r="U244" i="20"/>
  <c r="X244" i="20" s="1"/>
  <c r="U247" i="20"/>
  <c r="X247" i="20" s="1"/>
  <c r="U243" i="20"/>
  <c r="X243" i="20" s="1"/>
  <c r="U245" i="20"/>
  <c r="X245" i="20" s="1"/>
  <c r="U246" i="20"/>
  <c r="X246" i="20" s="1"/>
  <c r="Y182" i="20"/>
  <c r="Z182" i="20" s="1"/>
  <c r="AB182" i="20" s="1"/>
  <c r="U623" i="20"/>
  <c r="X623" i="20" s="1"/>
  <c r="U625" i="20"/>
  <c r="X625" i="20" s="1"/>
  <c r="U621" i="20"/>
  <c r="X621" i="20" s="1"/>
  <c r="U622" i="20"/>
  <c r="X622" i="20" s="1"/>
  <c r="U624" i="20"/>
  <c r="X624" i="20" s="1"/>
  <c r="V720" i="20"/>
  <c r="V732" i="20" s="1"/>
  <c r="W720" i="20"/>
  <c r="W732" i="20" s="1"/>
  <c r="U720" i="20"/>
  <c r="U732" i="20" s="1"/>
  <c r="X720" i="20"/>
  <c r="Z732" i="20"/>
  <c r="Z720" i="20"/>
  <c r="S732" i="20" s="1"/>
  <c r="Y732" i="20" s="1"/>
  <c r="T714" i="20"/>
  <c r="W714" i="20" s="1"/>
  <c r="T716" i="20"/>
  <c r="W716" i="20" s="1"/>
  <c r="T717" i="20"/>
  <c r="W717" i="20" s="1"/>
  <c r="T715" i="20"/>
  <c r="W715" i="20" s="1"/>
  <c r="T718" i="20"/>
  <c r="W718" i="20" s="1"/>
  <c r="Y526" i="20"/>
  <c r="Z526" i="20" s="1"/>
  <c r="AB526" i="20" s="1"/>
  <c r="AB305" i="20"/>
  <c r="W304" i="20" s="1"/>
  <c r="U465" i="20"/>
  <c r="X465" i="20" s="1"/>
  <c r="U463" i="20"/>
  <c r="X463" i="20" s="1"/>
  <c r="U462" i="20"/>
  <c r="X462" i="20" s="1"/>
  <c r="U464" i="20"/>
  <c r="X464" i="20" s="1"/>
  <c r="U466" i="20"/>
  <c r="X466" i="20" s="1"/>
  <c r="Y340" i="20"/>
  <c r="Z340" i="20" s="1"/>
  <c r="AB340" i="20" s="1"/>
  <c r="Y213" i="20"/>
  <c r="Z213" i="20" s="1"/>
  <c r="AB213" i="20" s="1"/>
  <c r="S243" i="20"/>
  <c r="V243" i="20" s="1"/>
  <c r="S247" i="20"/>
  <c r="V247" i="20" s="1"/>
  <c r="S245" i="20"/>
  <c r="V245" i="20" s="1"/>
  <c r="S244" i="20"/>
  <c r="V244" i="20" s="1"/>
  <c r="Y244" i="20" s="1"/>
  <c r="Z244" i="20" s="1"/>
  <c r="AB244" i="20" s="1"/>
  <c r="S246" i="20"/>
  <c r="V246" i="20" s="1"/>
  <c r="Y246" i="20" s="1"/>
  <c r="Z246" i="20" s="1"/>
  <c r="AB246" i="20" s="1"/>
  <c r="Y181" i="20"/>
  <c r="Z181" i="20" s="1"/>
  <c r="AB181" i="20" s="1"/>
  <c r="S372" i="20"/>
  <c r="V372" i="20" s="1"/>
  <c r="S369" i="20"/>
  <c r="V369" i="20" s="1"/>
  <c r="S370" i="20"/>
  <c r="V370" i="20" s="1"/>
  <c r="S373" i="20"/>
  <c r="V373" i="20" s="1"/>
  <c r="S371" i="20"/>
  <c r="V371" i="20" s="1"/>
  <c r="Y214" i="20"/>
  <c r="Z214" i="20" s="1"/>
  <c r="AB214" i="20" s="1"/>
  <c r="W302" i="20"/>
  <c r="Z726" i="20" s="1"/>
  <c r="S465" i="20"/>
  <c r="V465" i="20" s="1"/>
  <c r="S466" i="20"/>
  <c r="V466" i="20" s="1"/>
  <c r="S462" i="20"/>
  <c r="V462" i="20" s="1"/>
  <c r="S463" i="20"/>
  <c r="V463" i="20" s="1"/>
  <c r="S464" i="20"/>
  <c r="V464" i="20" s="1"/>
  <c r="S562" i="20"/>
  <c r="V562" i="20" s="1"/>
  <c r="S560" i="20"/>
  <c r="V560" i="20" s="1"/>
  <c r="S558" i="20"/>
  <c r="V558" i="20" s="1"/>
  <c r="S561" i="20"/>
  <c r="V561" i="20" s="1"/>
  <c r="S559" i="20"/>
  <c r="V559" i="20" s="1"/>
  <c r="Y337" i="20"/>
  <c r="Z337" i="20" s="1"/>
  <c r="AB337" i="20" s="1"/>
  <c r="AA397" i="20"/>
  <c r="Y397" i="20"/>
  <c r="Z397" i="20"/>
  <c r="T247" i="20"/>
  <c r="W247" i="20" s="1"/>
  <c r="T245" i="20"/>
  <c r="W245" i="20" s="1"/>
  <c r="T246" i="20"/>
  <c r="W246" i="20" s="1"/>
  <c r="T244" i="20"/>
  <c r="W244" i="20" s="1"/>
  <c r="T243" i="20"/>
  <c r="W243" i="20" s="1"/>
  <c r="Y183" i="20"/>
  <c r="Z183" i="20" s="1"/>
  <c r="AB183" i="20" s="1"/>
  <c r="U716" i="20"/>
  <c r="X716" i="20" s="1"/>
  <c r="U718" i="20"/>
  <c r="X718" i="20" s="1"/>
  <c r="U717" i="20"/>
  <c r="X717" i="20" s="1"/>
  <c r="U715" i="20"/>
  <c r="X715" i="20" s="1"/>
  <c r="U714" i="20"/>
  <c r="X714" i="20" s="1"/>
  <c r="AA586" i="20"/>
  <c r="Z586" i="20"/>
  <c r="Y586" i="20"/>
  <c r="Y528" i="20"/>
  <c r="Z528" i="20" s="1"/>
  <c r="AB528" i="20" s="1"/>
  <c r="S621" i="20"/>
  <c r="V621" i="20" s="1"/>
  <c r="S622" i="20"/>
  <c r="V622" i="20" s="1"/>
  <c r="Y622" i="20" s="1"/>
  <c r="Z622" i="20" s="1"/>
  <c r="AB622" i="20" s="1"/>
  <c r="S623" i="20"/>
  <c r="V623" i="20" s="1"/>
  <c r="S625" i="20"/>
  <c r="V625" i="20" s="1"/>
  <c r="S624" i="20"/>
  <c r="V624" i="20" s="1"/>
  <c r="Y624" i="20" s="1"/>
  <c r="Z624" i="20" s="1"/>
  <c r="AB624" i="20" s="1"/>
  <c r="T462" i="20"/>
  <c r="W462" i="20" s="1"/>
  <c r="T466" i="20"/>
  <c r="W466" i="20" s="1"/>
  <c r="T463" i="20"/>
  <c r="W463" i="20" s="1"/>
  <c r="T464" i="20"/>
  <c r="W464" i="20" s="1"/>
  <c r="T465" i="20"/>
  <c r="W465" i="20" s="1"/>
  <c r="U561" i="20"/>
  <c r="X561" i="20" s="1"/>
  <c r="U558" i="20"/>
  <c r="X558" i="20" s="1"/>
  <c r="U560" i="20"/>
  <c r="X560" i="20" s="1"/>
  <c r="U562" i="20"/>
  <c r="X562" i="20" s="1"/>
  <c r="U559" i="20"/>
  <c r="X559" i="20" s="1"/>
  <c r="Y339" i="20"/>
  <c r="Z339" i="20" s="1"/>
  <c r="AB339" i="20" s="1"/>
  <c r="Y212" i="20"/>
  <c r="Z212" i="20" s="1"/>
  <c r="AB212" i="20" s="1"/>
  <c r="U652" i="20"/>
  <c r="X652" i="20" s="1"/>
  <c r="U654" i="20"/>
  <c r="X654" i="20" s="1"/>
  <c r="U653" i="20"/>
  <c r="X653" i="20" s="1"/>
  <c r="U651" i="20"/>
  <c r="X651" i="20" s="1"/>
  <c r="U655" i="20"/>
  <c r="X655" i="20" s="1"/>
  <c r="Y180" i="20"/>
  <c r="Z180" i="20" s="1"/>
  <c r="AB180" i="20" s="1"/>
  <c r="Y527" i="20"/>
  <c r="Z527" i="20" s="1"/>
  <c r="AB527" i="20" s="1"/>
  <c r="T624" i="20"/>
  <c r="W624" i="20" s="1"/>
  <c r="T623" i="20"/>
  <c r="W623" i="20" s="1"/>
  <c r="T625" i="20"/>
  <c r="W625" i="20" s="1"/>
  <c r="T622" i="20"/>
  <c r="W622" i="20" s="1"/>
  <c r="T621" i="20"/>
  <c r="W621" i="20" s="1"/>
  <c r="U433" i="20"/>
  <c r="X433" i="20" s="1"/>
  <c r="U436" i="20"/>
  <c r="X436" i="20" s="1"/>
  <c r="U434" i="20"/>
  <c r="X434" i="20" s="1"/>
  <c r="U432" i="20"/>
  <c r="X432" i="20" s="1"/>
  <c r="U435" i="20"/>
  <c r="X435" i="20" s="1"/>
  <c r="T372" i="20"/>
  <c r="W372" i="20" s="1"/>
  <c r="T373" i="20"/>
  <c r="W373" i="20" s="1"/>
  <c r="T369" i="20"/>
  <c r="W369" i="20" s="1"/>
  <c r="T370" i="20"/>
  <c r="W370" i="20" s="1"/>
  <c r="T371" i="20"/>
  <c r="W371" i="20" s="1"/>
  <c r="T560" i="20"/>
  <c r="W560" i="20" s="1"/>
  <c r="T562" i="20"/>
  <c r="W562" i="20" s="1"/>
  <c r="T558" i="20"/>
  <c r="W558" i="20" s="1"/>
  <c r="T561" i="20"/>
  <c r="W561" i="20" s="1"/>
  <c r="T559" i="20"/>
  <c r="W559" i="20" s="1"/>
  <c r="Y336" i="20"/>
  <c r="Z336" i="20" s="1"/>
  <c r="AB336" i="20" s="1"/>
  <c r="Y210" i="20"/>
  <c r="Z210" i="20" s="1"/>
  <c r="AB210" i="20" s="1"/>
  <c r="W206" i="20" s="1"/>
  <c r="AA724" i="20" s="1"/>
  <c r="W491" i="20"/>
  <c r="T655" i="20"/>
  <c r="W655" i="20" s="1"/>
  <c r="T653" i="20"/>
  <c r="W653" i="20" s="1"/>
  <c r="T651" i="20"/>
  <c r="W651" i="20" s="1"/>
  <c r="T654" i="20"/>
  <c r="W654" i="20" s="1"/>
  <c r="T652" i="20"/>
  <c r="W652" i="20" s="1"/>
  <c r="Y184" i="20"/>
  <c r="Z184" i="20" s="1"/>
  <c r="AB184" i="20" s="1"/>
  <c r="W920" i="20"/>
  <c r="W64" i="20" s="1"/>
  <c r="Z917" i="20"/>
  <c r="T917" i="20" s="1"/>
  <c r="T916" i="20"/>
  <c r="X920" i="20" s="1"/>
  <c r="Y920" i="20" s="1"/>
  <c r="X64" i="20" s="1"/>
  <c r="I917" i="20"/>
  <c r="C917" i="20" s="1"/>
  <c r="C916" i="20"/>
  <c r="E920" i="20" s="1"/>
  <c r="E64" i="20" s="1"/>
  <c r="X342" i="20"/>
  <c r="W342" i="20"/>
  <c r="W726" i="20" s="1"/>
  <c r="Z342" i="20"/>
  <c r="S726" i="20" s="1"/>
  <c r="V342" i="20"/>
  <c r="V726" i="20" s="1"/>
  <c r="U342" i="20"/>
  <c r="U726" i="20" s="1"/>
  <c r="G729" i="21" l="1"/>
  <c r="H729" i="21" s="1"/>
  <c r="D216" i="21"/>
  <c r="D724" i="21" s="1"/>
  <c r="I594" i="21"/>
  <c r="B730" i="21" s="1"/>
  <c r="I468" i="21"/>
  <c r="B728" i="21" s="1"/>
  <c r="H728" i="21" s="1"/>
  <c r="F216" i="21"/>
  <c r="F724" i="21" s="1"/>
  <c r="G594" i="21"/>
  <c r="H594" i="21" s="1"/>
  <c r="G216" i="21"/>
  <c r="H216" i="21" s="1"/>
  <c r="F594" i="21"/>
  <c r="F730" i="21" s="1"/>
  <c r="D594" i="21"/>
  <c r="D730" i="21" s="1"/>
  <c r="F405" i="21"/>
  <c r="F727" i="21" s="1"/>
  <c r="E405" i="21"/>
  <c r="E727" i="21" s="1"/>
  <c r="E594" i="21"/>
  <c r="E730" i="21" s="1"/>
  <c r="E216" i="21"/>
  <c r="E724" i="21" s="1"/>
  <c r="I216" i="21"/>
  <c r="B724" i="21" s="1"/>
  <c r="G731" i="21"/>
  <c r="H731" i="21" s="1"/>
  <c r="H657" i="21"/>
  <c r="G531" i="20"/>
  <c r="H531" i="20" s="1"/>
  <c r="F332" i="20"/>
  <c r="J726" i="20" s="1"/>
  <c r="K557" i="20"/>
  <c r="F556" i="20" s="1"/>
  <c r="K650" i="20"/>
  <c r="F649" i="20" s="1"/>
  <c r="H153" i="20"/>
  <c r="G723" i="20"/>
  <c r="K587" i="20"/>
  <c r="F586" i="20" s="1"/>
  <c r="I405" i="20"/>
  <c r="B727" i="20" s="1"/>
  <c r="H727" i="20" s="1"/>
  <c r="I725" i="20"/>
  <c r="E531" i="20"/>
  <c r="E729" i="20" s="1"/>
  <c r="G279" i="20"/>
  <c r="G725" i="20" s="1"/>
  <c r="J723" i="21"/>
  <c r="K723" i="21" s="1"/>
  <c r="G153" i="21"/>
  <c r="F153" i="21"/>
  <c r="F723" i="21" s="1"/>
  <c r="E153" i="21"/>
  <c r="E723" i="21" s="1"/>
  <c r="D153" i="21"/>
  <c r="D723" i="21" s="1"/>
  <c r="I153" i="21"/>
  <c r="B723" i="21" s="1"/>
  <c r="D967" i="20"/>
  <c r="C967" i="20"/>
  <c r="B968" i="20"/>
  <c r="B968" i="21"/>
  <c r="D967" i="21"/>
  <c r="C967" i="21"/>
  <c r="I728" i="20"/>
  <c r="G405" i="20"/>
  <c r="H405" i="20" s="1"/>
  <c r="G468" i="20"/>
  <c r="G728" i="20" s="1"/>
  <c r="F468" i="20"/>
  <c r="F728" i="20" s="1"/>
  <c r="D468" i="20"/>
  <c r="D728" i="20" s="1"/>
  <c r="F521" i="20"/>
  <c r="E342" i="20"/>
  <c r="E726" i="20" s="1"/>
  <c r="D342" i="20"/>
  <c r="D726" i="20" s="1"/>
  <c r="I726" i="20"/>
  <c r="K726" i="20" s="1"/>
  <c r="F342" i="20"/>
  <c r="F726" i="20" s="1"/>
  <c r="I342" i="20"/>
  <c r="B726" i="20" s="1"/>
  <c r="H726" i="20" s="1"/>
  <c r="F647" i="20"/>
  <c r="J731" i="20" s="1"/>
  <c r="E468" i="21"/>
  <c r="E728" i="21" s="1"/>
  <c r="I728" i="21"/>
  <c r="K728" i="21" s="1"/>
  <c r="F468" i="21"/>
  <c r="F728" i="21" s="1"/>
  <c r="G468" i="21"/>
  <c r="H468" i="21" s="1"/>
  <c r="K335" i="20"/>
  <c r="F334" i="20" s="1"/>
  <c r="I727" i="20"/>
  <c r="K727" i="20" s="1"/>
  <c r="F920" i="20"/>
  <c r="F64" i="20" s="1"/>
  <c r="F405" i="20"/>
  <c r="F727" i="20" s="1"/>
  <c r="K272" i="20"/>
  <c r="F271" i="20" s="1"/>
  <c r="K524" i="20"/>
  <c r="F523" i="20" s="1"/>
  <c r="K730" i="21"/>
  <c r="D720" i="21"/>
  <c r="D732" i="21" s="1"/>
  <c r="G720" i="21"/>
  <c r="G732" i="21" s="1"/>
  <c r="I732" i="21"/>
  <c r="K732" i="21" s="1"/>
  <c r="E720" i="21"/>
  <c r="E732" i="21" s="1"/>
  <c r="I720" i="21"/>
  <c r="B732" i="21" s="1"/>
  <c r="H732" i="21" s="1"/>
  <c r="I916" i="21"/>
  <c r="C915" i="21"/>
  <c r="I405" i="21"/>
  <c r="B727" i="21" s="1"/>
  <c r="G405" i="21"/>
  <c r="D405" i="21"/>
  <c r="D727" i="21" s="1"/>
  <c r="K724" i="21"/>
  <c r="I725" i="21"/>
  <c r="K272" i="21"/>
  <c r="F271" i="21" s="1"/>
  <c r="F269" i="21"/>
  <c r="J725" i="21" s="1"/>
  <c r="H342" i="21"/>
  <c r="G726" i="21"/>
  <c r="H726" i="21" s="1"/>
  <c r="F584" i="20"/>
  <c r="J730" i="20" s="1"/>
  <c r="I731" i="20"/>
  <c r="E720" i="20"/>
  <c r="E732" i="20" s="1"/>
  <c r="I732" i="20"/>
  <c r="K732" i="20" s="1"/>
  <c r="G720" i="20"/>
  <c r="D720" i="20"/>
  <c r="D732" i="20" s="1"/>
  <c r="F720" i="20"/>
  <c r="F732" i="20" s="1"/>
  <c r="I720" i="20"/>
  <c r="B732" i="20" s="1"/>
  <c r="H732" i="20" s="1"/>
  <c r="I724" i="20"/>
  <c r="F269" i="20"/>
  <c r="J725" i="20" s="1"/>
  <c r="K461" i="20"/>
  <c r="F460" i="20" s="1"/>
  <c r="F458" i="20"/>
  <c r="J728" i="20" s="1"/>
  <c r="K209" i="20"/>
  <c r="F208" i="20" s="1"/>
  <c r="F206" i="20"/>
  <c r="J724" i="20" s="1"/>
  <c r="F554" i="20"/>
  <c r="X732" i="21"/>
  <c r="Y720" i="21"/>
  <c r="W395" i="21"/>
  <c r="AA727" i="21" s="1"/>
  <c r="AB727" i="21" s="1"/>
  <c r="AA63" i="21" s="1"/>
  <c r="AB398" i="21"/>
  <c r="W397" i="21" s="1"/>
  <c r="X725" i="21"/>
  <c r="Y279" i="21"/>
  <c r="T726" i="21"/>
  <c r="R733" i="21"/>
  <c r="S733" i="21" s="1"/>
  <c r="S63" i="21" s="1"/>
  <c r="AC728" i="21"/>
  <c r="T727" i="21"/>
  <c r="Z531" i="20"/>
  <c r="S729" i="20" s="1"/>
  <c r="Y729" i="20" s="1"/>
  <c r="Z729" i="20"/>
  <c r="X531" i="20"/>
  <c r="W531" i="20"/>
  <c r="W729" i="20" s="1"/>
  <c r="U531" i="20"/>
  <c r="U729" i="20" s="1"/>
  <c r="V531" i="20"/>
  <c r="V729" i="20" s="1"/>
  <c r="W176" i="20"/>
  <c r="AB179" i="20"/>
  <c r="W178" i="20" s="1"/>
  <c r="S592" i="20"/>
  <c r="V592" i="20" s="1"/>
  <c r="Y592" i="20" s="1"/>
  <c r="Z592" i="20" s="1"/>
  <c r="AB592" i="20" s="1"/>
  <c r="S591" i="20"/>
  <c r="V591" i="20" s="1"/>
  <c r="S590" i="20"/>
  <c r="V590" i="20" s="1"/>
  <c r="S588" i="20"/>
  <c r="V588" i="20" s="1"/>
  <c r="S589" i="20"/>
  <c r="V589" i="20" s="1"/>
  <c r="Y559" i="20"/>
  <c r="Z559" i="20" s="1"/>
  <c r="AB559" i="20" s="1"/>
  <c r="Y463" i="20"/>
  <c r="Z463" i="20" s="1"/>
  <c r="AB463" i="20" s="1"/>
  <c r="Y371" i="20"/>
  <c r="Z371" i="20" s="1"/>
  <c r="AB371" i="20" s="1"/>
  <c r="AB209" i="20"/>
  <c r="W208" i="20" s="1"/>
  <c r="T277" i="20"/>
  <c r="W277" i="20" s="1"/>
  <c r="T275" i="20"/>
  <c r="W275" i="20" s="1"/>
  <c r="T276" i="20"/>
  <c r="W276" i="20" s="1"/>
  <c r="T273" i="20"/>
  <c r="W273" i="20" s="1"/>
  <c r="T274" i="20"/>
  <c r="W274" i="20" s="1"/>
  <c r="Y717" i="20"/>
  <c r="Z717" i="20" s="1"/>
  <c r="AB717" i="20" s="1"/>
  <c r="Y436" i="20"/>
  <c r="Z436" i="20" s="1"/>
  <c r="AB436" i="20" s="1"/>
  <c r="Y625" i="20"/>
  <c r="Z625" i="20" s="1"/>
  <c r="AB625" i="20" s="1"/>
  <c r="T592" i="20"/>
  <c r="W592" i="20" s="1"/>
  <c r="T588" i="20"/>
  <c r="W588" i="20" s="1"/>
  <c r="T591" i="20"/>
  <c r="W591" i="20" s="1"/>
  <c r="T590" i="20"/>
  <c r="W590" i="20" s="1"/>
  <c r="T589" i="20"/>
  <c r="W589" i="20" s="1"/>
  <c r="Y561" i="20"/>
  <c r="Z561" i="20" s="1"/>
  <c r="AB561" i="20" s="1"/>
  <c r="Y462" i="20"/>
  <c r="Z462" i="20" s="1"/>
  <c r="AB462" i="20" s="1"/>
  <c r="Y373" i="20"/>
  <c r="Z373" i="20" s="1"/>
  <c r="AB373" i="20" s="1"/>
  <c r="W521" i="20"/>
  <c r="AA729" i="20" s="1"/>
  <c r="S273" i="20"/>
  <c r="V273" i="20" s="1"/>
  <c r="S277" i="20"/>
  <c r="V277" i="20" s="1"/>
  <c r="S276" i="20"/>
  <c r="V276" i="20" s="1"/>
  <c r="S274" i="20"/>
  <c r="V274" i="20" s="1"/>
  <c r="S275" i="20"/>
  <c r="V275" i="20" s="1"/>
  <c r="Y275" i="20" s="1"/>
  <c r="Z275" i="20" s="1"/>
  <c r="AB275" i="20" s="1"/>
  <c r="Y715" i="20"/>
  <c r="Z715" i="20" s="1"/>
  <c r="AB715" i="20" s="1"/>
  <c r="Y654" i="20"/>
  <c r="Z654" i="20" s="1"/>
  <c r="AB654" i="20" s="1"/>
  <c r="AB335" i="20"/>
  <c r="W334" i="20" s="1"/>
  <c r="W332" i="20"/>
  <c r="AA726" i="20" s="1"/>
  <c r="AB726" i="20" s="1"/>
  <c r="Y623" i="20"/>
  <c r="Z623" i="20" s="1"/>
  <c r="AB623" i="20" s="1"/>
  <c r="U588" i="20"/>
  <c r="X588" i="20" s="1"/>
  <c r="U591" i="20"/>
  <c r="X591" i="20" s="1"/>
  <c r="U589" i="20"/>
  <c r="X589" i="20" s="1"/>
  <c r="U592" i="20"/>
  <c r="X592" i="20" s="1"/>
  <c r="U590" i="20"/>
  <c r="X590" i="20" s="1"/>
  <c r="T403" i="20"/>
  <c r="W403" i="20" s="1"/>
  <c r="T401" i="20"/>
  <c r="W401" i="20" s="1"/>
  <c r="T400" i="20"/>
  <c r="W400" i="20" s="1"/>
  <c r="T399" i="20"/>
  <c r="W399" i="20" s="1"/>
  <c r="T402" i="20"/>
  <c r="W402" i="20" s="1"/>
  <c r="Y558" i="20"/>
  <c r="Z558" i="20" s="1"/>
  <c r="AB558" i="20" s="1"/>
  <c r="Y466" i="20"/>
  <c r="Z466" i="20" s="1"/>
  <c r="AB466" i="20" s="1"/>
  <c r="AB461" i="20" s="1"/>
  <c r="W460" i="20" s="1"/>
  <c r="Y370" i="20"/>
  <c r="Z370" i="20" s="1"/>
  <c r="AB370" i="20" s="1"/>
  <c r="Y245" i="20"/>
  <c r="Z245" i="20" s="1"/>
  <c r="AB245" i="20" s="1"/>
  <c r="U276" i="20"/>
  <c r="X276" i="20" s="1"/>
  <c r="U273" i="20"/>
  <c r="X273" i="20" s="1"/>
  <c r="U275" i="20"/>
  <c r="X275" i="20" s="1"/>
  <c r="U274" i="20"/>
  <c r="X274" i="20" s="1"/>
  <c r="U277" i="20"/>
  <c r="X277" i="20" s="1"/>
  <c r="Y435" i="20"/>
  <c r="Z435" i="20" s="1"/>
  <c r="AB435" i="20" s="1"/>
  <c r="Y652" i="20"/>
  <c r="Z652" i="20" s="1"/>
  <c r="AB652" i="20" s="1"/>
  <c r="W617" i="20"/>
  <c r="S399" i="20"/>
  <c r="V399" i="20" s="1"/>
  <c r="S402" i="20"/>
  <c r="V402" i="20" s="1"/>
  <c r="S403" i="20"/>
  <c r="V403" i="20" s="1"/>
  <c r="S400" i="20"/>
  <c r="V400" i="20" s="1"/>
  <c r="Y400" i="20" s="1"/>
  <c r="Z400" i="20" s="1"/>
  <c r="AB400" i="20" s="1"/>
  <c r="S401" i="20"/>
  <c r="V401" i="20" s="1"/>
  <c r="Y560" i="20"/>
  <c r="Z560" i="20" s="1"/>
  <c r="AB560" i="20" s="1"/>
  <c r="Y465" i="20"/>
  <c r="Z465" i="20" s="1"/>
  <c r="AB465" i="20" s="1"/>
  <c r="Y369" i="20"/>
  <c r="Z369" i="20" s="1"/>
  <c r="AB369" i="20" s="1"/>
  <c r="Y247" i="20"/>
  <c r="Z247" i="20" s="1"/>
  <c r="AB247" i="20" s="1"/>
  <c r="Y720" i="20"/>
  <c r="X732" i="20"/>
  <c r="Y716" i="20"/>
  <c r="Z716" i="20" s="1"/>
  <c r="AB716" i="20" s="1"/>
  <c r="Y434" i="20"/>
  <c r="Z434" i="20" s="1"/>
  <c r="AB434" i="20" s="1"/>
  <c r="Y655" i="20"/>
  <c r="Z655" i="20" s="1"/>
  <c r="AB655" i="20" s="1"/>
  <c r="Y621" i="20"/>
  <c r="Z621" i="20" s="1"/>
  <c r="AB621" i="20" s="1"/>
  <c r="AB620" i="20" s="1"/>
  <c r="W619" i="20" s="1"/>
  <c r="U401" i="20"/>
  <c r="X401" i="20" s="1"/>
  <c r="U399" i="20"/>
  <c r="X399" i="20" s="1"/>
  <c r="U403" i="20"/>
  <c r="X403" i="20" s="1"/>
  <c r="U400" i="20"/>
  <c r="X400" i="20" s="1"/>
  <c r="U402" i="20"/>
  <c r="X402" i="20" s="1"/>
  <c r="Y562" i="20"/>
  <c r="Z562" i="20" s="1"/>
  <c r="AB562" i="20" s="1"/>
  <c r="Y372" i="20"/>
  <c r="Z372" i="20" s="1"/>
  <c r="AB372" i="20" s="1"/>
  <c r="Y243" i="20"/>
  <c r="Z243" i="20" s="1"/>
  <c r="AB243" i="20" s="1"/>
  <c r="Y718" i="20"/>
  <c r="Z718" i="20" s="1"/>
  <c r="AB718" i="20" s="1"/>
  <c r="Y432" i="20"/>
  <c r="Z432" i="20" s="1"/>
  <c r="AB432" i="20" s="1"/>
  <c r="Y653" i="20"/>
  <c r="Z653" i="20" s="1"/>
  <c r="AB653" i="20" s="1"/>
  <c r="Y464" i="20"/>
  <c r="Z464" i="20" s="1"/>
  <c r="AB464" i="20" s="1"/>
  <c r="Y714" i="20"/>
  <c r="Z714" i="20" s="1"/>
  <c r="AB714" i="20" s="1"/>
  <c r="AB713" i="20" s="1"/>
  <c r="W712" i="20" s="1"/>
  <c r="Y433" i="20"/>
  <c r="Z433" i="20" s="1"/>
  <c r="AB433" i="20" s="1"/>
  <c r="AB431" i="20" s="1"/>
  <c r="W430" i="20" s="1"/>
  <c r="Y651" i="20"/>
  <c r="Z651" i="20" s="1"/>
  <c r="AB651" i="20" s="1"/>
  <c r="AB650" i="20" s="1"/>
  <c r="W649" i="20" s="1"/>
  <c r="Y726" i="20"/>
  <c r="G727" i="20"/>
  <c r="D920" i="20"/>
  <c r="D64" i="20" s="1"/>
  <c r="U920" i="20"/>
  <c r="U64" i="20" s="1"/>
  <c r="G920" i="20"/>
  <c r="H920" i="20" s="1"/>
  <c r="G64" i="20" s="1"/>
  <c r="V920" i="20"/>
  <c r="V64" i="20" s="1"/>
  <c r="X726" i="20"/>
  <c r="Y342" i="20"/>
  <c r="G730" i="21" l="1"/>
  <c r="H730" i="21" s="1"/>
  <c r="G724" i="21"/>
  <c r="H724" i="21" s="1"/>
  <c r="G279" i="21"/>
  <c r="H279" i="21" s="1"/>
  <c r="I279" i="21"/>
  <c r="B725" i="21" s="1"/>
  <c r="H725" i="21" s="1"/>
  <c r="D279" i="21"/>
  <c r="D725" i="21" s="1"/>
  <c r="F279" i="21"/>
  <c r="F725" i="21" s="1"/>
  <c r="E279" i="21"/>
  <c r="E725" i="21" s="1"/>
  <c r="H720" i="21"/>
  <c r="G728" i="21"/>
  <c r="G729" i="20"/>
  <c r="J729" i="20"/>
  <c r="K729" i="20" s="1"/>
  <c r="D531" i="20"/>
  <c r="D729" i="20" s="1"/>
  <c r="I216" i="20"/>
  <c r="B724" i="20" s="1"/>
  <c r="D216" i="20"/>
  <c r="D724" i="20" s="1"/>
  <c r="E216" i="20"/>
  <c r="E724" i="20" s="1"/>
  <c r="F216" i="20"/>
  <c r="F724" i="20" s="1"/>
  <c r="G216" i="20"/>
  <c r="G724" i="20" s="1"/>
  <c r="H724" i="20" s="1"/>
  <c r="I531" i="20"/>
  <c r="B729" i="20" s="1"/>
  <c r="H729" i="20" s="1"/>
  <c r="F531" i="20"/>
  <c r="F729" i="20" s="1"/>
  <c r="G342" i="20"/>
  <c r="E279" i="20"/>
  <c r="E725" i="20" s="1"/>
  <c r="F657" i="20"/>
  <c r="F731" i="20" s="1"/>
  <c r="F279" i="20"/>
  <c r="F725" i="20" s="1"/>
  <c r="I279" i="20"/>
  <c r="B725" i="20" s="1"/>
  <c r="H725" i="20" s="1"/>
  <c r="H468" i="20"/>
  <c r="D279" i="20"/>
  <c r="D725" i="20" s="1"/>
  <c r="D657" i="20"/>
  <c r="D731" i="20" s="1"/>
  <c r="G657" i="20"/>
  <c r="H657" i="20" s="1"/>
  <c r="I657" i="20"/>
  <c r="B731" i="20" s="1"/>
  <c r="H731" i="20" s="1"/>
  <c r="H279" i="20"/>
  <c r="E657" i="20"/>
  <c r="E731" i="20" s="1"/>
  <c r="K731" i="20"/>
  <c r="K728" i="20"/>
  <c r="K725" i="20"/>
  <c r="G723" i="21"/>
  <c r="H723" i="21" s="1"/>
  <c r="H153" i="21"/>
  <c r="B969" i="20"/>
  <c r="D968" i="20"/>
  <c r="C968" i="20"/>
  <c r="B969" i="21"/>
  <c r="D968" i="21"/>
  <c r="C968" i="21"/>
  <c r="H727" i="21"/>
  <c r="G727" i="21"/>
  <c r="H405" i="21"/>
  <c r="I917" i="21"/>
  <c r="C917" i="21" s="1"/>
  <c r="C916" i="21"/>
  <c r="K725" i="21"/>
  <c r="J63" i="21" s="1"/>
  <c r="E14" i="21" s="1"/>
  <c r="I730" i="20"/>
  <c r="K730" i="20" s="1"/>
  <c r="G594" i="20"/>
  <c r="D594" i="20"/>
  <c r="D730" i="20" s="1"/>
  <c r="F594" i="20"/>
  <c r="F730" i="20" s="1"/>
  <c r="E594" i="20"/>
  <c r="E730" i="20" s="1"/>
  <c r="I594" i="20"/>
  <c r="B730" i="20" s="1"/>
  <c r="H720" i="20"/>
  <c r="G732" i="20"/>
  <c r="K724" i="20"/>
  <c r="AC729" i="21"/>
  <c r="T728" i="21"/>
  <c r="X63" i="21"/>
  <c r="W63" i="21"/>
  <c r="V63" i="21"/>
  <c r="U63" i="21"/>
  <c r="W239" i="20"/>
  <c r="AB242" i="20"/>
  <c r="W241" i="20" s="1"/>
  <c r="Y401" i="20"/>
  <c r="Z401" i="20" s="1"/>
  <c r="AB401" i="20" s="1"/>
  <c r="W647" i="20"/>
  <c r="AA731" i="20" s="1"/>
  <c r="Y277" i="20"/>
  <c r="Z277" i="20" s="1"/>
  <c r="AB277" i="20" s="1"/>
  <c r="Y588" i="20"/>
  <c r="Z588" i="20" s="1"/>
  <c r="AB588" i="20" s="1"/>
  <c r="AB587" i="20" s="1"/>
  <c r="W586" i="20" s="1"/>
  <c r="W428" i="20"/>
  <c r="Y273" i="20"/>
  <c r="Z273" i="20" s="1"/>
  <c r="AB273" i="20" s="1"/>
  <c r="Y590" i="20"/>
  <c r="Z590" i="20" s="1"/>
  <c r="AB590" i="20" s="1"/>
  <c r="Y403" i="20"/>
  <c r="Z403" i="20" s="1"/>
  <c r="AB403" i="20" s="1"/>
  <c r="Y591" i="20"/>
  <c r="Z591" i="20" s="1"/>
  <c r="AB591" i="20" s="1"/>
  <c r="Y402" i="20"/>
  <c r="Z402" i="20" s="1"/>
  <c r="AB402" i="20" s="1"/>
  <c r="X729" i="20"/>
  <c r="Y531" i="20"/>
  <c r="W365" i="20"/>
  <c r="AB368" i="20"/>
  <c r="W367" i="20" s="1"/>
  <c r="Y399" i="20"/>
  <c r="Z399" i="20" s="1"/>
  <c r="AB399" i="20" s="1"/>
  <c r="Y274" i="20"/>
  <c r="Z274" i="20" s="1"/>
  <c r="AB274" i="20" s="1"/>
  <c r="AB272" i="20" s="1"/>
  <c r="W271" i="20" s="1"/>
  <c r="W458" i="20"/>
  <c r="AA728" i="20" s="1"/>
  <c r="W554" i="20"/>
  <c r="AB729" i="20"/>
  <c r="W710" i="20"/>
  <c r="AA732" i="20" s="1"/>
  <c r="AB732" i="20" s="1"/>
  <c r="U657" i="20"/>
  <c r="U731" i="20" s="1"/>
  <c r="Z731" i="20"/>
  <c r="AB731" i="20" s="1"/>
  <c r="Z657" i="20"/>
  <c r="S731" i="20" s="1"/>
  <c r="Y731" i="20" s="1"/>
  <c r="W657" i="20"/>
  <c r="W731" i="20" s="1"/>
  <c r="X657" i="20"/>
  <c r="V657" i="20"/>
  <c r="V731" i="20" s="1"/>
  <c r="Y276" i="20"/>
  <c r="Z276" i="20" s="1"/>
  <c r="AB276" i="20" s="1"/>
  <c r="AB557" i="20"/>
  <c r="W556" i="20" s="1"/>
  <c r="Y589" i="20"/>
  <c r="Z589" i="20" s="1"/>
  <c r="AB589" i="20" s="1"/>
  <c r="W584" i="20" s="1"/>
  <c r="AA730" i="20" s="1"/>
  <c r="V216" i="20"/>
  <c r="V724" i="20" s="1"/>
  <c r="X216" i="20"/>
  <c r="Z724" i="20"/>
  <c r="AB724" i="20" s="1"/>
  <c r="W216" i="20"/>
  <c r="W724" i="20" s="1"/>
  <c r="U216" i="20"/>
  <c r="U724" i="20" s="1"/>
  <c r="Z216" i="20"/>
  <c r="S724" i="20" s="1"/>
  <c r="AC723" i="20"/>
  <c r="F920" i="21" l="1"/>
  <c r="F64" i="21" s="1"/>
  <c r="G725" i="21"/>
  <c r="A733" i="21"/>
  <c r="B733" i="21" s="1"/>
  <c r="B63" i="21" s="1"/>
  <c r="G731" i="20"/>
  <c r="H342" i="20"/>
  <c r="G726" i="20"/>
  <c r="H216" i="20"/>
  <c r="A733" i="20"/>
  <c r="B733" i="20" s="1"/>
  <c r="B63" i="20" s="1"/>
  <c r="B970" i="20"/>
  <c r="D969" i="20"/>
  <c r="C969" i="20"/>
  <c r="B970" i="21"/>
  <c r="D969" i="21"/>
  <c r="C969" i="21"/>
  <c r="J63" i="20"/>
  <c r="L723" i="21"/>
  <c r="L724" i="21" s="1"/>
  <c r="D920" i="21"/>
  <c r="D64" i="21" s="1"/>
  <c r="E920" i="21"/>
  <c r="E64" i="21" s="1"/>
  <c r="G920" i="21"/>
  <c r="H920" i="21" s="1"/>
  <c r="G64" i="21" s="1"/>
  <c r="G730" i="20"/>
  <c r="H730" i="20" s="1"/>
  <c r="L723" i="20" s="1"/>
  <c r="L724" i="20" s="1"/>
  <c r="H594" i="20"/>
  <c r="AC730" i="21"/>
  <c r="T729" i="21"/>
  <c r="Y62" i="21"/>
  <c r="W395" i="20"/>
  <c r="AA727" i="20" s="1"/>
  <c r="AB398" i="20"/>
  <c r="W397" i="20" s="1"/>
  <c r="Y724" i="20"/>
  <c r="X724" i="20"/>
  <c r="Y216" i="20"/>
  <c r="Y657" i="20"/>
  <c r="X731" i="20"/>
  <c r="X405" i="20"/>
  <c r="Z727" i="20"/>
  <c r="AB727" i="20" s="1"/>
  <c r="U405" i="20"/>
  <c r="U727" i="20" s="1"/>
  <c r="V405" i="20"/>
  <c r="V727" i="20" s="1"/>
  <c r="Z405" i="20"/>
  <c r="S727" i="20" s="1"/>
  <c r="Y727" i="20" s="1"/>
  <c r="W405" i="20"/>
  <c r="W727" i="20" s="1"/>
  <c r="U594" i="20"/>
  <c r="U730" i="20" s="1"/>
  <c r="W594" i="20"/>
  <c r="W730" i="20" s="1"/>
  <c r="Z730" i="20"/>
  <c r="AB730" i="20" s="1"/>
  <c r="V594" i="20"/>
  <c r="V730" i="20" s="1"/>
  <c r="X594" i="20"/>
  <c r="Z594" i="20"/>
  <c r="S730" i="20" s="1"/>
  <c r="Y730" i="20" s="1"/>
  <c r="W269" i="20"/>
  <c r="AA725" i="20" s="1"/>
  <c r="AB728" i="20"/>
  <c r="Z468" i="20"/>
  <c r="S728" i="20" s="1"/>
  <c r="Y728" i="20" s="1"/>
  <c r="V468" i="20"/>
  <c r="V728" i="20" s="1"/>
  <c r="W468" i="20"/>
  <c r="W728" i="20" s="1"/>
  <c r="U468" i="20"/>
  <c r="U728" i="20" s="1"/>
  <c r="Z728" i="20"/>
  <c r="X468" i="20"/>
  <c r="W279" i="20"/>
  <c r="W725" i="20" s="1"/>
  <c r="V279" i="20"/>
  <c r="V725" i="20" s="1"/>
  <c r="U279" i="20"/>
  <c r="U725" i="20" s="1"/>
  <c r="Z279" i="20"/>
  <c r="S725" i="20" s="1"/>
  <c r="Y725" i="20" s="1"/>
  <c r="Z725" i="20"/>
  <c r="AB725" i="20" s="1"/>
  <c r="AA63" i="20" s="1"/>
  <c r="X279" i="20"/>
  <c r="AC724" i="20"/>
  <c r="T723" i="20"/>
  <c r="C723" i="20" l="1"/>
  <c r="B971" i="20"/>
  <c r="D970" i="20"/>
  <c r="C970" i="20"/>
  <c r="B971" i="21"/>
  <c r="D970" i="21"/>
  <c r="C970" i="21"/>
  <c r="E14" i="20"/>
  <c r="C723" i="21"/>
  <c r="C724" i="21"/>
  <c r="L725" i="21"/>
  <c r="Y63" i="21"/>
  <c r="T62" i="21"/>
  <c r="AC731" i="21"/>
  <c r="T730" i="21"/>
  <c r="X725" i="20"/>
  <c r="Y279" i="20"/>
  <c r="X728" i="20"/>
  <c r="Y468" i="20"/>
  <c r="R733" i="20"/>
  <c r="S733" i="20" s="1"/>
  <c r="S63" i="20" s="1"/>
  <c r="X727" i="20"/>
  <c r="Y405" i="20"/>
  <c r="Y594" i="20"/>
  <c r="X730" i="20"/>
  <c r="L725" i="20"/>
  <c r="C724" i="20"/>
  <c r="AC725" i="20"/>
  <c r="T724" i="20"/>
  <c r="D971" i="20" l="1"/>
  <c r="C971" i="20"/>
  <c r="B972" i="20"/>
  <c r="B972" i="21"/>
  <c r="D971" i="21"/>
  <c r="C971" i="21"/>
  <c r="C725" i="21"/>
  <c r="L726" i="21"/>
  <c r="AC732" i="21"/>
  <c r="T732" i="21" s="1"/>
  <c r="T731" i="21"/>
  <c r="X733" i="21" s="1"/>
  <c r="Y733" i="21" s="1"/>
  <c r="U733" i="21"/>
  <c r="Y64" i="21"/>
  <c r="T64" i="21" s="1"/>
  <c r="T63" i="21"/>
  <c r="AC726" i="20"/>
  <c r="T725" i="20"/>
  <c r="L726" i="20"/>
  <c r="C725" i="20"/>
  <c r="B973" i="20" l="1"/>
  <c r="D972" i="20"/>
  <c r="C972" i="20"/>
  <c r="D972" i="21"/>
  <c r="C972" i="21"/>
  <c r="B973" i="21"/>
  <c r="C726" i="21"/>
  <c r="L727" i="21"/>
  <c r="V66" i="21"/>
  <c r="W66" i="21"/>
  <c r="U66" i="21"/>
  <c r="AN49" i="21"/>
  <c r="X66" i="21"/>
  <c r="A9" i="21" s="1"/>
  <c r="W733" i="21"/>
  <c r="V733" i="21"/>
  <c r="L727" i="20"/>
  <c r="C726" i="20"/>
  <c r="AC727" i="20"/>
  <c r="T726" i="20"/>
  <c r="B974" i="20" l="1"/>
  <c r="D973" i="20"/>
  <c r="C973" i="20"/>
  <c r="B974" i="21"/>
  <c r="D973" i="21"/>
  <c r="C973" i="21"/>
  <c r="L728" i="21"/>
  <c r="C727" i="21"/>
  <c r="AC728" i="20"/>
  <c r="T727" i="20"/>
  <c r="L728" i="20"/>
  <c r="C727" i="20"/>
  <c r="B975" i="20" l="1"/>
  <c r="D974" i="20"/>
  <c r="C974" i="20"/>
  <c r="B975" i="21"/>
  <c r="D974" i="21"/>
  <c r="C974" i="21"/>
  <c r="L729" i="21"/>
  <c r="C728" i="21"/>
  <c r="L729" i="20"/>
  <c r="C728" i="20"/>
  <c r="AC729" i="20"/>
  <c r="T728" i="20"/>
  <c r="D975" i="20" l="1"/>
  <c r="C975" i="20"/>
  <c r="B976" i="20"/>
  <c r="B976" i="21"/>
  <c r="D975" i="21"/>
  <c r="C975" i="21"/>
  <c r="L730" i="21"/>
  <c r="C729" i="21"/>
  <c r="AC730" i="20"/>
  <c r="T729" i="20"/>
  <c r="L730" i="20"/>
  <c r="C729" i="20"/>
  <c r="B977" i="20" l="1"/>
  <c r="D976" i="20"/>
  <c r="C976" i="20"/>
  <c r="B977" i="21"/>
  <c r="D976" i="21"/>
  <c r="C976" i="21"/>
  <c r="L731" i="21"/>
  <c r="C730" i="21"/>
  <c r="AC731" i="20"/>
  <c r="T730" i="20"/>
  <c r="L731" i="20"/>
  <c r="C730" i="20"/>
  <c r="B978" i="20" l="1"/>
  <c r="D977" i="20"/>
  <c r="C977" i="20"/>
  <c r="B978" i="21"/>
  <c r="D977" i="21"/>
  <c r="C977" i="21"/>
  <c r="L732" i="21"/>
  <c r="C732" i="21" s="1"/>
  <c r="C731" i="21"/>
  <c r="E733" i="21" s="1"/>
  <c r="E63" i="21" s="1"/>
  <c r="W733" i="20"/>
  <c r="W63" i="20" s="1"/>
  <c r="L732" i="20"/>
  <c r="C732" i="20" s="1"/>
  <c r="C731" i="20"/>
  <c r="AC732" i="20"/>
  <c r="T732" i="20" s="1"/>
  <c r="T731" i="20"/>
  <c r="V733" i="20" s="1"/>
  <c r="V63" i="20" s="1"/>
  <c r="E733" i="20" l="1"/>
  <c r="E63" i="20" s="1"/>
  <c r="D733" i="20"/>
  <c r="D63" i="20" s="1"/>
  <c r="B979" i="20"/>
  <c r="D978" i="20"/>
  <c r="C978" i="20"/>
  <c r="B979" i="21"/>
  <c r="D978" i="21"/>
  <c r="C978" i="21"/>
  <c r="F733" i="21"/>
  <c r="F63" i="21" s="1"/>
  <c r="D733" i="21"/>
  <c r="D63" i="21" s="1"/>
  <c r="G733" i="21"/>
  <c r="H733" i="21" s="1"/>
  <c r="G63" i="21" s="1"/>
  <c r="H62" i="21" s="1"/>
  <c r="X733" i="20"/>
  <c r="Y733" i="20" s="1"/>
  <c r="X63" i="20" s="1"/>
  <c r="Y62" i="20" s="1"/>
  <c r="U733" i="20"/>
  <c r="U63" i="20" s="1"/>
  <c r="G733" i="20"/>
  <c r="H733" i="20" s="1"/>
  <c r="G63" i="20" s="1"/>
  <c r="F733" i="20"/>
  <c r="F63" i="20" s="1"/>
  <c r="D979" i="20" l="1"/>
  <c r="C979" i="20"/>
  <c r="B980" i="20"/>
  <c r="B980" i="21"/>
  <c r="D979" i="21"/>
  <c r="C979" i="21"/>
  <c r="C62" i="21"/>
  <c r="H63" i="21"/>
  <c r="Y63" i="20"/>
  <c r="Y64" i="20" s="1"/>
  <c r="T64" i="20" s="1"/>
  <c r="T62" i="20"/>
  <c r="H62" i="20"/>
  <c r="X66" i="20"/>
  <c r="B981" i="20" l="1"/>
  <c r="D980" i="20"/>
  <c r="C980" i="20"/>
  <c r="B981" i="21"/>
  <c r="D980" i="21"/>
  <c r="C980" i="21"/>
  <c r="C63" i="21"/>
  <c r="H64" i="21"/>
  <c r="C64" i="21" s="1"/>
  <c r="T63" i="20"/>
  <c r="H63" i="20"/>
  <c r="C62" i="20"/>
  <c r="A9" i="20"/>
  <c r="B982" i="20" l="1"/>
  <c r="D981" i="20"/>
  <c r="C981" i="20"/>
  <c r="B982" i="21"/>
  <c r="D981" i="21"/>
  <c r="C981" i="21"/>
  <c r="G66" i="21"/>
  <c r="F66" i="21"/>
  <c r="Z49" i="21"/>
  <c r="AG45" i="21" s="1"/>
  <c r="E66" i="21"/>
  <c r="D66" i="21"/>
  <c r="W66" i="20"/>
  <c r="AN49" i="20"/>
  <c r="V66" i="20"/>
  <c r="U66" i="20"/>
  <c r="H64" i="20"/>
  <c r="C64" i="20" s="1"/>
  <c r="C63" i="20"/>
  <c r="B983" i="20" l="1"/>
  <c r="D982" i="20"/>
  <c r="C982" i="20"/>
  <c r="B983" i="21"/>
  <c r="D982" i="21"/>
  <c r="C982" i="21"/>
  <c r="A4" i="21"/>
  <c r="D14" i="21" s="1"/>
  <c r="D31" i="1" s="1"/>
  <c r="AD30" i="18" s="1"/>
  <c r="O63" i="21"/>
  <c r="F66" i="20"/>
  <c r="Z49" i="20"/>
  <c r="AG45" i="20" s="1"/>
  <c r="E66" i="20"/>
  <c r="D66" i="20"/>
  <c r="G66" i="20"/>
  <c r="D983" i="20" l="1"/>
  <c r="C983" i="20"/>
  <c r="D983" i="21"/>
  <c r="C983" i="21"/>
  <c r="A4" i="20"/>
  <c r="D14" i="20" s="1"/>
  <c r="D39" i="1" s="1"/>
  <c r="AD38" i="18" s="1"/>
  <c r="O63" i="20"/>
  <c r="AH40" i="3" l="1"/>
  <c r="AI40" i="3" s="1"/>
  <c r="F34" i="1" s="1"/>
  <c r="AH39" i="3"/>
  <c r="AI39" i="3" s="1"/>
  <c r="F26" i="1" s="1"/>
  <c r="AH38" i="3"/>
  <c r="AI38" i="3" s="1"/>
  <c r="F16" i="1" s="1"/>
  <c r="AH37" i="3"/>
  <c r="AI37" i="3" s="1"/>
  <c r="F7" i="1" s="1"/>
  <c r="AH22" i="18"/>
  <c r="AG22" i="18"/>
  <c r="AH21" i="18"/>
  <c r="H21" i="18" s="1"/>
  <c r="AG21" i="18"/>
  <c r="G21" i="18" s="1"/>
  <c r="AH19" i="18"/>
  <c r="AH20" i="18" s="1"/>
  <c r="AG19" i="18"/>
  <c r="AG20" i="18" s="1"/>
  <c r="AG18" i="18"/>
  <c r="G18" i="18" s="1"/>
  <c r="AH15" i="18"/>
  <c r="H15" i="18" s="1"/>
  <c r="AG15" i="18"/>
  <c r="G15" i="18" s="1"/>
  <c r="H9" i="18"/>
  <c r="AJ39" i="3" l="1"/>
  <c r="AJ40" i="3"/>
  <c r="AJ37" i="3"/>
  <c r="B6" i="18"/>
  <c r="AG12" i="18"/>
  <c r="G12" i="18" s="1"/>
  <c r="AJ38" i="3"/>
  <c r="AH36" i="3"/>
  <c r="AJ36" i="3" s="1"/>
  <c r="AH18" i="18"/>
  <c r="H18" i="18" s="1"/>
  <c r="A86" i="4"/>
  <c r="J86" i="4"/>
  <c r="A87" i="4"/>
  <c r="J87" i="4"/>
  <c r="A88" i="4"/>
  <c r="J88" i="4"/>
  <c r="A102" i="4"/>
  <c r="J102" i="4"/>
  <c r="A103" i="4"/>
  <c r="J103" i="4"/>
  <c r="A104" i="4"/>
  <c r="J104" i="4"/>
  <c r="A105" i="4"/>
  <c r="J105" i="4"/>
  <c r="A106" i="4"/>
  <c r="J106" i="4"/>
  <c r="A107" i="4"/>
  <c r="J107" i="4"/>
  <c r="A108" i="4"/>
  <c r="J108" i="4"/>
  <c r="A84" i="4"/>
  <c r="J84" i="4"/>
  <c r="A85" i="4"/>
  <c r="J85" i="4"/>
  <c r="A92" i="4"/>
  <c r="J92" i="4"/>
  <c r="A93" i="4"/>
  <c r="J93" i="4"/>
  <c r="A94" i="4"/>
  <c r="J94" i="4"/>
  <c r="A95" i="4"/>
  <c r="J95" i="4"/>
  <c r="A96" i="4"/>
  <c r="J96" i="4"/>
  <c r="A97" i="4"/>
  <c r="J97" i="4"/>
  <c r="A99" i="4"/>
  <c r="J99" i="4"/>
  <c r="A100" i="4"/>
  <c r="J100" i="4"/>
  <c r="A101" i="4"/>
  <c r="J101" i="4"/>
  <c r="A89" i="4"/>
  <c r="J89" i="4"/>
  <c r="A90" i="4"/>
  <c r="J90" i="4"/>
  <c r="A91" i="4"/>
  <c r="J91" i="4"/>
  <c r="A98" i="4"/>
  <c r="J98" i="4"/>
  <c r="AU11" i="17"/>
  <c r="BK15" i="17" s="1"/>
  <c r="AU11" i="16"/>
  <c r="BK15" i="16" s="1"/>
  <c r="BK16" i="16" s="1"/>
  <c r="BK17" i="16" s="1"/>
  <c r="BK18" i="16" s="1"/>
  <c r="BK19" i="16" s="1"/>
  <c r="BK20" i="16" s="1"/>
  <c r="BK21" i="16" s="1"/>
  <c r="BK22" i="16" s="1"/>
  <c r="BK23" i="16" s="1"/>
  <c r="BK24" i="16" s="1"/>
  <c r="AU9" i="17"/>
  <c r="AS9" i="17"/>
  <c r="J11" i="17" s="1"/>
  <c r="AS8" i="17"/>
  <c r="J10" i="17" s="1"/>
  <c r="AS7" i="17"/>
  <c r="C11" i="17" s="1"/>
  <c r="AS5" i="17"/>
  <c r="C9" i="17" s="1"/>
  <c r="AS4" i="17"/>
  <c r="A1" i="17" s="1"/>
  <c r="AU9" i="16"/>
  <c r="AS9" i="16"/>
  <c r="J11" i="16" s="1"/>
  <c r="AS8" i="16"/>
  <c r="J10" i="16" s="1"/>
  <c r="AS7" i="16"/>
  <c r="C11" i="16" s="1"/>
  <c r="AS5" i="16"/>
  <c r="C9" i="16" s="1"/>
  <c r="AS4" i="16"/>
  <c r="A1" i="16" s="1"/>
  <c r="AU9" i="5"/>
  <c r="F7" i="5" s="1"/>
  <c r="AJ41" i="3" l="1"/>
  <c r="AH42" i="3" s="1"/>
  <c r="AF9" i="18" s="1"/>
  <c r="F9" i="18" s="1"/>
  <c r="BK16" i="17"/>
  <c r="AR15" i="17"/>
  <c r="AR16" i="17" s="1"/>
  <c r="AT15" i="17"/>
  <c r="AS15" i="17"/>
  <c r="AR15" i="16"/>
  <c r="AR16" i="16" s="1"/>
  <c r="AR17" i="16" s="1"/>
  <c r="AT15" i="16"/>
  <c r="AT16" i="16" s="1"/>
  <c r="AS15" i="16"/>
  <c r="AS16" i="16" s="1"/>
  <c r="AS17" i="16" s="1"/>
  <c r="M2" i="5"/>
  <c r="BJ53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40" i="14"/>
  <c r="L66" i="15"/>
  <c r="M66" i="15"/>
  <c r="N66" i="15"/>
  <c r="O66" i="15"/>
  <c r="P66" i="15"/>
  <c r="L67" i="15"/>
  <c r="M67" i="15"/>
  <c r="N67" i="15"/>
  <c r="O67" i="15"/>
  <c r="P67" i="15"/>
  <c r="L68" i="15"/>
  <c r="M68" i="15"/>
  <c r="N68" i="15"/>
  <c r="O68" i="15"/>
  <c r="P68" i="15"/>
  <c r="L69" i="15"/>
  <c r="M69" i="15"/>
  <c r="N69" i="15"/>
  <c r="O69" i="15"/>
  <c r="P69" i="15"/>
  <c r="L70" i="15"/>
  <c r="M70" i="15"/>
  <c r="N70" i="15"/>
  <c r="O70" i="15"/>
  <c r="P70" i="15"/>
  <c r="L71" i="15"/>
  <c r="M71" i="15"/>
  <c r="N71" i="15"/>
  <c r="O71" i="15"/>
  <c r="P71" i="15"/>
  <c r="L72" i="15"/>
  <c r="M72" i="15"/>
  <c r="N72" i="15"/>
  <c r="O72" i="15"/>
  <c r="P72" i="15"/>
  <c r="L73" i="15"/>
  <c r="M73" i="15"/>
  <c r="N73" i="15"/>
  <c r="O73" i="15"/>
  <c r="P73" i="15"/>
  <c r="L74" i="15"/>
  <c r="M74" i="15"/>
  <c r="N74" i="15"/>
  <c r="O74" i="15"/>
  <c r="P74" i="15"/>
  <c r="L75" i="15"/>
  <c r="M75" i="15"/>
  <c r="N75" i="15"/>
  <c r="O75" i="15"/>
  <c r="P75" i="15"/>
  <c r="L76" i="15"/>
  <c r="M76" i="15"/>
  <c r="N76" i="15"/>
  <c r="O76" i="15"/>
  <c r="P76" i="15"/>
  <c r="L77" i="15"/>
  <c r="M77" i="15"/>
  <c r="N77" i="15"/>
  <c r="O77" i="15"/>
  <c r="P77" i="15"/>
  <c r="L78" i="15"/>
  <c r="M78" i="15"/>
  <c r="N78" i="15"/>
  <c r="O78" i="15"/>
  <c r="P78" i="15"/>
  <c r="L79" i="15"/>
  <c r="M79" i="15"/>
  <c r="N79" i="15"/>
  <c r="O79" i="15"/>
  <c r="P79" i="15"/>
  <c r="L80" i="15"/>
  <c r="M80" i="15"/>
  <c r="N80" i="15"/>
  <c r="O80" i="15"/>
  <c r="P80" i="15"/>
  <c r="L81" i="15"/>
  <c r="M81" i="15"/>
  <c r="N81" i="15"/>
  <c r="O81" i="15"/>
  <c r="P81" i="15"/>
  <c r="L82" i="15"/>
  <c r="M82" i="15"/>
  <c r="N82" i="15"/>
  <c r="O82" i="15"/>
  <c r="P82" i="15"/>
  <c r="L83" i="15"/>
  <c r="M83" i="15"/>
  <c r="N83" i="15"/>
  <c r="O83" i="15"/>
  <c r="P83" i="15"/>
  <c r="L84" i="15"/>
  <c r="M84" i="15"/>
  <c r="N84" i="15"/>
  <c r="O84" i="15"/>
  <c r="P84" i="15"/>
  <c r="L85" i="15"/>
  <c r="M85" i="15"/>
  <c r="N85" i="15"/>
  <c r="O85" i="15"/>
  <c r="P85" i="15"/>
  <c r="M65" i="15"/>
  <c r="N65" i="15"/>
  <c r="O65" i="15"/>
  <c r="P65" i="15"/>
  <c r="L65" i="15"/>
  <c r="L43" i="15"/>
  <c r="M43" i="15"/>
  <c r="N43" i="15"/>
  <c r="O43" i="15"/>
  <c r="P43" i="15"/>
  <c r="L44" i="15"/>
  <c r="M44" i="15"/>
  <c r="N44" i="15"/>
  <c r="O44" i="15"/>
  <c r="P44" i="15"/>
  <c r="L45" i="15"/>
  <c r="M45" i="15"/>
  <c r="N45" i="15"/>
  <c r="O45" i="15"/>
  <c r="P45" i="15"/>
  <c r="L46" i="15"/>
  <c r="M46" i="15"/>
  <c r="N46" i="15"/>
  <c r="O46" i="15"/>
  <c r="P46" i="15"/>
  <c r="L47" i="15"/>
  <c r="M47" i="15"/>
  <c r="N47" i="15"/>
  <c r="O47" i="15"/>
  <c r="P47" i="15"/>
  <c r="L48" i="15"/>
  <c r="M48" i="15"/>
  <c r="N48" i="15"/>
  <c r="O48" i="15"/>
  <c r="P48" i="15"/>
  <c r="L49" i="15"/>
  <c r="M49" i="15"/>
  <c r="N49" i="15"/>
  <c r="O49" i="15"/>
  <c r="P49" i="15"/>
  <c r="L50" i="15"/>
  <c r="M50" i="15"/>
  <c r="N50" i="15"/>
  <c r="O50" i="15"/>
  <c r="P50" i="15"/>
  <c r="L51" i="15"/>
  <c r="M51" i="15"/>
  <c r="N51" i="15"/>
  <c r="O51" i="15"/>
  <c r="P51" i="15"/>
  <c r="L52" i="15"/>
  <c r="M52" i="15"/>
  <c r="N52" i="15"/>
  <c r="O52" i="15"/>
  <c r="P52" i="15"/>
  <c r="L53" i="15"/>
  <c r="M53" i="15"/>
  <c r="N53" i="15"/>
  <c r="O53" i="15"/>
  <c r="P53" i="15"/>
  <c r="L54" i="15"/>
  <c r="M54" i="15"/>
  <c r="N54" i="15"/>
  <c r="O54" i="15"/>
  <c r="P54" i="15"/>
  <c r="L55" i="15"/>
  <c r="M55" i="15"/>
  <c r="N55" i="15"/>
  <c r="O55" i="15"/>
  <c r="P55" i="15"/>
  <c r="L56" i="15"/>
  <c r="M56" i="15"/>
  <c r="N56" i="15"/>
  <c r="O56" i="15"/>
  <c r="P56" i="15"/>
  <c r="L57" i="15"/>
  <c r="M57" i="15"/>
  <c r="N57" i="15"/>
  <c r="O57" i="15"/>
  <c r="P57" i="15"/>
  <c r="L58" i="15"/>
  <c r="M58" i="15"/>
  <c r="N58" i="15"/>
  <c r="O58" i="15"/>
  <c r="P58" i="15"/>
  <c r="L59" i="15"/>
  <c r="M59" i="15"/>
  <c r="N59" i="15"/>
  <c r="O59" i="15"/>
  <c r="P59" i="15"/>
  <c r="L60" i="15"/>
  <c r="M60" i="15"/>
  <c r="N60" i="15"/>
  <c r="O60" i="15"/>
  <c r="P60" i="15"/>
  <c r="L61" i="15"/>
  <c r="M61" i="15"/>
  <c r="N61" i="15"/>
  <c r="O61" i="15"/>
  <c r="P61" i="15"/>
  <c r="L62" i="15"/>
  <c r="M62" i="15"/>
  <c r="N62" i="15"/>
  <c r="O62" i="15"/>
  <c r="P62" i="15"/>
  <c r="M42" i="15"/>
  <c r="N42" i="15"/>
  <c r="O42" i="15"/>
  <c r="P42" i="15"/>
  <c r="L42" i="15"/>
  <c r="AT16" i="17" l="1"/>
  <c r="BK17" i="17"/>
  <c r="AR17" i="17" s="1"/>
  <c r="AS16" i="17"/>
  <c r="AR18" i="16"/>
  <c r="AT17" i="16"/>
  <c r="AS18" i="16"/>
  <c r="AS19" i="16" s="1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I22" i="3"/>
  <c r="AH22" i="3"/>
  <c r="AH12" i="3"/>
  <c r="AI12" i="3"/>
  <c r="AH13" i="3"/>
  <c r="AI13" i="3"/>
  <c r="AH14" i="3"/>
  <c r="AI14" i="3"/>
  <c r="AH15" i="3"/>
  <c r="AI15" i="3"/>
  <c r="AH16" i="3"/>
  <c r="AI16" i="3"/>
  <c r="AJ16" i="3"/>
  <c r="AH17" i="3"/>
  <c r="AJ17" i="3" s="1"/>
  <c r="AI17" i="3"/>
  <c r="AH18" i="3"/>
  <c r="AI18" i="3"/>
  <c r="AJ18" i="3"/>
  <c r="AH19" i="3"/>
  <c r="AI19" i="3"/>
  <c r="AH20" i="3"/>
  <c r="AI20" i="3"/>
  <c r="AJ20" i="3" s="1"/>
  <c r="AH21" i="3"/>
  <c r="AI21" i="3"/>
  <c r="AI11" i="3"/>
  <c r="AH11" i="3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K22" i="1"/>
  <c r="L22" i="1"/>
  <c r="J22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K11" i="1"/>
  <c r="L11" i="1"/>
  <c r="J11" i="1"/>
  <c r="AU11" i="12"/>
  <c r="AJ14" i="3" l="1"/>
  <c r="AJ19" i="3"/>
  <c r="AJ12" i="3"/>
  <c r="AJ15" i="3"/>
  <c r="AJ21" i="3"/>
  <c r="AJ13" i="3"/>
  <c r="AT17" i="17"/>
  <c r="BK18" i="17"/>
  <c r="AR18" i="17" s="1"/>
  <c r="AS17" i="17"/>
  <c r="AR19" i="16"/>
  <c r="AS20" i="16"/>
  <c r="AT18" i="16"/>
  <c r="AR20" i="16"/>
  <c r="AS20" i="11"/>
  <c r="J16" i="2"/>
  <c r="X19" i="14" s="1"/>
  <c r="AZ16" i="8"/>
  <c r="BI27" i="8" l="1"/>
  <c r="AS19" i="11"/>
  <c r="M25" i="11" s="1"/>
  <c r="AT18" i="17"/>
  <c r="BK19" i="17"/>
  <c r="AS18" i="17"/>
  <c r="AS21" i="16"/>
  <c r="AS22" i="16" s="1"/>
  <c r="AT19" i="16"/>
  <c r="AR21" i="16"/>
  <c r="M23" i="11"/>
  <c r="M11" i="11"/>
  <c r="M16" i="11"/>
  <c r="M26" i="11"/>
  <c r="AZ17" i="8"/>
  <c r="AF200" i="1"/>
  <c r="AF199" i="1" s="1"/>
  <c r="AE200" i="1"/>
  <c r="AE199" i="1" s="1"/>
  <c r="AD200" i="1"/>
  <c r="AD199" i="1" s="1"/>
  <c r="AC200" i="1"/>
  <c r="AB200" i="1"/>
  <c r="AB199" i="1" s="1"/>
  <c r="AC199" i="1"/>
  <c r="AA199" i="1"/>
  <c r="AA200" i="1" s="1"/>
  <c r="AF197" i="1"/>
  <c r="AF196" i="1" s="1"/>
  <c r="AE197" i="1"/>
  <c r="AD197" i="1"/>
  <c r="AD196" i="1" s="1"/>
  <c r="AC197" i="1"/>
  <c r="AB197" i="1"/>
  <c r="AB196" i="1" s="1"/>
  <c r="AE196" i="1"/>
  <c r="AC196" i="1"/>
  <c r="AA196" i="1"/>
  <c r="AA197" i="1" s="1"/>
  <c r="AF194" i="1"/>
  <c r="AF193" i="1" s="1"/>
  <c r="AE194" i="1"/>
  <c r="AE193" i="1" s="1"/>
  <c r="AD194" i="1"/>
  <c r="AD193" i="1" s="1"/>
  <c r="AC194" i="1"/>
  <c r="AB194" i="1"/>
  <c r="AB193" i="1" s="1"/>
  <c r="AC193" i="1"/>
  <c r="AA193" i="1"/>
  <c r="AA194" i="1" s="1"/>
  <c r="AF191" i="1"/>
  <c r="AF190" i="1" s="1"/>
  <c r="AE191" i="1"/>
  <c r="AE190" i="1" s="1"/>
  <c r="AD191" i="1"/>
  <c r="AD190" i="1" s="1"/>
  <c r="AC191" i="1"/>
  <c r="AC190" i="1" s="1"/>
  <c r="AB191" i="1"/>
  <c r="AB190" i="1" s="1"/>
  <c r="AA190" i="1"/>
  <c r="AA191" i="1" s="1"/>
  <c r="AF188" i="1"/>
  <c r="AF187" i="1" s="1"/>
  <c r="AE188" i="1"/>
  <c r="AE187" i="1" s="1"/>
  <c r="AD188" i="1"/>
  <c r="AD187" i="1" s="1"/>
  <c r="AC188" i="1"/>
  <c r="AC187" i="1" s="1"/>
  <c r="AB188" i="1"/>
  <c r="AB187" i="1" s="1"/>
  <c r="AA187" i="1"/>
  <c r="AA188" i="1" s="1"/>
  <c r="AF185" i="1"/>
  <c r="AE185" i="1"/>
  <c r="AE184" i="1" s="1"/>
  <c r="AD185" i="1"/>
  <c r="AD184" i="1" s="1"/>
  <c r="AC185" i="1"/>
  <c r="AC184" i="1" s="1"/>
  <c r="AB185" i="1"/>
  <c r="AB184" i="1" s="1"/>
  <c r="AF184" i="1"/>
  <c r="AA184" i="1"/>
  <c r="AA185" i="1" s="1"/>
  <c r="AF182" i="1"/>
  <c r="AE182" i="1"/>
  <c r="AE181" i="1" s="1"/>
  <c r="AD182" i="1"/>
  <c r="AC182" i="1"/>
  <c r="AC181" i="1" s="1"/>
  <c r="AB182" i="1"/>
  <c r="AB181" i="1" s="1"/>
  <c r="AF181" i="1"/>
  <c r="AD181" i="1"/>
  <c r="AA181" i="1"/>
  <c r="AA182" i="1" s="1"/>
  <c r="AF179" i="1"/>
  <c r="AE179" i="1"/>
  <c r="AE178" i="1" s="1"/>
  <c r="AD179" i="1"/>
  <c r="AD178" i="1" s="1"/>
  <c r="AC179" i="1"/>
  <c r="AC178" i="1" s="1"/>
  <c r="AB179" i="1"/>
  <c r="AB178" i="1" s="1"/>
  <c r="AF178" i="1"/>
  <c r="AA178" i="1"/>
  <c r="AA179" i="1" s="1"/>
  <c r="AF176" i="1"/>
  <c r="AE176" i="1"/>
  <c r="AE175" i="1" s="1"/>
  <c r="AD176" i="1"/>
  <c r="AD175" i="1" s="1"/>
  <c r="AC176" i="1"/>
  <c r="AC175" i="1" s="1"/>
  <c r="AB176" i="1"/>
  <c r="AB175" i="1" s="1"/>
  <c r="AF175" i="1"/>
  <c r="AA175" i="1"/>
  <c r="AA176" i="1" s="1"/>
  <c r="AF173" i="1"/>
  <c r="AE173" i="1"/>
  <c r="AD173" i="1"/>
  <c r="AC173" i="1"/>
  <c r="AB173" i="1"/>
  <c r="AB172" i="1" s="1"/>
  <c r="AA173" i="1"/>
  <c r="AF172" i="1"/>
  <c r="AE172" i="1"/>
  <c r="AD172" i="1"/>
  <c r="AC172" i="1"/>
  <c r="AA172" i="1"/>
  <c r="AF170" i="1"/>
  <c r="AF169" i="1" s="1"/>
  <c r="AE170" i="1"/>
  <c r="AE169" i="1" s="1"/>
  <c r="AD170" i="1"/>
  <c r="AD169" i="1" s="1"/>
  <c r="AC170" i="1"/>
  <c r="AB170" i="1"/>
  <c r="AB169" i="1" s="1"/>
  <c r="AC169" i="1"/>
  <c r="AA169" i="1"/>
  <c r="AA170" i="1" s="1"/>
  <c r="AF167" i="1"/>
  <c r="AF166" i="1" s="1"/>
  <c r="AE167" i="1"/>
  <c r="AE166" i="1" s="1"/>
  <c r="AD167" i="1"/>
  <c r="AD166" i="1" s="1"/>
  <c r="AC167" i="1"/>
  <c r="AC166" i="1" s="1"/>
  <c r="AB167" i="1"/>
  <c r="AB166" i="1" s="1"/>
  <c r="AA166" i="1"/>
  <c r="AA167" i="1" s="1"/>
  <c r="AF164" i="1"/>
  <c r="AF163" i="1" s="1"/>
  <c r="AE164" i="1"/>
  <c r="AD164" i="1"/>
  <c r="AD163" i="1" s="1"/>
  <c r="AC164" i="1"/>
  <c r="AC163" i="1" s="1"/>
  <c r="AB164" i="1"/>
  <c r="AB163" i="1" s="1"/>
  <c r="AE163" i="1"/>
  <c r="AA163" i="1"/>
  <c r="AA164" i="1" s="1"/>
  <c r="AF161" i="1"/>
  <c r="AF160" i="1" s="1"/>
  <c r="AE161" i="1"/>
  <c r="AE160" i="1" s="1"/>
  <c r="AD161" i="1"/>
  <c r="AC161" i="1"/>
  <c r="AC160" i="1" s="1"/>
  <c r="AB161" i="1"/>
  <c r="AD160" i="1"/>
  <c r="AB160" i="1"/>
  <c r="AA160" i="1"/>
  <c r="AA161" i="1" s="1"/>
  <c r="AF158" i="1"/>
  <c r="AF157" i="1" s="1"/>
  <c r="AE158" i="1"/>
  <c r="AE157" i="1" s="1"/>
  <c r="AD158" i="1"/>
  <c r="AD157" i="1" s="1"/>
  <c r="AC158" i="1"/>
  <c r="AB158" i="1"/>
  <c r="AB157" i="1" s="1"/>
  <c r="AC157" i="1"/>
  <c r="AA157" i="1"/>
  <c r="AA158" i="1" s="1"/>
  <c r="AF155" i="1"/>
  <c r="AF154" i="1" s="1"/>
  <c r="AE155" i="1"/>
  <c r="AE154" i="1" s="1"/>
  <c r="AD155" i="1"/>
  <c r="AD154" i="1" s="1"/>
  <c r="AC155" i="1"/>
  <c r="AC154" i="1" s="1"/>
  <c r="AB155" i="1"/>
  <c r="AB154" i="1" s="1"/>
  <c r="AA154" i="1"/>
  <c r="AA155" i="1" s="1"/>
  <c r="AF152" i="1"/>
  <c r="AF151" i="1" s="1"/>
  <c r="AE152" i="1"/>
  <c r="AE151" i="1" s="1"/>
  <c r="AD152" i="1"/>
  <c r="AD151" i="1" s="1"/>
  <c r="AC152" i="1"/>
  <c r="AC151" i="1" s="1"/>
  <c r="AB152" i="1"/>
  <c r="AB151" i="1" s="1"/>
  <c r="AA151" i="1"/>
  <c r="AA152" i="1" s="1"/>
  <c r="AF149" i="1"/>
  <c r="AE149" i="1"/>
  <c r="AE148" i="1" s="1"/>
  <c r="AD149" i="1"/>
  <c r="AD148" i="1" s="1"/>
  <c r="AC149" i="1"/>
  <c r="AC148" i="1" s="1"/>
  <c r="AB149" i="1"/>
  <c r="AB148" i="1" s="1"/>
  <c r="AF148" i="1"/>
  <c r="AA148" i="1"/>
  <c r="AA149" i="1" s="1"/>
  <c r="AF146" i="1"/>
  <c r="AF145" i="1" s="1"/>
  <c r="AE146" i="1"/>
  <c r="AE145" i="1" s="1"/>
  <c r="AD146" i="1"/>
  <c r="AC146" i="1"/>
  <c r="AC145" i="1" s="1"/>
  <c r="AB146" i="1"/>
  <c r="AB145" i="1" s="1"/>
  <c r="AD145" i="1"/>
  <c r="AA145" i="1"/>
  <c r="AA146" i="1" s="1"/>
  <c r="AF143" i="1"/>
  <c r="AE143" i="1"/>
  <c r="AE142" i="1" s="1"/>
  <c r="AD143" i="1"/>
  <c r="AD142" i="1" s="1"/>
  <c r="AC143" i="1"/>
  <c r="AC142" i="1" s="1"/>
  <c r="AB143" i="1"/>
  <c r="AB142" i="1" s="1"/>
  <c r="AF142" i="1"/>
  <c r="AA142" i="1"/>
  <c r="AA143" i="1" s="1"/>
  <c r="AF140" i="1"/>
  <c r="AE140" i="1"/>
  <c r="AE139" i="1" s="1"/>
  <c r="AD140" i="1"/>
  <c r="AD139" i="1" s="1"/>
  <c r="AC140" i="1"/>
  <c r="AC139" i="1" s="1"/>
  <c r="AB140" i="1"/>
  <c r="AF139" i="1"/>
  <c r="AB139" i="1"/>
  <c r="AA139" i="1"/>
  <c r="AA140" i="1" s="1"/>
  <c r="AF137" i="1"/>
  <c r="AF136" i="1" s="1"/>
  <c r="AE137" i="1"/>
  <c r="AD137" i="1"/>
  <c r="AD136" i="1" s="1"/>
  <c r="AC137" i="1"/>
  <c r="AB137" i="1"/>
  <c r="AB136" i="1" s="1"/>
  <c r="AE136" i="1"/>
  <c r="AC136" i="1"/>
  <c r="AA136" i="1"/>
  <c r="AA137" i="1" s="1"/>
  <c r="AF134" i="1"/>
  <c r="AF133" i="1" s="1"/>
  <c r="AE134" i="1"/>
  <c r="AE133" i="1" s="1"/>
  <c r="AD134" i="1"/>
  <c r="AC134" i="1"/>
  <c r="AC133" i="1" s="1"/>
  <c r="AB134" i="1"/>
  <c r="AB133" i="1" s="1"/>
  <c r="AD133" i="1"/>
  <c r="AA133" i="1"/>
  <c r="AA134" i="1" s="1"/>
  <c r="AF131" i="1"/>
  <c r="AF130" i="1" s="1"/>
  <c r="AE131" i="1"/>
  <c r="AE130" i="1" s="1"/>
  <c r="AD131" i="1"/>
  <c r="AD130" i="1" s="1"/>
  <c r="AC131" i="1"/>
  <c r="AC130" i="1" s="1"/>
  <c r="AB131" i="1"/>
  <c r="AB130" i="1" s="1"/>
  <c r="AA130" i="1"/>
  <c r="AA131" i="1" s="1"/>
  <c r="AF128" i="1"/>
  <c r="AE128" i="1"/>
  <c r="AE127" i="1" s="1"/>
  <c r="AD128" i="1"/>
  <c r="AD127" i="1" s="1"/>
  <c r="AC128" i="1"/>
  <c r="AC127" i="1" s="1"/>
  <c r="AB128" i="1"/>
  <c r="AF127" i="1"/>
  <c r="AB127" i="1"/>
  <c r="AA127" i="1"/>
  <c r="AA128" i="1" s="1"/>
  <c r="AF125" i="1"/>
  <c r="AF124" i="1" s="1"/>
  <c r="AE125" i="1"/>
  <c r="AE124" i="1" s="1"/>
  <c r="AD125" i="1"/>
  <c r="AD124" i="1" s="1"/>
  <c r="AC125" i="1"/>
  <c r="AB125" i="1"/>
  <c r="AB124" i="1" s="1"/>
  <c r="AC124" i="1"/>
  <c r="AA124" i="1"/>
  <c r="AA125" i="1" s="1"/>
  <c r="AF122" i="1"/>
  <c r="AF121" i="1" s="1"/>
  <c r="AE122" i="1"/>
  <c r="AD122" i="1"/>
  <c r="AD121" i="1" s="1"/>
  <c r="AC122" i="1"/>
  <c r="AB122" i="1"/>
  <c r="AB121" i="1" s="1"/>
  <c r="AE121" i="1"/>
  <c r="AC121" i="1"/>
  <c r="AA121" i="1"/>
  <c r="AA122" i="1" s="1"/>
  <c r="AF119" i="1"/>
  <c r="AF118" i="1" s="1"/>
  <c r="AE119" i="1"/>
  <c r="AE118" i="1" s="1"/>
  <c r="AD119" i="1"/>
  <c r="AC119" i="1"/>
  <c r="AC118" i="1" s="1"/>
  <c r="AB119" i="1"/>
  <c r="AB118" i="1" s="1"/>
  <c r="AD118" i="1"/>
  <c r="AA118" i="1"/>
  <c r="AA119" i="1" s="1"/>
  <c r="AF116" i="1"/>
  <c r="AF115" i="1" s="1"/>
  <c r="AE116" i="1"/>
  <c r="AE115" i="1" s="1"/>
  <c r="AD116" i="1"/>
  <c r="AD115" i="1" s="1"/>
  <c r="AC116" i="1"/>
  <c r="AC115" i="1" s="1"/>
  <c r="AB116" i="1"/>
  <c r="AB115" i="1" s="1"/>
  <c r="AA115" i="1"/>
  <c r="AA116" i="1" s="1"/>
  <c r="AF113" i="1"/>
  <c r="AE113" i="1"/>
  <c r="AE112" i="1" s="1"/>
  <c r="AD113" i="1"/>
  <c r="AD112" i="1" s="1"/>
  <c r="AC113" i="1"/>
  <c r="AC112" i="1" s="1"/>
  <c r="AB113" i="1"/>
  <c r="AF112" i="1"/>
  <c r="AB112" i="1"/>
  <c r="AA112" i="1"/>
  <c r="AA113" i="1" s="1"/>
  <c r="AF110" i="1"/>
  <c r="AF109" i="1" s="1"/>
  <c r="AE110" i="1"/>
  <c r="AE109" i="1" s="1"/>
  <c r="AD110" i="1"/>
  <c r="AD109" i="1" s="1"/>
  <c r="AC110" i="1"/>
  <c r="AB110" i="1"/>
  <c r="AB109" i="1" s="1"/>
  <c r="AC109" i="1"/>
  <c r="AA109" i="1"/>
  <c r="AA110" i="1" s="1"/>
  <c r="AF107" i="1"/>
  <c r="AF106" i="1" s="1"/>
  <c r="AE107" i="1"/>
  <c r="AD107" i="1"/>
  <c r="AD106" i="1" s="1"/>
  <c r="AC107" i="1"/>
  <c r="AB107" i="1"/>
  <c r="AB106" i="1" s="1"/>
  <c r="AE106" i="1"/>
  <c r="AC106" i="1"/>
  <c r="AA106" i="1"/>
  <c r="AA107" i="1" s="1"/>
  <c r="AF104" i="1"/>
  <c r="AF103" i="1" s="1"/>
  <c r="AE104" i="1"/>
  <c r="AE103" i="1" s="1"/>
  <c r="AD104" i="1"/>
  <c r="AD103" i="1" s="1"/>
  <c r="AC104" i="1"/>
  <c r="AC103" i="1" s="1"/>
  <c r="AB104" i="1"/>
  <c r="AB103" i="1" s="1"/>
  <c r="AA103" i="1"/>
  <c r="AA104" i="1" s="1"/>
  <c r="AF101" i="1"/>
  <c r="AF100" i="1" s="1"/>
  <c r="AE101" i="1"/>
  <c r="AD101" i="1"/>
  <c r="AD100" i="1" s="1"/>
  <c r="AC101" i="1"/>
  <c r="AC100" i="1" s="1"/>
  <c r="AB101" i="1"/>
  <c r="AB100" i="1" s="1"/>
  <c r="AE100" i="1"/>
  <c r="AA100" i="1"/>
  <c r="AA101" i="1" s="1"/>
  <c r="AF98" i="1"/>
  <c r="AF97" i="1" s="1"/>
  <c r="AE98" i="1"/>
  <c r="AE97" i="1" s="1"/>
  <c r="AD98" i="1"/>
  <c r="AC98" i="1"/>
  <c r="AC97" i="1" s="1"/>
  <c r="AB98" i="1"/>
  <c r="AD97" i="1"/>
  <c r="AB97" i="1"/>
  <c r="AA97" i="1"/>
  <c r="AA98" i="1" s="1"/>
  <c r="AF95" i="1"/>
  <c r="AF94" i="1" s="1"/>
  <c r="AE95" i="1"/>
  <c r="AE94" i="1" s="1"/>
  <c r="AD95" i="1"/>
  <c r="AD94" i="1" s="1"/>
  <c r="AC95" i="1"/>
  <c r="AC94" i="1" s="1"/>
  <c r="AB95" i="1"/>
  <c r="AB94" i="1" s="1"/>
  <c r="AA94" i="1"/>
  <c r="AA95" i="1" s="1"/>
  <c r="AF92" i="1"/>
  <c r="AF91" i="1" s="1"/>
  <c r="AE92" i="1"/>
  <c r="AD92" i="1"/>
  <c r="AD91" i="1" s="1"/>
  <c r="AC92" i="1"/>
  <c r="AC91" i="1" s="1"/>
  <c r="AB92" i="1"/>
  <c r="AB91" i="1" s="1"/>
  <c r="AE91" i="1"/>
  <c r="AA91" i="1"/>
  <c r="AA92" i="1" s="1"/>
  <c r="AF89" i="1"/>
  <c r="AF88" i="1" s="1"/>
  <c r="AE89" i="1"/>
  <c r="AE88" i="1" s="1"/>
  <c r="AD89" i="1"/>
  <c r="AC89" i="1"/>
  <c r="AC88" i="1" s="1"/>
  <c r="AB89" i="1"/>
  <c r="AD88" i="1"/>
  <c r="AB88" i="1"/>
  <c r="AA88" i="1"/>
  <c r="AA89" i="1" s="1"/>
  <c r="AF86" i="1"/>
  <c r="AF85" i="1" s="1"/>
  <c r="AE86" i="1"/>
  <c r="AE85" i="1" s="1"/>
  <c r="AD86" i="1"/>
  <c r="AD85" i="1" s="1"/>
  <c r="AC86" i="1"/>
  <c r="AB86" i="1"/>
  <c r="AB85" i="1" s="1"/>
  <c r="AC85" i="1"/>
  <c r="AA85" i="1"/>
  <c r="AA86" i="1" s="1"/>
  <c r="AF83" i="1"/>
  <c r="AF82" i="1" s="1"/>
  <c r="AE83" i="1"/>
  <c r="AE82" i="1" s="1"/>
  <c r="AD83" i="1"/>
  <c r="AD82" i="1" s="1"/>
  <c r="AC83" i="1"/>
  <c r="AB83" i="1"/>
  <c r="AB82" i="1" s="1"/>
  <c r="AC82" i="1"/>
  <c r="AA82" i="1"/>
  <c r="AA83" i="1" s="1"/>
  <c r="AF80" i="1"/>
  <c r="AF79" i="1" s="1"/>
  <c r="AE80" i="1"/>
  <c r="AD80" i="1"/>
  <c r="AD79" i="1" s="1"/>
  <c r="AC80" i="1"/>
  <c r="AB80" i="1"/>
  <c r="AB79" i="1" s="1"/>
  <c r="AE79" i="1"/>
  <c r="AC79" i="1"/>
  <c r="AA79" i="1"/>
  <c r="AA80" i="1" s="1"/>
  <c r="AF77" i="1"/>
  <c r="AF76" i="1" s="1"/>
  <c r="AE77" i="1"/>
  <c r="AE76" i="1" s="1"/>
  <c r="AD77" i="1"/>
  <c r="AC77" i="1"/>
  <c r="AC76" i="1" s="1"/>
  <c r="AB77" i="1"/>
  <c r="AB76" i="1" s="1"/>
  <c r="AD76" i="1"/>
  <c r="AA76" i="1"/>
  <c r="AA77" i="1" s="1"/>
  <c r="AF74" i="1"/>
  <c r="AF73" i="1" s="1"/>
  <c r="AE74" i="1"/>
  <c r="AE73" i="1" s="1"/>
  <c r="AD74" i="1"/>
  <c r="AC74" i="1"/>
  <c r="AC73" i="1" s="1"/>
  <c r="AB74" i="1"/>
  <c r="AD73" i="1"/>
  <c r="AB73" i="1"/>
  <c r="AA73" i="1"/>
  <c r="AA74" i="1" s="1"/>
  <c r="AF71" i="1"/>
  <c r="AF70" i="1" s="1"/>
  <c r="AE71" i="1"/>
  <c r="AE70" i="1" s="1"/>
  <c r="AD71" i="1"/>
  <c r="AD70" i="1" s="1"/>
  <c r="AC71" i="1"/>
  <c r="AC70" i="1" s="1"/>
  <c r="AB71" i="1"/>
  <c r="AB70" i="1" s="1"/>
  <c r="AA70" i="1"/>
  <c r="AA71" i="1" s="1"/>
  <c r="AF68" i="1"/>
  <c r="AE68" i="1"/>
  <c r="AE67" i="1" s="1"/>
  <c r="AD68" i="1"/>
  <c r="AD67" i="1" s="1"/>
  <c r="AC68" i="1"/>
  <c r="AC67" i="1" s="1"/>
  <c r="AB68" i="1"/>
  <c r="AF67" i="1"/>
  <c r="AB67" i="1"/>
  <c r="AA67" i="1"/>
  <c r="AA68" i="1" s="1"/>
  <c r="AF65" i="1"/>
  <c r="AF64" i="1" s="1"/>
  <c r="AE65" i="1"/>
  <c r="AE64" i="1" s="1"/>
  <c r="AD65" i="1"/>
  <c r="AD64" i="1" s="1"/>
  <c r="AC65" i="1"/>
  <c r="AB65" i="1"/>
  <c r="AB64" i="1" s="1"/>
  <c r="AC64" i="1"/>
  <c r="AA64" i="1"/>
  <c r="AA65" i="1" s="1"/>
  <c r="AF62" i="1"/>
  <c r="AF61" i="1" s="1"/>
  <c r="AE62" i="1"/>
  <c r="AE61" i="1" s="1"/>
  <c r="AD62" i="1"/>
  <c r="AD61" i="1" s="1"/>
  <c r="AC62" i="1"/>
  <c r="AB62" i="1"/>
  <c r="AB61" i="1" s="1"/>
  <c r="AC61" i="1"/>
  <c r="AA61" i="1"/>
  <c r="AA62" i="1" s="1"/>
  <c r="AF59" i="1"/>
  <c r="AF58" i="1" s="1"/>
  <c r="AE59" i="1"/>
  <c r="AD59" i="1"/>
  <c r="AD58" i="1" s="1"/>
  <c r="AC59" i="1"/>
  <c r="AC58" i="1" s="1"/>
  <c r="AB59" i="1"/>
  <c r="AB58" i="1" s="1"/>
  <c r="AE58" i="1"/>
  <c r="AA58" i="1"/>
  <c r="AA59" i="1" s="1"/>
  <c r="AF56" i="1"/>
  <c r="AE56" i="1"/>
  <c r="AE55" i="1" s="1"/>
  <c r="AD56" i="1"/>
  <c r="AD55" i="1" s="1"/>
  <c r="AC56" i="1"/>
  <c r="AC55" i="1" s="1"/>
  <c r="AB56" i="1"/>
  <c r="AF55" i="1"/>
  <c r="AB55" i="1"/>
  <c r="AA55" i="1"/>
  <c r="AA56" i="1" s="1"/>
  <c r="AF53" i="1"/>
  <c r="AF52" i="1" s="1"/>
  <c r="AE53" i="1"/>
  <c r="AE52" i="1" s="1"/>
  <c r="AD53" i="1"/>
  <c r="AD52" i="1" s="1"/>
  <c r="AC53" i="1"/>
  <c r="AC52" i="1" s="1"/>
  <c r="AB53" i="1"/>
  <c r="AB52" i="1" s="1"/>
  <c r="AA52" i="1"/>
  <c r="AA53" i="1" s="1"/>
  <c r="AF50" i="1"/>
  <c r="AF49" i="1" s="1"/>
  <c r="AE50" i="1"/>
  <c r="AE49" i="1" s="1"/>
  <c r="AD50" i="1"/>
  <c r="AD49" i="1" s="1"/>
  <c r="AC50" i="1"/>
  <c r="AC49" i="1" s="1"/>
  <c r="AB50" i="1"/>
  <c r="AB49" i="1" s="1"/>
  <c r="AA49" i="1"/>
  <c r="AA50" i="1" s="1"/>
  <c r="AF47" i="1"/>
  <c r="AE47" i="1"/>
  <c r="AE46" i="1" s="1"/>
  <c r="AD47" i="1"/>
  <c r="AD46" i="1" s="1"/>
  <c r="AC47" i="1"/>
  <c r="AC46" i="1" s="1"/>
  <c r="AB47" i="1"/>
  <c r="AF46" i="1"/>
  <c r="AB46" i="1"/>
  <c r="AA46" i="1"/>
  <c r="AA47" i="1" s="1"/>
  <c r="AF44" i="1"/>
  <c r="AF43" i="1" s="1"/>
  <c r="AE44" i="1"/>
  <c r="AE43" i="1" s="1"/>
  <c r="AD44" i="1"/>
  <c r="AD43" i="1" s="1"/>
  <c r="AC44" i="1"/>
  <c r="AB44" i="1"/>
  <c r="AB43" i="1" s="1"/>
  <c r="AC43" i="1"/>
  <c r="AA43" i="1"/>
  <c r="AA44" i="1" s="1"/>
  <c r="AF41" i="1"/>
  <c r="AF40" i="1" s="1"/>
  <c r="AE41" i="1"/>
  <c r="AE40" i="1" s="1"/>
  <c r="AD41" i="1"/>
  <c r="AD40" i="1" s="1"/>
  <c r="AC41" i="1"/>
  <c r="AC40" i="1" s="1"/>
  <c r="AB41" i="1"/>
  <c r="AB40" i="1" s="1"/>
  <c r="AA40" i="1"/>
  <c r="AA41" i="1" s="1"/>
  <c r="AF38" i="1"/>
  <c r="AE38" i="1"/>
  <c r="AE37" i="1" s="1"/>
  <c r="AD38" i="1"/>
  <c r="AD37" i="1" s="1"/>
  <c r="AC38" i="1"/>
  <c r="AC37" i="1" s="1"/>
  <c r="AB38" i="1"/>
  <c r="AB37" i="1" s="1"/>
  <c r="AF37" i="1"/>
  <c r="AA37" i="1"/>
  <c r="AA38" i="1" s="1"/>
  <c r="AF35" i="1"/>
  <c r="AE35" i="1"/>
  <c r="AE34" i="1" s="1"/>
  <c r="AD35" i="1"/>
  <c r="AD34" i="1" s="1"/>
  <c r="AC35" i="1"/>
  <c r="AC34" i="1" s="1"/>
  <c r="AB35" i="1"/>
  <c r="AB34" i="1" s="1"/>
  <c r="AF34" i="1"/>
  <c r="AA34" i="1"/>
  <c r="AA35" i="1" s="1"/>
  <c r="AF32" i="1"/>
  <c r="AF31" i="1" s="1"/>
  <c r="AE32" i="1"/>
  <c r="AE31" i="1" s="1"/>
  <c r="AD32" i="1"/>
  <c r="AD31" i="1" s="1"/>
  <c r="AC32" i="1"/>
  <c r="AC31" i="1" s="1"/>
  <c r="AB32" i="1"/>
  <c r="AB31" i="1" s="1"/>
  <c r="AA31" i="1"/>
  <c r="AA32" i="1" s="1"/>
  <c r="AF29" i="1"/>
  <c r="AE29" i="1"/>
  <c r="AE28" i="1" s="1"/>
  <c r="AD29" i="1"/>
  <c r="AD28" i="1" s="1"/>
  <c r="AC29" i="1"/>
  <c r="AC28" i="1" s="1"/>
  <c r="AB29" i="1"/>
  <c r="AB28" i="1" s="1"/>
  <c r="AF28" i="1"/>
  <c r="AA28" i="1"/>
  <c r="AA29" i="1" s="1"/>
  <c r="AF26" i="1"/>
  <c r="AF25" i="1" s="1"/>
  <c r="AE26" i="1"/>
  <c r="AD26" i="1"/>
  <c r="AD25" i="1" s="1"/>
  <c r="AC26" i="1"/>
  <c r="AC25" i="1" s="1"/>
  <c r="AB26" i="1"/>
  <c r="AB25" i="1" s="1"/>
  <c r="AE25" i="1"/>
  <c r="AA25" i="1"/>
  <c r="AA26" i="1" s="1"/>
  <c r="AF23" i="1"/>
  <c r="AF22" i="1" s="1"/>
  <c r="AE23" i="1"/>
  <c r="AE22" i="1" s="1"/>
  <c r="AD23" i="1"/>
  <c r="AD22" i="1" s="1"/>
  <c r="AC23" i="1"/>
  <c r="AB23" i="1"/>
  <c r="AB22" i="1" s="1"/>
  <c r="AC22" i="1"/>
  <c r="AA22" i="1"/>
  <c r="AA23" i="1" s="1"/>
  <c r="AF20" i="1"/>
  <c r="AF19" i="1" s="1"/>
  <c r="AF18" i="1" s="1"/>
  <c r="AF17" i="1" s="1"/>
  <c r="AF16" i="1" s="1"/>
  <c r="AE20" i="1"/>
  <c r="AE19" i="1" s="1"/>
  <c r="AE18" i="1" s="1"/>
  <c r="AE17" i="1" s="1"/>
  <c r="AE16" i="1" s="1"/>
  <c r="AD20" i="1"/>
  <c r="AD19" i="1" s="1"/>
  <c r="AD18" i="1" s="1"/>
  <c r="AD17" i="1" s="1"/>
  <c r="AD16" i="1" s="1"/>
  <c r="AC20" i="1"/>
  <c r="AC19" i="1" s="1"/>
  <c r="AC18" i="1" s="1"/>
  <c r="AC17" i="1" s="1"/>
  <c r="AC16" i="1" s="1"/>
  <c r="AB20" i="1"/>
  <c r="AB19" i="1" s="1"/>
  <c r="AB18" i="1" s="1"/>
  <c r="AB17" i="1" s="1"/>
  <c r="AB16" i="1" s="1"/>
  <c r="AA16" i="1"/>
  <c r="AA17" i="1" s="1"/>
  <c r="AA18" i="1" s="1"/>
  <c r="AA19" i="1" s="1"/>
  <c r="AA20" i="1" s="1"/>
  <c r="AF14" i="1"/>
  <c r="AF13" i="1" s="1"/>
  <c r="AF12" i="1" s="1"/>
  <c r="AF11" i="1" s="1"/>
  <c r="AF10" i="1" s="1"/>
  <c r="AE14" i="1"/>
  <c r="AE13" i="1" s="1"/>
  <c r="AE12" i="1" s="1"/>
  <c r="AE11" i="1" s="1"/>
  <c r="AE10" i="1" s="1"/>
  <c r="AD14" i="1"/>
  <c r="AC14" i="1"/>
  <c r="AC13" i="1" s="1"/>
  <c r="AC12" i="1" s="1"/>
  <c r="AC11" i="1" s="1"/>
  <c r="AC10" i="1" s="1"/>
  <c r="AB14" i="1"/>
  <c r="AB13" i="1" s="1"/>
  <c r="AB12" i="1" s="1"/>
  <c r="AB11" i="1" s="1"/>
  <c r="AB10" i="1" s="1"/>
  <c r="AD13" i="1"/>
  <c r="AD12" i="1" s="1"/>
  <c r="AD11" i="1" s="1"/>
  <c r="AD10" i="1" s="1"/>
  <c r="AA10" i="1"/>
  <c r="AA11" i="1" s="1"/>
  <c r="AA12" i="1" s="1"/>
  <c r="AA13" i="1" s="1"/>
  <c r="AA14" i="1" s="1"/>
  <c r="AF8" i="1"/>
  <c r="AE8" i="1"/>
  <c r="AE7" i="1" s="1"/>
  <c r="AD8" i="1"/>
  <c r="AD7" i="1" s="1"/>
  <c r="AC8" i="1"/>
  <c r="AC7" i="1" s="1"/>
  <c r="AB8" i="1"/>
  <c r="AB7" i="1" s="1"/>
  <c r="AF7" i="1"/>
  <c r="AA7" i="1"/>
  <c r="AA8" i="1" s="1"/>
  <c r="AF5" i="1"/>
  <c r="AF4" i="1" s="1"/>
  <c r="AE5" i="1"/>
  <c r="AD5" i="1"/>
  <c r="AD4" i="1" s="1"/>
  <c r="AC5" i="1"/>
  <c r="AC4" i="1" s="1"/>
  <c r="AB5" i="1"/>
  <c r="AB4" i="1" s="1"/>
  <c r="AE4" i="1"/>
  <c r="AA4" i="1"/>
  <c r="AA5" i="1" s="1"/>
  <c r="M14" i="11" l="1"/>
  <c r="M13" i="11"/>
  <c r="M9" i="11"/>
  <c r="M21" i="11"/>
  <c r="M20" i="11"/>
  <c r="M7" i="11"/>
  <c r="M12" i="11"/>
  <c r="M22" i="11"/>
  <c r="M10" i="11"/>
  <c r="M19" i="11"/>
  <c r="M8" i="11"/>
  <c r="M15" i="11"/>
  <c r="M17" i="11"/>
  <c r="M24" i="11"/>
  <c r="M18" i="11"/>
  <c r="AT19" i="17"/>
  <c r="AS23" i="16"/>
  <c r="AS24" i="16" s="1"/>
  <c r="BK20" i="17"/>
  <c r="AT20" i="17" s="1"/>
  <c r="AS19" i="17"/>
  <c r="AR19" i="17"/>
  <c r="AT20" i="16"/>
  <c r="AT21" i="16" s="1"/>
  <c r="AR22" i="16"/>
  <c r="AR23" i="16" s="1"/>
  <c r="AZ18" i="8"/>
  <c r="AR4" i="3"/>
  <c r="AS4" i="3"/>
  <c r="AT4" i="3"/>
  <c r="AU4" i="3"/>
  <c r="AV4" i="3"/>
  <c r="AW4" i="3"/>
  <c r="AX4" i="3"/>
  <c r="AR5" i="3"/>
  <c r="AS5" i="3"/>
  <c r="AT5" i="3"/>
  <c r="AU5" i="3"/>
  <c r="AV5" i="3"/>
  <c r="AW5" i="3"/>
  <c r="AX5" i="3"/>
  <c r="AR6" i="3"/>
  <c r="AS6" i="3"/>
  <c r="AT6" i="3"/>
  <c r="AU6" i="3"/>
  <c r="AV6" i="3"/>
  <c r="AW6" i="3"/>
  <c r="AX6" i="3"/>
  <c r="AR7" i="3"/>
  <c r="AS7" i="3"/>
  <c r="AT7" i="3"/>
  <c r="AU7" i="3"/>
  <c r="AV7" i="3"/>
  <c r="AW7" i="3"/>
  <c r="AX7" i="3"/>
  <c r="AR8" i="3"/>
  <c r="AS8" i="3"/>
  <c r="AT8" i="3"/>
  <c r="AU8" i="3"/>
  <c r="AV8" i="3"/>
  <c r="AW8" i="3"/>
  <c r="AX8" i="3"/>
  <c r="AR9" i="3"/>
  <c r="AS9" i="3"/>
  <c r="AT9" i="3"/>
  <c r="AU9" i="3"/>
  <c r="AV9" i="3"/>
  <c r="AW9" i="3"/>
  <c r="AX9" i="3"/>
  <c r="AR10" i="3"/>
  <c r="AS10" i="3"/>
  <c r="AT10" i="3"/>
  <c r="AU10" i="3"/>
  <c r="AV10" i="3"/>
  <c r="AW10" i="3"/>
  <c r="AX10" i="3"/>
  <c r="AR11" i="3"/>
  <c r="AS11" i="3"/>
  <c r="AT11" i="3"/>
  <c r="AU11" i="3"/>
  <c r="AV11" i="3"/>
  <c r="AW11" i="3"/>
  <c r="AX11" i="3"/>
  <c r="AR12" i="3"/>
  <c r="AS12" i="3"/>
  <c r="AT12" i="3"/>
  <c r="AU12" i="3"/>
  <c r="AV12" i="3"/>
  <c r="AW12" i="3"/>
  <c r="AX12" i="3"/>
  <c r="AR13" i="3"/>
  <c r="AS13" i="3"/>
  <c r="AT13" i="3"/>
  <c r="AU13" i="3"/>
  <c r="AV13" i="3"/>
  <c r="AW13" i="3"/>
  <c r="AX13" i="3"/>
  <c r="AR14" i="3"/>
  <c r="AS14" i="3"/>
  <c r="AT14" i="3"/>
  <c r="AU14" i="3"/>
  <c r="AV14" i="3"/>
  <c r="AW14" i="3"/>
  <c r="AX14" i="3"/>
  <c r="AR15" i="3"/>
  <c r="AS15" i="3"/>
  <c r="AT15" i="3"/>
  <c r="AU15" i="3"/>
  <c r="AV15" i="3"/>
  <c r="AW15" i="3"/>
  <c r="AX15" i="3"/>
  <c r="AR16" i="3"/>
  <c r="AS16" i="3"/>
  <c r="AT16" i="3"/>
  <c r="AU16" i="3"/>
  <c r="AV16" i="3"/>
  <c r="AW16" i="3"/>
  <c r="AX16" i="3"/>
  <c r="AR17" i="3"/>
  <c r="AS17" i="3"/>
  <c r="AT17" i="3"/>
  <c r="AU17" i="3"/>
  <c r="AV17" i="3"/>
  <c r="AW17" i="3"/>
  <c r="AX17" i="3"/>
  <c r="AR18" i="3"/>
  <c r="AS18" i="3"/>
  <c r="AT18" i="3"/>
  <c r="AU18" i="3"/>
  <c r="AV18" i="3"/>
  <c r="AW18" i="3"/>
  <c r="AX18" i="3"/>
  <c r="AR19" i="3"/>
  <c r="AS19" i="3"/>
  <c r="AT19" i="3"/>
  <c r="AU19" i="3"/>
  <c r="AV19" i="3"/>
  <c r="AW19" i="3"/>
  <c r="AX19" i="3"/>
  <c r="AR20" i="3"/>
  <c r="AS20" i="3"/>
  <c r="AT20" i="3"/>
  <c r="AU20" i="3"/>
  <c r="AV20" i="3"/>
  <c r="AW20" i="3"/>
  <c r="AX20" i="3"/>
  <c r="AR21" i="3"/>
  <c r="AS21" i="3"/>
  <c r="AT21" i="3"/>
  <c r="AU21" i="3"/>
  <c r="AV21" i="3"/>
  <c r="AW21" i="3"/>
  <c r="AX21" i="3"/>
  <c r="AR22" i="3"/>
  <c r="AS22" i="3"/>
  <c r="AT22" i="3"/>
  <c r="AU22" i="3"/>
  <c r="AV22" i="3"/>
  <c r="AW22" i="3"/>
  <c r="AX22" i="3"/>
  <c r="AR23" i="3"/>
  <c r="AS23" i="3"/>
  <c r="AT23" i="3"/>
  <c r="AU23" i="3"/>
  <c r="AV23" i="3"/>
  <c r="AW23" i="3"/>
  <c r="AX23" i="3"/>
  <c r="AR24" i="3"/>
  <c r="AS24" i="3"/>
  <c r="AT24" i="3"/>
  <c r="AU24" i="3"/>
  <c r="AV24" i="3"/>
  <c r="AW24" i="3"/>
  <c r="AR25" i="3"/>
  <c r="AS25" i="3"/>
  <c r="AT25" i="3"/>
  <c r="AU25" i="3"/>
  <c r="AV25" i="3"/>
  <c r="AW25" i="3"/>
  <c r="AX25" i="3"/>
  <c r="AR26" i="3"/>
  <c r="AT26" i="3"/>
  <c r="AU26" i="3"/>
  <c r="AV26" i="3"/>
  <c r="AW26" i="3"/>
  <c r="AX26" i="3"/>
  <c r="AR27" i="3"/>
  <c r="AT27" i="3"/>
  <c r="AU27" i="3"/>
  <c r="AW27" i="3"/>
  <c r="AR28" i="3"/>
  <c r="AR29" i="3"/>
  <c r="AT29" i="3"/>
  <c r="AU29" i="3"/>
  <c r="AV29" i="3"/>
  <c r="AW29" i="3"/>
  <c r="AX29" i="3"/>
  <c r="AR30" i="3"/>
  <c r="AS30" i="3"/>
  <c r="AT30" i="3"/>
  <c r="AU30" i="3"/>
  <c r="AW30" i="3"/>
  <c r="AR31" i="3"/>
  <c r="AS31" i="3"/>
  <c r="AT31" i="3"/>
  <c r="AU31" i="3"/>
  <c r="AV31" i="3"/>
  <c r="AW31" i="3"/>
  <c r="AX31" i="3"/>
  <c r="AR32" i="3"/>
  <c r="AS32" i="3"/>
  <c r="AT32" i="3"/>
  <c r="AU32" i="3"/>
  <c r="AV32" i="3"/>
  <c r="AW32" i="3"/>
  <c r="AX32" i="3"/>
  <c r="AR33" i="3"/>
  <c r="AS33" i="3"/>
  <c r="AT33" i="3"/>
  <c r="AU33" i="3"/>
  <c r="AV33" i="3"/>
  <c r="AW33" i="3"/>
  <c r="AX33" i="3"/>
  <c r="AR34" i="3"/>
  <c r="AS34" i="3"/>
  <c r="AT34" i="3"/>
  <c r="AU34" i="3"/>
  <c r="AV34" i="3"/>
  <c r="AW34" i="3"/>
  <c r="AX34" i="3"/>
  <c r="AR35" i="3"/>
  <c r="AS35" i="3"/>
  <c r="AT35" i="3"/>
  <c r="AU35" i="3"/>
  <c r="AV35" i="3"/>
  <c r="AW35" i="3"/>
  <c r="AX35" i="3"/>
  <c r="AT3" i="3"/>
  <c r="AU3" i="3"/>
  <c r="AV3" i="3"/>
  <c r="AW3" i="3"/>
  <c r="AX3" i="3"/>
  <c r="AS3" i="3"/>
  <c r="AR3" i="3"/>
  <c r="AJ11" i="3"/>
  <c r="AJ22" i="3"/>
  <c r="AJ23" i="3"/>
  <c r="AJ24" i="3"/>
  <c r="AX24" i="3" s="1"/>
  <c r="AJ25" i="3"/>
  <c r="AJ26" i="3"/>
  <c r="AS26" i="3" s="1"/>
  <c r="AJ27" i="3"/>
  <c r="AX27" i="3" s="1"/>
  <c r="AJ28" i="3"/>
  <c r="AW28" i="3" s="1"/>
  <c r="AJ29" i="3"/>
  <c r="AS29" i="3" s="1"/>
  <c r="AJ30" i="3"/>
  <c r="AV30" i="3" s="1"/>
  <c r="AJ31" i="3"/>
  <c r="AJ32" i="3"/>
  <c r="AH32" i="3"/>
  <c r="AI32" i="3"/>
  <c r="AH33" i="3"/>
  <c r="AI33" i="3"/>
  <c r="AH34" i="3"/>
  <c r="AI34" i="3"/>
  <c r="AH31" i="3"/>
  <c r="AI31" i="3"/>
  <c r="AJ4" i="3"/>
  <c r="AJ5" i="3"/>
  <c r="AJ10" i="3"/>
  <c r="AJ3" i="3"/>
  <c r="AI4" i="3"/>
  <c r="AI5" i="3"/>
  <c r="AI6" i="3"/>
  <c r="AI7" i="3"/>
  <c r="AI8" i="3"/>
  <c r="AI9" i="3"/>
  <c r="AJ9" i="3" s="1"/>
  <c r="AI10" i="3"/>
  <c r="AI3" i="3"/>
  <c r="AH4" i="3"/>
  <c r="AH5" i="3"/>
  <c r="AH6" i="3"/>
  <c r="AJ6" i="3" s="1"/>
  <c r="AH7" i="3"/>
  <c r="AJ7" i="3" s="1"/>
  <c r="AH8" i="3"/>
  <c r="AH9" i="3"/>
  <c r="AH10" i="3"/>
  <c r="AH3" i="3"/>
  <c r="K34" i="1"/>
  <c r="K33" i="1"/>
  <c r="K32" i="1"/>
  <c r="K31" i="1"/>
  <c r="J34" i="1"/>
  <c r="J33" i="1"/>
  <c r="J32" i="1"/>
  <c r="J31" i="1"/>
  <c r="L34" i="1"/>
  <c r="L33" i="1"/>
  <c r="L32" i="1"/>
  <c r="L31" i="1"/>
  <c r="K4" i="1"/>
  <c r="K5" i="1"/>
  <c r="K6" i="1"/>
  <c r="K7" i="1"/>
  <c r="K8" i="1"/>
  <c r="K9" i="1"/>
  <c r="K10" i="1"/>
  <c r="L10" i="1"/>
  <c r="L8" i="1"/>
  <c r="L6" i="1"/>
  <c r="L4" i="1"/>
  <c r="L3" i="1"/>
  <c r="L9" i="1"/>
  <c r="L7" i="1"/>
  <c r="L5" i="1"/>
  <c r="J10" i="1"/>
  <c r="J8" i="1"/>
  <c r="J6" i="1"/>
  <c r="J4" i="1"/>
  <c r="J3" i="1"/>
  <c r="J9" i="1"/>
  <c r="J7" i="1"/>
  <c r="J5" i="1"/>
  <c r="K3" i="1"/>
  <c r="AJ8" i="3" l="1"/>
  <c r="AJ34" i="3"/>
  <c r="AJ33" i="3"/>
  <c r="AS29" i="16"/>
  <c r="AW22" i="16" s="1"/>
  <c r="AS26" i="16"/>
  <c r="AS27" i="16"/>
  <c r="BK21" i="17"/>
  <c r="AT21" i="17" s="1"/>
  <c r="AS20" i="17"/>
  <c r="AR20" i="17"/>
  <c r="AW23" i="16"/>
  <c r="G23" i="16" s="1"/>
  <c r="AW21" i="16"/>
  <c r="G21" i="16" s="1"/>
  <c r="BD22" i="16"/>
  <c r="G22" i="16"/>
  <c r="AR24" i="16"/>
  <c r="AT22" i="16"/>
  <c r="AT23" i="16" s="1"/>
  <c r="AW15" i="16"/>
  <c r="AW19" i="16"/>
  <c r="AW18" i="16"/>
  <c r="AW20" i="16"/>
  <c r="AU28" i="3"/>
  <c r="AU2" i="3" s="1"/>
  <c r="AV27" i="3"/>
  <c r="AX30" i="3"/>
  <c r="AT28" i="3"/>
  <c r="AT2" i="3" s="1"/>
  <c r="AS28" i="3"/>
  <c r="AV28" i="3"/>
  <c r="AX28" i="3"/>
  <c r="AS27" i="3"/>
  <c r="AZ19" i="8"/>
  <c r="AR2" i="3"/>
  <c r="AS17" i="11" s="1"/>
  <c r="AW2" i="3"/>
  <c r="AU13" i="11"/>
  <c r="Z16" i="14"/>
  <c r="AW17" i="16" l="1"/>
  <c r="AW29" i="16" s="1"/>
  <c r="AW16" i="16"/>
  <c r="BD23" i="16"/>
  <c r="AW24" i="16"/>
  <c r="BD24" i="16" s="1"/>
  <c r="AS28" i="16"/>
  <c r="AS30" i="16" s="1"/>
  <c r="G31" i="16" s="1"/>
  <c r="BD21" i="16"/>
  <c r="G24" i="16"/>
  <c r="BK22" i="17"/>
  <c r="AT22" i="17" s="1"/>
  <c r="AR21" i="17"/>
  <c r="AS21" i="17"/>
  <c r="BD20" i="16"/>
  <c r="G20" i="16"/>
  <c r="AW27" i="16"/>
  <c r="G15" i="16"/>
  <c r="BD15" i="16"/>
  <c r="AR27" i="16"/>
  <c r="AR29" i="16"/>
  <c r="AV24" i="16" s="1"/>
  <c r="AT24" i="16"/>
  <c r="AT26" i="16" s="1"/>
  <c r="G18" i="16"/>
  <c r="BD18" i="16"/>
  <c r="BD19" i="16"/>
  <c r="G19" i="16"/>
  <c r="BD17" i="16"/>
  <c r="G17" i="16"/>
  <c r="BD16" i="16"/>
  <c r="G16" i="16"/>
  <c r="AR26" i="16"/>
  <c r="AO5" i="14"/>
  <c r="AP6" i="14"/>
  <c r="AL8" i="14"/>
  <c r="AM9" i="14"/>
  <c r="AN10" i="14"/>
  <c r="AO11" i="14"/>
  <c r="AP12" i="14"/>
  <c r="AL14" i="14"/>
  <c r="AM15" i="14"/>
  <c r="AN16" i="14"/>
  <c r="AO17" i="14"/>
  <c r="AP18" i="14"/>
  <c r="AL20" i="14"/>
  <c r="AM21" i="14"/>
  <c r="AN22" i="14"/>
  <c r="AO23" i="14"/>
  <c r="AP24" i="14"/>
  <c r="AP5" i="14"/>
  <c r="AL7" i="14"/>
  <c r="AM8" i="14"/>
  <c r="AN9" i="14"/>
  <c r="AO10" i="14"/>
  <c r="AP11" i="14"/>
  <c r="AL13" i="14"/>
  <c r="AM14" i="14"/>
  <c r="AN15" i="14"/>
  <c r="AO16" i="14"/>
  <c r="AP17" i="14"/>
  <c r="AL19" i="14"/>
  <c r="AM20" i="14"/>
  <c r="AN21" i="14"/>
  <c r="AO22" i="14"/>
  <c r="AP23" i="14"/>
  <c r="AM4" i="14"/>
  <c r="AL6" i="14"/>
  <c r="AM7" i="14"/>
  <c r="AN8" i="14"/>
  <c r="AO9" i="14"/>
  <c r="AP10" i="14"/>
  <c r="AL12" i="14"/>
  <c r="AM13" i="14"/>
  <c r="AN14" i="14"/>
  <c r="AO15" i="14"/>
  <c r="AP16" i="14"/>
  <c r="AL18" i="14"/>
  <c r="AM19" i="14"/>
  <c r="AN20" i="14"/>
  <c r="AO21" i="14"/>
  <c r="AP22" i="14"/>
  <c r="AL24" i="14"/>
  <c r="AN4" i="14"/>
  <c r="AL5" i="14"/>
  <c r="AM6" i="14"/>
  <c r="AN7" i="14"/>
  <c r="AO8" i="14"/>
  <c r="AP9" i="14"/>
  <c r="AL11" i="14"/>
  <c r="AM12" i="14"/>
  <c r="AN13" i="14"/>
  <c r="AO14" i="14"/>
  <c r="AP15" i="14"/>
  <c r="AL17" i="14"/>
  <c r="AM18" i="14"/>
  <c r="AN19" i="14"/>
  <c r="AO20" i="14"/>
  <c r="AP21" i="14"/>
  <c r="AL23" i="14"/>
  <c r="AM24" i="14"/>
  <c r="AO4" i="14"/>
  <c r="AM5" i="14"/>
  <c r="AP8" i="14"/>
  <c r="AN12" i="14"/>
  <c r="AL16" i="14"/>
  <c r="AO19" i="14"/>
  <c r="AM23" i="14"/>
  <c r="AN5" i="14"/>
  <c r="AL9" i="14"/>
  <c r="AO12" i="14"/>
  <c r="AM16" i="14"/>
  <c r="AP19" i="14"/>
  <c r="AN23" i="14"/>
  <c r="AL15" i="14"/>
  <c r="AM22" i="14"/>
  <c r="AN6" i="14"/>
  <c r="AL10" i="14"/>
  <c r="AO13" i="14"/>
  <c r="AM17" i="14"/>
  <c r="AP20" i="14"/>
  <c r="AN24" i="14"/>
  <c r="AO6" i="14"/>
  <c r="AM10" i="14"/>
  <c r="AP13" i="14"/>
  <c r="AN17" i="14"/>
  <c r="AL21" i="14"/>
  <c r="AO24" i="14"/>
  <c r="AO7" i="14"/>
  <c r="AM11" i="14"/>
  <c r="AP14" i="14"/>
  <c r="AN18" i="14"/>
  <c r="AL22" i="14"/>
  <c r="AP4" i="14"/>
  <c r="AP7" i="14"/>
  <c r="AN11" i="14"/>
  <c r="AO18" i="14"/>
  <c r="AL4" i="14"/>
  <c r="AV2" i="3"/>
  <c r="AO2" i="3" s="1"/>
  <c r="O1" i="1" s="1"/>
  <c r="AX2" i="3"/>
  <c r="X25" i="14" s="1"/>
  <c r="S98" i="14" s="1"/>
  <c r="AA39" i="14" s="1"/>
  <c r="AS2" i="3"/>
  <c r="AS18" i="11" s="1"/>
  <c r="AF56" i="11" s="1"/>
  <c r="AN2" i="3"/>
  <c r="N1" i="1" s="1"/>
  <c r="X22" i="14"/>
  <c r="P98" i="14" s="1"/>
  <c r="X39" i="14" s="1"/>
  <c r="C19" i="11"/>
  <c r="C15" i="11"/>
  <c r="C13" i="11"/>
  <c r="C20" i="11"/>
  <c r="C8" i="11"/>
  <c r="C7" i="11"/>
  <c r="C22" i="11"/>
  <c r="C10" i="11"/>
  <c r="D3" i="11"/>
  <c r="C23" i="11"/>
  <c r="C11" i="11"/>
  <c r="C18" i="11"/>
  <c r="C17" i="11"/>
  <c r="C12" i="11"/>
  <c r="C21" i="11"/>
  <c r="C9" i="11"/>
  <c r="AP2" i="3"/>
  <c r="P1" i="1" s="1"/>
  <c r="X24" i="14"/>
  <c r="R98" i="14" s="1"/>
  <c r="Z39" i="14" s="1"/>
  <c r="AI8" i="11"/>
  <c r="AI14" i="11"/>
  <c r="AI20" i="11"/>
  <c r="AI26" i="11"/>
  <c r="AI15" i="11"/>
  <c r="AI21" i="11"/>
  <c r="AI7" i="11"/>
  <c r="AI9" i="11"/>
  <c r="AI10" i="11"/>
  <c r="AI16" i="11"/>
  <c r="AI22" i="11"/>
  <c r="AI11" i="11"/>
  <c r="AI17" i="11"/>
  <c r="AI23" i="11"/>
  <c r="AI12" i="11"/>
  <c r="AI18" i="11"/>
  <c r="AI24" i="11"/>
  <c r="AI13" i="11"/>
  <c r="AI19" i="11"/>
  <c r="AI25" i="11"/>
  <c r="AZ20" i="8"/>
  <c r="AM2" i="3"/>
  <c r="M1" i="1" s="1"/>
  <c r="X21" i="14"/>
  <c r="O98" i="14" s="1"/>
  <c r="W39" i="14" s="1"/>
  <c r="AK2" i="3"/>
  <c r="H1" i="1" s="1"/>
  <c r="BI26" i="8"/>
  <c r="AO13" i="8" s="1"/>
  <c r="AW26" i="16" l="1"/>
  <c r="G26" i="16" s="1"/>
  <c r="N19" i="16"/>
  <c r="BC22" i="3"/>
  <c r="BK23" i="17"/>
  <c r="AR22" i="17"/>
  <c r="AS22" i="17"/>
  <c r="AT27" i="16"/>
  <c r="AT28" i="16" s="1"/>
  <c r="AT30" i="16" s="1"/>
  <c r="AR28" i="16"/>
  <c r="AR30" i="16" s="1"/>
  <c r="F24" i="16"/>
  <c r="BC24" i="16"/>
  <c r="AW31" i="16"/>
  <c r="G27" i="16"/>
  <c r="AW28" i="16"/>
  <c r="G29" i="16"/>
  <c r="AW30" i="16"/>
  <c r="G30" i="16" s="1"/>
  <c r="AT29" i="16"/>
  <c r="AV15" i="16"/>
  <c r="AV16" i="16"/>
  <c r="AV17" i="16"/>
  <c r="AV18" i="16"/>
  <c r="AV20" i="16"/>
  <c r="AV19" i="16"/>
  <c r="AV21" i="16"/>
  <c r="AV23" i="16"/>
  <c r="AV22" i="16"/>
  <c r="X23" i="14"/>
  <c r="Q98" i="14" s="1"/>
  <c r="Y39" i="14" s="1"/>
  <c r="AQ2" i="3"/>
  <c r="Q1" i="1" s="1"/>
  <c r="AL2" i="3"/>
  <c r="I1" i="1" s="1"/>
  <c r="G3" i="14"/>
  <c r="R99" i="14"/>
  <c r="R100" i="14" s="1"/>
  <c r="R101" i="14" s="1"/>
  <c r="R102" i="14" s="1"/>
  <c r="R103" i="14" s="1"/>
  <c r="R104" i="14" s="1"/>
  <c r="R105" i="14" s="1"/>
  <c r="R106" i="14" s="1"/>
  <c r="R107" i="14" s="1"/>
  <c r="R108" i="14" s="1"/>
  <c r="R109" i="14" s="1"/>
  <c r="R110" i="14" s="1"/>
  <c r="R111" i="14" s="1"/>
  <c r="R112" i="14" s="1"/>
  <c r="R113" i="14" s="1"/>
  <c r="R114" i="14" s="1"/>
  <c r="R115" i="14" s="1"/>
  <c r="R116" i="14" s="1"/>
  <c r="R117" i="14" s="1"/>
  <c r="R118" i="14" s="1"/>
  <c r="R119" i="14" s="1"/>
  <c r="R120" i="14" s="1"/>
  <c r="R121" i="14" s="1"/>
  <c r="R122" i="14" s="1"/>
  <c r="R123" i="14" s="1"/>
  <c r="R124" i="14" s="1"/>
  <c r="R125" i="14" s="1"/>
  <c r="R126" i="14" s="1"/>
  <c r="R127" i="14" s="1"/>
  <c r="R128" i="14" s="1"/>
  <c r="R129" i="14" s="1"/>
  <c r="R130" i="14" s="1"/>
  <c r="R131" i="14" s="1"/>
  <c r="R132" i="14" s="1"/>
  <c r="R133" i="14" s="1"/>
  <c r="R134" i="14" s="1"/>
  <c r="R135" i="14" s="1"/>
  <c r="R136" i="14" s="1"/>
  <c r="R137" i="14" s="1"/>
  <c r="R138" i="14" s="1"/>
  <c r="R139" i="14" s="1"/>
  <c r="R140" i="14" s="1"/>
  <c r="R141" i="14" s="1"/>
  <c r="R142" i="14" s="1"/>
  <c r="R143" i="14" s="1"/>
  <c r="R144" i="14" s="1"/>
  <c r="R145" i="14" s="1"/>
  <c r="R146" i="14" s="1"/>
  <c r="R147" i="14" s="1"/>
  <c r="R148" i="14" s="1"/>
  <c r="R149" i="14" s="1"/>
  <c r="R150" i="14" s="1"/>
  <c r="R151" i="14" s="1"/>
  <c r="R152" i="14" s="1"/>
  <c r="R153" i="14" s="1"/>
  <c r="R154" i="14" s="1"/>
  <c r="R155" i="14" s="1"/>
  <c r="R156" i="14" s="1"/>
  <c r="R157" i="14" s="1"/>
  <c r="R158" i="14" s="1"/>
  <c r="R159" i="14" s="1"/>
  <c r="R160" i="14" s="1"/>
  <c r="R161" i="14" s="1"/>
  <c r="R162" i="14" s="1"/>
  <c r="R163" i="14" s="1"/>
  <c r="R164" i="14" s="1"/>
  <c r="R165" i="14" s="1"/>
  <c r="R166" i="14" s="1"/>
  <c r="R167" i="14" s="1"/>
  <c r="R168" i="14" s="1"/>
  <c r="R169" i="14" s="1"/>
  <c r="R170" i="14" s="1"/>
  <c r="R171" i="14" s="1"/>
  <c r="R172" i="14" s="1"/>
  <c r="R173" i="14" s="1"/>
  <c r="R174" i="14" s="1"/>
  <c r="R175" i="14" s="1"/>
  <c r="R176" i="14" s="1"/>
  <c r="R177" i="14" s="1"/>
  <c r="R178" i="14" s="1"/>
  <c r="R179" i="14" s="1"/>
  <c r="R180" i="14" s="1"/>
  <c r="R181" i="14" s="1"/>
  <c r="R182" i="14" s="1"/>
  <c r="R183" i="14" s="1"/>
  <c r="R184" i="14" s="1"/>
  <c r="R185" i="14" s="1"/>
  <c r="R186" i="14" s="1"/>
  <c r="R187" i="14" s="1"/>
  <c r="R188" i="14" s="1"/>
  <c r="R189" i="14" s="1"/>
  <c r="R190" i="14" s="1"/>
  <c r="R191" i="14" s="1"/>
  <c r="R192" i="14" s="1"/>
  <c r="R193" i="14" s="1"/>
  <c r="R194" i="14" s="1"/>
  <c r="R195" i="14" s="1"/>
  <c r="R196" i="14" s="1"/>
  <c r="R197" i="14" s="1"/>
  <c r="R198" i="14" s="1"/>
  <c r="R199" i="14" s="1"/>
  <c r="R200" i="14" s="1"/>
  <c r="R201" i="14" s="1"/>
  <c r="R202" i="14" s="1"/>
  <c r="R203" i="14" s="1"/>
  <c r="R204" i="14" s="1"/>
  <c r="R205" i="14" s="1"/>
  <c r="R206" i="14" s="1"/>
  <c r="R207" i="14" s="1"/>
  <c r="R208" i="14" s="1"/>
  <c r="R209" i="14" s="1"/>
  <c r="R210" i="14" s="1"/>
  <c r="R211" i="14" s="1"/>
  <c r="R212" i="14" s="1"/>
  <c r="R213" i="14" s="1"/>
  <c r="R214" i="14" s="1"/>
  <c r="R215" i="14" s="1"/>
  <c r="R216" i="14" s="1"/>
  <c r="R217" i="14" s="1"/>
  <c r="R218" i="14" s="1"/>
  <c r="R219" i="14" s="1"/>
  <c r="R220" i="14" s="1"/>
  <c r="R221" i="14" s="1"/>
  <c r="R222" i="14" s="1"/>
  <c r="R223" i="14" s="1"/>
  <c r="R224" i="14" s="1"/>
  <c r="R225" i="14" s="1"/>
  <c r="R226" i="14" s="1"/>
  <c r="R227" i="14" s="1"/>
  <c r="R228" i="14" s="1"/>
  <c r="R229" i="14" s="1"/>
  <c r="R230" i="14" s="1"/>
  <c r="R231" i="14" s="1"/>
  <c r="R232" i="14" s="1"/>
  <c r="R233" i="14" s="1"/>
  <c r="R234" i="14" s="1"/>
  <c r="R235" i="14" s="1"/>
  <c r="R236" i="14" s="1"/>
  <c r="R237" i="14" s="1"/>
  <c r="R238" i="14" s="1"/>
  <c r="AY98" i="14"/>
  <c r="AY99" i="14" s="1"/>
  <c r="AY100" i="14" s="1"/>
  <c r="AY101" i="14" s="1"/>
  <c r="AY102" i="14" s="1"/>
  <c r="AY103" i="14" s="1"/>
  <c r="AY104" i="14" s="1"/>
  <c r="AY105" i="14" s="1"/>
  <c r="AY106" i="14" s="1"/>
  <c r="AY107" i="14" s="1"/>
  <c r="AY108" i="14" s="1"/>
  <c r="AY109" i="14" s="1"/>
  <c r="AY110" i="14" s="1"/>
  <c r="AY111" i="14" s="1"/>
  <c r="AY112" i="14" s="1"/>
  <c r="AY113" i="14" s="1"/>
  <c r="AY114" i="14" s="1"/>
  <c r="AY115" i="14" s="1"/>
  <c r="AY116" i="14" s="1"/>
  <c r="AY117" i="14" s="1"/>
  <c r="AY118" i="14" s="1"/>
  <c r="AY119" i="14" s="1"/>
  <c r="AY120" i="14" s="1"/>
  <c r="AY121" i="14" s="1"/>
  <c r="AY122" i="14" s="1"/>
  <c r="AY123" i="14" s="1"/>
  <c r="AY124" i="14" s="1"/>
  <c r="AY125" i="14" s="1"/>
  <c r="AY126" i="14" s="1"/>
  <c r="AY127" i="14" s="1"/>
  <c r="AY128" i="14" s="1"/>
  <c r="AY129" i="14" s="1"/>
  <c r="AY130" i="14" s="1"/>
  <c r="AY131" i="14" s="1"/>
  <c r="AY132" i="14" s="1"/>
  <c r="AY133" i="14" s="1"/>
  <c r="AY134" i="14" s="1"/>
  <c r="AY135" i="14" s="1"/>
  <c r="AY136" i="14" s="1"/>
  <c r="AY137" i="14" s="1"/>
  <c r="AY138" i="14" s="1"/>
  <c r="AY139" i="14" s="1"/>
  <c r="AY140" i="14" s="1"/>
  <c r="AY141" i="14" s="1"/>
  <c r="AY142" i="14" s="1"/>
  <c r="AY143" i="14" s="1"/>
  <c r="AY144" i="14" s="1"/>
  <c r="AY145" i="14" s="1"/>
  <c r="AY146" i="14" s="1"/>
  <c r="AY147" i="14" s="1"/>
  <c r="AY148" i="14" s="1"/>
  <c r="AY149" i="14" s="1"/>
  <c r="AY150" i="14" s="1"/>
  <c r="AY151" i="14" s="1"/>
  <c r="AY152" i="14" s="1"/>
  <c r="AY153" i="14" s="1"/>
  <c r="AY154" i="14" s="1"/>
  <c r="AY155" i="14" s="1"/>
  <c r="AY156" i="14" s="1"/>
  <c r="AY157" i="14" s="1"/>
  <c r="AY158" i="14" s="1"/>
  <c r="AY159" i="14" s="1"/>
  <c r="AY160" i="14" s="1"/>
  <c r="AY161" i="14" s="1"/>
  <c r="AY162" i="14" s="1"/>
  <c r="AY163" i="14" s="1"/>
  <c r="AY164" i="14" s="1"/>
  <c r="AY165" i="14" s="1"/>
  <c r="AY166" i="14" s="1"/>
  <c r="AY167" i="14" s="1"/>
  <c r="AY168" i="14" s="1"/>
  <c r="AY169" i="14" s="1"/>
  <c r="AY170" i="14" s="1"/>
  <c r="AY171" i="14" s="1"/>
  <c r="AY172" i="14" s="1"/>
  <c r="AY173" i="14" s="1"/>
  <c r="AY174" i="14" s="1"/>
  <c r="AY175" i="14" s="1"/>
  <c r="AY176" i="14" s="1"/>
  <c r="AY177" i="14" s="1"/>
  <c r="AY178" i="14" s="1"/>
  <c r="AY179" i="14" s="1"/>
  <c r="AY180" i="14" s="1"/>
  <c r="AY181" i="14" s="1"/>
  <c r="AY182" i="14" s="1"/>
  <c r="AY183" i="14" s="1"/>
  <c r="AY184" i="14" s="1"/>
  <c r="AY185" i="14" s="1"/>
  <c r="AY186" i="14" s="1"/>
  <c r="AY187" i="14" s="1"/>
  <c r="AY188" i="14" s="1"/>
  <c r="AY189" i="14" s="1"/>
  <c r="AY190" i="14" s="1"/>
  <c r="AY191" i="14" s="1"/>
  <c r="AY192" i="14" s="1"/>
  <c r="AY193" i="14" s="1"/>
  <c r="AY194" i="14" s="1"/>
  <c r="AY195" i="14" s="1"/>
  <c r="AY196" i="14" s="1"/>
  <c r="AY197" i="14" s="1"/>
  <c r="AY198" i="14" s="1"/>
  <c r="AY199" i="14" s="1"/>
  <c r="AY200" i="14" s="1"/>
  <c r="AY201" i="14" s="1"/>
  <c r="AY202" i="14" s="1"/>
  <c r="AY203" i="14" s="1"/>
  <c r="AY204" i="14" s="1"/>
  <c r="AY205" i="14" s="1"/>
  <c r="AY206" i="14" s="1"/>
  <c r="AY207" i="14" s="1"/>
  <c r="AY208" i="14" s="1"/>
  <c r="AY209" i="14" s="1"/>
  <c r="AY210" i="14" s="1"/>
  <c r="AY211" i="14" s="1"/>
  <c r="AY212" i="14" s="1"/>
  <c r="AY213" i="14" s="1"/>
  <c r="AY214" i="14" s="1"/>
  <c r="AY215" i="14" s="1"/>
  <c r="AY216" i="14" s="1"/>
  <c r="AY217" i="14" s="1"/>
  <c r="AY218" i="14" s="1"/>
  <c r="AY219" i="14" s="1"/>
  <c r="AY220" i="14" s="1"/>
  <c r="AY221" i="14" s="1"/>
  <c r="AY222" i="14" s="1"/>
  <c r="AY223" i="14" s="1"/>
  <c r="AY224" i="14" s="1"/>
  <c r="AY225" i="14" s="1"/>
  <c r="AY226" i="14" s="1"/>
  <c r="AY227" i="14" s="1"/>
  <c r="AY228" i="14" s="1"/>
  <c r="AY229" i="14" s="1"/>
  <c r="AY230" i="14" s="1"/>
  <c r="AY231" i="14" s="1"/>
  <c r="AY232" i="14" s="1"/>
  <c r="AY233" i="14" s="1"/>
  <c r="AY234" i="14" s="1"/>
  <c r="AY235" i="14" s="1"/>
  <c r="AY236" i="14" s="1"/>
  <c r="AY237" i="14" s="1"/>
  <c r="AY238" i="14" s="1"/>
  <c r="E3" i="14"/>
  <c r="BB98" i="14"/>
  <c r="BB99" i="14" s="1"/>
  <c r="BB100" i="14" s="1"/>
  <c r="BB101" i="14" s="1"/>
  <c r="BB102" i="14" s="1"/>
  <c r="BB103" i="14" s="1"/>
  <c r="BB104" i="14" s="1"/>
  <c r="BB105" i="14" s="1"/>
  <c r="BB106" i="14" s="1"/>
  <c r="BB107" i="14" s="1"/>
  <c r="BB108" i="14" s="1"/>
  <c r="BB109" i="14" s="1"/>
  <c r="BB110" i="14" s="1"/>
  <c r="BB111" i="14" s="1"/>
  <c r="BB112" i="14" s="1"/>
  <c r="BB113" i="14" s="1"/>
  <c r="BB114" i="14" s="1"/>
  <c r="BB115" i="14" s="1"/>
  <c r="BB116" i="14" s="1"/>
  <c r="BB117" i="14" s="1"/>
  <c r="BB118" i="14" s="1"/>
  <c r="BB119" i="14" s="1"/>
  <c r="BB120" i="14" s="1"/>
  <c r="BB121" i="14" s="1"/>
  <c r="BB122" i="14" s="1"/>
  <c r="BB123" i="14" s="1"/>
  <c r="BB124" i="14" s="1"/>
  <c r="BB125" i="14" s="1"/>
  <c r="BB126" i="14" s="1"/>
  <c r="BB127" i="14" s="1"/>
  <c r="BB128" i="14" s="1"/>
  <c r="BB129" i="14" s="1"/>
  <c r="BB130" i="14" s="1"/>
  <c r="BB131" i="14" s="1"/>
  <c r="BB132" i="14" s="1"/>
  <c r="BB133" i="14" s="1"/>
  <c r="BB134" i="14" s="1"/>
  <c r="BB135" i="14" s="1"/>
  <c r="BB136" i="14" s="1"/>
  <c r="BB137" i="14" s="1"/>
  <c r="BB138" i="14" s="1"/>
  <c r="BB139" i="14" s="1"/>
  <c r="BB140" i="14" s="1"/>
  <c r="BB141" i="14" s="1"/>
  <c r="BB142" i="14" s="1"/>
  <c r="BB143" i="14" s="1"/>
  <c r="BB144" i="14" s="1"/>
  <c r="BB145" i="14" s="1"/>
  <c r="BB146" i="14" s="1"/>
  <c r="BB147" i="14" s="1"/>
  <c r="BB148" i="14" s="1"/>
  <c r="BB149" i="14" s="1"/>
  <c r="BB150" i="14" s="1"/>
  <c r="BB151" i="14" s="1"/>
  <c r="BB152" i="14" s="1"/>
  <c r="BB153" i="14" s="1"/>
  <c r="BB154" i="14" s="1"/>
  <c r="BB155" i="14" s="1"/>
  <c r="BB156" i="14" s="1"/>
  <c r="BB157" i="14" s="1"/>
  <c r="BB158" i="14" s="1"/>
  <c r="BB159" i="14" s="1"/>
  <c r="BB160" i="14" s="1"/>
  <c r="BB161" i="14" s="1"/>
  <c r="BB162" i="14" s="1"/>
  <c r="BB163" i="14" s="1"/>
  <c r="BB164" i="14" s="1"/>
  <c r="BB165" i="14" s="1"/>
  <c r="BB166" i="14" s="1"/>
  <c r="BB167" i="14" s="1"/>
  <c r="BB168" i="14" s="1"/>
  <c r="BB169" i="14" s="1"/>
  <c r="BB170" i="14" s="1"/>
  <c r="BB171" i="14" s="1"/>
  <c r="BB172" i="14" s="1"/>
  <c r="BB173" i="14" s="1"/>
  <c r="BB174" i="14" s="1"/>
  <c r="BB175" i="14" s="1"/>
  <c r="BB176" i="14" s="1"/>
  <c r="BB177" i="14" s="1"/>
  <c r="BB178" i="14" s="1"/>
  <c r="BB179" i="14" s="1"/>
  <c r="BB180" i="14" s="1"/>
  <c r="BB181" i="14" s="1"/>
  <c r="BB182" i="14" s="1"/>
  <c r="BB183" i="14" s="1"/>
  <c r="BB184" i="14" s="1"/>
  <c r="BB185" i="14" s="1"/>
  <c r="BB186" i="14" s="1"/>
  <c r="BB187" i="14" s="1"/>
  <c r="BB188" i="14" s="1"/>
  <c r="BB189" i="14" s="1"/>
  <c r="BB190" i="14" s="1"/>
  <c r="BB191" i="14" s="1"/>
  <c r="BB192" i="14" s="1"/>
  <c r="BB193" i="14" s="1"/>
  <c r="BB194" i="14" s="1"/>
  <c r="BB195" i="14" s="1"/>
  <c r="BB196" i="14" s="1"/>
  <c r="BB197" i="14" s="1"/>
  <c r="BB198" i="14" s="1"/>
  <c r="BB199" i="14" s="1"/>
  <c r="BB200" i="14" s="1"/>
  <c r="BB201" i="14" s="1"/>
  <c r="BB202" i="14" s="1"/>
  <c r="BB203" i="14" s="1"/>
  <c r="BB204" i="14" s="1"/>
  <c r="BB205" i="14" s="1"/>
  <c r="BB206" i="14" s="1"/>
  <c r="BB207" i="14" s="1"/>
  <c r="BB208" i="14" s="1"/>
  <c r="BB209" i="14" s="1"/>
  <c r="BB210" i="14" s="1"/>
  <c r="BB211" i="14" s="1"/>
  <c r="BB212" i="14" s="1"/>
  <c r="BB213" i="14" s="1"/>
  <c r="BB214" i="14" s="1"/>
  <c r="BB215" i="14" s="1"/>
  <c r="BB216" i="14" s="1"/>
  <c r="BB217" i="14" s="1"/>
  <c r="BB218" i="14" s="1"/>
  <c r="BB219" i="14" s="1"/>
  <c r="BB220" i="14" s="1"/>
  <c r="BB221" i="14" s="1"/>
  <c r="BB222" i="14" s="1"/>
  <c r="BB223" i="14" s="1"/>
  <c r="BB224" i="14" s="1"/>
  <c r="BB225" i="14" s="1"/>
  <c r="BB226" i="14" s="1"/>
  <c r="BB227" i="14" s="1"/>
  <c r="BB228" i="14" s="1"/>
  <c r="BB229" i="14" s="1"/>
  <c r="BB230" i="14" s="1"/>
  <c r="BB231" i="14" s="1"/>
  <c r="BB232" i="14" s="1"/>
  <c r="BB233" i="14" s="1"/>
  <c r="BB234" i="14" s="1"/>
  <c r="BB235" i="14" s="1"/>
  <c r="BB236" i="14" s="1"/>
  <c r="BB237" i="14" s="1"/>
  <c r="BB238" i="14" s="1"/>
  <c r="H3" i="14"/>
  <c r="C26" i="11"/>
  <c r="C25" i="11"/>
  <c r="C14" i="11"/>
  <c r="D4" i="11"/>
  <c r="C24" i="11"/>
  <c r="C16" i="11"/>
  <c r="AZ21" i="8"/>
  <c r="D3" i="14"/>
  <c r="AX98" i="14"/>
  <c r="CG98" i="14" s="1"/>
  <c r="X12" i="14"/>
  <c r="W36" i="14" s="1"/>
  <c r="X20" i="14"/>
  <c r="AT3" i="14" s="1"/>
  <c r="X17" i="14"/>
  <c r="X13" i="14"/>
  <c r="AD35" i="14" s="1"/>
  <c r="X14" i="14"/>
  <c r="AD36" i="14" s="1"/>
  <c r="X10" i="14"/>
  <c r="W34" i="14" s="1"/>
  <c r="X9" i="14"/>
  <c r="W26" i="14" s="1"/>
  <c r="I92" i="14"/>
  <c r="CA92" i="14" s="1"/>
  <c r="N98" i="14"/>
  <c r="AU98" i="14"/>
  <c r="AV98" i="14"/>
  <c r="AV99" i="14" s="1"/>
  <c r="AV100" i="14" s="1"/>
  <c r="AV101" i="14" s="1"/>
  <c r="AV102" i="14" s="1"/>
  <c r="AV103" i="14" s="1"/>
  <c r="AV104" i="14" s="1"/>
  <c r="AV105" i="14" s="1"/>
  <c r="AV106" i="14" s="1"/>
  <c r="AV107" i="14" s="1"/>
  <c r="AV108" i="14" s="1"/>
  <c r="AV109" i="14" s="1"/>
  <c r="AV110" i="14" s="1"/>
  <c r="AV111" i="14" s="1"/>
  <c r="AV112" i="14" s="1"/>
  <c r="AV113" i="14" s="1"/>
  <c r="AV114" i="14" s="1"/>
  <c r="AV115" i="14" s="1"/>
  <c r="AV116" i="14" s="1"/>
  <c r="AV117" i="14" s="1"/>
  <c r="AV118" i="14" s="1"/>
  <c r="AV119" i="14" s="1"/>
  <c r="AV120" i="14" s="1"/>
  <c r="AV121" i="14" s="1"/>
  <c r="AV122" i="14" s="1"/>
  <c r="AV123" i="14" s="1"/>
  <c r="AV124" i="14" s="1"/>
  <c r="AV125" i="14" s="1"/>
  <c r="AV126" i="14" s="1"/>
  <c r="AV127" i="14" s="1"/>
  <c r="AV128" i="14" s="1"/>
  <c r="AV129" i="14" s="1"/>
  <c r="AV130" i="14" s="1"/>
  <c r="AV131" i="14" s="1"/>
  <c r="AV132" i="14" s="1"/>
  <c r="AV133" i="14" s="1"/>
  <c r="AV134" i="14" s="1"/>
  <c r="AV135" i="14" s="1"/>
  <c r="AV136" i="14" s="1"/>
  <c r="AV137" i="14" s="1"/>
  <c r="AV138" i="14" s="1"/>
  <c r="AV139" i="14" s="1"/>
  <c r="AV140" i="14" s="1"/>
  <c r="AV141" i="14" s="1"/>
  <c r="AV142" i="14" s="1"/>
  <c r="AV143" i="14" s="1"/>
  <c r="AV144" i="14" s="1"/>
  <c r="AV145" i="14" s="1"/>
  <c r="AV146" i="14" s="1"/>
  <c r="AV147" i="14" s="1"/>
  <c r="AV148" i="14" s="1"/>
  <c r="AV149" i="14" s="1"/>
  <c r="AV150" i="14" s="1"/>
  <c r="AV151" i="14" s="1"/>
  <c r="AV152" i="14" s="1"/>
  <c r="AV153" i="14" s="1"/>
  <c r="AV154" i="14" s="1"/>
  <c r="AV155" i="14" s="1"/>
  <c r="AV156" i="14" s="1"/>
  <c r="AV157" i="14" s="1"/>
  <c r="AV158" i="14" s="1"/>
  <c r="AV159" i="14" s="1"/>
  <c r="AV160" i="14" s="1"/>
  <c r="AV161" i="14" s="1"/>
  <c r="AV162" i="14" s="1"/>
  <c r="AV163" i="14" s="1"/>
  <c r="AV164" i="14" s="1"/>
  <c r="AV165" i="14" s="1"/>
  <c r="AV166" i="14" s="1"/>
  <c r="AV167" i="14" s="1"/>
  <c r="AV168" i="14" s="1"/>
  <c r="AV169" i="14" s="1"/>
  <c r="AV170" i="14" s="1"/>
  <c r="AV171" i="14" s="1"/>
  <c r="AV172" i="14" s="1"/>
  <c r="AV173" i="14" s="1"/>
  <c r="AV174" i="14" s="1"/>
  <c r="AV175" i="14" s="1"/>
  <c r="AV176" i="14" s="1"/>
  <c r="AV177" i="14" s="1"/>
  <c r="AV178" i="14" s="1"/>
  <c r="AV179" i="14" s="1"/>
  <c r="AV180" i="14" s="1"/>
  <c r="AV181" i="14" s="1"/>
  <c r="AV182" i="14" s="1"/>
  <c r="AV183" i="14" s="1"/>
  <c r="AV184" i="14" s="1"/>
  <c r="AV185" i="14" s="1"/>
  <c r="AV186" i="14" s="1"/>
  <c r="AV187" i="14" s="1"/>
  <c r="AV188" i="14" s="1"/>
  <c r="AV189" i="14" s="1"/>
  <c r="AV190" i="14" s="1"/>
  <c r="AV191" i="14" s="1"/>
  <c r="AV192" i="14" s="1"/>
  <c r="AV193" i="14" s="1"/>
  <c r="AV194" i="14" s="1"/>
  <c r="AV195" i="14" s="1"/>
  <c r="AV196" i="14" s="1"/>
  <c r="AV197" i="14" s="1"/>
  <c r="AV198" i="14" s="1"/>
  <c r="AV199" i="14" s="1"/>
  <c r="AV200" i="14" s="1"/>
  <c r="AV201" i="14" s="1"/>
  <c r="AV202" i="14" s="1"/>
  <c r="AV203" i="14" s="1"/>
  <c r="AV204" i="14" s="1"/>
  <c r="AV205" i="14" s="1"/>
  <c r="AV206" i="14" s="1"/>
  <c r="AV207" i="14" s="1"/>
  <c r="AV208" i="14" s="1"/>
  <c r="AV209" i="14" s="1"/>
  <c r="AV210" i="14" s="1"/>
  <c r="AV211" i="14" s="1"/>
  <c r="AV212" i="14" s="1"/>
  <c r="AV213" i="14" s="1"/>
  <c r="AV214" i="14" s="1"/>
  <c r="AV215" i="14" s="1"/>
  <c r="AV216" i="14" s="1"/>
  <c r="AV217" i="14" s="1"/>
  <c r="AV218" i="14" s="1"/>
  <c r="AV219" i="14" s="1"/>
  <c r="AV220" i="14" s="1"/>
  <c r="AV221" i="14" s="1"/>
  <c r="AV222" i="14" s="1"/>
  <c r="AV223" i="14" s="1"/>
  <c r="AV224" i="14" s="1"/>
  <c r="AV225" i="14" s="1"/>
  <c r="AV226" i="14" s="1"/>
  <c r="AV227" i="14" s="1"/>
  <c r="AV228" i="14" s="1"/>
  <c r="AV229" i="14" s="1"/>
  <c r="AV230" i="14" s="1"/>
  <c r="AV231" i="14" s="1"/>
  <c r="AV232" i="14" s="1"/>
  <c r="AV233" i="14" s="1"/>
  <c r="AV234" i="14" s="1"/>
  <c r="AV235" i="14" s="1"/>
  <c r="AV236" i="14" s="1"/>
  <c r="AV237" i="14" s="1"/>
  <c r="AV238" i="14" s="1"/>
  <c r="AW98" i="14"/>
  <c r="CF98" i="14"/>
  <c r="DO98" i="14"/>
  <c r="EX98" i="14"/>
  <c r="GG98" i="14"/>
  <c r="HP98" i="14"/>
  <c r="L99" i="14"/>
  <c r="L100" i="14" s="1"/>
  <c r="L101" i="14" s="1"/>
  <c r="L102" i="14" s="1"/>
  <c r="L103" i="14" s="1"/>
  <c r="L104" i="14" s="1"/>
  <c r="L105" i="14" s="1"/>
  <c r="L106" i="14" s="1"/>
  <c r="L107" i="14" s="1"/>
  <c r="L108" i="14" s="1"/>
  <c r="L109" i="14" s="1"/>
  <c r="L110" i="14" s="1"/>
  <c r="L111" i="14" s="1"/>
  <c r="L112" i="14" s="1"/>
  <c r="L113" i="14" s="1"/>
  <c r="L114" i="14" s="1"/>
  <c r="L115" i="14" s="1"/>
  <c r="L116" i="14" s="1"/>
  <c r="L117" i="14" s="1"/>
  <c r="L118" i="14" s="1"/>
  <c r="L119" i="14" s="1"/>
  <c r="L120" i="14" s="1"/>
  <c r="L121" i="14" s="1"/>
  <c r="L122" i="14" s="1"/>
  <c r="L123" i="14" s="1"/>
  <c r="L124" i="14" s="1"/>
  <c r="L125" i="14" s="1"/>
  <c r="L126" i="14" s="1"/>
  <c r="L127" i="14" s="1"/>
  <c r="L128" i="14" s="1"/>
  <c r="L129" i="14" s="1"/>
  <c r="L130" i="14" s="1"/>
  <c r="L131" i="14" s="1"/>
  <c r="L132" i="14" s="1"/>
  <c r="L133" i="14" s="1"/>
  <c r="L134" i="14" s="1"/>
  <c r="L135" i="14" s="1"/>
  <c r="L136" i="14" s="1"/>
  <c r="L137" i="14" s="1"/>
  <c r="L138" i="14" s="1"/>
  <c r="L139" i="14" s="1"/>
  <c r="L140" i="14" s="1"/>
  <c r="L141" i="14" s="1"/>
  <c r="L142" i="14" s="1"/>
  <c r="L143" i="14" s="1"/>
  <c r="L144" i="14" s="1"/>
  <c r="L145" i="14" s="1"/>
  <c r="L146" i="14" s="1"/>
  <c r="L147" i="14" s="1"/>
  <c r="L148" i="14" s="1"/>
  <c r="L149" i="14" s="1"/>
  <c r="L150" i="14" s="1"/>
  <c r="L151" i="14" s="1"/>
  <c r="L152" i="14" s="1"/>
  <c r="L153" i="14" s="1"/>
  <c r="L154" i="14" s="1"/>
  <c r="L155" i="14" s="1"/>
  <c r="L156" i="14" s="1"/>
  <c r="L157" i="14" s="1"/>
  <c r="L158" i="14" s="1"/>
  <c r="L159" i="14" s="1"/>
  <c r="L160" i="14" s="1"/>
  <c r="L161" i="14" s="1"/>
  <c r="L162" i="14" s="1"/>
  <c r="L163" i="14" s="1"/>
  <c r="L164" i="14" s="1"/>
  <c r="L165" i="14" s="1"/>
  <c r="L166" i="14" s="1"/>
  <c r="L167" i="14" s="1"/>
  <c r="L168" i="14" s="1"/>
  <c r="L169" i="14" s="1"/>
  <c r="L170" i="14" s="1"/>
  <c r="L171" i="14" s="1"/>
  <c r="L172" i="14" s="1"/>
  <c r="L173" i="14" s="1"/>
  <c r="L174" i="14" s="1"/>
  <c r="L175" i="14" s="1"/>
  <c r="L176" i="14" s="1"/>
  <c r="L177" i="14" s="1"/>
  <c r="L178" i="14" s="1"/>
  <c r="L179" i="14" s="1"/>
  <c r="L180" i="14" s="1"/>
  <c r="L181" i="14" s="1"/>
  <c r="L182" i="14" s="1"/>
  <c r="L183" i="14" s="1"/>
  <c r="L184" i="14" s="1"/>
  <c r="L185" i="14" s="1"/>
  <c r="L186" i="14" s="1"/>
  <c r="L187" i="14" s="1"/>
  <c r="L188" i="14" s="1"/>
  <c r="L189" i="14" s="1"/>
  <c r="L190" i="14" s="1"/>
  <c r="L191" i="14" s="1"/>
  <c r="L192" i="14" s="1"/>
  <c r="L193" i="14" s="1"/>
  <c r="L194" i="14" s="1"/>
  <c r="L195" i="14" s="1"/>
  <c r="L196" i="14" s="1"/>
  <c r="L197" i="14" s="1"/>
  <c r="L198" i="14" s="1"/>
  <c r="L199" i="14" s="1"/>
  <c r="L200" i="14" s="1"/>
  <c r="L201" i="14" s="1"/>
  <c r="L202" i="14" s="1"/>
  <c r="L203" i="14" s="1"/>
  <c r="L204" i="14" s="1"/>
  <c r="L205" i="14" s="1"/>
  <c r="L206" i="14" s="1"/>
  <c r="L207" i="14" s="1"/>
  <c r="L208" i="14" s="1"/>
  <c r="L209" i="14" s="1"/>
  <c r="L210" i="14" s="1"/>
  <c r="L211" i="14" s="1"/>
  <c r="L212" i="14" s="1"/>
  <c r="L213" i="14" s="1"/>
  <c r="L214" i="14" s="1"/>
  <c r="L215" i="14" s="1"/>
  <c r="L216" i="14" s="1"/>
  <c r="L217" i="14" s="1"/>
  <c r="L218" i="14" s="1"/>
  <c r="L219" i="14" s="1"/>
  <c r="L220" i="14" s="1"/>
  <c r="L221" i="14" s="1"/>
  <c r="L222" i="14" s="1"/>
  <c r="L223" i="14" s="1"/>
  <c r="L224" i="14" s="1"/>
  <c r="L225" i="14" s="1"/>
  <c r="L226" i="14" s="1"/>
  <c r="L227" i="14" s="1"/>
  <c r="L228" i="14" s="1"/>
  <c r="L229" i="14" s="1"/>
  <c r="L230" i="14" s="1"/>
  <c r="L231" i="14" s="1"/>
  <c r="L232" i="14" s="1"/>
  <c r="L233" i="14" s="1"/>
  <c r="L234" i="14" s="1"/>
  <c r="L235" i="14" s="1"/>
  <c r="L236" i="14" s="1"/>
  <c r="L237" i="14" s="1"/>
  <c r="L238" i="14" s="1"/>
  <c r="M99" i="14"/>
  <c r="M100" i="14" s="1"/>
  <c r="M101" i="14" s="1"/>
  <c r="M102" i="14" s="1"/>
  <c r="M103" i="14" s="1"/>
  <c r="M104" i="14" s="1"/>
  <c r="M105" i="14" s="1"/>
  <c r="M106" i="14" s="1"/>
  <c r="M107" i="14" s="1"/>
  <c r="M108" i="14" s="1"/>
  <c r="M109" i="14" s="1"/>
  <c r="M110" i="14" s="1"/>
  <c r="M111" i="14" s="1"/>
  <c r="M112" i="14" s="1"/>
  <c r="M113" i="14" s="1"/>
  <c r="M114" i="14" s="1"/>
  <c r="M115" i="14" s="1"/>
  <c r="M116" i="14" s="1"/>
  <c r="M117" i="14" s="1"/>
  <c r="M118" i="14" s="1"/>
  <c r="M119" i="14" s="1"/>
  <c r="M120" i="14" s="1"/>
  <c r="M121" i="14" s="1"/>
  <c r="M122" i="14" s="1"/>
  <c r="M123" i="14" s="1"/>
  <c r="M124" i="14" s="1"/>
  <c r="M125" i="14" s="1"/>
  <c r="M126" i="14" s="1"/>
  <c r="M127" i="14" s="1"/>
  <c r="M128" i="14" s="1"/>
  <c r="M129" i="14" s="1"/>
  <c r="M130" i="14" s="1"/>
  <c r="M131" i="14" s="1"/>
  <c r="M132" i="14" s="1"/>
  <c r="M133" i="14" s="1"/>
  <c r="M134" i="14" s="1"/>
  <c r="M135" i="14" s="1"/>
  <c r="M136" i="14" s="1"/>
  <c r="M137" i="14" s="1"/>
  <c r="M138" i="14" s="1"/>
  <c r="M139" i="14" s="1"/>
  <c r="M140" i="14" s="1"/>
  <c r="M141" i="14" s="1"/>
  <c r="M142" i="14" s="1"/>
  <c r="M143" i="14" s="1"/>
  <c r="M144" i="14" s="1"/>
  <c r="M145" i="14" s="1"/>
  <c r="M146" i="14" s="1"/>
  <c r="M147" i="14" s="1"/>
  <c r="M148" i="14" s="1"/>
  <c r="M149" i="14" s="1"/>
  <c r="M150" i="14" s="1"/>
  <c r="M151" i="14" s="1"/>
  <c r="M152" i="14" s="1"/>
  <c r="M153" i="14" s="1"/>
  <c r="M154" i="14" s="1"/>
  <c r="M155" i="14" s="1"/>
  <c r="M156" i="14" s="1"/>
  <c r="M157" i="14" s="1"/>
  <c r="M158" i="14" s="1"/>
  <c r="M159" i="14" s="1"/>
  <c r="M160" i="14" s="1"/>
  <c r="M161" i="14" s="1"/>
  <c r="M162" i="14" s="1"/>
  <c r="M163" i="14" s="1"/>
  <c r="M164" i="14" s="1"/>
  <c r="M165" i="14" s="1"/>
  <c r="M166" i="14" s="1"/>
  <c r="M167" i="14" s="1"/>
  <c r="M168" i="14" s="1"/>
  <c r="M169" i="14" s="1"/>
  <c r="M170" i="14" s="1"/>
  <c r="M171" i="14" s="1"/>
  <c r="M172" i="14" s="1"/>
  <c r="M173" i="14" s="1"/>
  <c r="M174" i="14" s="1"/>
  <c r="M175" i="14" s="1"/>
  <c r="M176" i="14" s="1"/>
  <c r="M177" i="14" s="1"/>
  <c r="M178" i="14" s="1"/>
  <c r="M179" i="14" s="1"/>
  <c r="M180" i="14" s="1"/>
  <c r="M181" i="14" s="1"/>
  <c r="M182" i="14" s="1"/>
  <c r="M183" i="14" s="1"/>
  <c r="M184" i="14" s="1"/>
  <c r="M185" i="14" s="1"/>
  <c r="M186" i="14" s="1"/>
  <c r="M187" i="14" s="1"/>
  <c r="M188" i="14" s="1"/>
  <c r="M189" i="14" s="1"/>
  <c r="M190" i="14" s="1"/>
  <c r="M191" i="14" s="1"/>
  <c r="M192" i="14" s="1"/>
  <c r="M193" i="14" s="1"/>
  <c r="M194" i="14" s="1"/>
  <c r="M195" i="14" s="1"/>
  <c r="M196" i="14" s="1"/>
  <c r="M197" i="14" s="1"/>
  <c r="M198" i="14" s="1"/>
  <c r="M199" i="14" s="1"/>
  <c r="M200" i="14" s="1"/>
  <c r="M201" i="14" s="1"/>
  <c r="M202" i="14" s="1"/>
  <c r="M203" i="14" s="1"/>
  <c r="M204" i="14" s="1"/>
  <c r="M205" i="14" s="1"/>
  <c r="M206" i="14" s="1"/>
  <c r="M207" i="14" s="1"/>
  <c r="M208" i="14" s="1"/>
  <c r="M209" i="14" s="1"/>
  <c r="M210" i="14" s="1"/>
  <c r="M211" i="14" s="1"/>
  <c r="M212" i="14" s="1"/>
  <c r="M213" i="14" s="1"/>
  <c r="M214" i="14" s="1"/>
  <c r="M215" i="14" s="1"/>
  <c r="M216" i="14" s="1"/>
  <c r="M217" i="14" s="1"/>
  <c r="M218" i="14" s="1"/>
  <c r="M219" i="14" s="1"/>
  <c r="M220" i="14" s="1"/>
  <c r="M221" i="14" s="1"/>
  <c r="M222" i="14" s="1"/>
  <c r="M223" i="14" s="1"/>
  <c r="M224" i="14" s="1"/>
  <c r="M225" i="14" s="1"/>
  <c r="M226" i="14" s="1"/>
  <c r="M227" i="14" s="1"/>
  <c r="M228" i="14" s="1"/>
  <c r="M229" i="14" s="1"/>
  <c r="M230" i="14" s="1"/>
  <c r="M231" i="14" s="1"/>
  <c r="M232" i="14" s="1"/>
  <c r="M233" i="14" s="1"/>
  <c r="M234" i="14" s="1"/>
  <c r="M235" i="14" s="1"/>
  <c r="M236" i="14" s="1"/>
  <c r="M237" i="14" s="1"/>
  <c r="M238" i="14" s="1"/>
  <c r="N99" i="14"/>
  <c r="AW99" i="14"/>
  <c r="CF99" i="14"/>
  <c r="DO99" i="14"/>
  <c r="EX99" i="14"/>
  <c r="GG99" i="14"/>
  <c r="HP99" i="14"/>
  <c r="N100" i="14"/>
  <c r="AW100" i="14"/>
  <c r="CF100" i="14"/>
  <c r="DO100" i="14"/>
  <c r="EX100" i="14"/>
  <c r="GG100" i="14"/>
  <c r="HP100" i="14"/>
  <c r="N101" i="14"/>
  <c r="AW101" i="14"/>
  <c r="CF101" i="14"/>
  <c r="DO101" i="14"/>
  <c r="EX101" i="14"/>
  <c r="GG101" i="14"/>
  <c r="HP101" i="14"/>
  <c r="N102" i="14"/>
  <c r="AW102" i="14"/>
  <c r="CF102" i="14"/>
  <c r="DO102" i="14"/>
  <c r="EX102" i="14"/>
  <c r="GG102" i="14"/>
  <c r="HP102" i="14"/>
  <c r="N103" i="14"/>
  <c r="AW103" i="14"/>
  <c r="CF103" i="14"/>
  <c r="DO103" i="14"/>
  <c r="EX103" i="14"/>
  <c r="GG103" i="14"/>
  <c r="HP103" i="14"/>
  <c r="N104" i="14"/>
  <c r="AW104" i="14"/>
  <c r="CF104" i="14"/>
  <c r="DO104" i="14"/>
  <c r="EX104" i="14"/>
  <c r="GG104" i="14"/>
  <c r="HP104" i="14"/>
  <c r="N105" i="14"/>
  <c r="AW105" i="14"/>
  <c r="CF105" i="14"/>
  <c r="DO105" i="14"/>
  <c r="EX105" i="14"/>
  <c r="GG105" i="14"/>
  <c r="HP105" i="14"/>
  <c r="N106" i="14"/>
  <c r="AW106" i="14"/>
  <c r="CF106" i="14"/>
  <c r="DO106" i="14"/>
  <c r="EX106" i="14"/>
  <c r="GG106" i="14"/>
  <c r="HP106" i="14"/>
  <c r="N107" i="14"/>
  <c r="AW107" i="14"/>
  <c r="CF107" i="14"/>
  <c r="DO107" i="14"/>
  <c r="EX107" i="14"/>
  <c r="GG107" i="14"/>
  <c r="HP107" i="14"/>
  <c r="N108" i="14"/>
  <c r="AW108" i="14"/>
  <c r="CF108" i="14"/>
  <c r="DO108" i="14"/>
  <c r="EX108" i="14"/>
  <c r="GG108" i="14"/>
  <c r="HP108" i="14"/>
  <c r="N109" i="14"/>
  <c r="AW109" i="14"/>
  <c r="CF109" i="14"/>
  <c r="DO109" i="14"/>
  <c r="EX109" i="14"/>
  <c r="GG109" i="14"/>
  <c r="HP109" i="14"/>
  <c r="N110" i="14"/>
  <c r="AW110" i="14"/>
  <c r="CF110" i="14"/>
  <c r="DO110" i="14"/>
  <c r="EX110" i="14"/>
  <c r="GG110" i="14"/>
  <c r="HP110" i="14"/>
  <c r="N111" i="14"/>
  <c r="AW111" i="14"/>
  <c r="CF111" i="14"/>
  <c r="DO111" i="14"/>
  <c r="EX111" i="14"/>
  <c r="GG111" i="14"/>
  <c r="HP111" i="14"/>
  <c r="N112" i="14"/>
  <c r="AW112" i="14"/>
  <c r="CF112" i="14"/>
  <c r="DO112" i="14"/>
  <c r="EX112" i="14"/>
  <c r="GG112" i="14"/>
  <c r="HP112" i="14"/>
  <c r="N113" i="14"/>
  <c r="AW113" i="14"/>
  <c r="CF113" i="14"/>
  <c r="DO113" i="14"/>
  <c r="EX113" i="14"/>
  <c r="GG113" i="14"/>
  <c r="HP113" i="14"/>
  <c r="N114" i="14"/>
  <c r="AW114" i="14"/>
  <c r="CF114" i="14"/>
  <c r="DO114" i="14"/>
  <c r="EX114" i="14"/>
  <c r="GG114" i="14"/>
  <c r="HP114" i="14"/>
  <c r="N115" i="14"/>
  <c r="AW115" i="14"/>
  <c r="CF115" i="14"/>
  <c r="DO115" i="14"/>
  <c r="EX115" i="14"/>
  <c r="GG115" i="14"/>
  <c r="HP115" i="14"/>
  <c r="N116" i="14"/>
  <c r="AW116" i="14"/>
  <c r="CF116" i="14"/>
  <c r="DO116" i="14"/>
  <c r="EX116" i="14"/>
  <c r="GG116" i="14"/>
  <c r="HP116" i="14"/>
  <c r="N117" i="14"/>
  <c r="AW117" i="14"/>
  <c r="CF117" i="14"/>
  <c r="DO117" i="14"/>
  <c r="EX117" i="14"/>
  <c r="GG117" i="14"/>
  <c r="HP117" i="14"/>
  <c r="N118" i="14"/>
  <c r="AW118" i="14"/>
  <c r="CF118" i="14"/>
  <c r="DO118" i="14"/>
  <c r="EX118" i="14"/>
  <c r="GG118" i="14"/>
  <c r="HP118" i="14"/>
  <c r="N119" i="14"/>
  <c r="AW119" i="14"/>
  <c r="CF119" i="14"/>
  <c r="DO119" i="14"/>
  <c r="EX119" i="14"/>
  <c r="GG119" i="14"/>
  <c r="HP119" i="14"/>
  <c r="N120" i="14"/>
  <c r="AW120" i="14"/>
  <c r="CF120" i="14"/>
  <c r="DO120" i="14"/>
  <c r="EX120" i="14"/>
  <c r="GG120" i="14"/>
  <c r="HP120" i="14"/>
  <c r="N121" i="14"/>
  <c r="AW121" i="14"/>
  <c r="CF121" i="14"/>
  <c r="DO121" i="14"/>
  <c r="EX121" i="14"/>
  <c r="GG121" i="14"/>
  <c r="HP121" i="14"/>
  <c r="N122" i="14"/>
  <c r="AW122" i="14"/>
  <c r="CF122" i="14"/>
  <c r="DO122" i="14"/>
  <c r="EX122" i="14"/>
  <c r="GG122" i="14"/>
  <c r="HP122" i="14"/>
  <c r="N123" i="14"/>
  <c r="AW123" i="14"/>
  <c r="CF123" i="14"/>
  <c r="DO123" i="14"/>
  <c r="EX123" i="14"/>
  <c r="GG123" i="14"/>
  <c r="HP123" i="14"/>
  <c r="N124" i="14"/>
  <c r="AW124" i="14"/>
  <c r="CF124" i="14"/>
  <c r="DO124" i="14"/>
  <c r="EX124" i="14"/>
  <c r="GG124" i="14"/>
  <c r="HP124" i="14"/>
  <c r="N125" i="14"/>
  <c r="AW125" i="14"/>
  <c r="CF125" i="14"/>
  <c r="DO125" i="14"/>
  <c r="EX125" i="14"/>
  <c r="GG125" i="14"/>
  <c r="HP125" i="14"/>
  <c r="N126" i="14"/>
  <c r="AW126" i="14"/>
  <c r="CF126" i="14"/>
  <c r="DO126" i="14"/>
  <c r="EX126" i="14"/>
  <c r="GG126" i="14"/>
  <c r="HP126" i="14"/>
  <c r="N127" i="14"/>
  <c r="AW127" i="14"/>
  <c r="CF127" i="14"/>
  <c r="DO127" i="14"/>
  <c r="EX127" i="14"/>
  <c r="GG127" i="14"/>
  <c r="HP127" i="14"/>
  <c r="N128" i="14"/>
  <c r="AW128" i="14"/>
  <c r="CF128" i="14"/>
  <c r="DO128" i="14"/>
  <c r="EX128" i="14"/>
  <c r="GG128" i="14"/>
  <c r="HP128" i="14"/>
  <c r="N129" i="14"/>
  <c r="AW129" i="14"/>
  <c r="CF129" i="14"/>
  <c r="DO129" i="14"/>
  <c r="EX129" i="14"/>
  <c r="GG129" i="14"/>
  <c r="HP129" i="14"/>
  <c r="N130" i="14"/>
  <c r="AW130" i="14"/>
  <c r="CF130" i="14"/>
  <c r="DO130" i="14"/>
  <c r="EX130" i="14"/>
  <c r="GG130" i="14"/>
  <c r="HP130" i="14"/>
  <c r="N131" i="14"/>
  <c r="AW131" i="14"/>
  <c r="CF131" i="14"/>
  <c r="DO131" i="14"/>
  <c r="EX131" i="14"/>
  <c r="GG131" i="14"/>
  <c r="HP131" i="14"/>
  <c r="N132" i="14"/>
  <c r="AW132" i="14"/>
  <c r="CF132" i="14"/>
  <c r="DO132" i="14"/>
  <c r="EX132" i="14"/>
  <c r="GG132" i="14"/>
  <c r="HP132" i="14"/>
  <c r="N133" i="14"/>
  <c r="AW133" i="14"/>
  <c r="CF133" i="14"/>
  <c r="DO133" i="14"/>
  <c r="EX133" i="14"/>
  <c r="GG133" i="14"/>
  <c r="HP133" i="14"/>
  <c r="N134" i="14"/>
  <c r="AW134" i="14"/>
  <c r="CF134" i="14"/>
  <c r="DO134" i="14"/>
  <c r="EX134" i="14"/>
  <c r="GG134" i="14"/>
  <c r="HP134" i="14"/>
  <c r="N135" i="14"/>
  <c r="AW135" i="14"/>
  <c r="CF135" i="14"/>
  <c r="DO135" i="14"/>
  <c r="EX135" i="14"/>
  <c r="GG135" i="14"/>
  <c r="HP135" i="14"/>
  <c r="N136" i="14"/>
  <c r="AW136" i="14"/>
  <c r="CF136" i="14"/>
  <c r="DO136" i="14"/>
  <c r="EX136" i="14"/>
  <c r="GG136" i="14"/>
  <c r="HP136" i="14"/>
  <c r="N137" i="14"/>
  <c r="AW137" i="14"/>
  <c r="CF137" i="14"/>
  <c r="DO137" i="14"/>
  <c r="EX137" i="14"/>
  <c r="GG137" i="14"/>
  <c r="HP137" i="14"/>
  <c r="N138" i="14"/>
  <c r="AW138" i="14"/>
  <c r="CF138" i="14"/>
  <c r="DO138" i="14"/>
  <c r="EX138" i="14"/>
  <c r="GG138" i="14"/>
  <c r="HP138" i="14"/>
  <c r="N139" i="14"/>
  <c r="AW139" i="14"/>
  <c r="CF139" i="14"/>
  <c r="DO139" i="14"/>
  <c r="EX139" i="14"/>
  <c r="GG139" i="14"/>
  <c r="HP139" i="14"/>
  <c r="N140" i="14"/>
  <c r="AW140" i="14"/>
  <c r="CF140" i="14"/>
  <c r="DO140" i="14"/>
  <c r="EX140" i="14"/>
  <c r="GG140" i="14"/>
  <c r="HP140" i="14"/>
  <c r="N141" i="14"/>
  <c r="AW141" i="14"/>
  <c r="CF141" i="14"/>
  <c r="DO141" i="14"/>
  <c r="EX141" i="14"/>
  <c r="GG141" i="14"/>
  <c r="HP141" i="14"/>
  <c r="N142" i="14"/>
  <c r="AW142" i="14"/>
  <c r="CF142" i="14"/>
  <c r="DO142" i="14"/>
  <c r="EX142" i="14"/>
  <c r="GG142" i="14"/>
  <c r="HP142" i="14"/>
  <c r="N143" i="14"/>
  <c r="AW143" i="14"/>
  <c r="CF143" i="14"/>
  <c r="DO143" i="14"/>
  <c r="EX143" i="14"/>
  <c r="GG143" i="14"/>
  <c r="HP143" i="14"/>
  <c r="N144" i="14"/>
  <c r="AW144" i="14"/>
  <c r="CF144" i="14"/>
  <c r="DO144" i="14"/>
  <c r="EX144" i="14"/>
  <c r="GG144" i="14"/>
  <c r="HP144" i="14"/>
  <c r="N145" i="14"/>
  <c r="AW145" i="14"/>
  <c r="CF145" i="14"/>
  <c r="DO145" i="14"/>
  <c r="EX145" i="14"/>
  <c r="GG145" i="14"/>
  <c r="HP145" i="14"/>
  <c r="N146" i="14"/>
  <c r="AW146" i="14"/>
  <c r="CF146" i="14"/>
  <c r="DO146" i="14"/>
  <c r="EX146" i="14"/>
  <c r="GG146" i="14"/>
  <c r="HP146" i="14"/>
  <c r="N147" i="14"/>
  <c r="AW147" i="14"/>
  <c r="CF147" i="14"/>
  <c r="DO147" i="14"/>
  <c r="EX147" i="14"/>
  <c r="GG147" i="14"/>
  <c r="HP147" i="14"/>
  <c r="N148" i="14"/>
  <c r="AW148" i="14"/>
  <c r="CF148" i="14"/>
  <c r="DO148" i="14"/>
  <c r="EX148" i="14"/>
  <c r="GG148" i="14"/>
  <c r="HP148" i="14"/>
  <c r="N149" i="14"/>
  <c r="AW149" i="14"/>
  <c r="CF149" i="14"/>
  <c r="DO149" i="14"/>
  <c r="EX149" i="14"/>
  <c r="GG149" i="14"/>
  <c r="HP149" i="14"/>
  <c r="N150" i="14"/>
  <c r="AW150" i="14"/>
  <c r="CF150" i="14"/>
  <c r="DO150" i="14"/>
  <c r="EX150" i="14"/>
  <c r="GG150" i="14"/>
  <c r="HP150" i="14"/>
  <c r="N151" i="14"/>
  <c r="AW151" i="14"/>
  <c r="CF151" i="14"/>
  <c r="DO151" i="14"/>
  <c r="EX151" i="14"/>
  <c r="GG151" i="14"/>
  <c r="HP151" i="14"/>
  <c r="N152" i="14"/>
  <c r="AW152" i="14"/>
  <c r="CF152" i="14"/>
  <c r="DO152" i="14"/>
  <c r="EX152" i="14"/>
  <c r="GG152" i="14"/>
  <c r="HP152" i="14"/>
  <c r="N153" i="14"/>
  <c r="AW153" i="14"/>
  <c r="CF153" i="14"/>
  <c r="DO153" i="14"/>
  <c r="EX153" i="14"/>
  <c r="GG153" i="14"/>
  <c r="HP153" i="14"/>
  <c r="N154" i="14"/>
  <c r="AW154" i="14"/>
  <c r="CF154" i="14"/>
  <c r="DO154" i="14"/>
  <c r="EX154" i="14"/>
  <c r="GG154" i="14"/>
  <c r="HP154" i="14"/>
  <c r="N155" i="14"/>
  <c r="AW155" i="14"/>
  <c r="CF155" i="14"/>
  <c r="DO155" i="14"/>
  <c r="EX155" i="14"/>
  <c r="GG155" i="14"/>
  <c r="HP155" i="14"/>
  <c r="N156" i="14"/>
  <c r="AW156" i="14"/>
  <c r="CF156" i="14"/>
  <c r="DO156" i="14"/>
  <c r="EX156" i="14"/>
  <c r="GG156" i="14"/>
  <c r="HP156" i="14"/>
  <c r="N157" i="14"/>
  <c r="AW157" i="14"/>
  <c r="CF157" i="14"/>
  <c r="DO157" i="14"/>
  <c r="EX157" i="14"/>
  <c r="GG157" i="14"/>
  <c r="HP157" i="14"/>
  <c r="N158" i="14"/>
  <c r="AW158" i="14"/>
  <c r="CF158" i="14"/>
  <c r="DO158" i="14"/>
  <c r="EX158" i="14"/>
  <c r="GG158" i="14"/>
  <c r="HP158" i="14"/>
  <c r="N159" i="14"/>
  <c r="AW159" i="14"/>
  <c r="CF159" i="14"/>
  <c r="DO159" i="14"/>
  <c r="EX159" i="14"/>
  <c r="GG159" i="14"/>
  <c r="HP159" i="14"/>
  <c r="N160" i="14"/>
  <c r="AW160" i="14"/>
  <c r="CF160" i="14"/>
  <c r="DO160" i="14"/>
  <c r="EX160" i="14"/>
  <c r="GG160" i="14"/>
  <c r="HP160" i="14"/>
  <c r="N161" i="14"/>
  <c r="AW161" i="14"/>
  <c r="CF161" i="14"/>
  <c r="DO161" i="14"/>
  <c r="EX161" i="14"/>
  <c r="GG161" i="14"/>
  <c r="HP161" i="14"/>
  <c r="N162" i="14"/>
  <c r="AW162" i="14"/>
  <c r="CF162" i="14"/>
  <c r="DO162" i="14"/>
  <c r="EX162" i="14"/>
  <c r="GG162" i="14"/>
  <c r="HP162" i="14"/>
  <c r="N163" i="14"/>
  <c r="AW163" i="14"/>
  <c r="CF163" i="14"/>
  <c r="DO163" i="14"/>
  <c r="EX163" i="14"/>
  <c r="GG163" i="14"/>
  <c r="HP163" i="14"/>
  <c r="N164" i="14"/>
  <c r="AW164" i="14"/>
  <c r="CF164" i="14"/>
  <c r="DO164" i="14"/>
  <c r="EX164" i="14"/>
  <c r="GG164" i="14"/>
  <c r="HP164" i="14"/>
  <c r="N165" i="14"/>
  <c r="AW165" i="14"/>
  <c r="CF165" i="14"/>
  <c r="DO165" i="14"/>
  <c r="EX165" i="14"/>
  <c r="GG165" i="14"/>
  <c r="HP165" i="14"/>
  <c r="N166" i="14"/>
  <c r="AW166" i="14"/>
  <c r="CF166" i="14"/>
  <c r="DO166" i="14"/>
  <c r="EX166" i="14"/>
  <c r="GG166" i="14"/>
  <c r="HP166" i="14"/>
  <c r="N167" i="14"/>
  <c r="AW167" i="14"/>
  <c r="CF167" i="14"/>
  <c r="DO167" i="14"/>
  <c r="EX167" i="14"/>
  <c r="GG167" i="14"/>
  <c r="HP167" i="14"/>
  <c r="N168" i="14"/>
  <c r="AW168" i="14"/>
  <c r="CF168" i="14"/>
  <c r="DO168" i="14"/>
  <c r="EX168" i="14"/>
  <c r="GG168" i="14"/>
  <c r="HP168" i="14"/>
  <c r="N169" i="14"/>
  <c r="AW169" i="14"/>
  <c r="CF169" i="14"/>
  <c r="DO169" i="14"/>
  <c r="EX169" i="14"/>
  <c r="GG169" i="14"/>
  <c r="HP169" i="14"/>
  <c r="N170" i="14"/>
  <c r="AW170" i="14"/>
  <c r="CF170" i="14"/>
  <c r="DO170" i="14"/>
  <c r="EX170" i="14"/>
  <c r="GG170" i="14"/>
  <c r="HP170" i="14"/>
  <c r="N171" i="14"/>
  <c r="AW171" i="14"/>
  <c r="CF171" i="14"/>
  <c r="DO171" i="14"/>
  <c r="EX171" i="14"/>
  <c r="GG171" i="14"/>
  <c r="HP171" i="14"/>
  <c r="N172" i="14"/>
  <c r="AW172" i="14"/>
  <c r="CF172" i="14"/>
  <c r="DO172" i="14"/>
  <c r="EX172" i="14"/>
  <c r="GG172" i="14"/>
  <c r="HP172" i="14"/>
  <c r="N173" i="14"/>
  <c r="AW173" i="14"/>
  <c r="CF173" i="14"/>
  <c r="DO173" i="14"/>
  <c r="EX173" i="14"/>
  <c r="GG173" i="14"/>
  <c r="HP173" i="14"/>
  <c r="N174" i="14"/>
  <c r="AW174" i="14"/>
  <c r="CF174" i="14"/>
  <c r="DO174" i="14"/>
  <c r="EX174" i="14"/>
  <c r="GG174" i="14"/>
  <c r="HP174" i="14"/>
  <c r="N175" i="14"/>
  <c r="AW175" i="14"/>
  <c r="CF175" i="14"/>
  <c r="DO175" i="14"/>
  <c r="EX175" i="14"/>
  <c r="GG175" i="14"/>
  <c r="HP175" i="14"/>
  <c r="N176" i="14"/>
  <c r="AW176" i="14"/>
  <c r="CF176" i="14"/>
  <c r="DO176" i="14"/>
  <c r="EX176" i="14"/>
  <c r="GG176" i="14"/>
  <c r="HP176" i="14"/>
  <c r="N177" i="14"/>
  <c r="AW177" i="14"/>
  <c r="CF177" i="14"/>
  <c r="DO177" i="14"/>
  <c r="EX177" i="14"/>
  <c r="GG177" i="14"/>
  <c r="HP177" i="14"/>
  <c r="N178" i="14"/>
  <c r="AW178" i="14"/>
  <c r="CF178" i="14"/>
  <c r="DO178" i="14"/>
  <c r="EX178" i="14"/>
  <c r="GG178" i="14"/>
  <c r="HP178" i="14"/>
  <c r="N179" i="14"/>
  <c r="AW179" i="14"/>
  <c r="CF179" i="14"/>
  <c r="DO179" i="14"/>
  <c r="EX179" i="14"/>
  <c r="GG179" i="14"/>
  <c r="HP179" i="14"/>
  <c r="N180" i="14"/>
  <c r="AW180" i="14"/>
  <c r="CF180" i="14"/>
  <c r="DO180" i="14"/>
  <c r="EX180" i="14"/>
  <c r="GG180" i="14"/>
  <c r="HP180" i="14"/>
  <c r="N181" i="14"/>
  <c r="AW181" i="14"/>
  <c r="CF181" i="14"/>
  <c r="DO181" i="14"/>
  <c r="EX181" i="14"/>
  <c r="GG181" i="14"/>
  <c r="HP181" i="14"/>
  <c r="N182" i="14"/>
  <c r="AW182" i="14"/>
  <c r="CF182" i="14"/>
  <c r="DO182" i="14"/>
  <c r="EX182" i="14"/>
  <c r="GG182" i="14"/>
  <c r="HP182" i="14"/>
  <c r="N183" i="14"/>
  <c r="AW183" i="14"/>
  <c r="CF183" i="14"/>
  <c r="DO183" i="14"/>
  <c r="EX183" i="14"/>
  <c r="GG183" i="14"/>
  <c r="HP183" i="14"/>
  <c r="N184" i="14"/>
  <c r="AW184" i="14"/>
  <c r="CF184" i="14"/>
  <c r="DO184" i="14"/>
  <c r="EX184" i="14"/>
  <c r="GG184" i="14"/>
  <c r="HP184" i="14"/>
  <c r="N185" i="14"/>
  <c r="AW185" i="14"/>
  <c r="CF185" i="14"/>
  <c r="DO185" i="14"/>
  <c r="EX185" i="14"/>
  <c r="GG185" i="14"/>
  <c r="HP185" i="14"/>
  <c r="N186" i="14"/>
  <c r="AW186" i="14"/>
  <c r="CF186" i="14"/>
  <c r="DO186" i="14"/>
  <c r="EX186" i="14"/>
  <c r="GG186" i="14"/>
  <c r="HP186" i="14"/>
  <c r="N187" i="14"/>
  <c r="AW187" i="14"/>
  <c r="CF187" i="14"/>
  <c r="DO187" i="14"/>
  <c r="EX187" i="14"/>
  <c r="GG187" i="14"/>
  <c r="HP187" i="14"/>
  <c r="N188" i="14"/>
  <c r="AW188" i="14"/>
  <c r="CF188" i="14"/>
  <c r="DO188" i="14"/>
  <c r="EX188" i="14"/>
  <c r="GG188" i="14"/>
  <c r="HP188" i="14"/>
  <c r="N189" i="14"/>
  <c r="AW189" i="14"/>
  <c r="CF189" i="14"/>
  <c r="DO189" i="14"/>
  <c r="EX189" i="14"/>
  <c r="GG189" i="14"/>
  <c r="HP189" i="14"/>
  <c r="N190" i="14"/>
  <c r="AW190" i="14"/>
  <c r="CF190" i="14"/>
  <c r="DO190" i="14"/>
  <c r="EX190" i="14"/>
  <c r="GG190" i="14"/>
  <c r="HP190" i="14"/>
  <c r="N191" i="14"/>
  <c r="AW191" i="14"/>
  <c r="CF191" i="14"/>
  <c r="DO191" i="14"/>
  <c r="EX191" i="14"/>
  <c r="GG191" i="14"/>
  <c r="HP191" i="14"/>
  <c r="N192" i="14"/>
  <c r="AW192" i="14"/>
  <c r="CF192" i="14"/>
  <c r="DO192" i="14"/>
  <c r="EX192" i="14"/>
  <c r="GG192" i="14"/>
  <c r="HP192" i="14"/>
  <c r="N193" i="14"/>
  <c r="AW193" i="14"/>
  <c r="CF193" i="14"/>
  <c r="DO193" i="14"/>
  <c r="EX193" i="14"/>
  <c r="GG193" i="14"/>
  <c r="HP193" i="14"/>
  <c r="N194" i="14"/>
  <c r="AW194" i="14"/>
  <c r="CF194" i="14"/>
  <c r="DO194" i="14"/>
  <c r="EX194" i="14"/>
  <c r="GG194" i="14"/>
  <c r="HP194" i="14"/>
  <c r="N195" i="14"/>
  <c r="AW195" i="14"/>
  <c r="CF195" i="14"/>
  <c r="DO195" i="14"/>
  <c r="EX195" i="14"/>
  <c r="GG195" i="14"/>
  <c r="HP195" i="14"/>
  <c r="N196" i="14"/>
  <c r="AW196" i="14"/>
  <c r="CF196" i="14"/>
  <c r="DO196" i="14"/>
  <c r="EX196" i="14"/>
  <c r="GG196" i="14"/>
  <c r="HP196" i="14"/>
  <c r="N197" i="14"/>
  <c r="AW197" i="14"/>
  <c r="CF197" i="14"/>
  <c r="DO197" i="14"/>
  <c r="EX197" i="14"/>
  <c r="GG197" i="14"/>
  <c r="HP197" i="14"/>
  <c r="N198" i="14"/>
  <c r="AW198" i="14"/>
  <c r="CF198" i="14"/>
  <c r="DO198" i="14"/>
  <c r="EX198" i="14"/>
  <c r="GG198" i="14"/>
  <c r="HP198" i="14"/>
  <c r="N199" i="14"/>
  <c r="AW199" i="14"/>
  <c r="CF199" i="14"/>
  <c r="DO199" i="14"/>
  <c r="EX199" i="14"/>
  <c r="GG199" i="14"/>
  <c r="HP199" i="14"/>
  <c r="N200" i="14"/>
  <c r="AW200" i="14"/>
  <c r="CF200" i="14"/>
  <c r="DO200" i="14"/>
  <c r="EX200" i="14"/>
  <c r="GG200" i="14"/>
  <c r="HP200" i="14"/>
  <c r="N201" i="14"/>
  <c r="AW201" i="14"/>
  <c r="CF201" i="14"/>
  <c r="DO201" i="14"/>
  <c r="EX201" i="14"/>
  <c r="GG201" i="14"/>
  <c r="HP201" i="14"/>
  <c r="N202" i="14"/>
  <c r="AW202" i="14"/>
  <c r="CF202" i="14"/>
  <c r="DO202" i="14"/>
  <c r="EX202" i="14"/>
  <c r="GG202" i="14"/>
  <c r="HP202" i="14"/>
  <c r="N203" i="14"/>
  <c r="AW203" i="14"/>
  <c r="CF203" i="14"/>
  <c r="DO203" i="14"/>
  <c r="EX203" i="14"/>
  <c r="GG203" i="14"/>
  <c r="HP203" i="14"/>
  <c r="N204" i="14"/>
  <c r="AW204" i="14"/>
  <c r="CF204" i="14"/>
  <c r="DO204" i="14"/>
  <c r="EX204" i="14"/>
  <c r="GG204" i="14"/>
  <c r="HP204" i="14"/>
  <c r="N205" i="14"/>
  <c r="AW205" i="14"/>
  <c r="CF205" i="14"/>
  <c r="DO205" i="14"/>
  <c r="EX205" i="14"/>
  <c r="GG205" i="14"/>
  <c r="HP205" i="14"/>
  <c r="N206" i="14"/>
  <c r="AW206" i="14"/>
  <c r="CF206" i="14"/>
  <c r="DO206" i="14"/>
  <c r="EX206" i="14"/>
  <c r="GG206" i="14"/>
  <c r="HP206" i="14"/>
  <c r="N207" i="14"/>
  <c r="AW207" i="14"/>
  <c r="CF207" i="14"/>
  <c r="DO207" i="14"/>
  <c r="EX207" i="14"/>
  <c r="GG207" i="14"/>
  <c r="HP207" i="14"/>
  <c r="N208" i="14"/>
  <c r="AW208" i="14"/>
  <c r="CF208" i="14"/>
  <c r="DO208" i="14"/>
  <c r="EX208" i="14"/>
  <c r="GG208" i="14"/>
  <c r="HP208" i="14"/>
  <c r="N209" i="14"/>
  <c r="AW209" i="14"/>
  <c r="CF209" i="14"/>
  <c r="DO209" i="14"/>
  <c r="EX209" i="14"/>
  <c r="GG209" i="14"/>
  <c r="HP209" i="14"/>
  <c r="N210" i="14"/>
  <c r="AW210" i="14"/>
  <c r="CF210" i="14"/>
  <c r="DO210" i="14"/>
  <c r="EX210" i="14"/>
  <c r="GG210" i="14"/>
  <c r="HP210" i="14"/>
  <c r="N211" i="14"/>
  <c r="AW211" i="14"/>
  <c r="CF211" i="14"/>
  <c r="DO211" i="14"/>
  <c r="EX211" i="14"/>
  <c r="GG211" i="14"/>
  <c r="HP211" i="14"/>
  <c r="N212" i="14"/>
  <c r="AW212" i="14"/>
  <c r="CF212" i="14"/>
  <c r="DO212" i="14"/>
  <c r="EX212" i="14"/>
  <c r="GG212" i="14"/>
  <c r="HP212" i="14"/>
  <c r="N213" i="14"/>
  <c r="AW213" i="14"/>
  <c r="CF213" i="14"/>
  <c r="DO213" i="14"/>
  <c r="EX213" i="14"/>
  <c r="GG213" i="14"/>
  <c r="HP213" i="14"/>
  <c r="N214" i="14"/>
  <c r="AW214" i="14"/>
  <c r="CF214" i="14"/>
  <c r="DO214" i="14"/>
  <c r="EX214" i="14"/>
  <c r="GG214" i="14"/>
  <c r="HP214" i="14"/>
  <c r="N215" i="14"/>
  <c r="AW215" i="14"/>
  <c r="CF215" i="14"/>
  <c r="DO215" i="14"/>
  <c r="EX215" i="14"/>
  <c r="GG215" i="14"/>
  <c r="HP215" i="14"/>
  <c r="N216" i="14"/>
  <c r="AW216" i="14"/>
  <c r="CF216" i="14"/>
  <c r="DO216" i="14"/>
  <c r="EX216" i="14"/>
  <c r="GG216" i="14"/>
  <c r="HP216" i="14"/>
  <c r="N217" i="14"/>
  <c r="AW217" i="14"/>
  <c r="CF217" i="14"/>
  <c r="DO217" i="14"/>
  <c r="EX217" i="14"/>
  <c r="GG217" i="14"/>
  <c r="HP217" i="14"/>
  <c r="N218" i="14"/>
  <c r="AW218" i="14"/>
  <c r="CF218" i="14"/>
  <c r="DO218" i="14"/>
  <c r="EX218" i="14"/>
  <c r="GG218" i="14"/>
  <c r="HP218" i="14"/>
  <c r="N219" i="14"/>
  <c r="AW219" i="14"/>
  <c r="CF219" i="14"/>
  <c r="DO219" i="14"/>
  <c r="EX219" i="14"/>
  <c r="GG219" i="14"/>
  <c r="HP219" i="14"/>
  <c r="N220" i="14"/>
  <c r="AW220" i="14"/>
  <c r="CF220" i="14"/>
  <c r="DO220" i="14"/>
  <c r="EX220" i="14"/>
  <c r="GG220" i="14"/>
  <c r="HP220" i="14"/>
  <c r="N221" i="14"/>
  <c r="AW221" i="14"/>
  <c r="CF221" i="14"/>
  <c r="DO221" i="14"/>
  <c r="EX221" i="14"/>
  <c r="GG221" i="14"/>
  <c r="HP221" i="14"/>
  <c r="N222" i="14"/>
  <c r="AW222" i="14"/>
  <c r="CF222" i="14"/>
  <c r="DO222" i="14"/>
  <c r="EX222" i="14"/>
  <c r="GG222" i="14"/>
  <c r="HP222" i="14"/>
  <c r="N223" i="14"/>
  <c r="AW223" i="14"/>
  <c r="CF223" i="14"/>
  <c r="DO223" i="14"/>
  <c r="EX223" i="14"/>
  <c r="GG223" i="14"/>
  <c r="HP223" i="14"/>
  <c r="N224" i="14"/>
  <c r="AW224" i="14"/>
  <c r="CF224" i="14"/>
  <c r="DO224" i="14"/>
  <c r="EX224" i="14"/>
  <c r="GG224" i="14"/>
  <c r="HP224" i="14"/>
  <c r="N225" i="14"/>
  <c r="AW225" i="14"/>
  <c r="CF225" i="14"/>
  <c r="DO225" i="14"/>
  <c r="EX225" i="14"/>
  <c r="GG225" i="14"/>
  <c r="HP225" i="14"/>
  <c r="N226" i="14"/>
  <c r="AW226" i="14"/>
  <c r="CF226" i="14"/>
  <c r="DO226" i="14"/>
  <c r="EX226" i="14"/>
  <c r="GG226" i="14"/>
  <c r="HP226" i="14"/>
  <c r="N227" i="14"/>
  <c r="AW227" i="14"/>
  <c r="CF227" i="14"/>
  <c r="DO227" i="14"/>
  <c r="EX227" i="14"/>
  <c r="GG227" i="14"/>
  <c r="HP227" i="14"/>
  <c r="N228" i="14"/>
  <c r="AW228" i="14"/>
  <c r="CF228" i="14"/>
  <c r="DO228" i="14"/>
  <c r="EX228" i="14"/>
  <c r="GG228" i="14"/>
  <c r="HP228" i="14"/>
  <c r="N229" i="14"/>
  <c r="AW229" i="14"/>
  <c r="CF229" i="14"/>
  <c r="DO229" i="14"/>
  <c r="EX229" i="14"/>
  <c r="GG229" i="14"/>
  <c r="HP229" i="14"/>
  <c r="N230" i="14"/>
  <c r="AW230" i="14"/>
  <c r="CF230" i="14"/>
  <c r="DO230" i="14"/>
  <c r="EX230" i="14"/>
  <c r="GG230" i="14"/>
  <c r="HP230" i="14"/>
  <c r="N231" i="14"/>
  <c r="AW231" i="14"/>
  <c r="CF231" i="14"/>
  <c r="DO231" i="14"/>
  <c r="EX231" i="14"/>
  <c r="GG231" i="14"/>
  <c r="HP231" i="14"/>
  <c r="N232" i="14"/>
  <c r="AW232" i="14"/>
  <c r="CF232" i="14"/>
  <c r="DO232" i="14"/>
  <c r="EX232" i="14"/>
  <c r="GG232" i="14"/>
  <c r="HP232" i="14"/>
  <c r="N233" i="14"/>
  <c r="AW233" i="14"/>
  <c r="CF233" i="14"/>
  <c r="DO233" i="14"/>
  <c r="EX233" i="14"/>
  <c r="GG233" i="14"/>
  <c r="HP233" i="14"/>
  <c r="N234" i="14"/>
  <c r="AW234" i="14"/>
  <c r="CF234" i="14"/>
  <c r="DO234" i="14"/>
  <c r="EX234" i="14"/>
  <c r="GG234" i="14"/>
  <c r="HP234" i="14"/>
  <c r="N235" i="14"/>
  <c r="AW235" i="14"/>
  <c r="CF235" i="14"/>
  <c r="DO235" i="14"/>
  <c r="EX235" i="14"/>
  <c r="GG235" i="14"/>
  <c r="HP235" i="14"/>
  <c r="N236" i="14"/>
  <c r="AW236" i="14"/>
  <c r="CF236" i="14"/>
  <c r="DO236" i="14"/>
  <c r="EX236" i="14"/>
  <c r="GG236" i="14"/>
  <c r="HP236" i="14"/>
  <c r="N237" i="14"/>
  <c r="AW237" i="14"/>
  <c r="CF237" i="14"/>
  <c r="DO237" i="14"/>
  <c r="EX237" i="14"/>
  <c r="GG237" i="14"/>
  <c r="HP237" i="14"/>
  <c r="N238" i="14"/>
  <c r="AW238" i="14"/>
  <c r="CF238" i="14"/>
  <c r="DO238" i="14"/>
  <c r="EX238" i="14"/>
  <c r="GG238" i="14"/>
  <c r="HP238" i="14"/>
  <c r="AY14" i="12"/>
  <c r="AX14" i="12"/>
  <c r="AW14" i="12"/>
  <c r="AV14" i="12"/>
  <c r="AU14" i="12"/>
  <c r="AT14" i="12"/>
  <c r="AS14" i="12"/>
  <c r="AR14" i="12"/>
  <c r="AF22" i="18" s="1"/>
  <c r="O19" i="16" l="1"/>
  <c r="BC23" i="3"/>
  <c r="AD15" i="18" s="1"/>
  <c r="F31" i="16"/>
  <c r="BC21" i="3"/>
  <c r="AD13" i="18" s="1"/>
  <c r="BK24" i="17"/>
  <c r="AS23" i="17"/>
  <c r="AT23" i="17"/>
  <c r="AR23" i="17"/>
  <c r="M19" i="16"/>
  <c r="H31" i="16"/>
  <c r="F18" i="16"/>
  <c r="BC18" i="16"/>
  <c r="G28" i="16"/>
  <c r="AW32" i="16"/>
  <c r="F21" i="16"/>
  <c r="BC21" i="16"/>
  <c r="AV29" i="16"/>
  <c r="AV26" i="16"/>
  <c r="F26" i="16" s="1"/>
  <c r="AV27" i="16"/>
  <c r="F15" i="16"/>
  <c r="BC15" i="16"/>
  <c r="BC22" i="16"/>
  <c r="F22" i="16"/>
  <c r="F17" i="16"/>
  <c r="BC17" i="16"/>
  <c r="BC16" i="16"/>
  <c r="F16" i="16"/>
  <c r="BC19" i="16"/>
  <c r="F19" i="16"/>
  <c r="AX15" i="16"/>
  <c r="AX16" i="16"/>
  <c r="AZ16" i="16" s="1"/>
  <c r="BA16" i="16" s="1"/>
  <c r="AX17" i="16"/>
  <c r="AX18" i="16"/>
  <c r="AX19" i="16"/>
  <c r="AX20" i="16"/>
  <c r="AZ20" i="16" s="1"/>
  <c r="BA20" i="16" s="1"/>
  <c r="AX21" i="16"/>
  <c r="AZ21" i="16" s="1"/>
  <c r="BA21" i="16" s="1"/>
  <c r="AX23" i="16"/>
  <c r="AX22" i="16"/>
  <c r="F23" i="16"/>
  <c r="BC23" i="16"/>
  <c r="BC20" i="16"/>
  <c r="F20" i="16"/>
  <c r="AX24" i="16"/>
  <c r="Y17" i="14"/>
  <c r="AC50" i="14" s="1"/>
  <c r="F3" i="14"/>
  <c r="BC3" i="14" s="1"/>
  <c r="P99" i="14"/>
  <c r="P100" i="14" s="1"/>
  <c r="P101" i="14" s="1"/>
  <c r="P102" i="14" s="1"/>
  <c r="P103" i="14" s="1"/>
  <c r="P104" i="14" s="1"/>
  <c r="P105" i="14" s="1"/>
  <c r="P106" i="14" s="1"/>
  <c r="P107" i="14" s="1"/>
  <c r="P108" i="14" s="1"/>
  <c r="P109" i="14" s="1"/>
  <c r="P110" i="14" s="1"/>
  <c r="P111" i="14" s="1"/>
  <c r="P112" i="14" s="1"/>
  <c r="P113" i="14" s="1"/>
  <c r="P114" i="14" s="1"/>
  <c r="P115" i="14" s="1"/>
  <c r="P116" i="14" s="1"/>
  <c r="P117" i="14" s="1"/>
  <c r="P118" i="14" s="1"/>
  <c r="P119" i="14" s="1"/>
  <c r="P120" i="14" s="1"/>
  <c r="P121" i="14" s="1"/>
  <c r="P122" i="14" s="1"/>
  <c r="P123" i="14" s="1"/>
  <c r="P124" i="14" s="1"/>
  <c r="P125" i="14" s="1"/>
  <c r="P126" i="14" s="1"/>
  <c r="P127" i="14" s="1"/>
  <c r="P128" i="14" s="1"/>
  <c r="P129" i="14" s="1"/>
  <c r="P130" i="14" s="1"/>
  <c r="P131" i="14" s="1"/>
  <c r="P132" i="14" s="1"/>
  <c r="P133" i="14" s="1"/>
  <c r="P134" i="14" s="1"/>
  <c r="P135" i="14" s="1"/>
  <c r="P136" i="14" s="1"/>
  <c r="P137" i="14" s="1"/>
  <c r="P138" i="14" s="1"/>
  <c r="P139" i="14" s="1"/>
  <c r="P140" i="14" s="1"/>
  <c r="P141" i="14" s="1"/>
  <c r="P142" i="14" s="1"/>
  <c r="P143" i="14" s="1"/>
  <c r="P144" i="14" s="1"/>
  <c r="P145" i="14" s="1"/>
  <c r="P146" i="14" s="1"/>
  <c r="P147" i="14" s="1"/>
  <c r="P148" i="14" s="1"/>
  <c r="P149" i="14" s="1"/>
  <c r="P150" i="14" s="1"/>
  <c r="P151" i="14" s="1"/>
  <c r="P152" i="14" s="1"/>
  <c r="P153" i="14" s="1"/>
  <c r="P154" i="14" s="1"/>
  <c r="P155" i="14" s="1"/>
  <c r="P156" i="14" s="1"/>
  <c r="P157" i="14" s="1"/>
  <c r="P158" i="14" s="1"/>
  <c r="P159" i="14" s="1"/>
  <c r="P160" i="14" s="1"/>
  <c r="P161" i="14" s="1"/>
  <c r="P162" i="14" s="1"/>
  <c r="P163" i="14" s="1"/>
  <c r="P164" i="14" s="1"/>
  <c r="P165" i="14" s="1"/>
  <c r="P166" i="14" s="1"/>
  <c r="P167" i="14" s="1"/>
  <c r="P168" i="14" s="1"/>
  <c r="P169" i="14" s="1"/>
  <c r="P170" i="14" s="1"/>
  <c r="P171" i="14" s="1"/>
  <c r="P172" i="14" s="1"/>
  <c r="P173" i="14" s="1"/>
  <c r="P174" i="14" s="1"/>
  <c r="P175" i="14" s="1"/>
  <c r="P176" i="14" s="1"/>
  <c r="P177" i="14" s="1"/>
  <c r="P178" i="14" s="1"/>
  <c r="P179" i="14" s="1"/>
  <c r="P180" i="14" s="1"/>
  <c r="P181" i="14" s="1"/>
  <c r="P182" i="14" s="1"/>
  <c r="P183" i="14" s="1"/>
  <c r="P184" i="14" s="1"/>
  <c r="P185" i="14" s="1"/>
  <c r="P186" i="14" s="1"/>
  <c r="P187" i="14" s="1"/>
  <c r="P188" i="14" s="1"/>
  <c r="P189" i="14" s="1"/>
  <c r="P190" i="14" s="1"/>
  <c r="P191" i="14" s="1"/>
  <c r="P192" i="14" s="1"/>
  <c r="P193" i="14" s="1"/>
  <c r="P194" i="14" s="1"/>
  <c r="P195" i="14" s="1"/>
  <c r="P196" i="14" s="1"/>
  <c r="P197" i="14" s="1"/>
  <c r="P198" i="14" s="1"/>
  <c r="P199" i="14" s="1"/>
  <c r="P200" i="14" s="1"/>
  <c r="P201" i="14" s="1"/>
  <c r="P202" i="14" s="1"/>
  <c r="P203" i="14" s="1"/>
  <c r="P204" i="14" s="1"/>
  <c r="P205" i="14" s="1"/>
  <c r="P206" i="14" s="1"/>
  <c r="P207" i="14" s="1"/>
  <c r="P208" i="14" s="1"/>
  <c r="P209" i="14" s="1"/>
  <c r="P210" i="14" s="1"/>
  <c r="P211" i="14" s="1"/>
  <c r="P212" i="14" s="1"/>
  <c r="P213" i="14" s="1"/>
  <c r="P214" i="14" s="1"/>
  <c r="P215" i="14" s="1"/>
  <c r="P216" i="14" s="1"/>
  <c r="P217" i="14" s="1"/>
  <c r="P218" i="14" s="1"/>
  <c r="P219" i="14" s="1"/>
  <c r="P220" i="14" s="1"/>
  <c r="P221" i="14" s="1"/>
  <c r="P222" i="14" s="1"/>
  <c r="P223" i="14" s="1"/>
  <c r="P224" i="14" s="1"/>
  <c r="P225" i="14" s="1"/>
  <c r="P226" i="14" s="1"/>
  <c r="P227" i="14" s="1"/>
  <c r="P228" i="14" s="1"/>
  <c r="P229" i="14" s="1"/>
  <c r="P230" i="14" s="1"/>
  <c r="P231" i="14" s="1"/>
  <c r="P232" i="14" s="1"/>
  <c r="P233" i="14" s="1"/>
  <c r="P234" i="14" s="1"/>
  <c r="P235" i="14" s="1"/>
  <c r="P236" i="14" s="1"/>
  <c r="P237" i="14" s="1"/>
  <c r="P238" i="14" s="1"/>
  <c r="Q99" i="14"/>
  <c r="Q100" i="14" s="1"/>
  <c r="Q101" i="14" s="1"/>
  <c r="Q102" i="14" s="1"/>
  <c r="Q103" i="14" s="1"/>
  <c r="Q104" i="14" s="1"/>
  <c r="Q105" i="14" s="1"/>
  <c r="Q106" i="14" s="1"/>
  <c r="Q107" i="14" s="1"/>
  <c r="Q108" i="14" s="1"/>
  <c r="Q109" i="14" s="1"/>
  <c r="Q110" i="14" s="1"/>
  <c r="Q111" i="14" s="1"/>
  <c r="Q112" i="14" s="1"/>
  <c r="Q113" i="14" s="1"/>
  <c r="Q114" i="14" s="1"/>
  <c r="Q115" i="14" s="1"/>
  <c r="Q116" i="14" s="1"/>
  <c r="Q117" i="14" s="1"/>
  <c r="Q118" i="14" s="1"/>
  <c r="Q119" i="14" s="1"/>
  <c r="Q120" i="14" s="1"/>
  <c r="Q121" i="14" s="1"/>
  <c r="Q122" i="14" s="1"/>
  <c r="Q123" i="14" s="1"/>
  <c r="Q124" i="14" s="1"/>
  <c r="Q125" i="14" s="1"/>
  <c r="Q126" i="14" s="1"/>
  <c r="Q127" i="14" s="1"/>
  <c r="Q128" i="14" s="1"/>
  <c r="Q129" i="14" s="1"/>
  <c r="Q130" i="14" s="1"/>
  <c r="Q131" i="14" s="1"/>
  <c r="Q132" i="14" s="1"/>
  <c r="Q133" i="14" s="1"/>
  <c r="Q134" i="14" s="1"/>
  <c r="Q135" i="14" s="1"/>
  <c r="Q136" i="14" s="1"/>
  <c r="Q137" i="14" s="1"/>
  <c r="Q138" i="14" s="1"/>
  <c r="Q139" i="14" s="1"/>
  <c r="Q140" i="14" s="1"/>
  <c r="Q141" i="14" s="1"/>
  <c r="Q142" i="14" s="1"/>
  <c r="Q143" i="14" s="1"/>
  <c r="Q144" i="14" s="1"/>
  <c r="Q145" i="14" s="1"/>
  <c r="Q146" i="14" s="1"/>
  <c r="Q147" i="14" s="1"/>
  <c r="Q148" i="14" s="1"/>
  <c r="Q149" i="14" s="1"/>
  <c r="Q150" i="14" s="1"/>
  <c r="Q151" i="14" s="1"/>
  <c r="Q152" i="14" s="1"/>
  <c r="Q153" i="14" s="1"/>
  <c r="Q154" i="14" s="1"/>
  <c r="Q155" i="14" s="1"/>
  <c r="Q156" i="14" s="1"/>
  <c r="Q157" i="14" s="1"/>
  <c r="Q158" i="14" s="1"/>
  <c r="Q159" i="14" s="1"/>
  <c r="Q160" i="14" s="1"/>
  <c r="Q161" i="14" s="1"/>
  <c r="Q162" i="14" s="1"/>
  <c r="Q163" i="14" s="1"/>
  <c r="Q164" i="14" s="1"/>
  <c r="Q165" i="14" s="1"/>
  <c r="Q166" i="14" s="1"/>
  <c r="Q167" i="14" s="1"/>
  <c r="Q168" i="14" s="1"/>
  <c r="Q169" i="14" s="1"/>
  <c r="Q170" i="14" s="1"/>
  <c r="Q171" i="14" s="1"/>
  <c r="Q172" i="14" s="1"/>
  <c r="Q173" i="14" s="1"/>
  <c r="Q174" i="14" s="1"/>
  <c r="Q175" i="14" s="1"/>
  <c r="Q176" i="14" s="1"/>
  <c r="Q177" i="14" s="1"/>
  <c r="Q178" i="14" s="1"/>
  <c r="Q179" i="14" s="1"/>
  <c r="Q180" i="14" s="1"/>
  <c r="Q181" i="14" s="1"/>
  <c r="Q182" i="14" s="1"/>
  <c r="Q183" i="14" s="1"/>
  <c r="Q184" i="14" s="1"/>
  <c r="Q185" i="14" s="1"/>
  <c r="Q186" i="14" s="1"/>
  <c r="Q187" i="14" s="1"/>
  <c r="Q188" i="14" s="1"/>
  <c r="Q189" i="14" s="1"/>
  <c r="Q190" i="14" s="1"/>
  <c r="Q191" i="14" s="1"/>
  <c r="Q192" i="14" s="1"/>
  <c r="Q193" i="14" s="1"/>
  <c r="Q194" i="14" s="1"/>
  <c r="Q195" i="14" s="1"/>
  <c r="Q196" i="14" s="1"/>
  <c r="Q197" i="14" s="1"/>
  <c r="Q198" i="14" s="1"/>
  <c r="Q199" i="14" s="1"/>
  <c r="Q200" i="14" s="1"/>
  <c r="Q201" i="14" s="1"/>
  <c r="Q202" i="14" s="1"/>
  <c r="Q203" i="14" s="1"/>
  <c r="Q204" i="14" s="1"/>
  <c r="Q205" i="14" s="1"/>
  <c r="Q206" i="14" s="1"/>
  <c r="Q207" i="14" s="1"/>
  <c r="Q208" i="14" s="1"/>
  <c r="Q209" i="14" s="1"/>
  <c r="Q210" i="14" s="1"/>
  <c r="Q211" i="14" s="1"/>
  <c r="Q212" i="14" s="1"/>
  <c r="Q213" i="14" s="1"/>
  <c r="Q214" i="14" s="1"/>
  <c r="Q215" i="14" s="1"/>
  <c r="Q216" i="14" s="1"/>
  <c r="Q217" i="14" s="1"/>
  <c r="Q218" i="14" s="1"/>
  <c r="Q219" i="14" s="1"/>
  <c r="Q220" i="14" s="1"/>
  <c r="Q221" i="14" s="1"/>
  <c r="Q222" i="14" s="1"/>
  <c r="Q223" i="14" s="1"/>
  <c r="Q224" i="14" s="1"/>
  <c r="Q225" i="14" s="1"/>
  <c r="Q226" i="14" s="1"/>
  <c r="Q227" i="14" s="1"/>
  <c r="Q228" i="14" s="1"/>
  <c r="Q229" i="14" s="1"/>
  <c r="Q230" i="14" s="1"/>
  <c r="Q231" i="14" s="1"/>
  <c r="Q232" i="14" s="1"/>
  <c r="Q233" i="14" s="1"/>
  <c r="Q234" i="14" s="1"/>
  <c r="Q235" i="14" s="1"/>
  <c r="Q236" i="14" s="1"/>
  <c r="Q237" i="14" s="1"/>
  <c r="Q238" i="14" s="1"/>
  <c r="AZ98" i="14"/>
  <c r="AZ99" i="14" s="1"/>
  <c r="AZ100" i="14" s="1"/>
  <c r="AZ101" i="14" s="1"/>
  <c r="AZ102" i="14" s="1"/>
  <c r="AZ103" i="14" s="1"/>
  <c r="AZ104" i="14" s="1"/>
  <c r="AZ105" i="14" s="1"/>
  <c r="AZ106" i="14" s="1"/>
  <c r="AZ107" i="14" s="1"/>
  <c r="AZ108" i="14" s="1"/>
  <c r="AZ109" i="14" s="1"/>
  <c r="AZ110" i="14" s="1"/>
  <c r="AZ111" i="14" s="1"/>
  <c r="AZ112" i="14" s="1"/>
  <c r="AZ113" i="14" s="1"/>
  <c r="AZ114" i="14" s="1"/>
  <c r="AZ115" i="14" s="1"/>
  <c r="AZ116" i="14" s="1"/>
  <c r="AZ117" i="14" s="1"/>
  <c r="AZ118" i="14" s="1"/>
  <c r="AZ119" i="14" s="1"/>
  <c r="AZ120" i="14" s="1"/>
  <c r="AZ121" i="14" s="1"/>
  <c r="AZ122" i="14" s="1"/>
  <c r="AZ123" i="14" s="1"/>
  <c r="AZ124" i="14" s="1"/>
  <c r="AZ125" i="14" s="1"/>
  <c r="AZ126" i="14" s="1"/>
  <c r="AZ127" i="14" s="1"/>
  <c r="AZ128" i="14" s="1"/>
  <c r="AZ129" i="14" s="1"/>
  <c r="AZ130" i="14" s="1"/>
  <c r="AZ131" i="14" s="1"/>
  <c r="AZ132" i="14" s="1"/>
  <c r="AZ133" i="14" s="1"/>
  <c r="AZ134" i="14" s="1"/>
  <c r="AZ135" i="14" s="1"/>
  <c r="AZ136" i="14" s="1"/>
  <c r="AZ137" i="14" s="1"/>
  <c r="AZ138" i="14" s="1"/>
  <c r="AZ139" i="14" s="1"/>
  <c r="AZ140" i="14" s="1"/>
  <c r="AZ141" i="14" s="1"/>
  <c r="AZ142" i="14" s="1"/>
  <c r="AZ143" i="14" s="1"/>
  <c r="AZ144" i="14" s="1"/>
  <c r="AZ145" i="14" s="1"/>
  <c r="AZ146" i="14" s="1"/>
  <c r="AZ147" i="14" s="1"/>
  <c r="AZ148" i="14" s="1"/>
  <c r="AZ149" i="14" s="1"/>
  <c r="AZ150" i="14" s="1"/>
  <c r="AZ151" i="14" s="1"/>
  <c r="AZ152" i="14" s="1"/>
  <c r="AZ153" i="14" s="1"/>
  <c r="AZ154" i="14" s="1"/>
  <c r="AZ155" i="14" s="1"/>
  <c r="AZ156" i="14" s="1"/>
  <c r="AZ157" i="14" s="1"/>
  <c r="AZ158" i="14" s="1"/>
  <c r="AZ159" i="14" s="1"/>
  <c r="AZ160" i="14" s="1"/>
  <c r="AZ161" i="14" s="1"/>
  <c r="AZ162" i="14" s="1"/>
  <c r="AZ163" i="14" s="1"/>
  <c r="AZ164" i="14" s="1"/>
  <c r="AZ165" i="14" s="1"/>
  <c r="AZ166" i="14" s="1"/>
  <c r="AZ167" i="14" s="1"/>
  <c r="AZ168" i="14" s="1"/>
  <c r="AZ169" i="14" s="1"/>
  <c r="AZ170" i="14" s="1"/>
  <c r="AZ171" i="14" s="1"/>
  <c r="AZ172" i="14" s="1"/>
  <c r="AZ173" i="14" s="1"/>
  <c r="AZ174" i="14" s="1"/>
  <c r="AZ175" i="14" s="1"/>
  <c r="AZ176" i="14" s="1"/>
  <c r="AZ177" i="14" s="1"/>
  <c r="AZ178" i="14" s="1"/>
  <c r="AZ179" i="14" s="1"/>
  <c r="AZ180" i="14" s="1"/>
  <c r="AZ181" i="14" s="1"/>
  <c r="AZ182" i="14" s="1"/>
  <c r="AZ183" i="14" s="1"/>
  <c r="AZ184" i="14" s="1"/>
  <c r="AZ185" i="14" s="1"/>
  <c r="AZ186" i="14" s="1"/>
  <c r="AZ187" i="14" s="1"/>
  <c r="AZ188" i="14" s="1"/>
  <c r="AZ189" i="14" s="1"/>
  <c r="AZ190" i="14" s="1"/>
  <c r="AZ191" i="14" s="1"/>
  <c r="AZ192" i="14" s="1"/>
  <c r="AZ193" i="14" s="1"/>
  <c r="AZ194" i="14" s="1"/>
  <c r="AZ195" i="14" s="1"/>
  <c r="AZ196" i="14" s="1"/>
  <c r="AZ197" i="14" s="1"/>
  <c r="AZ198" i="14" s="1"/>
  <c r="AZ199" i="14" s="1"/>
  <c r="AZ200" i="14" s="1"/>
  <c r="AZ201" i="14" s="1"/>
  <c r="AZ202" i="14" s="1"/>
  <c r="AZ203" i="14" s="1"/>
  <c r="AZ204" i="14" s="1"/>
  <c r="AZ205" i="14" s="1"/>
  <c r="AZ206" i="14" s="1"/>
  <c r="AZ207" i="14" s="1"/>
  <c r="AZ208" i="14" s="1"/>
  <c r="AZ209" i="14" s="1"/>
  <c r="AZ210" i="14" s="1"/>
  <c r="AZ211" i="14" s="1"/>
  <c r="AZ212" i="14" s="1"/>
  <c r="AZ213" i="14" s="1"/>
  <c r="AZ214" i="14" s="1"/>
  <c r="AZ215" i="14" s="1"/>
  <c r="AZ216" i="14" s="1"/>
  <c r="AZ217" i="14" s="1"/>
  <c r="AZ218" i="14" s="1"/>
  <c r="AZ219" i="14" s="1"/>
  <c r="AZ220" i="14" s="1"/>
  <c r="AZ221" i="14" s="1"/>
  <c r="AZ222" i="14" s="1"/>
  <c r="AZ223" i="14" s="1"/>
  <c r="AZ224" i="14" s="1"/>
  <c r="AZ225" i="14" s="1"/>
  <c r="AZ226" i="14" s="1"/>
  <c r="AZ227" i="14" s="1"/>
  <c r="AZ228" i="14" s="1"/>
  <c r="AZ229" i="14" s="1"/>
  <c r="AZ230" i="14" s="1"/>
  <c r="AZ231" i="14" s="1"/>
  <c r="AZ232" i="14" s="1"/>
  <c r="AZ233" i="14" s="1"/>
  <c r="AZ234" i="14" s="1"/>
  <c r="AZ235" i="14" s="1"/>
  <c r="AZ236" i="14" s="1"/>
  <c r="AZ237" i="14" s="1"/>
  <c r="AZ238" i="14" s="1"/>
  <c r="BA98" i="14"/>
  <c r="CJ98" i="14" s="1"/>
  <c r="DS98" i="14" s="1"/>
  <c r="DS99" i="14" s="1"/>
  <c r="DS100" i="14" s="1"/>
  <c r="DS101" i="14" s="1"/>
  <c r="DS102" i="14" s="1"/>
  <c r="DS103" i="14" s="1"/>
  <c r="DS104" i="14" s="1"/>
  <c r="DS105" i="14" s="1"/>
  <c r="DS106" i="14" s="1"/>
  <c r="DS107" i="14" s="1"/>
  <c r="DS108" i="14" s="1"/>
  <c r="DS109" i="14" s="1"/>
  <c r="DS110" i="14" s="1"/>
  <c r="DS111" i="14" s="1"/>
  <c r="DS112" i="14" s="1"/>
  <c r="DS113" i="14" s="1"/>
  <c r="DS114" i="14" s="1"/>
  <c r="DS115" i="14" s="1"/>
  <c r="DS116" i="14" s="1"/>
  <c r="DS117" i="14" s="1"/>
  <c r="DS118" i="14" s="1"/>
  <c r="DS119" i="14" s="1"/>
  <c r="DS120" i="14" s="1"/>
  <c r="DS121" i="14" s="1"/>
  <c r="DS122" i="14" s="1"/>
  <c r="DS123" i="14" s="1"/>
  <c r="DS124" i="14" s="1"/>
  <c r="DS125" i="14" s="1"/>
  <c r="DS126" i="14" s="1"/>
  <c r="DS127" i="14" s="1"/>
  <c r="DS128" i="14" s="1"/>
  <c r="DS129" i="14" s="1"/>
  <c r="DS130" i="14" s="1"/>
  <c r="DS131" i="14" s="1"/>
  <c r="DS132" i="14" s="1"/>
  <c r="DS133" i="14" s="1"/>
  <c r="DS134" i="14" s="1"/>
  <c r="DS135" i="14" s="1"/>
  <c r="DS136" i="14" s="1"/>
  <c r="DS137" i="14" s="1"/>
  <c r="DS138" i="14" s="1"/>
  <c r="DS139" i="14" s="1"/>
  <c r="DS140" i="14" s="1"/>
  <c r="DS141" i="14" s="1"/>
  <c r="DS142" i="14" s="1"/>
  <c r="DS143" i="14" s="1"/>
  <c r="DS144" i="14" s="1"/>
  <c r="DS145" i="14" s="1"/>
  <c r="DS146" i="14" s="1"/>
  <c r="DS147" i="14" s="1"/>
  <c r="DS148" i="14" s="1"/>
  <c r="DS149" i="14" s="1"/>
  <c r="DS150" i="14" s="1"/>
  <c r="DS151" i="14" s="1"/>
  <c r="DS152" i="14" s="1"/>
  <c r="DS153" i="14" s="1"/>
  <c r="DS154" i="14" s="1"/>
  <c r="DS155" i="14" s="1"/>
  <c r="DS156" i="14" s="1"/>
  <c r="DS157" i="14" s="1"/>
  <c r="DS158" i="14" s="1"/>
  <c r="DS159" i="14" s="1"/>
  <c r="DS160" i="14" s="1"/>
  <c r="DS161" i="14" s="1"/>
  <c r="DS162" i="14" s="1"/>
  <c r="DS163" i="14" s="1"/>
  <c r="DS164" i="14" s="1"/>
  <c r="DS165" i="14" s="1"/>
  <c r="DS166" i="14" s="1"/>
  <c r="DS167" i="14" s="1"/>
  <c r="DS168" i="14" s="1"/>
  <c r="DS169" i="14" s="1"/>
  <c r="DS170" i="14" s="1"/>
  <c r="DS171" i="14" s="1"/>
  <c r="DS172" i="14" s="1"/>
  <c r="DS173" i="14" s="1"/>
  <c r="DS174" i="14" s="1"/>
  <c r="DS175" i="14" s="1"/>
  <c r="DS176" i="14" s="1"/>
  <c r="DS177" i="14" s="1"/>
  <c r="DS178" i="14" s="1"/>
  <c r="DS179" i="14" s="1"/>
  <c r="DS180" i="14" s="1"/>
  <c r="DS181" i="14" s="1"/>
  <c r="DS182" i="14" s="1"/>
  <c r="DS183" i="14" s="1"/>
  <c r="DS184" i="14" s="1"/>
  <c r="DS185" i="14" s="1"/>
  <c r="DS186" i="14" s="1"/>
  <c r="DS187" i="14" s="1"/>
  <c r="DS188" i="14" s="1"/>
  <c r="DS189" i="14" s="1"/>
  <c r="DS190" i="14" s="1"/>
  <c r="DS191" i="14" s="1"/>
  <c r="DS192" i="14" s="1"/>
  <c r="DS193" i="14" s="1"/>
  <c r="DS194" i="14" s="1"/>
  <c r="DS195" i="14" s="1"/>
  <c r="DS196" i="14" s="1"/>
  <c r="DS197" i="14" s="1"/>
  <c r="DS198" i="14" s="1"/>
  <c r="DS199" i="14" s="1"/>
  <c r="DS200" i="14" s="1"/>
  <c r="DS201" i="14" s="1"/>
  <c r="DS202" i="14" s="1"/>
  <c r="DS203" i="14" s="1"/>
  <c r="DS204" i="14" s="1"/>
  <c r="DS205" i="14" s="1"/>
  <c r="DS206" i="14" s="1"/>
  <c r="DS207" i="14" s="1"/>
  <c r="DS208" i="14" s="1"/>
  <c r="DS209" i="14" s="1"/>
  <c r="DS210" i="14" s="1"/>
  <c r="DS211" i="14" s="1"/>
  <c r="DS212" i="14" s="1"/>
  <c r="DS213" i="14" s="1"/>
  <c r="DS214" i="14" s="1"/>
  <c r="DS215" i="14" s="1"/>
  <c r="DS216" i="14" s="1"/>
  <c r="DS217" i="14" s="1"/>
  <c r="DS218" i="14" s="1"/>
  <c r="DS219" i="14" s="1"/>
  <c r="DS220" i="14" s="1"/>
  <c r="DS221" i="14" s="1"/>
  <c r="DS222" i="14" s="1"/>
  <c r="DS223" i="14" s="1"/>
  <c r="DS224" i="14" s="1"/>
  <c r="DS225" i="14" s="1"/>
  <c r="DS226" i="14" s="1"/>
  <c r="DS227" i="14" s="1"/>
  <c r="DS228" i="14" s="1"/>
  <c r="DS229" i="14" s="1"/>
  <c r="DS230" i="14" s="1"/>
  <c r="DS231" i="14" s="1"/>
  <c r="DS232" i="14" s="1"/>
  <c r="DS233" i="14" s="1"/>
  <c r="DS234" i="14" s="1"/>
  <c r="DS235" i="14" s="1"/>
  <c r="DS236" i="14" s="1"/>
  <c r="DS237" i="14" s="1"/>
  <c r="DS238" i="14" s="1"/>
  <c r="S99" i="14"/>
  <c r="S100" i="14" s="1"/>
  <c r="S101" i="14" s="1"/>
  <c r="S102" i="14" s="1"/>
  <c r="S103" i="14" s="1"/>
  <c r="S104" i="14" s="1"/>
  <c r="S105" i="14" s="1"/>
  <c r="S106" i="14" s="1"/>
  <c r="S107" i="14" s="1"/>
  <c r="S108" i="14" s="1"/>
  <c r="S109" i="14" s="1"/>
  <c r="S110" i="14" s="1"/>
  <c r="S111" i="14" s="1"/>
  <c r="S112" i="14" s="1"/>
  <c r="S113" i="14" s="1"/>
  <c r="S114" i="14" s="1"/>
  <c r="S115" i="14" s="1"/>
  <c r="S116" i="14" s="1"/>
  <c r="S117" i="14" s="1"/>
  <c r="S118" i="14" s="1"/>
  <c r="S119" i="14" s="1"/>
  <c r="S120" i="14" s="1"/>
  <c r="S121" i="14" s="1"/>
  <c r="S122" i="14" s="1"/>
  <c r="S123" i="14" s="1"/>
  <c r="S124" i="14" s="1"/>
  <c r="S125" i="14" s="1"/>
  <c r="S126" i="14" s="1"/>
  <c r="S127" i="14" s="1"/>
  <c r="S128" i="14" s="1"/>
  <c r="S129" i="14" s="1"/>
  <c r="S130" i="14" s="1"/>
  <c r="S131" i="14" s="1"/>
  <c r="S132" i="14" s="1"/>
  <c r="S133" i="14" s="1"/>
  <c r="S134" i="14" s="1"/>
  <c r="S135" i="14" s="1"/>
  <c r="S136" i="14" s="1"/>
  <c r="S137" i="14" s="1"/>
  <c r="S138" i="14" s="1"/>
  <c r="S139" i="14" s="1"/>
  <c r="S140" i="14" s="1"/>
  <c r="S141" i="14" s="1"/>
  <c r="S142" i="14" s="1"/>
  <c r="S143" i="14" s="1"/>
  <c r="S144" i="14" s="1"/>
  <c r="S145" i="14" s="1"/>
  <c r="S146" i="14" s="1"/>
  <c r="S147" i="14" s="1"/>
  <c r="S148" i="14" s="1"/>
  <c r="S149" i="14" s="1"/>
  <c r="S150" i="14" s="1"/>
  <c r="S151" i="14" s="1"/>
  <c r="S152" i="14" s="1"/>
  <c r="S153" i="14" s="1"/>
  <c r="S154" i="14" s="1"/>
  <c r="S155" i="14" s="1"/>
  <c r="S156" i="14" s="1"/>
  <c r="S157" i="14" s="1"/>
  <c r="S158" i="14" s="1"/>
  <c r="S159" i="14" s="1"/>
  <c r="S160" i="14" s="1"/>
  <c r="S161" i="14" s="1"/>
  <c r="S162" i="14" s="1"/>
  <c r="S163" i="14" s="1"/>
  <c r="S164" i="14" s="1"/>
  <c r="S165" i="14" s="1"/>
  <c r="S166" i="14" s="1"/>
  <c r="S167" i="14" s="1"/>
  <c r="S168" i="14" s="1"/>
  <c r="S169" i="14" s="1"/>
  <c r="S170" i="14" s="1"/>
  <c r="S171" i="14" s="1"/>
  <c r="S172" i="14" s="1"/>
  <c r="S173" i="14" s="1"/>
  <c r="S174" i="14" s="1"/>
  <c r="S175" i="14" s="1"/>
  <c r="S176" i="14" s="1"/>
  <c r="S177" i="14" s="1"/>
  <c r="S178" i="14" s="1"/>
  <c r="S179" i="14" s="1"/>
  <c r="S180" i="14" s="1"/>
  <c r="S181" i="14" s="1"/>
  <c r="S182" i="14" s="1"/>
  <c r="S183" i="14" s="1"/>
  <c r="S184" i="14" s="1"/>
  <c r="S185" i="14" s="1"/>
  <c r="S186" i="14" s="1"/>
  <c r="S187" i="14" s="1"/>
  <c r="S188" i="14" s="1"/>
  <c r="S189" i="14" s="1"/>
  <c r="S190" i="14" s="1"/>
  <c r="S191" i="14" s="1"/>
  <c r="S192" i="14" s="1"/>
  <c r="S193" i="14" s="1"/>
  <c r="S194" i="14" s="1"/>
  <c r="S195" i="14" s="1"/>
  <c r="S196" i="14" s="1"/>
  <c r="S197" i="14" s="1"/>
  <c r="S198" i="14" s="1"/>
  <c r="S199" i="14" s="1"/>
  <c r="S200" i="14" s="1"/>
  <c r="S201" i="14" s="1"/>
  <c r="S202" i="14" s="1"/>
  <c r="S203" i="14" s="1"/>
  <c r="S204" i="14" s="1"/>
  <c r="S205" i="14" s="1"/>
  <c r="S206" i="14" s="1"/>
  <c r="S207" i="14" s="1"/>
  <c r="S208" i="14" s="1"/>
  <c r="S209" i="14" s="1"/>
  <c r="S210" i="14" s="1"/>
  <c r="S211" i="14" s="1"/>
  <c r="S212" i="14" s="1"/>
  <c r="S213" i="14" s="1"/>
  <c r="S214" i="14" s="1"/>
  <c r="S215" i="14" s="1"/>
  <c r="S216" i="14" s="1"/>
  <c r="S217" i="14" s="1"/>
  <c r="S218" i="14" s="1"/>
  <c r="S219" i="14" s="1"/>
  <c r="S220" i="14" s="1"/>
  <c r="S221" i="14" s="1"/>
  <c r="S222" i="14" s="1"/>
  <c r="S223" i="14" s="1"/>
  <c r="S224" i="14" s="1"/>
  <c r="S225" i="14" s="1"/>
  <c r="S226" i="14" s="1"/>
  <c r="S227" i="14" s="1"/>
  <c r="S228" i="14" s="1"/>
  <c r="S229" i="14" s="1"/>
  <c r="S230" i="14" s="1"/>
  <c r="S231" i="14" s="1"/>
  <c r="S232" i="14" s="1"/>
  <c r="S233" i="14" s="1"/>
  <c r="S234" i="14" s="1"/>
  <c r="S235" i="14" s="1"/>
  <c r="S236" i="14" s="1"/>
  <c r="S237" i="14" s="1"/>
  <c r="S238" i="14" s="1"/>
  <c r="CH98" i="14"/>
  <c r="DQ98" i="14" s="1"/>
  <c r="DQ99" i="14" s="1"/>
  <c r="DQ100" i="14" s="1"/>
  <c r="DQ101" i="14" s="1"/>
  <c r="DQ102" i="14" s="1"/>
  <c r="DQ103" i="14" s="1"/>
  <c r="DQ104" i="14" s="1"/>
  <c r="DQ105" i="14" s="1"/>
  <c r="DQ106" i="14" s="1"/>
  <c r="DQ107" i="14" s="1"/>
  <c r="DQ108" i="14" s="1"/>
  <c r="DQ109" i="14" s="1"/>
  <c r="DQ110" i="14" s="1"/>
  <c r="DQ111" i="14" s="1"/>
  <c r="DQ112" i="14" s="1"/>
  <c r="DQ113" i="14" s="1"/>
  <c r="DQ114" i="14" s="1"/>
  <c r="DQ115" i="14" s="1"/>
  <c r="DQ116" i="14" s="1"/>
  <c r="DQ117" i="14" s="1"/>
  <c r="DQ118" i="14" s="1"/>
  <c r="DQ119" i="14" s="1"/>
  <c r="DQ120" i="14" s="1"/>
  <c r="DQ121" i="14" s="1"/>
  <c r="DQ122" i="14" s="1"/>
  <c r="DQ123" i="14" s="1"/>
  <c r="DQ124" i="14" s="1"/>
  <c r="DQ125" i="14" s="1"/>
  <c r="DQ126" i="14" s="1"/>
  <c r="DQ127" i="14" s="1"/>
  <c r="DQ128" i="14" s="1"/>
  <c r="DQ129" i="14" s="1"/>
  <c r="DQ130" i="14" s="1"/>
  <c r="DQ131" i="14" s="1"/>
  <c r="DQ132" i="14" s="1"/>
  <c r="DQ133" i="14" s="1"/>
  <c r="DQ134" i="14" s="1"/>
  <c r="DQ135" i="14" s="1"/>
  <c r="DQ136" i="14" s="1"/>
  <c r="DQ137" i="14" s="1"/>
  <c r="DQ138" i="14" s="1"/>
  <c r="DQ139" i="14" s="1"/>
  <c r="DQ140" i="14" s="1"/>
  <c r="DQ141" i="14" s="1"/>
  <c r="DQ142" i="14" s="1"/>
  <c r="DQ143" i="14" s="1"/>
  <c r="DQ144" i="14" s="1"/>
  <c r="DQ145" i="14" s="1"/>
  <c r="DQ146" i="14" s="1"/>
  <c r="DQ147" i="14" s="1"/>
  <c r="DQ148" i="14" s="1"/>
  <c r="DQ149" i="14" s="1"/>
  <c r="DQ150" i="14" s="1"/>
  <c r="DQ151" i="14" s="1"/>
  <c r="DQ152" i="14" s="1"/>
  <c r="DQ153" i="14" s="1"/>
  <c r="DQ154" i="14" s="1"/>
  <c r="DQ155" i="14" s="1"/>
  <c r="DQ156" i="14" s="1"/>
  <c r="DQ157" i="14" s="1"/>
  <c r="DQ158" i="14" s="1"/>
  <c r="DQ159" i="14" s="1"/>
  <c r="DQ160" i="14" s="1"/>
  <c r="DQ161" i="14" s="1"/>
  <c r="DQ162" i="14" s="1"/>
  <c r="DQ163" i="14" s="1"/>
  <c r="DQ164" i="14" s="1"/>
  <c r="DQ165" i="14" s="1"/>
  <c r="DQ166" i="14" s="1"/>
  <c r="DQ167" i="14" s="1"/>
  <c r="DQ168" i="14" s="1"/>
  <c r="DQ169" i="14" s="1"/>
  <c r="DQ170" i="14" s="1"/>
  <c r="DQ171" i="14" s="1"/>
  <c r="DQ172" i="14" s="1"/>
  <c r="DQ173" i="14" s="1"/>
  <c r="DQ174" i="14" s="1"/>
  <c r="DQ175" i="14" s="1"/>
  <c r="DQ176" i="14" s="1"/>
  <c r="DQ177" i="14" s="1"/>
  <c r="DQ178" i="14" s="1"/>
  <c r="DQ179" i="14" s="1"/>
  <c r="DQ180" i="14" s="1"/>
  <c r="DQ181" i="14" s="1"/>
  <c r="DQ182" i="14" s="1"/>
  <c r="DQ183" i="14" s="1"/>
  <c r="DQ184" i="14" s="1"/>
  <c r="DQ185" i="14" s="1"/>
  <c r="DQ186" i="14" s="1"/>
  <c r="DQ187" i="14" s="1"/>
  <c r="DQ188" i="14" s="1"/>
  <c r="DQ189" i="14" s="1"/>
  <c r="DQ190" i="14" s="1"/>
  <c r="DQ191" i="14" s="1"/>
  <c r="DQ192" i="14" s="1"/>
  <c r="DQ193" i="14" s="1"/>
  <c r="DQ194" i="14" s="1"/>
  <c r="DQ195" i="14" s="1"/>
  <c r="DQ196" i="14" s="1"/>
  <c r="DQ197" i="14" s="1"/>
  <c r="DQ198" i="14" s="1"/>
  <c r="DQ199" i="14" s="1"/>
  <c r="DQ200" i="14" s="1"/>
  <c r="DQ201" i="14" s="1"/>
  <c r="DQ202" i="14" s="1"/>
  <c r="DQ203" i="14" s="1"/>
  <c r="DQ204" i="14" s="1"/>
  <c r="DQ205" i="14" s="1"/>
  <c r="DQ206" i="14" s="1"/>
  <c r="DQ207" i="14" s="1"/>
  <c r="DQ208" i="14" s="1"/>
  <c r="DQ209" i="14" s="1"/>
  <c r="DQ210" i="14" s="1"/>
  <c r="DQ211" i="14" s="1"/>
  <c r="DQ212" i="14" s="1"/>
  <c r="DQ213" i="14" s="1"/>
  <c r="DQ214" i="14" s="1"/>
  <c r="DQ215" i="14" s="1"/>
  <c r="DQ216" i="14" s="1"/>
  <c r="DQ217" i="14" s="1"/>
  <c r="DQ218" i="14" s="1"/>
  <c r="DQ219" i="14" s="1"/>
  <c r="DQ220" i="14" s="1"/>
  <c r="DQ221" i="14" s="1"/>
  <c r="DQ222" i="14" s="1"/>
  <c r="DQ223" i="14" s="1"/>
  <c r="DQ224" i="14" s="1"/>
  <c r="DQ225" i="14" s="1"/>
  <c r="DQ226" i="14" s="1"/>
  <c r="DQ227" i="14" s="1"/>
  <c r="DQ228" i="14" s="1"/>
  <c r="DQ229" i="14" s="1"/>
  <c r="DQ230" i="14" s="1"/>
  <c r="DQ231" i="14" s="1"/>
  <c r="DQ232" i="14" s="1"/>
  <c r="DQ233" i="14" s="1"/>
  <c r="DQ234" i="14" s="1"/>
  <c r="DQ235" i="14" s="1"/>
  <c r="DQ236" i="14" s="1"/>
  <c r="DQ237" i="14" s="1"/>
  <c r="DQ238" i="14" s="1"/>
  <c r="AZ22" i="8"/>
  <c r="O99" i="14"/>
  <c r="O100" i="14" s="1"/>
  <c r="O101" i="14" s="1"/>
  <c r="O102" i="14" s="1"/>
  <c r="B98" i="14"/>
  <c r="CK98" i="14"/>
  <c r="AX99" i="14"/>
  <c r="AX100" i="14" s="1"/>
  <c r="DP98" i="14"/>
  <c r="CG99" i="14"/>
  <c r="CG100" i="14" s="1"/>
  <c r="CG101" i="14" s="1"/>
  <c r="CG102" i="14" s="1"/>
  <c r="CE98" i="14"/>
  <c r="AU99" i="14"/>
  <c r="AU100" i="14" s="1"/>
  <c r="AU101" i="14" s="1"/>
  <c r="AU102" i="14" s="1"/>
  <c r="AU103" i="14" s="1"/>
  <c r="AU104" i="14" s="1"/>
  <c r="AU105" i="14" s="1"/>
  <c r="AU106" i="14" s="1"/>
  <c r="AU107" i="14" s="1"/>
  <c r="AU108" i="14" s="1"/>
  <c r="AU109" i="14" s="1"/>
  <c r="AU110" i="14" s="1"/>
  <c r="AU111" i="14" s="1"/>
  <c r="AU112" i="14" s="1"/>
  <c r="AU113" i="14" s="1"/>
  <c r="AU114" i="14" s="1"/>
  <c r="AU115" i="14" s="1"/>
  <c r="AU116" i="14" s="1"/>
  <c r="AU117" i="14" s="1"/>
  <c r="AU118" i="14" s="1"/>
  <c r="AU119" i="14" s="1"/>
  <c r="AU120" i="14" s="1"/>
  <c r="AU121" i="14" s="1"/>
  <c r="AU122" i="14" s="1"/>
  <c r="AU123" i="14" s="1"/>
  <c r="AU124" i="14" s="1"/>
  <c r="AU125" i="14" s="1"/>
  <c r="AU126" i="14" s="1"/>
  <c r="AU127" i="14" s="1"/>
  <c r="AU128" i="14" s="1"/>
  <c r="AU129" i="14" s="1"/>
  <c r="AU130" i="14" s="1"/>
  <c r="AU131" i="14" s="1"/>
  <c r="AU132" i="14" s="1"/>
  <c r="AU133" i="14" s="1"/>
  <c r="AU134" i="14" s="1"/>
  <c r="AU135" i="14" s="1"/>
  <c r="AU136" i="14" s="1"/>
  <c r="AU137" i="14" s="1"/>
  <c r="AU138" i="14" s="1"/>
  <c r="AU139" i="14" s="1"/>
  <c r="AU140" i="14" s="1"/>
  <c r="AU141" i="14" s="1"/>
  <c r="AU142" i="14" s="1"/>
  <c r="AU143" i="14" s="1"/>
  <c r="AU144" i="14" s="1"/>
  <c r="AU145" i="14" s="1"/>
  <c r="AU146" i="14" s="1"/>
  <c r="AU147" i="14" s="1"/>
  <c r="AU148" i="14" s="1"/>
  <c r="AU149" i="14" s="1"/>
  <c r="AU150" i="14" s="1"/>
  <c r="AU151" i="14" s="1"/>
  <c r="AU152" i="14" s="1"/>
  <c r="AU153" i="14" s="1"/>
  <c r="AU154" i="14" s="1"/>
  <c r="AU155" i="14" s="1"/>
  <c r="AU156" i="14" s="1"/>
  <c r="AU157" i="14" s="1"/>
  <c r="AU158" i="14" s="1"/>
  <c r="AU159" i="14" s="1"/>
  <c r="AU160" i="14" s="1"/>
  <c r="AU161" i="14" s="1"/>
  <c r="AU162" i="14" s="1"/>
  <c r="AU163" i="14" s="1"/>
  <c r="AU164" i="14" s="1"/>
  <c r="AU165" i="14" s="1"/>
  <c r="AU166" i="14" s="1"/>
  <c r="AU167" i="14" s="1"/>
  <c r="AU168" i="14" s="1"/>
  <c r="AU169" i="14" s="1"/>
  <c r="AU170" i="14" s="1"/>
  <c r="AU171" i="14" s="1"/>
  <c r="AU172" i="14" s="1"/>
  <c r="AU173" i="14" s="1"/>
  <c r="AU174" i="14" s="1"/>
  <c r="AU175" i="14" s="1"/>
  <c r="AU176" i="14" s="1"/>
  <c r="AU177" i="14" s="1"/>
  <c r="AU178" i="14" s="1"/>
  <c r="AU179" i="14" s="1"/>
  <c r="AU180" i="14" s="1"/>
  <c r="AU181" i="14" s="1"/>
  <c r="AU182" i="14" s="1"/>
  <c r="AU183" i="14" s="1"/>
  <c r="AU184" i="14" s="1"/>
  <c r="AU185" i="14" s="1"/>
  <c r="AU186" i="14" s="1"/>
  <c r="AU187" i="14" s="1"/>
  <c r="AU188" i="14" s="1"/>
  <c r="AU189" i="14" s="1"/>
  <c r="AU190" i="14" s="1"/>
  <c r="AU191" i="14" s="1"/>
  <c r="AU192" i="14" s="1"/>
  <c r="AU193" i="14" s="1"/>
  <c r="AU194" i="14" s="1"/>
  <c r="AU195" i="14" s="1"/>
  <c r="AU196" i="14" s="1"/>
  <c r="AU197" i="14" s="1"/>
  <c r="AU198" i="14" s="1"/>
  <c r="AU199" i="14" s="1"/>
  <c r="AU200" i="14" s="1"/>
  <c r="AU201" i="14" s="1"/>
  <c r="AU202" i="14" s="1"/>
  <c r="AU203" i="14" s="1"/>
  <c r="AU204" i="14" s="1"/>
  <c r="AU205" i="14" s="1"/>
  <c r="AU206" i="14" s="1"/>
  <c r="AU207" i="14" s="1"/>
  <c r="AU208" i="14" s="1"/>
  <c r="AU209" i="14" s="1"/>
  <c r="AU210" i="14" s="1"/>
  <c r="AU211" i="14" s="1"/>
  <c r="AU212" i="14" s="1"/>
  <c r="AU213" i="14" s="1"/>
  <c r="AU214" i="14" s="1"/>
  <c r="AU215" i="14" s="1"/>
  <c r="AU216" i="14" s="1"/>
  <c r="AU217" i="14" s="1"/>
  <c r="AU218" i="14" s="1"/>
  <c r="AU219" i="14" s="1"/>
  <c r="AU220" i="14" s="1"/>
  <c r="AU221" i="14" s="1"/>
  <c r="AU222" i="14" s="1"/>
  <c r="AU223" i="14" s="1"/>
  <c r="AU224" i="14" s="1"/>
  <c r="AU225" i="14" s="1"/>
  <c r="AU226" i="14" s="1"/>
  <c r="AU227" i="14" s="1"/>
  <c r="AU228" i="14" s="1"/>
  <c r="AU229" i="14" s="1"/>
  <c r="AU230" i="14" s="1"/>
  <c r="AU231" i="14" s="1"/>
  <c r="AU232" i="14" s="1"/>
  <c r="AU233" i="14" s="1"/>
  <c r="AU234" i="14" s="1"/>
  <c r="AU235" i="14" s="1"/>
  <c r="AU236" i="14" s="1"/>
  <c r="AU237" i="14" s="1"/>
  <c r="AU238" i="14" s="1"/>
  <c r="CD98" i="14"/>
  <c r="AR92" i="14"/>
  <c r="DJ92" i="14"/>
  <c r="CC3" i="14"/>
  <c r="BI3" i="14"/>
  <c r="BH3" i="14"/>
  <c r="BB3" i="14"/>
  <c r="BA3" i="14"/>
  <c r="AV3" i="14"/>
  <c r="AU3" i="14"/>
  <c r="AS3" i="14"/>
  <c r="AW19" i="14" s="1"/>
  <c r="AG3" i="14"/>
  <c r="AG4" i="14" s="1"/>
  <c r="AG5" i="14" s="1"/>
  <c r="AG6" i="14" s="1"/>
  <c r="AG7" i="14" s="1"/>
  <c r="AG8" i="14" s="1"/>
  <c r="AG9" i="14" s="1"/>
  <c r="AG10" i="14" s="1"/>
  <c r="AG11" i="14" s="1"/>
  <c r="AG12" i="14" s="1"/>
  <c r="AG13" i="14" s="1"/>
  <c r="AG14" i="14" s="1"/>
  <c r="AG15" i="14" s="1"/>
  <c r="AG16" i="14" s="1"/>
  <c r="AG17" i="14" s="1"/>
  <c r="AG18" i="14" s="1"/>
  <c r="AG19" i="14" s="1"/>
  <c r="AG20" i="14" s="1"/>
  <c r="AG21" i="14" s="1"/>
  <c r="AG22" i="14" s="1"/>
  <c r="AG23" i="14" s="1"/>
  <c r="AG24" i="14" s="1"/>
  <c r="AF3" i="14"/>
  <c r="AF4" i="14" s="1"/>
  <c r="AF5" i="14" s="1"/>
  <c r="AF6" i="14" s="1"/>
  <c r="AF7" i="14" s="1"/>
  <c r="AF8" i="14" s="1"/>
  <c r="AF9" i="14" s="1"/>
  <c r="AF10" i="14" s="1"/>
  <c r="AF11" i="14" s="1"/>
  <c r="AF12" i="14" s="1"/>
  <c r="AF13" i="14" s="1"/>
  <c r="AF14" i="14" s="1"/>
  <c r="AF15" i="14" s="1"/>
  <c r="AF16" i="14" s="1"/>
  <c r="AF17" i="14" s="1"/>
  <c r="AF18" i="14" s="1"/>
  <c r="AF19" i="14" s="1"/>
  <c r="AF20" i="14" s="1"/>
  <c r="AF21" i="14" s="1"/>
  <c r="AF22" i="14" s="1"/>
  <c r="AF23" i="14" s="1"/>
  <c r="AF24" i="14" s="1"/>
  <c r="AX3" i="14"/>
  <c r="AK98" i="14" l="1"/>
  <c r="AH3" i="14"/>
  <c r="AH4" i="14" s="1"/>
  <c r="AH5" i="14" s="1"/>
  <c r="AH6" i="14" s="1"/>
  <c r="AH7" i="14" s="1"/>
  <c r="AH8" i="14" s="1"/>
  <c r="AH9" i="14" s="1"/>
  <c r="AH10" i="14" s="1"/>
  <c r="AH11" i="14" s="1"/>
  <c r="AH12" i="14" s="1"/>
  <c r="AH13" i="14" s="1"/>
  <c r="AH14" i="14" s="1"/>
  <c r="AH15" i="14" s="1"/>
  <c r="AH16" i="14" s="1"/>
  <c r="AH17" i="14" s="1"/>
  <c r="AH18" i="14" s="1"/>
  <c r="AH19" i="14" s="1"/>
  <c r="AH20" i="14" s="1"/>
  <c r="AH21" i="14" s="1"/>
  <c r="AH22" i="14" s="1"/>
  <c r="AH23" i="14" s="1"/>
  <c r="AH24" i="14" s="1"/>
  <c r="AW3" i="14"/>
  <c r="BJ3" i="14"/>
  <c r="AR24" i="17"/>
  <c r="AR26" i="17" s="1"/>
  <c r="AS24" i="17"/>
  <c r="AT24" i="17"/>
  <c r="H22" i="16"/>
  <c r="BE22" i="16"/>
  <c r="BE17" i="16"/>
  <c r="H17" i="16"/>
  <c r="AZ22" i="16"/>
  <c r="BA22" i="16" s="1"/>
  <c r="BE24" i="16"/>
  <c r="H24" i="16"/>
  <c r="AZ24" i="16"/>
  <c r="BA24" i="16" s="1"/>
  <c r="BE18" i="16"/>
  <c r="H18" i="16"/>
  <c r="BE23" i="16"/>
  <c r="H23" i="16"/>
  <c r="H16" i="16"/>
  <c r="BE16" i="16"/>
  <c r="F29" i="16"/>
  <c r="AV30" i="16"/>
  <c r="F30" i="16" s="1"/>
  <c r="BE21" i="16"/>
  <c r="H21" i="16"/>
  <c r="AX29" i="16"/>
  <c r="AX26" i="16"/>
  <c r="H26" i="16" s="1"/>
  <c r="AX27" i="16"/>
  <c r="H15" i="16"/>
  <c r="BE15" i="16"/>
  <c r="AZ15" i="16"/>
  <c r="BA15" i="16" s="1"/>
  <c r="AZ18" i="16"/>
  <c r="BA18" i="16" s="1"/>
  <c r="AV28" i="16"/>
  <c r="F27" i="16"/>
  <c r="AZ23" i="16"/>
  <c r="BA23" i="16" s="1"/>
  <c r="BE20" i="16"/>
  <c r="H20" i="16"/>
  <c r="AZ17" i="16"/>
  <c r="BA17" i="16" s="1"/>
  <c r="AV31" i="16"/>
  <c r="H19" i="16"/>
  <c r="BE19" i="16"/>
  <c r="AZ19" i="16"/>
  <c r="BA19" i="16" s="1"/>
  <c r="CI98" i="14"/>
  <c r="BT98" i="14" s="1"/>
  <c r="AY20" i="14"/>
  <c r="BE20" i="14" s="1"/>
  <c r="AU11" i="14"/>
  <c r="BA11" i="14" s="1"/>
  <c r="AU10" i="14"/>
  <c r="BA10" i="14" s="1"/>
  <c r="AU19" i="14"/>
  <c r="BA19" i="14" s="1"/>
  <c r="AV17" i="14"/>
  <c r="BB17" i="14" s="1"/>
  <c r="AV8" i="14"/>
  <c r="BB8" i="14" s="1"/>
  <c r="AW12" i="14"/>
  <c r="AV20" i="14"/>
  <c r="BB20" i="14" s="1"/>
  <c r="AX14" i="14"/>
  <c r="BD14" i="14" s="1"/>
  <c r="AY4" i="14"/>
  <c r="AX13" i="14"/>
  <c r="BD13" i="14" s="1"/>
  <c r="AU22" i="14"/>
  <c r="BA22" i="14" s="1"/>
  <c r="AW7" i="14"/>
  <c r="BC7" i="14" s="1"/>
  <c r="AX18" i="14"/>
  <c r="BD18" i="14" s="1"/>
  <c r="AU9" i="14"/>
  <c r="BA9" i="14" s="1"/>
  <c r="AW10" i="14"/>
  <c r="BC10" i="14" s="1"/>
  <c r="AY16" i="14"/>
  <c r="BE16" i="14" s="1"/>
  <c r="AU5" i="14"/>
  <c r="BA5" i="14" s="1"/>
  <c r="AW9" i="14"/>
  <c r="AY22" i="14"/>
  <c r="BE22" i="14" s="1"/>
  <c r="AU15" i="14"/>
  <c r="BA15" i="14" s="1"/>
  <c r="AW4" i="14"/>
  <c r="BC4" i="14" s="1"/>
  <c r="AV16" i="14"/>
  <c r="BB16" i="14" s="1"/>
  <c r="AY8" i="14"/>
  <c r="AX19" i="14"/>
  <c r="BD19" i="14" s="1"/>
  <c r="AW24" i="14"/>
  <c r="AY11" i="14"/>
  <c r="AU24" i="14"/>
  <c r="BA24" i="14" s="1"/>
  <c r="AY5" i="14"/>
  <c r="AX20" i="14"/>
  <c r="BD20" i="14" s="1"/>
  <c r="AV24" i="14"/>
  <c r="AX17" i="14"/>
  <c r="AV23" i="14"/>
  <c r="BB23" i="14" s="1"/>
  <c r="AW11" i="14"/>
  <c r="BC11" i="14" s="1"/>
  <c r="AX23" i="14"/>
  <c r="BD23" i="14" s="1"/>
  <c r="AY7" i="14"/>
  <c r="AU20" i="14"/>
  <c r="AV19" i="14"/>
  <c r="BB19" i="14" s="1"/>
  <c r="AW22" i="14"/>
  <c r="BC22" i="14" s="1"/>
  <c r="AX15" i="14"/>
  <c r="BD15" i="14" s="1"/>
  <c r="AU4" i="14"/>
  <c r="BA4" i="14" s="1"/>
  <c r="AX9" i="14"/>
  <c r="AY24" i="14"/>
  <c r="AW23" i="14"/>
  <c r="AV21" i="14"/>
  <c r="BB21" i="14" s="1"/>
  <c r="GR98" i="14" s="1"/>
  <c r="GR99" i="14" s="1"/>
  <c r="GR100" i="14" s="1"/>
  <c r="GR101" i="14" s="1"/>
  <c r="GR102" i="14" s="1"/>
  <c r="GR103" i="14" s="1"/>
  <c r="GR104" i="14" s="1"/>
  <c r="GR105" i="14" s="1"/>
  <c r="GR106" i="14" s="1"/>
  <c r="GR107" i="14" s="1"/>
  <c r="GR108" i="14" s="1"/>
  <c r="GR109" i="14" s="1"/>
  <c r="GR110" i="14" s="1"/>
  <c r="GR111" i="14" s="1"/>
  <c r="GR112" i="14" s="1"/>
  <c r="GR113" i="14" s="1"/>
  <c r="GR114" i="14" s="1"/>
  <c r="GR115" i="14" s="1"/>
  <c r="GR116" i="14" s="1"/>
  <c r="GR117" i="14" s="1"/>
  <c r="GR118" i="14" s="1"/>
  <c r="GR119" i="14" s="1"/>
  <c r="GR120" i="14" s="1"/>
  <c r="GR121" i="14" s="1"/>
  <c r="GR122" i="14" s="1"/>
  <c r="GR123" i="14" s="1"/>
  <c r="GR124" i="14" s="1"/>
  <c r="GR125" i="14" s="1"/>
  <c r="GR126" i="14" s="1"/>
  <c r="GR127" i="14" s="1"/>
  <c r="GR128" i="14" s="1"/>
  <c r="GR129" i="14" s="1"/>
  <c r="GR130" i="14" s="1"/>
  <c r="GR131" i="14" s="1"/>
  <c r="GR132" i="14" s="1"/>
  <c r="GR133" i="14" s="1"/>
  <c r="GR134" i="14" s="1"/>
  <c r="GR135" i="14" s="1"/>
  <c r="GR136" i="14" s="1"/>
  <c r="GR137" i="14" s="1"/>
  <c r="GR138" i="14" s="1"/>
  <c r="GR139" i="14" s="1"/>
  <c r="GR140" i="14" s="1"/>
  <c r="GR141" i="14" s="1"/>
  <c r="GR142" i="14" s="1"/>
  <c r="GR143" i="14" s="1"/>
  <c r="GR144" i="14" s="1"/>
  <c r="GR145" i="14" s="1"/>
  <c r="GR146" i="14" s="1"/>
  <c r="GR147" i="14" s="1"/>
  <c r="GR148" i="14" s="1"/>
  <c r="GR149" i="14" s="1"/>
  <c r="GR150" i="14" s="1"/>
  <c r="GR151" i="14" s="1"/>
  <c r="GR152" i="14" s="1"/>
  <c r="GR153" i="14" s="1"/>
  <c r="GR154" i="14" s="1"/>
  <c r="GR155" i="14" s="1"/>
  <c r="GR156" i="14" s="1"/>
  <c r="GR157" i="14" s="1"/>
  <c r="GR158" i="14" s="1"/>
  <c r="GR159" i="14" s="1"/>
  <c r="GR160" i="14" s="1"/>
  <c r="GR161" i="14" s="1"/>
  <c r="GR162" i="14" s="1"/>
  <c r="GR163" i="14" s="1"/>
  <c r="GR164" i="14" s="1"/>
  <c r="GR165" i="14" s="1"/>
  <c r="GR166" i="14" s="1"/>
  <c r="GR167" i="14" s="1"/>
  <c r="GR168" i="14" s="1"/>
  <c r="GR169" i="14" s="1"/>
  <c r="GR170" i="14" s="1"/>
  <c r="GR171" i="14" s="1"/>
  <c r="GR172" i="14" s="1"/>
  <c r="GR173" i="14" s="1"/>
  <c r="GR174" i="14" s="1"/>
  <c r="GR175" i="14" s="1"/>
  <c r="GR176" i="14" s="1"/>
  <c r="GR177" i="14" s="1"/>
  <c r="GR178" i="14" s="1"/>
  <c r="GR179" i="14" s="1"/>
  <c r="GR180" i="14" s="1"/>
  <c r="GR181" i="14" s="1"/>
  <c r="GR182" i="14" s="1"/>
  <c r="GR183" i="14" s="1"/>
  <c r="GR184" i="14" s="1"/>
  <c r="GR185" i="14" s="1"/>
  <c r="GR186" i="14" s="1"/>
  <c r="GR187" i="14" s="1"/>
  <c r="GR188" i="14" s="1"/>
  <c r="GR189" i="14" s="1"/>
  <c r="GR190" i="14" s="1"/>
  <c r="GR191" i="14" s="1"/>
  <c r="GR192" i="14" s="1"/>
  <c r="GR193" i="14" s="1"/>
  <c r="GR194" i="14" s="1"/>
  <c r="GR195" i="14" s="1"/>
  <c r="GR196" i="14" s="1"/>
  <c r="GR197" i="14" s="1"/>
  <c r="GR198" i="14" s="1"/>
  <c r="GR199" i="14" s="1"/>
  <c r="GR200" i="14" s="1"/>
  <c r="GR201" i="14" s="1"/>
  <c r="GR202" i="14" s="1"/>
  <c r="GR203" i="14" s="1"/>
  <c r="GR204" i="14" s="1"/>
  <c r="GR205" i="14" s="1"/>
  <c r="GR206" i="14" s="1"/>
  <c r="GR207" i="14" s="1"/>
  <c r="GR208" i="14" s="1"/>
  <c r="GR209" i="14" s="1"/>
  <c r="GR210" i="14" s="1"/>
  <c r="GR211" i="14" s="1"/>
  <c r="GR212" i="14" s="1"/>
  <c r="GR213" i="14" s="1"/>
  <c r="GR214" i="14" s="1"/>
  <c r="GR215" i="14" s="1"/>
  <c r="GR216" i="14" s="1"/>
  <c r="GR217" i="14" s="1"/>
  <c r="GR218" i="14" s="1"/>
  <c r="GR219" i="14" s="1"/>
  <c r="GR220" i="14" s="1"/>
  <c r="GR221" i="14" s="1"/>
  <c r="GR222" i="14" s="1"/>
  <c r="GR223" i="14" s="1"/>
  <c r="GR224" i="14" s="1"/>
  <c r="GR225" i="14" s="1"/>
  <c r="GR226" i="14" s="1"/>
  <c r="GR227" i="14" s="1"/>
  <c r="GR228" i="14" s="1"/>
  <c r="GR229" i="14" s="1"/>
  <c r="GR230" i="14" s="1"/>
  <c r="GR231" i="14" s="1"/>
  <c r="GR232" i="14" s="1"/>
  <c r="GR233" i="14" s="1"/>
  <c r="GR234" i="14" s="1"/>
  <c r="GR235" i="14" s="1"/>
  <c r="GR236" i="14" s="1"/>
  <c r="GR237" i="14" s="1"/>
  <c r="GR238" i="14" s="1"/>
  <c r="AW20" i="14"/>
  <c r="BC20" i="14" s="1"/>
  <c r="AW18" i="14"/>
  <c r="BC18" i="14" s="1"/>
  <c r="AX22" i="14"/>
  <c r="BD22" i="14" s="1"/>
  <c r="AV5" i="14"/>
  <c r="BB5" i="14" s="1"/>
  <c r="AY10" i="14"/>
  <c r="AU23" i="14"/>
  <c r="BA23" i="14" s="1"/>
  <c r="AY14" i="14"/>
  <c r="BE14" i="14" s="1"/>
  <c r="AW13" i="14"/>
  <c r="BC13" i="14" s="1"/>
  <c r="AW16" i="14"/>
  <c r="BC16" i="14" s="1"/>
  <c r="AW6" i="14"/>
  <c r="BC6" i="14" s="1"/>
  <c r="AY12" i="14"/>
  <c r="AX4" i="14"/>
  <c r="AV11" i="14"/>
  <c r="BB11" i="14" s="1"/>
  <c r="AW5" i="14"/>
  <c r="BC5" i="14" s="1"/>
  <c r="AU18" i="14"/>
  <c r="BA18" i="14" s="1"/>
  <c r="AU16" i="14"/>
  <c r="BA16" i="14" s="1"/>
  <c r="AU21" i="14"/>
  <c r="BA21" i="14" s="1"/>
  <c r="AV18" i="14"/>
  <c r="BB18" i="14" s="1"/>
  <c r="AV10" i="14"/>
  <c r="BB10" i="14" s="1"/>
  <c r="AV4" i="14"/>
  <c r="BB4" i="14" s="1"/>
  <c r="AU8" i="14"/>
  <c r="BA8" i="14" s="1"/>
  <c r="AW21" i="14"/>
  <c r="AV7" i="14"/>
  <c r="AX11" i="14"/>
  <c r="BD11" i="14" s="1"/>
  <c r="AV6" i="14"/>
  <c r="BB6" i="14" s="1"/>
  <c r="AU17" i="14"/>
  <c r="BA17" i="14" s="1"/>
  <c r="AX12" i="14"/>
  <c r="BD12" i="14" s="1"/>
  <c r="AY18" i="14"/>
  <c r="BE18" i="14" s="1"/>
  <c r="AY13" i="14"/>
  <c r="BE13" i="14" s="1"/>
  <c r="AU13" i="14"/>
  <c r="BA13" i="14" s="1"/>
  <c r="AY23" i="14"/>
  <c r="BE23" i="14" s="1"/>
  <c r="AY15" i="14"/>
  <c r="BE15" i="14" s="1"/>
  <c r="AU12" i="14"/>
  <c r="BA12" i="14" s="1"/>
  <c r="AV15" i="14"/>
  <c r="BB15" i="14" s="1"/>
  <c r="AW8" i="14"/>
  <c r="AV12" i="14"/>
  <c r="BB12" i="14" s="1"/>
  <c r="CQ98" i="14" s="1"/>
  <c r="CQ99" i="14" s="1"/>
  <c r="CQ100" i="14" s="1"/>
  <c r="CQ101" i="14" s="1"/>
  <c r="CQ102" i="14" s="1"/>
  <c r="CQ103" i="14" s="1"/>
  <c r="CQ104" i="14" s="1"/>
  <c r="CQ105" i="14" s="1"/>
  <c r="CQ106" i="14" s="1"/>
  <c r="CQ107" i="14" s="1"/>
  <c r="CQ108" i="14" s="1"/>
  <c r="CQ109" i="14" s="1"/>
  <c r="CQ110" i="14" s="1"/>
  <c r="CQ111" i="14" s="1"/>
  <c r="CQ112" i="14" s="1"/>
  <c r="CQ113" i="14" s="1"/>
  <c r="CQ114" i="14" s="1"/>
  <c r="CQ115" i="14" s="1"/>
  <c r="CQ116" i="14" s="1"/>
  <c r="CQ117" i="14" s="1"/>
  <c r="CQ118" i="14" s="1"/>
  <c r="CQ119" i="14" s="1"/>
  <c r="CQ120" i="14" s="1"/>
  <c r="CQ121" i="14" s="1"/>
  <c r="CQ122" i="14" s="1"/>
  <c r="CQ123" i="14" s="1"/>
  <c r="CQ124" i="14" s="1"/>
  <c r="CQ125" i="14" s="1"/>
  <c r="CQ126" i="14" s="1"/>
  <c r="CQ127" i="14" s="1"/>
  <c r="CQ128" i="14" s="1"/>
  <c r="CQ129" i="14" s="1"/>
  <c r="CQ130" i="14" s="1"/>
  <c r="CQ131" i="14" s="1"/>
  <c r="CQ132" i="14" s="1"/>
  <c r="CQ133" i="14" s="1"/>
  <c r="CQ134" i="14" s="1"/>
  <c r="CQ135" i="14" s="1"/>
  <c r="CQ136" i="14" s="1"/>
  <c r="CQ137" i="14" s="1"/>
  <c r="CQ138" i="14" s="1"/>
  <c r="CQ139" i="14" s="1"/>
  <c r="CQ140" i="14" s="1"/>
  <c r="CQ141" i="14" s="1"/>
  <c r="CQ142" i="14" s="1"/>
  <c r="CQ143" i="14" s="1"/>
  <c r="CQ144" i="14" s="1"/>
  <c r="CQ145" i="14" s="1"/>
  <c r="CQ146" i="14" s="1"/>
  <c r="CQ147" i="14" s="1"/>
  <c r="CQ148" i="14" s="1"/>
  <c r="CQ149" i="14" s="1"/>
  <c r="CQ150" i="14" s="1"/>
  <c r="CQ151" i="14" s="1"/>
  <c r="CQ152" i="14" s="1"/>
  <c r="CQ153" i="14" s="1"/>
  <c r="CQ154" i="14" s="1"/>
  <c r="CQ155" i="14" s="1"/>
  <c r="CQ156" i="14" s="1"/>
  <c r="CQ157" i="14" s="1"/>
  <c r="CQ158" i="14" s="1"/>
  <c r="CQ159" i="14" s="1"/>
  <c r="CQ160" i="14" s="1"/>
  <c r="CQ161" i="14" s="1"/>
  <c r="CQ162" i="14" s="1"/>
  <c r="CQ163" i="14" s="1"/>
  <c r="CQ164" i="14" s="1"/>
  <c r="CQ165" i="14" s="1"/>
  <c r="CQ166" i="14" s="1"/>
  <c r="CQ167" i="14" s="1"/>
  <c r="CQ168" i="14" s="1"/>
  <c r="CQ169" i="14" s="1"/>
  <c r="CQ170" i="14" s="1"/>
  <c r="CQ171" i="14" s="1"/>
  <c r="CQ172" i="14" s="1"/>
  <c r="CQ173" i="14" s="1"/>
  <c r="CQ174" i="14" s="1"/>
  <c r="CQ175" i="14" s="1"/>
  <c r="CQ176" i="14" s="1"/>
  <c r="CQ177" i="14" s="1"/>
  <c r="CQ178" i="14" s="1"/>
  <c r="CQ179" i="14" s="1"/>
  <c r="CQ180" i="14" s="1"/>
  <c r="CQ181" i="14" s="1"/>
  <c r="CQ182" i="14" s="1"/>
  <c r="CQ183" i="14" s="1"/>
  <c r="CQ184" i="14" s="1"/>
  <c r="CQ185" i="14" s="1"/>
  <c r="CQ186" i="14" s="1"/>
  <c r="CQ187" i="14" s="1"/>
  <c r="CQ188" i="14" s="1"/>
  <c r="CQ189" i="14" s="1"/>
  <c r="CQ190" i="14" s="1"/>
  <c r="CQ191" i="14" s="1"/>
  <c r="CQ192" i="14" s="1"/>
  <c r="CQ193" i="14" s="1"/>
  <c r="CQ194" i="14" s="1"/>
  <c r="CQ195" i="14" s="1"/>
  <c r="CQ196" i="14" s="1"/>
  <c r="CQ197" i="14" s="1"/>
  <c r="CQ198" i="14" s="1"/>
  <c r="CQ199" i="14" s="1"/>
  <c r="CQ200" i="14" s="1"/>
  <c r="CQ201" i="14" s="1"/>
  <c r="CQ202" i="14" s="1"/>
  <c r="CQ203" i="14" s="1"/>
  <c r="CQ204" i="14" s="1"/>
  <c r="CQ205" i="14" s="1"/>
  <c r="CQ206" i="14" s="1"/>
  <c r="CQ207" i="14" s="1"/>
  <c r="CQ208" i="14" s="1"/>
  <c r="CQ209" i="14" s="1"/>
  <c r="CQ210" i="14" s="1"/>
  <c r="CQ211" i="14" s="1"/>
  <c r="CQ212" i="14" s="1"/>
  <c r="CQ213" i="14" s="1"/>
  <c r="CQ214" i="14" s="1"/>
  <c r="CQ215" i="14" s="1"/>
  <c r="CQ216" i="14" s="1"/>
  <c r="CQ217" i="14" s="1"/>
  <c r="CQ218" i="14" s="1"/>
  <c r="CQ219" i="14" s="1"/>
  <c r="CQ220" i="14" s="1"/>
  <c r="CQ221" i="14" s="1"/>
  <c r="CQ222" i="14" s="1"/>
  <c r="CQ223" i="14" s="1"/>
  <c r="CQ224" i="14" s="1"/>
  <c r="CQ225" i="14" s="1"/>
  <c r="CQ226" i="14" s="1"/>
  <c r="CQ227" i="14" s="1"/>
  <c r="CQ228" i="14" s="1"/>
  <c r="CQ229" i="14" s="1"/>
  <c r="CQ230" i="14" s="1"/>
  <c r="CQ231" i="14" s="1"/>
  <c r="CQ232" i="14" s="1"/>
  <c r="CQ233" i="14" s="1"/>
  <c r="CQ234" i="14" s="1"/>
  <c r="CQ235" i="14" s="1"/>
  <c r="CQ236" i="14" s="1"/>
  <c r="CQ237" i="14" s="1"/>
  <c r="CQ238" i="14" s="1"/>
  <c r="AX16" i="14"/>
  <c r="BD16" i="14" s="1"/>
  <c r="AU7" i="14"/>
  <c r="BA7" i="14" s="1"/>
  <c r="AX6" i="14"/>
  <c r="AX21" i="14"/>
  <c r="BD21" i="14" s="1"/>
  <c r="BC24" i="14"/>
  <c r="ID98" i="14" s="1"/>
  <c r="ID99" i="14" s="1"/>
  <c r="ID100" i="14" s="1"/>
  <c r="ID101" i="14" s="1"/>
  <c r="ID102" i="14" s="1"/>
  <c r="ID103" i="14" s="1"/>
  <c r="ID104" i="14" s="1"/>
  <c r="ID105" i="14" s="1"/>
  <c r="ID106" i="14" s="1"/>
  <c r="ID107" i="14" s="1"/>
  <c r="ID108" i="14" s="1"/>
  <c r="ID109" i="14" s="1"/>
  <c r="ID110" i="14" s="1"/>
  <c r="ID111" i="14" s="1"/>
  <c r="ID112" i="14" s="1"/>
  <c r="ID113" i="14" s="1"/>
  <c r="ID114" i="14" s="1"/>
  <c r="ID115" i="14" s="1"/>
  <c r="ID116" i="14" s="1"/>
  <c r="ID117" i="14" s="1"/>
  <c r="ID118" i="14" s="1"/>
  <c r="ID119" i="14" s="1"/>
  <c r="ID120" i="14" s="1"/>
  <c r="ID121" i="14" s="1"/>
  <c r="ID122" i="14" s="1"/>
  <c r="ID123" i="14" s="1"/>
  <c r="ID124" i="14" s="1"/>
  <c r="ID125" i="14" s="1"/>
  <c r="ID126" i="14" s="1"/>
  <c r="ID127" i="14" s="1"/>
  <c r="ID128" i="14" s="1"/>
  <c r="ID129" i="14" s="1"/>
  <c r="ID130" i="14" s="1"/>
  <c r="ID131" i="14" s="1"/>
  <c r="ID132" i="14" s="1"/>
  <c r="ID133" i="14" s="1"/>
  <c r="ID134" i="14" s="1"/>
  <c r="ID135" i="14" s="1"/>
  <c r="ID136" i="14" s="1"/>
  <c r="ID137" i="14" s="1"/>
  <c r="ID138" i="14" s="1"/>
  <c r="ID139" i="14" s="1"/>
  <c r="ID140" i="14" s="1"/>
  <c r="ID141" i="14" s="1"/>
  <c r="ID142" i="14" s="1"/>
  <c r="ID143" i="14" s="1"/>
  <c r="ID144" i="14" s="1"/>
  <c r="ID145" i="14" s="1"/>
  <c r="ID146" i="14" s="1"/>
  <c r="ID147" i="14" s="1"/>
  <c r="ID148" i="14" s="1"/>
  <c r="ID149" i="14" s="1"/>
  <c r="ID150" i="14" s="1"/>
  <c r="ID151" i="14" s="1"/>
  <c r="ID152" i="14" s="1"/>
  <c r="ID153" i="14" s="1"/>
  <c r="ID154" i="14" s="1"/>
  <c r="ID155" i="14" s="1"/>
  <c r="ID156" i="14" s="1"/>
  <c r="ID157" i="14" s="1"/>
  <c r="ID158" i="14" s="1"/>
  <c r="ID159" i="14" s="1"/>
  <c r="ID160" i="14" s="1"/>
  <c r="ID161" i="14" s="1"/>
  <c r="ID162" i="14" s="1"/>
  <c r="ID163" i="14" s="1"/>
  <c r="ID164" i="14" s="1"/>
  <c r="ID165" i="14" s="1"/>
  <c r="ID166" i="14" s="1"/>
  <c r="ID167" i="14" s="1"/>
  <c r="ID168" i="14" s="1"/>
  <c r="ID169" i="14" s="1"/>
  <c r="ID170" i="14" s="1"/>
  <c r="ID171" i="14" s="1"/>
  <c r="ID172" i="14" s="1"/>
  <c r="ID173" i="14" s="1"/>
  <c r="ID174" i="14" s="1"/>
  <c r="ID175" i="14" s="1"/>
  <c r="ID176" i="14" s="1"/>
  <c r="ID177" i="14" s="1"/>
  <c r="ID178" i="14" s="1"/>
  <c r="ID179" i="14" s="1"/>
  <c r="ID180" i="14" s="1"/>
  <c r="ID181" i="14" s="1"/>
  <c r="ID182" i="14" s="1"/>
  <c r="ID183" i="14" s="1"/>
  <c r="ID184" i="14" s="1"/>
  <c r="ID185" i="14" s="1"/>
  <c r="ID186" i="14" s="1"/>
  <c r="ID187" i="14" s="1"/>
  <c r="ID188" i="14" s="1"/>
  <c r="ID189" i="14" s="1"/>
  <c r="ID190" i="14" s="1"/>
  <c r="ID191" i="14" s="1"/>
  <c r="ID192" i="14" s="1"/>
  <c r="ID193" i="14" s="1"/>
  <c r="ID194" i="14" s="1"/>
  <c r="ID195" i="14" s="1"/>
  <c r="ID196" i="14" s="1"/>
  <c r="ID197" i="14" s="1"/>
  <c r="ID198" i="14" s="1"/>
  <c r="ID199" i="14" s="1"/>
  <c r="ID200" i="14" s="1"/>
  <c r="ID201" i="14" s="1"/>
  <c r="ID202" i="14" s="1"/>
  <c r="ID203" i="14" s="1"/>
  <c r="ID204" i="14" s="1"/>
  <c r="ID205" i="14" s="1"/>
  <c r="ID206" i="14" s="1"/>
  <c r="ID207" i="14" s="1"/>
  <c r="ID208" i="14" s="1"/>
  <c r="ID209" i="14" s="1"/>
  <c r="ID210" i="14" s="1"/>
  <c r="ID211" i="14" s="1"/>
  <c r="ID212" i="14" s="1"/>
  <c r="ID213" i="14" s="1"/>
  <c r="ID214" i="14" s="1"/>
  <c r="ID215" i="14" s="1"/>
  <c r="ID216" i="14" s="1"/>
  <c r="ID217" i="14" s="1"/>
  <c r="ID218" i="14" s="1"/>
  <c r="ID219" i="14" s="1"/>
  <c r="ID220" i="14" s="1"/>
  <c r="ID221" i="14" s="1"/>
  <c r="ID222" i="14" s="1"/>
  <c r="ID223" i="14" s="1"/>
  <c r="ID224" i="14" s="1"/>
  <c r="ID225" i="14" s="1"/>
  <c r="ID226" i="14" s="1"/>
  <c r="ID227" i="14" s="1"/>
  <c r="ID228" i="14" s="1"/>
  <c r="ID229" i="14" s="1"/>
  <c r="ID230" i="14" s="1"/>
  <c r="ID231" i="14" s="1"/>
  <c r="ID232" i="14" s="1"/>
  <c r="ID233" i="14" s="1"/>
  <c r="ID234" i="14" s="1"/>
  <c r="ID235" i="14" s="1"/>
  <c r="ID236" i="14" s="1"/>
  <c r="ID237" i="14" s="1"/>
  <c r="ID238" i="14" s="1"/>
  <c r="AX8" i="14"/>
  <c r="AU6" i="14"/>
  <c r="BA6" i="14" s="1"/>
  <c r="AW17" i="14"/>
  <c r="BC17" i="14" s="1"/>
  <c r="AW15" i="14"/>
  <c r="BC15" i="14" s="1"/>
  <c r="AX24" i="14"/>
  <c r="AV13" i="14"/>
  <c r="AY9" i="14"/>
  <c r="AY17" i="14"/>
  <c r="BE17" i="14" s="1"/>
  <c r="AU14" i="14"/>
  <c r="BA14" i="14" s="1"/>
  <c r="AV14" i="14"/>
  <c r="BB14" i="14" s="1"/>
  <c r="AV9" i="14"/>
  <c r="BB9" i="14" s="1"/>
  <c r="AY21" i="14"/>
  <c r="BE21" i="14" s="1"/>
  <c r="AX5" i="14"/>
  <c r="AX10" i="14"/>
  <c r="BD10" i="14" s="1"/>
  <c r="AY6" i="14"/>
  <c r="AW14" i="14"/>
  <c r="BC14" i="14" s="1"/>
  <c r="AV22" i="14"/>
  <c r="BB22" i="14" s="1"/>
  <c r="AY19" i="14"/>
  <c r="AX7" i="14"/>
  <c r="BA99" i="14"/>
  <c r="BA100" i="14" s="1"/>
  <c r="BA101" i="14" s="1"/>
  <c r="BA102" i="14" s="1"/>
  <c r="BA103" i="14" s="1"/>
  <c r="BA104" i="14" s="1"/>
  <c r="BA105" i="14" s="1"/>
  <c r="BA106" i="14" s="1"/>
  <c r="BA107" i="14" s="1"/>
  <c r="BA108" i="14" s="1"/>
  <c r="BA109" i="14" s="1"/>
  <c r="BA110" i="14" s="1"/>
  <c r="BA111" i="14" s="1"/>
  <c r="BA112" i="14" s="1"/>
  <c r="BA113" i="14" s="1"/>
  <c r="BA114" i="14" s="1"/>
  <c r="BA115" i="14" s="1"/>
  <c r="BA116" i="14" s="1"/>
  <c r="BA117" i="14" s="1"/>
  <c r="BA118" i="14" s="1"/>
  <c r="BA119" i="14" s="1"/>
  <c r="BA120" i="14" s="1"/>
  <c r="BA121" i="14" s="1"/>
  <c r="BA122" i="14" s="1"/>
  <c r="BA123" i="14" s="1"/>
  <c r="BA124" i="14" s="1"/>
  <c r="BA125" i="14" s="1"/>
  <c r="BA126" i="14" s="1"/>
  <c r="BA127" i="14" s="1"/>
  <c r="BA128" i="14" s="1"/>
  <c r="BA129" i="14" s="1"/>
  <c r="BA130" i="14" s="1"/>
  <c r="BA131" i="14" s="1"/>
  <c r="BA132" i="14" s="1"/>
  <c r="BA133" i="14" s="1"/>
  <c r="BA134" i="14" s="1"/>
  <c r="BA135" i="14" s="1"/>
  <c r="BA136" i="14" s="1"/>
  <c r="BA137" i="14" s="1"/>
  <c r="BA138" i="14" s="1"/>
  <c r="BA139" i="14" s="1"/>
  <c r="BA140" i="14" s="1"/>
  <c r="BA141" i="14" s="1"/>
  <c r="BA142" i="14" s="1"/>
  <c r="BA143" i="14" s="1"/>
  <c r="BA144" i="14" s="1"/>
  <c r="BA145" i="14" s="1"/>
  <c r="BA146" i="14" s="1"/>
  <c r="BA147" i="14" s="1"/>
  <c r="BA148" i="14" s="1"/>
  <c r="BA149" i="14" s="1"/>
  <c r="BA150" i="14" s="1"/>
  <c r="BA151" i="14" s="1"/>
  <c r="BA152" i="14" s="1"/>
  <c r="BA153" i="14" s="1"/>
  <c r="BA154" i="14" s="1"/>
  <c r="BA155" i="14" s="1"/>
  <c r="BA156" i="14" s="1"/>
  <c r="BA157" i="14" s="1"/>
  <c r="BA158" i="14" s="1"/>
  <c r="BA159" i="14" s="1"/>
  <c r="BA160" i="14" s="1"/>
  <c r="BA161" i="14" s="1"/>
  <c r="BA162" i="14" s="1"/>
  <c r="BA163" i="14" s="1"/>
  <c r="BA164" i="14" s="1"/>
  <c r="BA165" i="14" s="1"/>
  <c r="BA166" i="14" s="1"/>
  <c r="BA167" i="14" s="1"/>
  <c r="BA168" i="14" s="1"/>
  <c r="BA169" i="14" s="1"/>
  <c r="BA170" i="14" s="1"/>
  <c r="BA171" i="14" s="1"/>
  <c r="BA172" i="14" s="1"/>
  <c r="BA173" i="14" s="1"/>
  <c r="BA174" i="14" s="1"/>
  <c r="BA175" i="14" s="1"/>
  <c r="BA176" i="14" s="1"/>
  <c r="BA177" i="14" s="1"/>
  <c r="BA178" i="14" s="1"/>
  <c r="BA179" i="14" s="1"/>
  <c r="BA180" i="14" s="1"/>
  <c r="BA181" i="14" s="1"/>
  <c r="BA182" i="14" s="1"/>
  <c r="BA183" i="14" s="1"/>
  <c r="BA184" i="14" s="1"/>
  <c r="BA185" i="14" s="1"/>
  <c r="BA186" i="14" s="1"/>
  <c r="BA187" i="14" s="1"/>
  <c r="BA188" i="14" s="1"/>
  <c r="BA189" i="14" s="1"/>
  <c r="BA190" i="14" s="1"/>
  <c r="BA191" i="14" s="1"/>
  <c r="BA192" i="14" s="1"/>
  <c r="BA193" i="14" s="1"/>
  <c r="BA194" i="14" s="1"/>
  <c r="BA195" i="14" s="1"/>
  <c r="BA196" i="14" s="1"/>
  <c r="BA197" i="14" s="1"/>
  <c r="BA198" i="14" s="1"/>
  <c r="BA199" i="14" s="1"/>
  <c r="BA200" i="14" s="1"/>
  <c r="BA201" i="14" s="1"/>
  <c r="BA202" i="14" s="1"/>
  <c r="BA203" i="14" s="1"/>
  <c r="BA204" i="14" s="1"/>
  <c r="BA205" i="14" s="1"/>
  <c r="BA206" i="14" s="1"/>
  <c r="BA207" i="14" s="1"/>
  <c r="BA208" i="14" s="1"/>
  <c r="BA209" i="14" s="1"/>
  <c r="BA210" i="14" s="1"/>
  <c r="BA211" i="14" s="1"/>
  <c r="BA212" i="14" s="1"/>
  <c r="BA213" i="14" s="1"/>
  <c r="BA214" i="14" s="1"/>
  <c r="BA215" i="14" s="1"/>
  <c r="BA216" i="14" s="1"/>
  <c r="BA217" i="14" s="1"/>
  <c r="BA218" i="14" s="1"/>
  <c r="BA219" i="14" s="1"/>
  <c r="BA220" i="14" s="1"/>
  <c r="BA221" i="14" s="1"/>
  <c r="BA222" i="14" s="1"/>
  <c r="BA223" i="14" s="1"/>
  <c r="BA224" i="14" s="1"/>
  <c r="BA225" i="14" s="1"/>
  <c r="BA226" i="14" s="1"/>
  <c r="BA227" i="14" s="1"/>
  <c r="BA228" i="14" s="1"/>
  <c r="BA229" i="14" s="1"/>
  <c r="BA230" i="14" s="1"/>
  <c r="BA231" i="14" s="1"/>
  <c r="BA232" i="14" s="1"/>
  <c r="BA233" i="14" s="1"/>
  <c r="BA234" i="14" s="1"/>
  <c r="BA235" i="14" s="1"/>
  <c r="BA236" i="14" s="1"/>
  <c r="BA237" i="14" s="1"/>
  <c r="BA238" i="14" s="1"/>
  <c r="CJ99" i="14"/>
  <c r="CJ100" i="14" s="1"/>
  <c r="CJ101" i="14" s="1"/>
  <c r="CJ102" i="14" s="1"/>
  <c r="CJ103" i="14" s="1"/>
  <c r="CJ104" i="14" s="1"/>
  <c r="CJ105" i="14" s="1"/>
  <c r="CJ106" i="14" s="1"/>
  <c r="CJ107" i="14" s="1"/>
  <c r="CJ108" i="14" s="1"/>
  <c r="CJ109" i="14" s="1"/>
  <c r="CJ110" i="14" s="1"/>
  <c r="CJ111" i="14" s="1"/>
  <c r="CJ112" i="14" s="1"/>
  <c r="CJ113" i="14" s="1"/>
  <c r="CJ114" i="14" s="1"/>
  <c r="CJ115" i="14" s="1"/>
  <c r="CJ116" i="14" s="1"/>
  <c r="CJ117" i="14" s="1"/>
  <c r="CJ118" i="14" s="1"/>
  <c r="CJ119" i="14" s="1"/>
  <c r="CJ120" i="14" s="1"/>
  <c r="CJ121" i="14" s="1"/>
  <c r="CJ122" i="14" s="1"/>
  <c r="CJ123" i="14" s="1"/>
  <c r="CJ124" i="14" s="1"/>
  <c r="CJ125" i="14" s="1"/>
  <c r="CJ126" i="14" s="1"/>
  <c r="CJ127" i="14" s="1"/>
  <c r="CJ128" i="14" s="1"/>
  <c r="CJ129" i="14" s="1"/>
  <c r="CJ130" i="14" s="1"/>
  <c r="CJ131" i="14" s="1"/>
  <c r="CJ132" i="14" s="1"/>
  <c r="CJ133" i="14" s="1"/>
  <c r="CJ134" i="14" s="1"/>
  <c r="CJ135" i="14" s="1"/>
  <c r="CJ136" i="14" s="1"/>
  <c r="CJ137" i="14" s="1"/>
  <c r="CJ138" i="14" s="1"/>
  <c r="CJ139" i="14" s="1"/>
  <c r="CJ140" i="14" s="1"/>
  <c r="CJ141" i="14" s="1"/>
  <c r="CJ142" i="14" s="1"/>
  <c r="CJ143" i="14" s="1"/>
  <c r="CJ144" i="14" s="1"/>
  <c r="CJ145" i="14" s="1"/>
  <c r="CJ146" i="14" s="1"/>
  <c r="CJ147" i="14" s="1"/>
  <c r="CJ148" i="14" s="1"/>
  <c r="CJ149" i="14" s="1"/>
  <c r="CJ150" i="14" s="1"/>
  <c r="CJ151" i="14" s="1"/>
  <c r="CJ152" i="14" s="1"/>
  <c r="CJ153" i="14" s="1"/>
  <c r="CJ154" i="14" s="1"/>
  <c r="CJ155" i="14" s="1"/>
  <c r="CJ156" i="14" s="1"/>
  <c r="CJ157" i="14" s="1"/>
  <c r="CJ158" i="14" s="1"/>
  <c r="CJ159" i="14" s="1"/>
  <c r="CJ160" i="14" s="1"/>
  <c r="CJ161" i="14" s="1"/>
  <c r="CJ162" i="14" s="1"/>
  <c r="CJ163" i="14" s="1"/>
  <c r="CJ164" i="14" s="1"/>
  <c r="CJ165" i="14" s="1"/>
  <c r="CJ166" i="14" s="1"/>
  <c r="CJ167" i="14" s="1"/>
  <c r="CJ168" i="14" s="1"/>
  <c r="CJ169" i="14" s="1"/>
  <c r="CJ170" i="14" s="1"/>
  <c r="CJ171" i="14" s="1"/>
  <c r="CJ172" i="14" s="1"/>
  <c r="CJ173" i="14" s="1"/>
  <c r="CJ174" i="14" s="1"/>
  <c r="CJ175" i="14" s="1"/>
  <c r="CJ176" i="14" s="1"/>
  <c r="CJ177" i="14" s="1"/>
  <c r="CJ178" i="14" s="1"/>
  <c r="CJ179" i="14" s="1"/>
  <c r="CJ180" i="14" s="1"/>
  <c r="CJ181" i="14" s="1"/>
  <c r="CJ182" i="14" s="1"/>
  <c r="CJ183" i="14" s="1"/>
  <c r="CJ184" i="14" s="1"/>
  <c r="CJ185" i="14" s="1"/>
  <c r="CJ186" i="14" s="1"/>
  <c r="CJ187" i="14" s="1"/>
  <c r="CJ188" i="14" s="1"/>
  <c r="CJ189" i="14" s="1"/>
  <c r="CJ190" i="14" s="1"/>
  <c r="CJ191" i="14" s="1"/>
  <c r="CJ192" i="14" s="1"/>
  <c r="CJ193" i="14" s="1"/>
  <c r="CJ194" i="14" s="1"/>
  <c r="CJ195" i="14" s="1"/>
  <c r="CJ196" i="14" s="1"/>
  <c r="CJ197" i="14" s="1"/>
  <c r="CJ198" i="14" s="1"/>
  <c r="CJ199" i="14" s="1"/>
  <c r="CJ200" i="14" s="1"/>
  <c r="CJ201" i="14" s="1"/>
  <c r="CJ202" i="14" s="1"/>
  <c r="CJ203" i="14" s="1"/>
  <c r="CJ204" i="14" s="1"/>
  <c r="CJ205" i="14" s="1"/>
  <c r="CJ206" i="14" s="1"/>
  <c r="CJ207" i="14" s="1"/>
  <c r="CJ208" i="14" s="1"/>
  <c r="CJ209" i="14" s="1"/>
  <c r="CJ210" i="14" s="1"/>
  <c r="CJ211" i="14" s="1"/>
  <c r="CJ212" i="14" s="1"/>
  <c r="CJ213" i="14" s="1"/>
  <c r="CJ214" i="14" s="1"/>
  <c r="CJ215" i="14" s="1"/>
  <c r="CJ216" i="14" s="1"/>
  <c r="CJ217" i="14" s="1"/>
  <c r="CJ218" i="14" s="1"/>
  <c r="CJ219" i="14" s="1"/>
  <c r="CJ220" i="14" s="1"/>
  <c r="CJ221" i="14" s="1"/>
  <c r="CJ222" i="14" s="1"/>
  <c r="CJ223" i="14" s="1"/>
  <c r="CJ224" i="14" s="1"/>
  <c r="CJ225" i="14" s="1"/>
  <c r="CJ226" i="14" s="1"/>
  <c r="CJ227" i="14" s="1"/>
  <c r="CJ228" i="14" s="1"/>
  <c r="CJ229" i="14" s="1"/>
  <c r="CJ230" i="14" s="1"/>
  <c r="CJ231" i="14" s="1"/>
  <c r="CJ232" i="14" s="1"/>
  <c r="CJ233" i="14" s="1"/>
  <c r="CJ234" i="14" s="1"/>
  <c r="CJ235" i="14" s="1"/>
  <c r="CJ236" i="14" s="1"/>
  <c r="CJ237" i="14" s="1"/>
  <c r="CJ238" i="14" s="1"/>
  <c r="EZ98" i="14"/>
  <c r="GI98" i="14" s="1"/>
  <c r="CH99" i="14"/>
  <c r="CH100" i="14" s="1"/>
  <c r="CH101" i="14" s="1"/>
  <c r="CH102" i="14" s="1"/>
  <c r="CH103" i="14" s="1"/>
  <c r="CH104" i="14" s="1"/>
  <c r="CH105" i="14" s="1"/>
  <c r="CH106" i="14" s="1"/>
  <c r="CH107" i="14" s="1"/>
  <c r="CH108" i="14" s="1"/>
  <c r="CH109" i="14" s="1"/>
  <c r="CH110" i="14" s="1"/>
  <c r="CH111" i="14" s="1"/>
  <c r="CH112" i="14" s="1"/>
  <c r="CH113" i="14" s="1"/>
  <c r="CH114" i="14" s="1"/>
  <c r="CH115" i="14" s="1"/>
  <c r="CH116" i="14" s="1"/>
  <c r="CH117" i="14" s="1"/>
  <c r="CH118" i="14" s="1"/>
  <c r="CH119" i="14" s="1"/>
  <c r="CH120" i="14" s="1"/>
  <c r="CH121" i="14" s="1"/>
  <c r="CH122" i="14" s="1"/>
  <c r="CH123" i="14" s="1"/>
  <c r="CH124" i="14" s="1"/>
  <c r="CH125" i="14" s="1"/>
  <c r="CH126" i="14" s="1"/>
  <c r="CH127" i="14" s="1"/>
  <c r="CH128" i="14" s="1"/>
  <c r="CH129" i="14" s="1"/>
  <c r="CH130" i="14" s="1"/>
  <c r="CH131" i="14" s="1"/>
  <c r="CH132" i="14" s="1"/>
  <c r="CH133" i="14" s="1"/>
  <c r="CH134" i="14" s="1"/>
  <c r="CH135" i="14" s="1"/>
  <c r="CH136" i="14" s="1"/>
  <c r="CH137" i="14" s="1"/>
  <c r="CH138" i="14" s="1"/>
  <c r="CH139" i="14" s="1"/>
  <c r="CH140" i="14" s="1"/>
  <c r="CH141" i="14" s="1"/>
  <c r="CH142" i="14" s="1"/>
  <c r="CH143" i="14" s="1"/>
  <c r="CH144" i="14" s="1"/>
  <c r="CH145" i="14" s="1"/>
  <c r="CH146" i="14" s="1"/>
  <c r="CH147" i="14" s="1"/>
  <c r="CH148" i="14" s="1"/>
  <c r="CH149" i="14" s="1"/>
  <c r="CH150" i="14" s="1"/>
  <c r="CH151" i="14" s="1"/>
  <c r="CH152" i="14" s="1"/>
  <c r="CH153" i="14" s="1"/>
  <c r="CH154" i="14" s="1"/>
  <c r="CH155" i="14" s="1"/>
  <c r="CH156" i="14" s="1"/>
  <c r="CH157" i="14" s="1"/>
  <c r="CH158" i="14" s="1"/>
  <c r="CH159" i="14" s="1"/>
  <c r="CH160" i="14" s="1"/>
  <c r="CH161" i="14" s="1"/>
  <c r="CH162" i="14" s="1"/>
  <c r="CH163" i="14" s="1"/>
  <c r="CH164" i="14" s="1"/>
  <c r="CH165" i="14" s="1"/>
  <c r="CH166" i="14" s="1"/>
  <c r="CH167" i="14" s="1"/>
  <c r="CH168" i="14" s="1"/>
  <c r="CH169" i="14" s="1"/>
  <c r="CH170" i="14" s="1"/>
  <c r="CH171" i="14" s="1"/>
  <c r="CH172" i="14" s="1"/>
  <c r="CH173" i="14" s="1"/>
  <c r="CH174" i="14" s="1"/>
  <c r="CH175" i="14" s="1"/>
  <c r="CH176" i="14" s="1"/>
  <c r="CH177" i="14" s="1"/>
  <c r="CH178" i="14" s="1"/>
  <c r="CH179" i="14" s="1"/>
  <c r="CH180" i="14" s="1"/>
  <c r="CH181" i="14" s="1"/>
  <c r="CH182" i="14" s="1"/>
  <c r="CH183" i="14" s="1"/>
  <c r="CH184" i="14" s="1"/>
  <c r="CH185" i="14" s="1"/>
  <c r="CH186" i="14" s="1"/>
  <c r="CH187" i="14" s="1"/>
  <c r="CH188" i="14" s="1"/>
  <c r="CH189" i="14" s="1"/>
  <c r="CH190" i="14" s="1"/>
  <c r="CH191" i="14" s="1"/>
  <c r="CH192" i="14" s="1"/>
  <c r="CH193" i="14" s="1"/>
  <c r="CH194" i="14" s="1"/>
  <c r="CH195" i="14" s="1"/>
  <c r="CH196" i="14" s="1"/>
  <c r="CH197" i="14" s="1"/>
  <c r="CH198" i="14" s="1"/>
  <c r="CH199" i="14" s="1"/>
  <c r="CH200" i="14" s="1"/>
  <c r="CH201" i="14" s="1"/>
  <c r="CH202" i="14" s="1"/>
  <c r="CH203" i="14" s="1"/>
  <c r="CH204" i="14" s="1"/>
  <c r="CH205" i="14" s="1"/>
  <c r="CH206" i="14" s="1"/>
  <c r="CH207" i="14" s="1"/>
  <c r="CH208" i="14" s="1"/>
  <c r="CH209" i="14" s="1"/>
  <c r="CH210" i="14" s="1"/>
  <c r="CH211" i="14" s="1"/>
  <c r="CH212" i="14" s="1"/>
  <c r="CH213" i="14" s="1"/>
  <c r="CH214" i="14" s="1"/>
  <c r="CH215" i="14" s="1"/>
  <c r="CH216" i="14" s="1"/>
  <c r="CH217" i="14" s="1"/>
  <c r="CH218" i="14" s="1"/>
  <c r="CH219" i="14" s="1"/>
  <c r="CH220" i="14" s="1"/>
  <c r="CH221" i="14" s="1"/>
  <c r="CH222" i="14" s="1"/>
  <c r="CH223" i="14" s="1"/>
  <c r="CH224" i="14" s="1"/>
  <c r="CH225" i="14" s="1"/>
  <c r="CH226" i="14" s="1"/>
  <c r="CH227" i="14" s="1"/>
  <c r="CH228" i="14" s="1"/>
  <c r="CH229" i="14" s="1"/>
  <c r="CH230" i="14" s="1"/>
  <c r="CH231" i="14" s="1"/>
  <c r="CH232" i="14" s="1"/>
  <c r="CH233" i="14" s="1"/>
  <c r="CH234" i="14" s="1"/>
  <c r="CH235" i="14" s="1"/>
  <c r="CH236" i="14" s="1"/>
  <c r="CH237" i="14" s="1"/>
  <c r="CH238" i="14" s="1"/>
  <c r="FB98" i="14"/>
  <c r="FB99" i="14" s="1"/>
  <c r="FB100" i="14" s="1"/>
  <c r="FB101" i="14" s="1"/>
  <c r="FB102" i="14" s="1"/>
  <c r="FB103" i="14" s="1"/>
  <c r="FB104" i="14" s="1"/>
  <c r="FB105" i="14" s="1"/>
  <c r="FB106" i="14" s="1"/>
  <c r="FB107" i="14" s="1"/>
  <c r="FB108" i="14" s="1"/>
  <c r="FB109" i="14" s="1"/>
  <c r="FB110" i="14" s="1"/>
  <c r="FB111" i="14" s="1"/>
  <c r="FB112" i="14" s="1"/>
  <c r="FB113" i="14" s="1"/>
  <c r="FB114" i="14" s="1"/>
  <c r="FB115" i="14" s="1"/>
  <c r="FB116" i="14" s="1"/>
  <c r="FB117" i="14" s="1"/>
  <c r="FB118" i="14" s="1"/>
  <c r="FB119" i="14" s="1"/>
  <c r="FB120" i="14" s="1"/>
  <c r="FB121" i="14" s="1"/>
  <c r="FB122" i="14" s="1"/>
  <c r="FB123" i="14" s="1"/>
  <c r="FB124" i="14" s="1"/>
  <c r="FB125" i="14" s="1"/>
  <c r="FB126" i="14" s="1"/>
  <c r="FB127" i="14" s="1"/>
  <c r="FB128" i="14" s="1"/>
  <c r="FB129" i="14" s="1"/>
  <c r="FB130" i="14" s="1"/>
  <c r="FB131" i="14" s="1"/>
  <c r="FB132" i="14" s="1"/>
  <c r="FB133" i="14" s="1"/>
  <c r="FB134" i="14" s="1"/>
  <c r="FB135" i="14" s="1"/>
  <c r="FB136" i="14" s="1"/>
  <c r="FB137" i="14" s="1"/>
  <c r="FB138" i="14" s="1"/>
  <c r="FB139" i="14" s="1"/>
  <c r="FB140" i="14" s="1"/>
  <c r="FB141" i="14" s="1"/>
  <c r="FB142" i="14" s="1"/>
  <c r="FB143" i="14" s="1"/>
  <c r="FB144" i="14" s="1"/>
  <c r="FB145" i="14" s="1"/>
  <c r="FB146" i="14" s="1"/>
  <c r="FB147" i="14" s="1"/>
  <c r="FB148" i="14" s="1"/>
  <c r="FB149" i="14" s="1"/>
  <c r="FB150" i="14" s="1"/>
  <c r="FB151" i="14" s="1"/>
  <c r="FB152" i="14" s="1"/>
  <c r="FB153" i="14" s="1"/>
  <c r="FB154" i="14" s="1"/>
  <c r="FB155" i="14" s="1"/>
  <c r="FB156" i="14" s="1"/>
  <c r="FB157" i="14" s="1"/>
  <c r="FB158" i="14" s="1"/>
  <c r="FB159" i="14" s="1"/>
  <c r="FB160" i="14" s="1"/>
  <c r="FB161" i="14" s="1"/>
  <c r="FB162" i="14" s="1"/>
  <c r="FB163" i="14" s="1"/>
  <c r="FB164" i="14" s="1"/>
  <c r="FB165" i="14" s="1"/>
  <c r="FB166" i="14" s="1"/>
  <c r="FB167" i="14" s="1"/>
  <c r="FB168" i="14" s="1"/>
  <c r="FB169" i="14" s="1"/>
  <c r="FB170" i="14" s="1"/>
  <c r="FB171" i="14" s="1"/>
  <c r="FB172" i="14" s="1"/>
  <c r="FB173" i="14" s="1"/>
  <c r="FB174" i="14" s="1"/>
  <c r="FB175" i="14" s="1"/>
  <c r="FB176" i="14" s="1"/>
  <c r="FB177" i="14" s="1"/>
  <c r="FB178" i="14" s="1"/>
  <c r="FB179" i="14" s="1"/>
  <c r="FB180" i="14" s="1"/>
  <c r="FB181" i="14" s="1"/>
  <c r="FB182" i="14" s="1"/>
  <c r="FB183" i="14" s="1"/>
  <c r="FB184" i="14" s="1"/>
  <c r="FB185" i="14" s="1"/>
  <c r="FB186" i="14" s="1"/>
  <c r="FB187" i="14" s="1"/>
  <c r="FB188" i="14" s="1"/>
  <c r="FB189" i="14" s="1"/>
  <c r="FB190" i="14" s="1"/>
  <c r="FB191" i="14" s="1"/>
  <c r="FB192" i="14" s="1"/>
  <c r="FB193" i="14" s="1"/>
  <c r="FB194" i="14" s="1"/>
  <c r="FB195" i="14" s="1"/>
  <c r="FB196" i="14" s="1"/>
  <c r="FB197" i="14" s="1"/>
  <c r="FB198" i="14" s="1"/>
  <c r="FB199" i="14" s="1"/>
  <c r="FB200" i="14" s="1"/>
  <c r="FB201" i="14" s="1"/>
  <c r="FB202" i="14" s="1"/>
  <c r="FB203" i="14" s="1"/>
  <c r="FB204" i="14" s="1"/>
  <c r="FB205" i="14" s="1"/>
  <c r="FB206" i="14" s="1"/>
  <c r="FB207" i="14" s="1"/>
  <c r="FB208" i="14" s="1"/>
  <c r="FB209" i="14" s="1"/>
  <c r="FB210" i="14" s="1"/>
  <c r="FB211" i="14" s="1"/>
  <c r="FB212" i="14" s="1"/>
  <c r="FB213" i="14" s="1"/>
  <c r="FB214" i="14" s="1"/>
  <c r="FB215" i="14" s="1"/>
  <c r="FB216" i="14" s="1"/>
  <c r="FB217" i="14" s="1"/>
  <c r="FB218" i="14" s="1"/>
  <c r="FB219" i="14" s="1"/>
  <c r="FB220" i="14" s="1"/>
  <c r="FB221" i="14" s="1"/>
  <c r="FB222" i="14" s="1"/>
  <c r="FB223" i="14" s="1"/>
  <c r="FB224" i="14" s="1"/>
  <c r="FB225" i="14" s="1"/>
  <c r="FB226" i="14" s="1"/>
  <c r="FB227" i="14" s="1"/>
  <c r="FB228" i="14" s="1"/>
  <c r="FB229" i="14" s="1"/>
  <c r="FB230" i="14" s="1"/>
  <c r="FB231" i="14" s="1"/>
  <c r="FB232" i="14" s="1"/>
  <c r="FB233" i="14" s="1"/>
  <c r="FB234" i="14" s="1"/>
  <c r="FB235" i="14" s="1"/>
  <c r="FB236" i="14" s="1"/>
  <c r="FB237" i="14" s="1"/>
  <c r="FB238" i="14" s="1"/>
  <c r="AZ23" i="8"/>
  <c r="B99" i="14"/>
  <c r="B100" i="14"/>
  <c r="BD24" i="14"/>
  <c r="BC8" i="14"/>
  <c r="BC23" i="14"/>
  <c r="BE24" i="14"/>
  <c r="BB7" i="14"/>
  <c r="BB13" i="14"/>
  <c r="BD17" i="14"/>
  <c r="BC19" i="14"/>
  <c r="BB24" i="14"/>
  <c r="BC9" i="14"/>
  <c r="BC12" i="14"/>
  <c r="BE19" i="14"/>
  <c r="BA20" i="14"/>
  <c r="BC21" i="14"/>
  <c r="DT98" i="14"/>
  <c r="CK99" i="14"/>
  <c r="CK100" i="14" s="1"/>
  <c r="CK101" i="14" s="1"/>
  <c r="CK102" i="14" s="1"/>
  <c r="CK103" i="14" s="1"/>
  <c r="CK104" i="14" s="1"/>
  <c r="CK105" i="14" s="1"/>
  <c r="CK106" i="14" s="1"/>
  <c r="CK107" i="14" s="1"/>
  <c r="CK108" i="14" s="1"/>
  <c r="CK109" i="14" s="1"/>
  <c r="CK110" i="14" s="1"/>
  <c r="CK111" i="14" s="1"/>
  <c r="CK112" i="14" s="1"/>
  <c r="CK113" i="14" s="1"/>
  <c r="CK114" i="14" s="1"/>
  <c r="CK115" i="14" s="1"/>
  <c r="CK116" i="14" s="1"/>
  <c r="CK117" i="14" s="1"/>
  <c r="CK118" i="14" s="1"/>
  <c r="CK119" i="14" s="1"/>
  <c r="CK120" i="14" s="1"/>
  <c r="CK121" i="14" s="1"/>
  <c r="CK122" i="14" s="1"/>
  <c r="CK123" i="14" s="1"/>
  <c r="CK124" i="14" s="1"/>
  <c r="CK125" i="14" s="1"/>
  <c r="CK126" i="14" s="1"/>
  <c r="CK127" i="14" s="1"/>
  <c r="CK128" i="14" s="1"/>
  <c r="CK129" i="14" s="1"/>
  <c r="CK130" i="14" s="1"/>
  <c r="CK131" i="14" s="1"/>
  <c r="CK132" i="14" s="1"/>
  <c r="CK133" i="14" s="1"/>
  <c r="CK134" i="14" s="1"/>
  <c r="CK135" i="14" s="1"/>
  <c r="CK136" i="14" s="1"/>
  <c r="CK137" i="14" s="1"/>
  <c r="CK138" i="14" s="1"/>
  <c r="CK139" i="14" s="1"/>
  <c r="CK140" i="14" s="1"/>
  <c r="CK141" i="14" s="1"/>
  <c r="CK142" i="14" s="1"/>
  <c r="CK143" i="14" s="1"/>
  <c r="CK144" i="14" s="1"/>
  <c r="CK145" i="14" s="1"/>
  <c r="CK146" i="14" s="1"/>
  <c r="CK147" i="14" s="1"/>
  <c r="CK148" i="14" s="1"/>
  <c r="CK149" i="14" s="1"/>
  <c r="CK150" i="14" s="1"/>
  <c r="CK151" i="14" s="1"/>
  <c r="CK152" i="14" s="1"/>
  <c r="CK153" i="14" s="1"/>
  <c r="CK154" i="14" s="1"/>
  <c r="CK155" i="14" s="1"/>
  <c r="CK156" i="14" s="1"/>
  <c r="CK157" i="14" s="1"/>
  <c r="CK158" i="14" s="1"/>
  <c r="CK159" i="14" s="1"/>
  <c r="CK160" i="14" s="1"/>
  <c r="CK161" i="14" s="1"/>
  <c r="CK162" i="14" s="1"/>
  <c r="CK163" i="14" s="1"/>
  <c r="CK164" i="14" s="1"/>
  <c r="CK165" i="14" s="1"/>
  <c r="CK166" i="14" s="1"/>
  <c r="CK167" i="14" s="1"/>
  <c r="CK168" i="14" s="1"/>
  <c r="CK169" i="14" s="1"/>
  <c r="CK170" i="14" s="1"/>
  <c r="CK171" i="14" s="1"/>
  <c r="CK172" i="14" s="1"/>
  <c r="CK173" i="14" s="1"/>
  <c r="CK174" i="14" s="1"/>
  <c r="CK175" i="14" s="1"/>
  <c r="CK176" i="14" s="1"/>
  <c r="CK177" i="14" s="1"/>
  <c r="CK178" i="14" s="1"/>
  <c r="CK179" i="14" s="1"/>
  <c r="CK180" i="14" s="1"/>
  <c r="CK181" i="14" s="1"/>
  <c r="CK182" i="14" s="1"/>
  <c r="CK183" i="14" s="1"/>
  <c r="CK184" i="14" s="1"/>
  <c r="CK185" i="14" s="1"/>
  <c r="CK186" i="14" s="1"/>
  <c r="CK187" i="14" s="1"/>
  <c r="CK188" i="14" s="1"/>
  <c r="CK189" i="14" s="1"/>
  <c r="CK190" i="14" s="1"/>
  <c r="CK191" i="14" s="1"/>
  <c r="CK192" i="14" s="1"/>
  <c r="CK193" i="14" s="1"/>
  <c r="CK194" i="14" s="1"/>
  <c r="CK195" i="14" s="1"/>
  <c r="CK196" i="14" s="1"/>
  <c r="CK197" i="14" s="1"/>
  <c r="CK198" i="14" s="1"/>
  <c r="CK199" i="14" s="1"/>
  <c r="CK200" i="14" s="1"/>
  <c r="CK201" i="14" s="1"/>
  <c r="CK202" i="14" s="1"/>
  <c r="CK203" i="14" s="1"/>
  <c r="CK204" i="14" s="1"/>
  <c r="CK205" i="14" s="1"/>
  <c r="CK206" i="14" s="1"/>
  <c r="CK207" i="14" s="1"/>
  <c r="CK208" i="14" s="1"/>
  <c r="CK209" i="14" s="1"/>
  <c r="CK210" i="14" s="1"/>
  <c r="CK211" i="14" s="1"/>
  <c r="CK212" i="14" s="1"/>
  <c r="CK213" i="14" s="1"/>
  <c r="CK214" i="14" s="1"/>
  <c r="CK215" i="14" s="1"/>
  <c r="CK216" i="14" s="1"/>
  <c r="CK217" i="14" s="1"/>
  <c r="CK218" i="14" s="1"/>
  <c r="CK219" i="14" s="1"/>
  <c r="CK220" i="14" s="1"/>
  <c r="CK221" i="14" s="1"/>
  <c r="CK222" i="14" s="1"/>
  <c r="CK223" i="14" s="1"/>
  <c r="CK224" i="14" s="1"/>
  <c r="CK225" i="14" s="1"/>
  <c r="CK226" i="14" s="1"/>
  <c r="CK227" i="14" s="1"/>
  <c r="CK228" i="14" s="1"/>
  <c r="CK229" i="14" s="1"/>
  <c r="CK230" i="14" s="1"/>
  <c r="CK231" i="14" s="1"/>
  <c r="CK232" i="14" s="1"/>
  <c r="CK233" i="14" s="1"/>
  <c r="CK234" i="14" s="1"/>
  <c r="CK235" i="14" s="1"/>
  <c r="CK236" i="14" s="1"/>
  <c r="CK237" i="14" s="1"/>
  <c r="CK238" i="14" s="1"/>
  <c r="EY98" i="14"/>
  <c r="DP99" i="14"/>
  <c r="DP100" i="14" s="1"/>
  <c r="DP101" i="14" s="1"/>
  <c r="DP102" i="14" s="1"/>
  <c r="DP103" i="14" s="1"/>
  <c r="DN98" i="14"/>
  <c r="CE99" i="14"/>
  <c r="CE100" i="14" s="1"/>
  <c r="CE101" i="14" s="1"/>
  <c r="CE102" i="14" s="1"/>
  <c r="CE103" i="14" s="1"/>
  <c r="CE104" i="14" s="1"/>
  <c r="CE105" i="14" s="1"/>
  <c r="CE106" i="14" s="1"/>
  <c r="CE107" i="14" s="1"/>
  <c r="CE108" i="14" s="1"/>
  <c r="CE109" i="14" s="1"/>
  <c r="CE110" i="14" s="1"/>
  <c r="CE111" i="14" s="1"/>
  <c r="CE112" i="14" s="1"/>
  <c r="CE113" i="14" s="1"/>
  <c r="CE114" i="14" s="1"/>
  <c r="CE115" i="14" s="1"/>
  <c r="CE116" i="14" s="1"/>
  <c r="CE117" i="14" s="1"/>
  <c r="CE118" i="14" s="1"/>
  <c r="CE119" i="14" s="1"/>
  <c r="CE120" i="14" s="1"/>
  <c r="CE121" i="14" s="1"/>
  <c r="CE122" i="14" s="1"/>
  <c r="CE123" i="14" s="1"/>
  <c r="CE124" i="14" s="1"/>
  <c r="CE125" i="14" s="1"/>
  <c r="CE126" i="14" s="1"/>
  <c r="CE127" i="14" s="1"/>
  <c r="CE128" i="14" s="1"/>
  <c r="CE129" i="14" s="1"/>
  <c r="CE130" i="14" s="1"/>
  <c r="CE131" i="14" s="1"/>
  <c r="CE132" i="14" s="1"/>
  <c r="CE133" i="14" s="1"/>
  <c r="CE134" i="14" s="1"/>
  <c r="CE135" i="14" s="1"/>
  <c r="CE136" i="14" s="1"/>
  <c r="CE137" i="14" s="1"/>
  <c r="CE138" i="14" s="1"/>
  <c r="CE139" i="14" s="1"/>
  <c r="CE140" i="14" s="1"/>
  <c r="CE141" i="14" s="1"/>
  <c r="CE142" i="14" s="1"/>
  <c r="CE143" i="14" s="1"/>
  <c r="CE144" i="14" s="1"/>
  <c r="CE145" i="14" s="1"/>
  <c r="CE146" i="14" s="1"/>
  <c r="CE147" i="14" s="1"/>
  <c r="CE148" i="14" s="1"/>
  <c r="CE149" i="14" s="1"/>
  <c r="CE150" i="14" s="1"/>
  <c r="CE151" i="14" s="1"/>
  <c r="CE152" i="14" s="1"/>
  <c r="CE153" i="14" s="1"/>
  <c r="CE154" i="14" s="1"/>
  <c r="CE155" i="14" s="1"/>
  <c r="CE156" i="14" s="1"/>
  <c r="CE157" i="14" s="1"/>
  <c r="CE158" i="14" s="1"/>
  <c r="CE159" i="14" s="1"/>
  <c r="CE160" i="14" s="1"/>
  <c r="CE161" i="14" s="1"/>
  <c r="CE162" i="14" s="1"/>
  <c r="CE163" i="14" s="1"/>
  <c r="CE164" i="14" s="1"/>
  <c r="CE165" i="14" s="1"/>
  <c r="CE166" i="14" s="1"/>
  <c r="CE167" i="14" s="1"/>
  <c r="CE168" i="14" s="1"/>
  <c r="CE169" i="14" s="1"/>
  <c r="CE170" i="14" s="1"/>
  <c r="CE171" i="14" s="1"/>
  <c r="CE172" i="14" s="1"/>
  <c r="CE173" i="14" s="1"/>
  <c r="CE174" i="14" s="1"/>
  <c r="CE175" i="14" s="1"/>
  <c r="CE176" i="14" s="1"/>
  <c r="CE177" i="14" s="1"/>
  <c r="CE178" i="14" s="1"/>
  <c r="CE179" i="14" s="1"/>
  <c r="CE180" i="14" s="1"/>
  <c r="CE181" i="14" s="1"/>
  <c r="CE182" i="14" s="1"/>
  <c r="CE183" i="14" s="1"/>
  <c r="CE184" i="14" s="1"/>
  <c r="CE185" i="14" s="1"/>
  <c r="CE186" i="14" s="1"/>
  <c r="CE187" i="14" s="1"/>
  <c r="CE188" i="14" s="1"/>
  <c r="CE189" i="14" s="1"/>
  <c r="CE190" i="14" s="1"/>
  <c r="CE191" i="14" s="1"/>
  <c r="CE192" i="14" s="1"/>
  <c r="CE193" i="14" s="1"/>
  <c r="CE194" i="14" s="1"/>
  <c r="CE195" i="14" s="1"/>
  <c r="CE196" i="14" s="1"/>
  <c r="CE197" i="14" s="1"/>
  <c r="CE198" i="14" s="1"/>
  <c r="CE199" i="14" s="1"/>
  <c r="CE200" i="14" s="1"/>
  <c r="CE201" i="14" s="1"/>
  <c r="CE202" i="14" s="1"/>
  <c r="CE203" i="14" s="1"/>
  <c r="CE204" i="14" s="1"/>
  <c r="CE205" i="14" s="1"/>
  <c r="CE206" i="14" s="1"/>
  <c r="CE207" i="14" s="1"/>
  <c r="CE208" i="14" s="1"/>
  <c r="CE209" i="14" s="1"/>
  <c r="CE210" i="14" s="1"/>
  <c r="CE211" i="14" s="1"/>
  <c r="CE212" i="14" s="1"/>
  <c r="CE213" i="14" s="1"/>
  <c r="CE214" i="14" s="1"/>
  <c r="CE215" i="14" s="1"/>
  <c r="CE216" i="14" s="1"/>
  <c r="CE217" i="14" s="1"/>
  <c r="CE218" i="14" s="1"/>
  <c r="CE219" i="14" s="1"/>
  <c r="CE220" i="14" s="1"/>
  <c r="CE221" i="14" s="1"/>
  <c r="CE222" i="14" s="1"/>
  <c r="CE223" i="14" s="1"/>
  <c r="CE224" i="14" s="1"/>
  <c r="CE225" i="14" s="1"/>
  <c r="CE226" i="14" s="1"/>
  <c r="CE227" i="14" s="1"/>
  <c r="CE228" i="14" s="1"/>
  <c r="CE229" i="14" s="1"/>
  <c r="CE230" i="14" s="1"/>
  <c r="CE231" i="14" s="1"/>
  <c r="CE232" i="14" s="1"/>
  <c r="CE233" i="14" s="1"/>
  <c r="CE234" i="14" s="1"/>
  <c r="CE235" i="14" s="1"/>
  <c r="CE236" i="14" s="1"/>
  <c r="CE237" i="14" s="1"/>
  <c r="CE238" i="14" s="1"/>
  <c r="DZ98" i="14"/>
  <c r="DZ99" i="14" s="1"/>
  <c r="DZ100" i="14" s="1"/>
  <c r="DZ101" i="14" s="1"/>
  <c r="DZ102" i="14" s="1"/>
  <c r="DZ103" i="14" s="1"/>
  <c r="DZ104" i="14" s="1"/>
  <c r="DZ105" i="14" s="1"/>
  <c r="DZ106" i="14" s="1"/>
  <c r="DZ107" i="14" s="1"/>
  <c r="DZ108" i="14" s="1"/>
  <c r="DZ109" i="14" s="1"/>
  <c r="DZ110" i="14" s="1"/>
  <c r="DZ111" i="14" s="1"/>
  <c r="DZ112" i="14" s="1"/>
  <c r="DZ113" i="14" s="1"/>
  <c r="DZ114" i="14" s="1"/>
  <c r="DZ115" i="14" s="1"/>
  <c r="DZ116" i="14" s="1"/>
  <c r="DZ117" i="14" s="1"/>
  <c r="DZ118" i="14" s="1"/>
  <c r="DZ119" i="14" s="1"/>
  <c r="DZ120" i="14" s="1"/>
  <c r="DZ121" i="14" s="1"/>
  <c r="DZ122" i="14" s="1"/>
  <c r="DZ123" i="14" s="1"/>
  <c r="DZ124" i="14" s="1"/>
  <c r="DZ125" i="14" s="1"/>
  <c r="DZ126" i="14" s="1"/>
  <c r="DZ127" i="14" s="1"/>
  <c r="DZ128" i="14" s="1"/>
  <c r="DZ129" i="14" s="1"/>
  <c r="DZ130" i="14" s="1"/>
  <c r="DZ131" i="14" s="1"/>
  <c r="DZ132" i="14" s="1"/>
  <c r="DZ133" i="14" s="1"/>
  <c r="DZ134" i="14" s="1"/>
  <c r="DZ135" i="14" s="1"/>
  <c r="DZ136" i="14" s="1"/>
  <c r="DZ137" i="14" s="1"/>
  <c r="DZ138" i="14" s="1"/>
  <c r="DZ139" i="14" s="1"/>
  <c r="DZ140" i="14" s="1"/>
  <c r="DZ141" i="14" s="1"/>
  <c r="DZ142" i="14" s="1"/>
  <c r="DZ143" i="14" s="1"/>
  <c r="DZ144" i="14" s="1"/>
  <c r="DZ145" i="14" s="1"/>
  <c r="DZ146" i="14" s="1"/>
  <c r="DZ147" i="14" s="1"/>
  <c r="DZ148" i="14" s="1"/>
  <c r="DZ149" i="14" s="1"/>
  <c r="DZ150" i="14" s="1"/>
  <c r="DZ151" i="14" s="1"/>
  <c r="DZ152" i="14" s="1"/>
  <c r="DZ153" i="14" s="1"/>
  <c r="DZ154" i="14" s="1"/>
  <c r="DZ155" i="14" s="1"/>
  <c r="DZ156" i="14" s="1"/>
  <c r="DZ157" i="14" s="1"/>
  <c r="DZ158" i="14" s="1"/>
  <c r="DZ159" i="14" s="1"/>
  <c r="DZ160" i="14" s="1"/>
  <c r="DZ161" i="14" s="1"/>
  <c r="DZ162" i="14" s="1"/>
  <c r="DZ163" i="14" s="1"/>
  <c r="DZ164" i="14" s="1"/>
  <c r="DZ165" i="14" s="1"/>
  <c r="DZ166" i="14" s="1"/>
  <c r="DZ167" i="14" s="1"/>
  <c r="DZ168" i="14" s="1"/>
  <c r="DZ169" i="14" s="1"/>
  <c r="DZ170" i="14" s="1"/>
  <c r="DZ171" i="14" s="1"/>
  <c r="DZ172" i="14" s="1"/>
  <c r="DZ173" i="14" s="1"/>
  <c r="DZ174" i="14" s="1"/>
  <c r="DZ175" i="14" s="1"/>
  <c r="DZ176" i="14" s="1"/>
  <c r="DZ177" i="14" s="1"/>
  <c r="DZ178" i="14" s="1"/>
  <c r="DZ179" i="14" s="1"/>
  <c r="DZ180" i="14" s="1"/>
  <c r="DZ181" i="14" s="1"/>
  <c r="DZ182" i="14" s="1"/>
  <c r="DZ183" i="14" s="1"/>
  <c r="DZ184" i="14" s="1"/>
  <c r="DZ185" i="14" s="1"/>
  <c r="DZ186" i="14" s="1"/>
  <c r="DZ187" i="14" s="1"/>
  <c r="DZ188" i="14" s="1"/>
  <c r="DZ189" i="14" s="1"/>
  <c r="DZ190" i="14" s="1"/>
  <c r="DZ191" i="14" s="1"/>
  <c r="DZ192" i="14" s="1"/>
  <c r="DZ193" i="14" s="1"/>
  <c r="DZ194" i="14" s="1"/>
  <c r="DZ195" i="14" s="1"/>
  <c r="DZ196" i="14" s="1"/>
  <c r="DZ197" i="14" s="1"/>
  <c r="DZ198" i="14" s="1"/>
  <c r="DZ199" i="14" s="1"/>
  <c r="DZ200" i="14" s="1"/>
  <c r="DZ201" i="14" s="1"/>
  <c r="DZ202" i="14" s="1"/>
  <c r="DZ203" i="14" s="1"/>
  <c r="DZ204" i="14" s="1"/>
  <c r="DZ205" i="14" s="1"/>
  <c r="DZ206" i="14" s="1"/>
  <c r="DZ207" i="14" s="1"/>
  <c r="DZ208" i="14" s="1"/>
  <c r="DZ209" i="14" s="1"/>
  <c r="DZ210" i="14" s="1"/>
  <c r="DZ211" i="14" s="1"/>
  <c r="DZ212" i="14" s="1"/>
  <c r="DZ213" i="14" s="1"/>
  <c r="DZ214" i="14" s="1"/>
  <c r="DZ215" i="14" s="1"/>
  <c r="DZ216" i="14" s="1"/>
  <c r="DZ217" i="14" s="1"/>
  <c r="DZ218" i="14" s="1"/>
  <c r="DZ219" i="14" s="1"/>
  <c r="DZ220" i="14" s="1"/>
  <c r="DZ221" i="14" s="1"/>
  <c r="DZ222" i="14" s="1"/>
  <c r="DZ223" i="14" s="1"/>
  <c r="DZ224" i="14" s="1"/>
  <c r="DZ225" i="14" s="1"/>
  <c r="DZ226" i="14" s="1"/>
  <c r="DZ227" i="14" s="1"/>
  <c r="DZ228" i="14" s="1"/>
  <c r="DZ229" i="14" s="1"/>
  <c r="DZ230" i="14" s="1"/>
  <c r="DZ231" i="14" s="1"/>
  <c r="DZ232" i="14" s="1"/>
  <c r="DZ233" i="14" s="1"/>
  <c r="DZ234" i="14" s="1"/>
  <c r="DZ235" i="14" s="1"/>
  <c r="DZ236" i="14" s="1"/>
  <c r="DZ237" i="14" s="1"/>
  <c r="DZ238" i="14" s="1"/>
  <c r="DM98" i="14"/>
  <c r="CD99" i="14"/>
  <c r="CD100" i="14" s="1"/>
  <c r="CD101" i="14" s="1"/>
  <c r="CD102" i="14" s="1"/>
  <c r="CD103" i="14" s="1"/>
  <c r="CD104" i="14" s="1"/>
  <c r="CD105" i="14" s="1"/>
  <c r="CD106" i="14" s="1"/>
  <c r="CD107" i="14" s="1"/>
  <c r="CD108" i="14" s="1"/>
  <c r="CD109" i="14" s="1"/>
  <c r="CD110" i="14" s="1"/>
  <c r="CD111" i="14" s="1"/>
  <c r="CD112" i="14" s="1"/>
  <c r="CD113" i="14" s="1"/>
  <c r="CD114" i="14" s="1"/>
  <c r="CD115" i="14" s="1"/>
  <c r="CD116" i="14" s="1"/>
  <c r="CD117" i="14" s="1"/>
  <c r="CD118" i="14" s="1"/>
  <c r="CD119" i="14" s="1"/>
  <c r="CD120" i="14" s="1"/>
  <c r="CD121" i="14" s="1"/>
  <c r="CD122" i="14" s="1"/>
  <c r="CD123" i="14" s="1"/>
  <c r="CD124" i="14" s="1"/>
  <c r="CD125" i="14" s="1"/>
  <c r="CD126" i="14" s="1"/>
  <c r="CD127" i="14" s="1"/>
  <c r="CD128" i="14" s="1"/>
  <c r="CD129" i="14" s="1"/>
  <c r="CD130" i="14" s="1"/>
  <c r="CD131" i="14" s="1"/>
  <c r="CD132" i="14" s="1"/>
  <c r="CD133" i="14" s="1"/>
  <c r="CD134" i="14" s="1"/>
  <c r="CD135" i="14" s="1"/>
  <c r="CD136" i="14" s="1"/>
  <c r="CD137" i="14" s="1"/>
  <c r="CD138" i="14" s="1"/>
  <c r="CD139" i="14" s="1"/>
  <c r="CD140" i="14" s="1"/>
  <c r="CD141" i="14" s="1"/>
  <c r="CD142" i="14" s="1"/>
  <c r="CD143" i="14" s="1"/>
  <c r="CD144" i="14" s="1"/>
  <c r="CD145" i="14" s="1"/>
  <c r="CD146" i="14" s="1"/>
  <c r="CD147" i="14" s="1"/>
  <c r="CD148" i="14" s="1"/>
  <c r="CD149" i="14" s="1"/>
  <c r="CD150" i="14" s="1"/>
  <c r="CD151" i="14" s="1"/>
  <c r="CD152" i="14" s="1"/>
  <c r="CD153" i="14" s="1"/>
  <c r="CD154" i="14" s="1"/>
  <c r="CD155" i="14" s="1"/>
  <c r="CD156" i="14" s="1"/>
  <c r="CD157" i="14" s="1"/>
  <c r="CD158" i="14" s="1"/>
  <c r="CD159" i="14" s="1"/>
  <c r="CD160" i="14" s="1"/>
  <c r="CD161" i="14" s="1"/>
  <c r="CD162" i="14" s="1"/>
  <c r="CD163" i="14" s="1"/>
  <c r="CD164" i="14" s="1"/>
  <c r="CD165" i="14" s="1"/>
  <c r="CD166" i="14" s="1"/>
  <c r="CD167" i="14" s="1"/>
  <c r="CD168" i="14" s="1"/>
  <c r="CD169" i="14" s="1"/>
  <c r="CD170" i="14" s="1"/>
  <c r="CD171" i="14" s="1"/>
  <c r="CD172" i="14" s="1"/>
  <c r="CD173" i="14" s="1"/>
  <c r="CD174" i="14" s="1"/>
  <c r="CD175" i="14" s="1"/>
  <c r="CD176" i="14" s="1"/>
  <c r="CD177" i="14" s="1"/>
  <c r="CD178" i="14" s="1"/>
  <c r="CD179" i="14" s="1"/>
  <c r="CD180" i="14" s="1"/>
  <c r="CD181" i="14" s="1"/>
  <c r="CD182" i="14" s="1"/>
  <c r="CD183" i="14" s="1"/>
  <c r="CD184" i="14" s="1"/>
  <c r="CD185" i="14" s="1"/>
  <c r="CD186" i="14" s="1"/>
  <c r="CD187" i="14" s="1"/>
  <c r="CD188" i="14" s="1"/>
  <c r="CD189" i="14" s="1"/>
  <c r="CD190" i="14" s="1"/>
  <c r="CD191" i="14" s="1"/>
  <c r="CD192" i="14" s="1"/>
  <c r="CD193" i="14" s="1"/>
  <c r="CD194" i="14" s="1"/>
  <c r="CD195" i="14" s="1"/>
  <c r="CD196" i="14" s="1"/>
  <c r="CD197" i="14" s="1"/>
  <c r="CD198" i="14" s="1"/>
  <c r="CD199" i="14" s="1"/>
  <c r="CD200" i="14" s="1"/>
  <c r="CD201" i="14" s="1"/>
  <c r="CD202" i="14" s="1"/>
  <c r="CD203" i="14" s="1"/>
  <c r="CD204" i="14" s="1"/>
  <c r="CD205" i="14" s="1"/>
  <c r="CD206" i="14" s="1"/>
  <c r="CD207" i="14" s="1"/>
  <c r="CD208" i="14" s="1"/>
  <c r="CD209" i="14" s="1"/>
  <c r="CD210" i="14" s="1"/>
  <c r="CD211" i="14" s="1"/>
  <c r="CD212" i="14" s="1"/>
  <c r="CD213" i="14" s="1"/>
  <c r="CD214" i="14" s="1"/>
  <c r="CD215" i="14" s="1"/>
  <c r="CD216" i="14" s="1"/>
  <c r="CD217" i="14" s="1"/>
  <c r="CD218" i="14" s="1"/>
  <c r="CD219" i="14" s="1"/>
  <c r="CD220" i="14" s="1"/>
  <c r="CD221" i="14" s="1"/>
  <c r="CD222" i="14" s="1"/>
  <c r="CD223" i="14" s="1"/>
  <c r="CD224" i="14" s="1"/>
  <c r="CD225" i="14" s="1"/>
  <c r="CD226" i="14" s="1"/>
  <c r="CD227" i="14" s="1"/>
  <c r="CD228" i="14" s="1"/>
  <c r="CD229" i="14" s="1"/>
  <c r="CD230" i="14" s="1"/>
  <c r="CD231" i="14" s="1"/>
  <c r="CD232" i="14" s="1"/>
  <c r="CD233" i="14" s="1"/>
  <c r="CD234" i="14" s="1"/>
  <c r="CD235" i="14" s="1"/>
  <c r="CD236" i="14" s="1"/>
  <c r="CD237" i="14" s="1"/>
  <c r="CD238" i="14" s="1"/>
  <c r="AX101" i="14"/>
  <c r="B102" i="14"/>
  <c r="O103" i="14"/>
  <c r="ES92" i="14"/>
  <c r="GB92" i="14"/>
  <c r="HK92" i="14"/>
  <c r="B101" i="14"/>
  <c r="CG103" i="14"/>
  <c r="I2" i="14"/>
  <c r="AY3" i="14"/>
  <c r="BE3" i="14"/>
  <c r="AJ3" i="14"/>
  <c r="AJ4" i="14" s="1"/>
  <c r="AJ5" i="14" s="1"/>
  <c r="AJ6" i="14" s="1"/>
  <c r="AJ7" i="14" s="1"/>
  <c r="AJ8" i="14" s="1"/>
  <c r="AJ9" i="14" s="1"/>
  <c r="AJ10" i="14" s="1"/>
  <c r="AJ11" i="14" s="1"/>
  <c r="AJ12" i="14" s="1"/>
  <c r="AJ13" i="14" s="1"/>
  <c r="AJ14" i="14" s="1"/>
  <c r="AJ15" i="14" s="1"/>
  <c r="AJ16" i="14" s="1"/>
  <c r="AJ17" i="14" s="1"/>
  <c r="AJ18" i="14" s="1"/>
  <c r="AJ19" i="14" s="1"/>
  <c r="AJ20" i="14" s="1"/>
  <c r="AJ21" i="14" s="1"/>
  <c r="AJ22" i="14" s="1"/>
  <c r="AJ23" i="14" s="1"/>
  <c r="AJ24" i="14" s="1"/>
  <c r="BL3" i="14"/>
  <c r="BK3" i="14"/>
  <c r="AI3" i="14"/>
  <c r="AI4" i="14" s="1"/>
  <c r="AI5" i="14" s="1"/>
  <c r="AI6" i="14" s="1"/>
  <c r="AI7" i="14" s="1"/>
  <c r="AI8" i="14" s="1"/>
  <c r="AI9" i="14" s="1"/>
  <c r="AI10" i="14" s="1"/>
  <c r="AI11" i="14" s="1"/>
  <c r="AI12" i="14" s="1"/>
  <c r="AI13" i="14" s="1"/>
  <c r="AI14" i="14" s="1"/>
  <c r="AI15" i="14" s="1"/>
  <c r="AI16" i="14" s="1"/>
  <c r="AI17" i="14" s="1"/>
  <c r="AI18" i="14" s="1"/>
  <c r="AI19" i="14" s="1"/>
  <c r="AI20" i="14" s="1"/>
  <c r="AI21" i="14" s="1"/>
  <c r="AI22" i="14" s="1"/>
  <c r="AI23" i="14" s="1"/>
  <c r="AI24" i="14" s="1"/>
  <c r="BD3" i="14"/>
  <c r="EZ99" i="14" l="1"/>
  <c r="CI99" i="14"/>
  <c r="BT99" i="14" s="1"/>
  <c r="DR98" i="14"/>
  <c r="DR99" i="14" s="1"/>
  <c r="GK98" i="14"/>
  <c r="GK99" i="14" s="1"/>
  <c r="GK100" i="14" s="1"/>
  <c r="GK101" i="14" s="1"/>
  <c r="GK102" i="14" s="1"/>
  <c r="GK103" i="14" s="1"/>
  <c r="GK104" i="14" s="1"/>
  <c r="GK105" i="14" s="1"/>
  <c r="GK106" i="14" s="1"/>
  <c r="GK107" i="14" s="1"/>
  <c r="GK108" i="14" s="1"/>
  <c r="GK109" i="14" s="1"/>
  <c r="GK110" i="14" s="1"/>
  <c r="GK111" i="14" s="1"/>
  <c r="GK112" i="14" s="1"/>
  <c r="GK113" i="14" s="1"/>
  <c r="GK114" i="14" s="1"/>
  <c r="GK115" i="14" s="1"/>
  <c r="GK116" i="14" s="1"/>
  <c r="GK117" i="14" s="1"/>
  <c r="GK118" i="14" s="1"/>
  <c r="GK119" i="14" s="1"/>
  <c r="GK120" i="14" s="1"/>
  <c r="GK121" i="14" s="1"/>
  <c r="GK122" i="14" s="1"/>
  <c r="GK123" i="14" s="1"/>
  <c r="GK124" i="14" s="1"/>
  <c r="GK125" i="14" s="1"/>
  <c r="GK126" i="14" s="1"/>
  <c r="GK127" i="14" s="1"/>
  <c r="GK128" i="14" s="1"/>
  <c r="GK129" i="14" s="1"/>
  <c r="GK130" i="14" s="1"/>
  <c r="GK131" i="14" s="1"/>
  <c r="GK132" i="14" s="1"/>
  <c r="GK133" i="14" s="1"/>
  <c r="GK134" i="14" s="1"/>
  <c r="GK135" i="14" s="1"/>
  <c r="GK136" i="14" s="1"/>
  <c r="GK137" i="14" s="1"/>
  <c r="GK138" i="14" s="1"/>
  <c r="GK139" i="14" s="1"/>
  <c r="GK140" i="14" s="1"/>
  <c r="GK141" i="14" s="1"/>
  <c r="GK142" i="14" s="1"/>
  <c r="GK143" i="14" s="1"/>
  <c r="GK144" i="14" s="1"/>
  <c r="GK145" i="14" s="1"/>
  <c r="GK146" i="14" s="1"/>
  <c r="GK147" i="14" s="1"/>
  <c r="GK148" i="14" s="1"/>
  <c r="GK149" i="14" s="1"/>
  <c r="GK150" i="14" s="1"/>
  <c r="GK151" i="14" s="1"/>
  <c r="GK152" i="14" s="1"/>
  <c r="GK153" i="14" s="1"/>
  <c r="GK154" i="14" s="1"/>
  <c r="GK155" i="14" s="1"/>
  <c r="GK156" i="14" s="1"/>
  <c r="GK157" i="14" s="1"/>
  <c r="GK158" i="14" s="1"/>
  <c r="GK159" i="14" s="1"/>
  <c r="GK160" i="14" s="1"/>
  <c r="GK161" i="14" s="1"/>
  <c r="GK162" i="14" s="1"/>
  <c r="GK163" i="14" s="1"/>
  <c r="GK164" i="14" s="1"/>
  <c r="GK165" i="14" s="1"/>
  <c r="GK166" i="14" s="1"/>
  <c r="GK167" i="14" s="1"/>
  <c r="GK168" i="14" s="1"/>
  <c r="GK169" i="14" s="1"/>
  <c r="GK170" i="14" s="1"/>
  <c r="GK171" i="14" s="1"/>
  <c r="GK172" i="14" s="1"/>
  <c r="GK173" i="14" s="1"/>
  <c r="GK174" i="14" s="1"/>
  <c r="GK175" i="14" s="1"/>
  <c r="GK176" i="14" s="1"/>
  <c r="GK177" i="14" s="1"/>
  <c r="GK178" i="14" s="1"/>
  <c r="GK179" i="14" s="1"/>
  <c r="GK180" i="14" s="1"/>
  <c r="GK181" i="14" s="1"/>
  <c r="GK182" i="14" s="1"/>
  <c r="GK183" i="14" s="1"/>
  <c r="GK184" i="14" s="1"/>
  <c r="GK185" i="14" s="1"/>
  <c r="GK186" i="14" s="1"/>
  <c r="GK187" i="14" s="1"/>
  <c r="GK188" i="14" s="1"/>
  <c r="GK189" i="14" s="1"/>
  <c r="GK190" i="14" s="1"/>
  <c r="GK191" i="14" s="1"/>
  <c r="GK192" i="14" s="1"/>
  <c r="GK193" i="14" s="1"/>
  <c r="GK194" i="14" s="1"/>
  <c r="GK195" i="14" s="1"/>
  <c r="GK196" i="14" s="1"/>
  <c r="GK197" i="14" s="1"/>
  <c r="GK198" i="14" s="1"/>
  <c r="GK199" i="14" s="1"/>
  <c r="GK200" i="14" s="1"/>
  <c r="GK201" i="14" s="1"/>
  <c r="GK202" i="14" s="1"/>
  <c r="GK203" i="14" s="1"/>
  <c r="GK204" i="14" s="1"/>
  <c r="GK205" i="14" s="1"/>
  <c r="GK206" i="14" s="1"/>
  <c r="GK207" i="14" s="1"/>
  <c r="GK208" i="14" s="1"/>
  <c r="GK209" i="14" s="1"/>
  <c r="GK210" i="14" s="1"/>
  <c r="GK211" i="14" s="1"/>
  <c r="GK212" i="14" s="1"/>
  <c r="GK213" i="14" s="1"/>
  <c r="GK214" i="14" s="1"/>
  <c r="GK215" i="14" s="1"/>
  <c r="GK216" i="14" s="1"/>
  <c r="GK217" i="14" s="1"/>
  <c r="GK218" i="14" s="1"/>
  <c r="GK219" i="14" s="1"/>
  <c r="GK220" i="14" s="1"/>
  <c r="GK221" i="14" s="1"/>
  <c r="GK222" i="14" s="1"/>
  <c r="GK223" i="14" s="1"/>
  <c r="GK224" i="14" s="1"/>
  <c r="GK225" i="14" s="1"/>
  <c r="GK226" i="14" s="1"/>
  <c r="GK227" i="14" s="1"/>
  <c r="GK228" i="14" s="1"/>
  <c r="GK229" i="14" s="1"/>
  <c r="GK230" i="14" s="1"/>
  <c r="GK231" i="14" s="1"/>
  <c r="GK232" i="14" s="1"/>
  <c r="GK233" i="14" s="1"/>
  <c r="GK234" i="14" s="1"/>
  <c r="GK235" i="14" s="1"/>
  <c r="GK236" i="14" s="1"/>
  <c r="GK237" i="14" s="1"/>
  <c r="GK238" i="14" s="1"/>
  <c r="AR29" i="17"/>
  <c r="AV24" i="17" s="1"/>
  <c r="AR27" i="17"/>
  <c r="AR28" i="17" s="1"/>
  <c r="AR30" i="17" s="1"/>
  <c r="BC25" i="3" s="1"/>
  <c r="AD16" i="18" s="1"/>
  <c r="AT27" i="17"/>
  <c r="AS27" i="17"/>
  <c r="AS26" i="17"/>
  <c r="AT29" i="17"/>
  <c r="AS29" i="17"/>
  <c r="AW24" i="17" s="1"/>
  <c r="AT26" i="17"/>
  <c r="BA31" i="16"/>
  <c r="BA27" i="16"/>
  <c r="BA26" i="16"/>
  <c r="BA34" i="16"/>
  <c r="BA35" i="16" s="1"/>
  <c r="BA36" i="16" s="1"/>
  <c r="BA37" i="16" s="1"/>
  <c r="BC24" i="3" s="1"/>
  <c r="AD14" i="18" s="1"/>
  <c r="D14" i="18" s="1"/>
  <c r="BA29" i="16"/>
  <c r="BA30" i="16" s="1"/>
  <c r="AX31" i="16"/>
  <c r="H27" i="16"/>
  <c r="AX28" i="16"/>
  <c r="F28" i="16"/>
  <c r="AV32" i="16"/>
  <c r="H29" i="16"/>
  <c r="AX30" i="16"/>
  <c r="H30" i="16" s="1"/>
  <c r="AK99" i="14"/>
  <c r="AK100" i="14"/>
  <c r="DV98" i="14"/>
  <c r="DV99" i="14" s="1"/>
  <c r="DV100" i="14" s="1"/>
  <c r="DV101" i="14" s="1"/>
  <c r="DV102" i="14" s="1"/>
  <c r="DV103" i="14" s="1"/>
  <c r="DV104" i="14" s="1"/>
  <c r="DV105" i="14" s="1"/>
  <c r="DV106" i="14" s="1"/>
  <c r="DV107" i="14" s="1"/>
  <c r="DV108" i="14" s="1"/>
  <c r="DV109" i="14" s="1"/>
  <c r="DV110" i="14" s="1"/>
  <c r="DV111" i="14" s="1"/>
  <c r="DV112" i="14" s="1"/>
  <c r="DV113" i="14" s="1"/>
  <c r="DV114" i="14" s="1"/>
  <c r="DV115" i="14" s="1"/>
  <c r="DV116" i="14" s="1"/>
  <c r="DV117" i="14" s="1"/>
  <c r="DV118" i="14" s="1"/>
  <c r="DV119" i="14" s="1"/>
  <c r="DV120" i="14" s="1"/>
  <c r="DV121" i="14" s="1"/>
  <c r="DV122" i="14" s="1"/>
  <c r="DV123" i="14" s="1"/>
  <c r="DV124" i="14" s="1"/>
  <c r="DV125" i="14" s="1"/>
  <c r="DV126" i="14" s="1"/>
  <c r="DV127" i="14" s="1"/>
  <c r="DV128" i="14" s="1"/>
  <c r="DV129" i="14" s="1"/>
  <c r="DV130" i="14" s="1"/>
  <c r="DV131" i="14" s="1"/>
  <c r="DV132" i="14" s="1"/>
  <c r="DV133" i="14" s="1"/>
  <c r="DV134" i="14" s="1"/>
  <c r="DV135" i="14" s="1"/>
  <c r="DV136" i="14" s="1"/>
  <c r="DV137" i="14" s="1"/>
  <c r="DV138" i="14" s="1"/>
  <c r="DV139" i="14" s="1"/>
  <c r="DV140" i="14" s="1"/>
  <c r="DV141" i="14" s="1"/>
  <c r="DV142" i="14" s="1"/>
  <c r="DV143" i="14" s="1"/>
  <c r="DV144" i="14" s="1"/>
  <c r="DV145" i="14" s="1"/>
  <c r="DV146" i="14" s="1"/>
  <c r="DV147" i="14" s="1"/>
  <c r="DV148" i="14" s="1"/>
  <c r="DV149" i="14" s="1"/>
  <c r="DV150" i="14" s="1"/>
  <c r="DV151" i="14" s="1"/>
  <c r="DV152" i="14" s="1"/>
  <c r="DV153" i="14" s="1"/>
  <c r="DV154" i="14" s="1"/>
  <c r="DV155" i="14" s="1"/>
  <c r="DV156" i="14" s="1"/>
  <c r="DV157" i="14" s="1"/>
  <c r="DV158" i="14" s="1"/>
  <c r="DV159" i="14" s="1"/>
  <c r="DV160" i="14" s="1"/>
  <c r="DV161" i="14" s="1"/>
  <c r="DV162" i="14" s="1"/>
  <c r="DV163" i="14" s="1"/>
  <c r="DV164" i="14" s="1"/>
  <c r="DV165" i="14" s="1"/>
  <c r="DV166" i="14" s="1"/>
  <c r="DV167" i="14" s="1"/>
  <c r="DV168" i="14" s="1"/>
  <c r="DV169" i="14" s="1"/>
  <c r="DV170" i="14" s="1"/>
  <c r="DV171" i="14" s="1"/>
  <c r="DV172" i="14" s="1"/>
  <c r="DV173" i="14" s="1"/>
  <c r="DV174" i="14" s="1"/>
  <c r="DV175" i="14" s="1"/>
  <c r="DV176" i="14" s="1"/>
  <c r="DV177" i="14" s="1"/>
  <c r="DV178" i="14" s="1"/>
  <c r="DV179" i="14" s="1"/>
  <c r="DV180" i="14" s="1"/>
  <c r="DV181" i="14" s="1"/>
  <c r="DV182" i="14" s="1"/>
  <c r="DV183" i="14" s="1"/>
  <c r="DV184" i="14" s="1"/>
  <c r="DV185" i="14" s="1"/>
  <c r="DV186" i="14" s="1"/>
  <c r="DV187" i="14" s="1"/>
  <c r="DV188" i="14" s="1"/>
  <c r="DV189" i="14" s="1"/>
  <c r="DV190" i="14" s="1"/>
  <c r="DV191" i="14" s="1"/>
  <c r="DV192" i="14" s="1"/>
  <c r="DV193" i="14" s="1"/>
  <c r="DV194" i="14" s="1"/>
  <c r="DV195" i="14" s="1"/>
  <c r="DV196" i="14" s="1"/>
  <c r="DV197" i="14" s="1"/>
  <c r="DV198" i="14" s="1"/>
  <c r="DV199" i="14" s="1"/>
  <c r="DV200" i="14" s="1"/>
  <c r="DV201" i="14" s="1"/>
  <c r="DV202" i="14" s="1"/>
  <c r="DV203" i="14" s="1"/>
  <c r="DV204" i="14" s="1"/>
  <c r="DV205" i="14" s="1"/>
  <c r="DV206" i="14" s="1"/>
  <c r="DV207" i="14" s="1"/>
  <c r="DV208" i="14" s="1"/>
  <c r="DV209" i="14" s="1"/>
  <c r="DV210" i="14" s="1"/>
  <c r="DV211" i="14" s="1"/>
  <c r="DV212" i="14" s="1"/>
  <c r="DV213" i="14" s="1"/>
  <c r="DV214" i="14" s="1"/>
  <c r="DV215" i="14" s="1"/>
  <c r="DV216" i="14" s="1"/>
  <c r="DV217" i="14" s="1"/>
  <c r="DV218" i="14" s="1"/>
  <c r="DV219" i="14" s="1"/>
  <c r="DV220" i="14" s="1"/>
  <c r="DV221" i="14" s="1"/>
  <c r="DV222" i="14" s="1"/>
  <c r="DV223" i="14" s="1"/>
  <c r="DV224" i="14" s="1"/>
  <c r="DV225" i="14" s="1"/>
  <c r="DV226" i="14" s="1"/>
  <c r="DV227" i="14" s="1"/>
  <c r="DV228" i="14" s="1"/>
  <c r="DV229" i="14" s="1"/>
  <c r="DV230" i="14" s="1"/>
  <c r="DV231" i="14" s="1"/>
  <c r="DV232" i="14" s="1"/>
  <c r="DV233" i="14" s="1"/>
  <c r="DV234" i="14" s="1"/>
  <c r="DV235" i="14" s="1"/>
  <c r="DV236" i="14" s="1"/>
  <c r="DV237" i="14" s="1"/>
  <c r="DV238" i="14" s="1"/>
  <c r="BA44" i="14"/>
  <c r="W50" i="14"/>
  <c r="BC98" i="14"/>
  <c r="BC99" i="14" s="1"/>
  <c r="BC100" i="14" s="1"/>
  <c r="BC101" i="14" s="1"/>
  <c r="BC102" i="14" s="1"/>
  <c r="BC103" i="14" s="1"/>
  <c r="BC104" i="14" s="1"/>
  <c r="BC105" i="14" s="1"/>
  <c r="BC106" i="14" s="1"/>
  <c r="BC107" i="14" s="1"/>
  <c r="BC108" i="14" s="1"/>
  <c r="BC109" i="14" s="1"/>
  <c r="BC110" i="14" s="1"/>
  <c r="BC111" i="14" s="1"/>
  <c r="BC112" i="14" s="1"/>
  <c r="BC113" i="14" s="1"/>
  <c r="BC114" i="14" s="1"/>
  <c r="BC115" i="14" s="1"/>
  <c r="BC116" i="14" s="1"/>
  <c r="BC117" i="14" s="1"/>
  <c r="BC118" i="14" s="1"/>
  <c r="BC119" i="14" s="1"/>
  <c r="BC120" i="14" s="1"/>
  <c r="BC121" i="14" s="1"/>
  <c r="BC122" i="14" s="1"/>
  <c r="BC123" i="14" s="1"/>
  <c r="BC124" i="14" s="1"/>
  <c r="BC125" i="14" s="1"/>
  <c r="BC126" i="14" s="1"/>
  <c r="BC127" i="14" s="1"/>
  <c r="BC128" i="14" s="1"/>
  <c r="BC129" i="14" s="1"/>
  <c r="BC130" i="14" s="1"/>
  <c r="BC131" i="14" s="1"/>
  <c r="BC132" i="14" s="1"/>
  <c r="BC133" i="14" s="1"/>
  <c r="BC134" i="14" s="1"/>
  <c r="BC135" i="14" s="1"/>
  <c r="BC136" i="14" s="1"/>
  <c r="BC137" i="14" s="1"/>
  <c r="BC138" i="14" s="1"/>
  <c r="BC139" i="14" s="1"/>
  <c r="BC140" i="14" s="1"/>
  <c r="BC141" i="14" s="1"/>
  <c r="BC142" i="14" s="1"/>
  <c r="BC143" i="14" s="1"/>
  <c r="BC144" i="14" s="1"/>
  <c r="BC145" i="14" s="1"/>
  <c r="BC146" i="14" s="1"/>
  <c r="BC147" i="14" s="1"/>
  <c r="BC148" i="14" s="1"/>
  <c r="BC149" i="14" s="1"/>
  <c r="BC150" i="14" s="1"/>
  <c r="BC151" i="14" s="1"/>
  <c r="BC152" i="14" s="1"/>
  <c r="BC153" i="14" s="1"/>
  <c r="BC154" i="14" s="1"/>
  <c r="BC155" i="14" s="1"/>
  <c r="BC156" i="14" s="1"/>
  <c r="BC157" i="14" s="1"/>
  <c r="BC158" i="14" s="1"/>
  <c r="BC159" i="14" s="1"/>
  <c r="BC160" i="14" s="1"/>
  <c r="BC161" i="14" s="1"/>
  <c r="BC162" i="14" s="1"/>
  <c r="BC163" i="14" s="1"/>
  <c r="BC164" i="14" s="1"/>
  <c r="BC165" i="14" s="1"/>
  <c r="BC166" i="14" s="1"/>
  <c r="BC167" i="14" s="1"/>
  <c r="BC168" i="14" s="1"/>
  <c r="BC169" i="14" s="1"/>
  <c r="BC170" i="14" s="1"/>
  <c r="BC171" i="14" s="1"/>
  <c r="BC172" i="14" s="1"/>
  <c r="BC173" i="14" s="1"/>
  <c r="BC174" i="14" s="1"/>
  <c r="BC175" i="14" s="1"/>
  <c r="BC176" i="14" s="1"/>
  <c r="BC177" i="14" s="1"/>
  <c r="BC178" i="14" s="1"/>
  <c r="BC179" i="14" s="1"/>
  <c r="BC180" i="14" s="1"/>
  <c r="BC181" i="14" s="1"/>
  <c r="BC182" i="14" s="1"/>
  <c r="BC183" i="14" s="1"/>
  <c r="BC184" i="14" s="1"/>
  <c r="BC185" i="14" s="1"/>
  <c r="BC186" i="14" s="1"/>
  <c r="BC187" i="14" s="1"/>
  <c r="BC188" i="14" s="1"/>
  <c r="BC189" i="14" s="1"/>
  <c r="BC190" i="14" s="1"/>
  <c r="BC191" i="14" s="1"/>
  <c r="BC192" i="14" s="1"/>
  <c r="BC193" i="14" s="1"/>
  <c r="BC194" i="14" s="1"/>
  <c r="BC195" i="14" s="1"/>
  <c r="BC196" i="14" s="1"/>
  <c r="BC197" i="14" s="1"/>
  <c r="BC198" i="14" s="1"/>
  <c r="BC199" i="14" s="1"/>
  <c r="BC200" i="14" s="1"/>
  <c r="BC201" i="14" s="1"/>
  <c r="BC202" i="14" s="1"/>
  <c r="BC203" i="14" s="1"/>
  <c r="BC204" i="14" s="1"/>
  <c r="BC205" i="14" s="1"/>
  <c r="BC206" i="14" s="1"/>
  <c r="BC207" i="14" s="1"/>
  <c r="BC208" i="14" s="1"/>
  <c r="BC209" i="14" s="1"/>
  <c r="BC210" i="14" s="1"/>
  <c r="BC211" i="14" s="1"/>
  <c r="BC212" i="14" s="1"/>
  <c r="BC213" i="14" s="1"/>
  <c r="BC214" i="14" s="1"/>
  <c r="BC215" i="14" s="1"/>
  <c r="BC216" i="14" s="1"/>
  <c r="BC217" i="14" s="1"/>
  <c r="BC218" i="14" s="1"/>
  <c r="BC219" i="14" s="1"/>
  <c r="BC220" i="14" s="1"/>
  <c r="BC221" i="14" s="1"/>
  <c r="BC222" i="14" s="1"/>
  <c r="BC223" i="14" s="1"/>
  <c r="BC224" i="14" s="1"/>
  <c r="BC225" i="14" s="1"/>
  <c r="BC226" i="14" s="1"/>
  <c r="BC227" i="14" s="1"/>
  <c r="BC228" i="14" s="1"/>
  <c r="BC229" i="14" s="1"/>
  <c r="BC230" i="14" s="1"/>
  <c r="BC231" i="14" s="1"/>
  <c r="BC232" i="14" s="1"/>
  <c r="BC233" i="14" s="1"/>
  <c r="BC234" i="14" s="1"/>
  <c r="BC235" i="14" s="1"/>
  <c r="BC236" i="14" s="1"/>
  <c r="BC237" i="14" s="1"/>
  <c r="BC238" i="14" s="1"/>
  <c r="W43" i="14"/>
  <c r="BA37" i="14"/>
  <c r="AA98" i="14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BC35" i="14"/>
  <c r="Y41" i="14"/>
  <c r="BC43" i="14"/>
  <c r="Y49" i="14"/>
  <c r="BC48" i="14"/>
  <c r="Y54" i="14"/>
  <c r="T98" i="14"/>
  <c r="T99" i="14" s="1"/>
  <c r="T100" i="14" s="1"/>
  <c r="T101" i="14" s="1"/>
  <c r="T102" i="14" s="1"/>
  <c r="T103" i="14" s="1"/>
  <c r="T104" i="14" s="1"/>
  <c r="T105" i="14" s="1"/>
  <c r="T106" i="14" s="1"/>
  <c r="T107" i="14" s="1"/>
  <c r="T108" i="14" s="1"/>
  <c r="T109" i="14" s="1"/>
  <c r="T110" i="14" s="1"/>
  <c r="T111" i="14" s="1"/>
  <c r="T112" i="14" s="1"/>
  <c r="T113" i="14" s="1"/>
  <c r="T114" i="14" s="1"/>
  <c r="T115" i="14" s="1"/>
  <c r="T116" i="14" s="1"/>
  <c r="T117" i="14" s="1"/>
  <c r="T118" i="14" s="1"/>
  <c r="T119" i="14" s="1"/>
  <c r="T120" i="14" s="1"/>
  <c r="T121" i="14" s="1"/>
  <c r="T122" i="14" s="1"/>
  <c r="T123" i="14" s="1"/>
  <c r="T124" i="14" s="1"/>
  <c r="T125" i="14" s="1"/>
  <c r="T126" i="14" s="1"/>
  <c r="T127" i="14" s="1"/>
  <c r="T128" i="14" s="1"/>
  <c r="T129" i="14" s="1"/>
  <c r="T130" i="14" s="1"/>
  <c r="T131" i="14" s="1"/>
  <c r="T132" i="14" s="1"/>
  <c r="T133" i="14" s="1"/>
  <c r="T134" i="14" s="1"/>
  <c r="T135" i="14" s="1"/>
  <c r="T136" i="14" s="1"/>
  <c r="T137" i="14" s="1"/>
  <c r="T138" i="14" s="1"/>
  <c r="T139" i="14" s="1"/>
  <c r="T140" i="14" s="1"/>
  <c r="T141" i="14" s="1"/>
  <c r="T142" i="14" s="1"/>
  <c r="T143" i="14" s="1"/>
  <c r="T144" i="14" s="1"/>
  <c r="T145" i="14" s="1"/>
  <c r="T146" i="14" s="1"/>
  <c r="T147" i="14" s="1"/>
  <c r="T148" i="14" s="1"/>
  <c r="T149" i="14" s="1"/>
  <c r="T150" i="14" s="1"/>
  <c r="T151" i="14" s="1"/>
  <c r="T152" i="14" s="1"/>
  <c r="T153" i="14" s="1"/>
  <c r="T154" i="14" s="1"/>
  <c r="T155" i="14" s="1"/>
  <c r="T156" i="14" s="1"/>
  <c r="T157" i="14" s="1"/>
  <c r="T158" i="14" s="1"/>
  <c r="T159" i="14" s="1"/>
  <c r="T160" i="14" s="1"/>
  <c r="T161" i="14" s="1"/>
  <c r="T162" i="14" s="1"/>
  <c r="T163" i="14" s="1"/>
  <c r="T164" i="14" s="1"/>
  <c r="T165" i="14" s="1"/>
  <c r="T166" i="14" s="1"/>
  <c r="T167" i="14" s="1"/>
  <c r="T168" i="14" s="1"/>
  <c r="T169" i="14" s="1"/>
  <c r="T170" i="14" s="1"/>
  <c r="T171" i="14" s="1"/>
  <c r="T172" i="14" s="1"/>
  <c r="T173" i="14" s="1"/>
  <c r="T174" i="14" s="1"/>
  <c r="T175" i="14" s="1"/>
  <c r="T176" i="14" s="1"/>
  <c r="T177" i="14" s="1"/>
  <c r="T178" i="14" s="1"/>
  <c r="T179" i="14" s="1"/>
  <c r="T180" i="14" s="1"/>
  <c r="T181" i="14" s="1"/>
  <c r="T182" i="14" s="1"/>
  <c r="T183" i="14" s="1"/>
  <c r="T184" i="14" s="1"/>
  <c r="T185" i="14" s="1"/>
  <c r="T186" i="14" s="1"/>
  <c r="T187" i="14" s="1"/>
  <c r="T188" i="14" s="1"/>
  <c r="T189" i="14" s="1"/>
  <c r="T190" i="14" s="1"/>
  <c r="T191" i="14" s="1"/>
  <c r="T192" i="14" s="1"/>
  <c r="T193" i="14" s="1"/>
  <c r="T194" i="14" s="1"/>
  <c r="T195" i="14" s="1"/>
  <c r="T196" i="14" s="1"/>
  <c r="T197" i="14" s="1"/>
  <c r="T198" i="14" s="1"/>
  <c r="T199" i="14" s="1"/>
  <c r="T200" i="14" s="1"/>
  <c r="T201" i="14" s="1"/>
  <c r="T202" i="14" s="1"/>
  <c r="T203" i="14" s="1"/>
  <c r="T204" i="14" s="1"/>
  <c r="T205" i="14" s="1"/>
  <c r="T206" i="14" s="1"/>
  <c r="T207" i="14" s="1"/>
  <c r="T208" i="14" s="1"/>
  <c r="T209" i="14" s="1"/>
  <c r="T210" i="14" s="1"/>
  <c r="T211" i="14" s="1"/>
  <c r="T212" i="14" s="1"/>
  <c r="T213" i="14" s="1"/>
  <c r="T214" i="14" s="1"/>
  <c r="T215" i="14" s="1"/>
  <c r="T216" i="14" s="1"/>
  <c r="T217" i="14" s="1"/>
  <c r="T218" i="14" s="1"/>
  <c r="T219" i="14" s="1"/>
  <c r="T220" i="14" s="1"/>
  <c r="T221" i="14" s="1"/>
  <c r="T222" i="14" s="1"/>
  <c r="T223" i="14" s="1"/>
  <c r="T224" i="14" s="1"/>
  <c r="T225" i="14" s="1"/>
  <c r="T226" i="14" s="1"/>
  <c r="T227" i="14" s="1"/>
  <c r="T228" i="14" s="1"/>
  <c r="T229" i="14" s="1"/>
  <c r="T230" i="14" s="1"/>
  <c r="T231" i="14" s="1"/>
  <c r="T232" i="14" s="1"/>
  <c r="T233" i="14" s="1"/>
  <c r="T234" i="14" s="1"/>
  <c r="T235" i="14" s="1"/>
  <c r="T236" i="14" s="1"/>
  <c r="T237" i="14" s="1"/>
  <c r="T238" i="14" s="1"/>
  <c r="BA34" i="14"/>
  <c r="W40" i="14"/>
  <c r="IF98" i="14"/>
  <c r="IF99" i="14" s="1"/>
  <c r="IF100" i="14" s="1"/>
  <c r="IF101" i="14" s="1"/>
  <c r="IF102" i="14" s="1"/>
  <c r="IF103" i="14" s="1"/>
  <c r="IF104" i="14" s="1"/>
  <c r="IF105" i="14" s="1"/>
  <c r="IF106" i="14" s="1"/>
  <c r="IF107" i="14" s="1"/>
  <c r="IF108" i="14" s="1"/>
  <c r="IF109" i="14" s="1"/>
  <c r="IF110" i="14" s="1"/>
  <c r="IF111" i="14" s="1"/>
  <c r="IF112" i="14" s="1"/>
  <c r="IF113" i="14" s="1"/>
  <c r="IF114" i="14" s="1"/>
  <c r="IF115" i="14" s="1"/>
  <c r="IF116" i="14" s="1"/>
  <c r="IF117" i="14" s="1"/>
  <c r="IF118" i="14" s="1"/>
  <c r="IF119" i="14" s="1"/>
  <c r="IF120" i="14" s="1"/>
  <c r="IF121" i="14" s="1"/>
  <c r="IF122" i="14" s="1"/>
  <c r="IF123" i="14" s="1"/>
  <c r="IF124" i="14" s="1"/>
  <c r="IF125" i="14" s="1"/>
  <c r="IF126" i="14" s="1"/>
  <c r="IF127" i="14" s="1"/>
  <c r="IF128" i="14" s="1"/>
  <c r="IF129" i="14" s="1"/>
  <c r="IF130" i="14" s="1"/>
  <c r="IF131" i="14" s="1"/>
  <c r="IF132" i="14" s="1"/>
  <c r="IF133" i="14" s="1"/>
  <c r="IF134" i="14" s="1"/>
  <c r="IF135" i="14" s="1"/>
  <c r="IF136" i="14" s="1"/>
  <c r="IF137" i="14" s="1"/>
  <c r="IF138" i="14" s="1"/>
  <c r="IF139" i="14" s="1"/>
  <c r="IF140" i="14" s="1"/>
  <c r="IF141" i="14" s="1"/>
  <c r="IF142" i="14" s="1"/>
  <c r="IF143" i="14" s="1"/>
  <c r="IF144" i="14" s="1"/>
  <c r="IF145" i="14" s="1"/>
  <c r="IF146" i="14" s="1"/>
  <c r="IF147" i="14" s="1"/>
  <c r="IF148" i="14" s="1"/>
  <c r="IF149" i="14" s="1"/>
  <c r="IF150" i="14" s="1"/>
  <c r="IF151" i="14" s="1"/>
  <c r="IF152" i="14" s="1"/>
  <c r="IF153" i="14" s="1"/>
  <c r="IF154" i="14" s="1"/>
  <c r="IF155" i="14" s="1"/>
  <c r="IF156" i="14" s="1"/>
  <c r="IF157" i="14" s="1"/>
  <c r="IF158" i="14" s="1"/>
  <c r="IF159" i="14" s="1"/>
  <c r="IF160" i="14" s="1"/>
  <c r="IF161" i="14" s="1"/>
  <c r="IF162" i="14" s="1"/>
  <c r="IF163" i="14" s="1"/>
  <c r="IF164" i="14" s="1"/>
  <c r="IF165" i="14" s="1"/>
  <c r="IF166" i="14" s="1"/>
  <c r="IF167" i="14" s="1"/>
  <c r="IF168" i="14" s="1"/>
  <c r="IF169" i="14" s="1"/>
  <c r="IF170" i="14" s="1"/>
  <c r="IF171" i="14" s="1"/>
  <c r="IF172" i="14" s="1"/>
  <c r="IF173" i="14" s="1"/>
  <c r="IF174" i="14" s="1"/>
  <c r="IF175" i="14" s="1"/>
  <c r="IF176" i="14" s="1"/>
  <c r="IF177" i="14" s="1"/>
  <c r="IF178" i="14" s="1"/>
  <c r="IF179" i="14" s="1"/>
  <c r="IF180" i="14" s="1"/>
  <c r="IF181" i="14" s="1"/>
  <c r="IF182" i="14" s="1"/>
  <c r="IF183" i="14" s="1"/>
  <c r="IF184" i="14" s="1"/>
  <c r="IF185" i="14" s="1"/>
  <c r="IF186" i="14" s="1"/>
  <c r="IF187" i="14" s="1"/>
  <c r="IF188" i="14" s="1"/>
  <c r="IF189" i="14" s="1"/>
  <c r="IF190" i="14" s="1"/>
  <c r="IF191" i="14" s="1"/>
  <c r="IF192" i="14" s="1"/>
  <c r="IF193" i="14" s="1"/>
  <c r="IF194" i="14" s="1"/>
  <c r="IF195" i="14" s="1"/>
  <c r="IF196" i="14" s="1"/>
  <c r="IF197" i="14" s="1"/>
  <c r="IF198" i="14" s="1"/>
  <c r="IF199" i="14" s="1"/>
  <c r="IF200" i="14" s="1"/>
  <c r="IF201" i="14" s="1"/>
  <c r="IF202" i="14" s="1"/>
  <c r="IF203" i="14" s="1"/>
  <c r="IF204" i="14" s="1"/>
  <c r="IF205" i="14" s="1"/>
  <c r="IF206" i="14" s="1"/>
  <c r="IF207" i="14" s="1"/>
  <c r="IF208" i="14" s="1"/>
  <c r="IF209" i="14" s="1"/>
  <c r="IF210" i="14" s="1"/>
  <c r="IF211" i="14" s="1"/>
  <c r="IF212" i="14" s="1"/>
  <c r="IF213" i="14" s="1"/>
  <c r="IF214" i="14" s="1"/>
  <c r="IF215" i="14" s="1"/>
  <c r="IF216" i="14" s="1"/>
  <c r="IF217" i="14" s="1"/>
  <c r="IF218" i="14" s="1"/>
  <c r="IF219" i="14" s="1"/>
  <c r="IF220" i="14" s="1"/>
  <c r="IF221" i="14" s="1"/>
  <c r="IF222" i="14" s="1"/>
  <c r="IF223" i="14" s="1"/>
  <c r="IF224" i="14" s="1"/>
  <c r="IF225" i="14" s="1"/>
  <c r="IF226" i="14" s="1"/>
  <c r="IF227" i="14" s="1"/>
  <c r="IF228" i="14" s="1"/>
  <c r="IF229" i="14" s="1"/>
  <c r="IF230" i="14" s="1"/>
  <c r="IF231" i="14" s="1"/>
  <c r="IF232" i="14" s="1"/>
  <c r="IF233" i="14" s="1"/>
  <c r="IF234" i="14" s="1"/>
  <c r="IF235" i="14" s="1"/>
  <c r="IF236" i="14" s="1"/>
  <c r="IF237" i="14" s="1"/>
  <c r="IF238" i="14" s="1"/>
  <c r="BD53" i="14"/>
  <c r="Z59" i="14"/>
  <c r="FG98" i="14"/>
  <c r="FG99" i="14" s="1"/>
  <c r="FG100" i="14" s="1"/>
  <c r="FG101" i="14" s="1"/>
  <c r="FG102" i="14" s="1"/>
  <c r="FG103" i="14" s="1"/>
  <c r="FG104" i="14" s="1"/>
  <c r="FG105" i="14" s="1"/>
  <c r="FG106" i="14" s="1"/>
  <c r="FG107" i="14" s="1"/>
  <c r="FG108" i="14" s="1"/>
  <c r="FG109" i="14" s="1"/>
  <c r="FG110" i="14" s="1"/>
  <c r="FG111" i="14" s="1"/>
  <c r="FG112" i="14" s="1"/>
  <c r="FG113" i="14" s="1"/>
  <c r="FG114" i="14" s="1"/>
  <c r="FG115" i="14" s="1"/>
  <c r="FG116" i="14" s="1"/>
  <c r="FG117" i="14" s="1"/>
  <c r="FG118" i="14" s="1"/>
  <c r="FG119" i="14" s="1"/>
  <c r="FG120" i="14" s="1"/>
  <c r="FG121" i="14" s="1"/>
  <c r="FG122" i="14" s="1"/>
  <c r="FG123" i="14" s="1"/>
  <c r="FG124" i="14" s="1"/>
  <c r="FG125" i="14" s="1"/>
  <c r="FG126" i="14" s="1"/>
  <c r="FG127" i="14" s="1"/>
  <c r="FG128" i="14" s="1"/>
  <c r="FG129" i="14" s="1"/>
  <c r="FG130" i="14" s="1"/>
  <c r="FG131" i="14" s="1"/>
  <c r="FG132" i="14" s="1"/>
  <c r="FG133" i="14" s="1"/>
  <c r="FG134" i="14" s="1"/>
  <c r="FG135" i="14" s="1"/>
  <c r="FG136" i="14" s="1"/>
  <c r="FG137" i="14" s="1"/>
  <c r="FG138" i="14" s="1"/>
  <c r="FG139" i="14" s="1"/>
  <c r="FG140" i="14" s="1"/>
  <c r="FG141" i="14" s="1"/>
  <c r="FG142" i="14" s="1"/>
  <c r="FG143" i="14" s="1"/>
  <c r="FG144" i="14" s="1"/>
  <c r="FG145" i="14" s="1"/>
  <c r="FG146" i="14" s="1"/>
  <c r="FG147" i="14" s="1"/>
  <c r="FG148" i="14" s="1"/>
  <c r="FG149" i="14" s="1"/>
  <c r="FG150" i="14" s="1"/>
  <c r="FG151" i="14" s="1"/>
  <c r="FG152" i="14" s="1"/>
  <c r="FG153" i="14" s="1"/>
  <c r="FG154" i="14" s="1"/>
  <c r="FG155" i="14" s="1"/>
  <c r="FG156" i="14" s="1"/>
  <c r="FG157" i="14" s="1"/>
  <c r="FG158" i="14" s="1"/>
  <c r="FG159" i="14" s="1"/>
  <c r="FG160" i="14" s="1"/>
  <c r="FG161" i="14" s="1"/>
  <c r="FG162" i="14" s="1"/>
  <c r="FG163" i="14" s="1"/>
  <c r="FG164" i="14" s="1"/>
  <c r="FG165" i="14" s="1"/>
  <c r="FG166" i="14" s="1"/>
  <c r="FG167" i="14" s="1"/>
  <c r="FG168" i="14" s="1"/>
  <c r="FG169" i="14" s="1"/>
  <c r="FG170" i="14" s="1"/>
  <c r="FG171" i="14" s="1"/>
  <c r="FG172" i="14" s="1"/>
  <c r="FG173" i="14" s="1"/>
  <c r="FG174" i="14" s="1"/>
  <c r="FG175" i="14" s="1"/>
  <c r="FG176" i="14" s="1"/>
  <c r="FG177" i="14" s="1"/>
  <c r="FG178" i="14" s="1"/>
  <c r="FG179" i="14" s="1"/>
  <c r="FG180" i="14" s="1"/>
  <c r="FG181" i="14" s="1"/>
  <c r="FG182" i="14" s="1"/>
  <c r="FG183" i="14" s="1"/>
  <c r="FG184" i="14" s="1"/>
  <c r="FG185" i="14" s="1"/>
  <c r="FG186" i="14" s="1"/>
  <c r="FG187" i="14" s="1"/>
  <c r="FG188" i="14" s="1"/>
  <c r="FG189" i="14" s="1"/>
  <c r="FG190" i="14" s="1"/>
  <c r="FG191" i="14" s="1"/>
  <c r="FG192" i="14" s="1"/>
  <c r="FG193" i="14" s="1"/>
  <c r="FG194" i="14" s="1"/>
  <c r="FG195" i="14" s="1"/>
  <c r="FG196" i="14" s="1"/>
  <c r="FG197" i="14" s="1"/>
  <c r="FG198" i="14" s="1"/>
  <c r="FG199" i="14" s="1"/>
  <c r="FG200" i="14" s="1"/>
  <c r="FG201" i="14" s="1"/>
  <c r="FG202" i="14" s="1"/>
  <c r="FG203" i="14" s="1"/>
  <c r="FG204" i="14" s="1"/>
  <c r="FG205" i="14" s="1"/>
  <c r="FG206" i="14" s="1"/>
  <c r="FG207" i="14" s="1"/>
  <c r="FG208" i="14" s="1"/>
  <c r="FG209" i="14" s="1"/>
  <c r="FG210" i="14" s="1"/>
  <c r="FG211" i="14" s="1"/>
  <c r="FG212" i="14" s="1"/>
  <c r="FG213" i="14" s="1"/>
  <c r="FG214" i="14" s="1"/>
  <c r="FG215" i="14" s="1"/>
  <c r="FG216" i="14" s="1"/>
  <c r="FG217" i="14" s="1"/>
  <c r="FG218" i="14" s="1"/>
  <c r="FG219" i="14" s="1"/>
  <c r="FG220" i="14" s="1"/>
  <c r="FG221" i="14" s="1"/>
  <c r="FG222" i="14" s="1"/>
  <c r="FG223" i="14" s="1"/>
  <c r="FG224" i="14" s="1"/>
  <c r="FG225" i="14" s="1"/>
  <c r="FG226" i="14" s="1"/>
  <c r="FG227" i="14" s="1"/>
  <c r="FG228" i="14" s="1"/>
  <c r="FG229" i="14" s="1"/>
  <c r="FG230" i="14" s="1"/>
  <c r="FG231" i="14" s="1"/>
  <c r="FG232" i="14" s="1"/>
  <c r="FG233" i="14" s="1"/>
  <c r="FG234" i="14" s="1"/>
  <c r="FG235" i="14" s="1"/>
  <c r="FG236" i="14" s="1"/>
  <c r="FG237" i="14" s="1"/>
  <c r="FG238" i="14" s="1"/>
  <c r="BB46" i="14"/>
  <c r="X52" i="14"/>
  <c r="FH98" i="14"/>
  <c r="FH99" i="14" s="1"/>
  <c r="FH100" i="14" s="1"/>
  <c r="FH101" i="14" s="1"/>
  <c r="FH102" i="14" s="1"/>
  <c r="FH103" i="14" s="1"/>
  <c r="FH104" i="14" s="1"/>
  <c r="FH105" i="14" s="1"/>
  <c r="FH106" i="14" s="1"/>
  <c r="FH107" i="14" s="1"/>
  <c r="FH108" i="14" s="1"/>
  <c r="FH109" i="14" s="1"/>
  <c r="FH110" i="14" s="1"/>
  <c r="FH111" i="14" s="1"/>
  <c r="FH112" i="14" s="1"/>
  <c r="FH113" i="14" s="1"/>
  <c r="FH114" i="14" s="1"/>
  <c r="FH115" i="14" s="1"/>
  <c r="FH116" i="14" s="1"/>
  <c r="FH117" i="14" s="1"/>
  <c r="FH118" i="14" s="1"/>
  <c r="FH119" i="14" s="1"/>
  <c r="FH120" i="14" s="1"/>
  <c r="FH121" i="14" s="1"/>
  <c r="FH122" i="14" s="1"/>
  <c r="FH123" i="14" s="1"/>
  <c r="FH124" i="14" s="1"/>
  <c r="FH125" i="14" s="1"/>
  <c r="FH126" i="14" s="1"/>
  <c r="FH127" i="14" s="1"/>
  <c r="FH128" i="14" s="1"/>
  <c r="FH129" i="14" s="1"/>
  <c r="FH130" i="14" s="1"/>
  <c r="FH131" i="14" s="1"/>
  <c r="FH132" i="14" s="1"/>
  <c r="FH133" i="14" s="1"/>
  <c r="FH134" i="14" s="1"/>
  <c r="FH135" i="14" s="1"/>
  <c r="FH136" i="14" s="1"/>
  <c r="FH137" i="14" s="1"/>
  <c r="FH138" i="14" s="1"/>
  <c r="FH139" i="14" s="1"/>
  <c r="FH140" i="14" s="1"/>
  <c r="FH141" i="14" s="1"/>
  <c r="FH142" i="14" s="1"/>
  <c r="FH143" i="14" s="1"/>
  <c r="FH144" i="14" s="1"/>
  <c r="FH145" i="14" s="1"/>
  <c r="FH146" i="14" s="1"/>
  <c r="FH147" i="14" s="1"/>
  <c r="FH148" i="14" s="1"/>
  <c r="FH149" i="14" s="1"/>
  <c r="FH150" i="14" s="1"/>
  <c r="FH151" i="14" s="1"/>
  <c r="FH152" i="14" s="1"/>
  <c r="FH153" i="14" s="1"/>
  <c r="FH154" i="14" s="1"/>
  <c r="FH155" i="14" s="1"/>
  <c r="FH156" i="14" s="1"/>
  <c r="FH157" i="14" s="1"/>
  <c r="FH158" i="14" s="1"/>
  <c r="FH159" i="14" s="1"/>
  <c r="FH160" i="14" s="1"/>
  <c r="FH161" i="14" s="1"/>
  <c r="FH162" i="14" s="1"/>
  <c r="FH163" i="14" s="1"/>
  <c r="FH164" i="14" s="1"/>
  <c r="FH165" i="14" s="1"/>
  <c r="FH166" i="14" s="1"/>
  <c r="FH167" i="14" s="1"/>
  <c r="FH168" i="14" s="1"/>
  <c r="FH169" i="14" s="1"/>
  <c r="FH170" i="14" s="1"/>
  <c r="FH171" i="14" s="1"/>
  <c r="FH172" i="14" s="1"/>
  <c r="FH173" i="14" s="1"/>
  <c r="FH174" i="14" s="1"/>
  <c r="FH175" i="14" s="1"/>
  <c r="FH176" i="14" s="1"/>
  <c r="FH177" i="14" s="1"/>
  <c r="FH178" i="14" s="1"/>
  <c r="FH179" i="14" s="1"/>
  <c r="FH180" i="14" s="1"/>
  <c r="FH181" i="14" s="1"/>
  <c r="FH182" i="14" s="1"/>
  <c r="FH183" i="14" s="1"/>
  <c r="FH184" i="14" s="1"/>
  <c r="FH185" i="14" s="1"/>
  <c r="FH186" i="14" s="1"/>
  <c r="FH187" i="14" s="1"/>
  <c r="FH188" i="14" s="1"/>
  <c r="FH189" i="14" s="1"/>
  <c r="FH190" i="14" s="1"/>
  <c r="FH191" i="14" s="1"/>
  <c r="FH192" i="14" s="1"/>
  <c r="FH193" i="14" s="1"/>
  <c r="FH194" i="14" s="1"/>
  <c r="FH195" i="14" s="1"/>
  <c r="FH196" i="14" s="1"/>
  <c r="FH197" i="14" s="1"/>
  <c r="FH198" i="14" s="1"/>
  <c r="FH199" i="14" s="1"/>
  <c r="FH200" i="14" s="1"/>
  <c r="FH201" i="14" s="1"/>
  <c r="FH202" i="14" s="1"/>
  <c r="FH203" i="14" s="1"/>
  <c r="FH204" i="14" s="1"/>
  <c r="FH205" i="14" s="1"/>
  <c r="FH206" i="14" s="1"/>
  <c r="FH207" i="14" s="1"/>
  <c r="FH208" i="14" s="1"/>
  <c r="FH209" i="14" s="1"/>
  <c r="FH210" i="14" s="1"/>
  <c r="FH211" i="14" s="1"/>
  <c r="FH212" i="14" s="1"/>
  <c r="FH213" i="14" s="1"/>
  <c r="FH214" i="14" s="1"/>
  <c r="FH215" i="14" s="1"/>
  <c r="FH216" i="14" s="1"/>
  <c r="FH217" i="14" s="1"/>
  <c r="FH218" i="14" s="1"/>
  <c r="FH219" i="14" s="1"/>
  <c r="FH220" i="14" s="1"/>
  <c r="FH221" i="14" s="1"/>
  <c r="FH222" i="14" s="1"/>
  <c r="FH223" i="14" s="1"/>
  <c r="FH224" i="14" s="1"/>
  <c r="FH225" i="14" s="1"/>
  <c r="FH226" i="14" s="1"/>
  <c r="FH227" i="14" s="1"/>
  <c r="FH228" i="14" s="1"/>
  <c r="FH229" i="14" s="1"/>
  <c r="FH230" i="14" s="1"/>
  <c r="FH231" i="14" s="1"/>
  <c r="FH232" i="14" s="1"/>
  <c r="FH233" i="14" s="1"/>
  <c r="FH234" i="14" s="1"/>
  <c r="FH235" i="14" s="1"/>
  <c r="FH236" i="14" s="1"/>
  <c r="FH237" i="14" s="1"/>
  <c r="FH238" i="14" s="1"/>
  <c r="BB47" i="14"/>
  <c r="X53" i="14"/>
  <c r="V98" i="14"/>
  <c r="V99" i="14" s="1"/>
  <c r="V100" i="14" s="1"/>
  <c r="V101" i="14" s="1"/>
  <c r="V102" i="14" s="1"/>
  <c r="V103" i="14" s="1"/>
  <c r="V104" i="14" s="1"/>
  <c r="V105" i="14" s="1"/>
  <c r="V106" i="14" s="1"/>
  <c r="V107" i="14" s="1"/>
  <c r="V108" i="14" s="1"/>
  <c r="V109" i="14" s="1"/>
  <c r="V110" i="14" s="1"/>
  <c r="V111" i="14" s="1"/>
  <c r="V112" i="14" s="1"/>
  <c r="V113" i="14" s="1"/>
  <c r="V114" i="14" s="1"/>
  <c r="V115" i="14" s="1"/>
  <c r="V116" i="14" s="1"/>
  <c r="V117" i="14" s="1"/>
  <c r="V118" i="14" s="1"/>
  <c r="V119" i="14" s="1"/>
  <c r="V120" i="14" s="1"/>
  <c r="V121" i="14" s="1"/>
  <c r="V122" i="14" s="1"/>
  <c r="V123" i="14" s="1"/>
  <c r="V124" i="14" s="1"/>
  <c r="V125" i="14" s="1"/>
  <c r="V126" i="14" s="1"/>
  <c r="V127" i="14" s="1"/>
  <c r="V128" i="14" s="1"/>
  <c r="V129" i="14" s="1"/>
  <c r="V130" i="14" s="1"/>
  <c r="V131" i="14" s="1"/>
  <c r="V132" i="14" s="1"/>
  <c r="V133" i="14" s="1"/>
  <c r="V134" i="14" s="1"/>
  <c r="V135" i="14" s="1"/>
  <c r="V136" i="14" s="1"/>
  <c r="V137" i="14" s="1"/>
  <c r="V138" i="14" s="1"/>
  <c r="V139" i="14" s="1"/>
  <c r="V140" i="14" s="1"/>
  <c r="V141" i="14" s="1"/>
  <c r="V142" i="14" s="1"/>
  <c r="V143" i="14" s="1"/>
  <c r="V144" i="14" s="1"/>
  <c r="V145" i="14" s="1"/>
  <c r="V146" i="14" s="1"/>
  <c r="V147" i="14" s="1"/>
  <c r="V148" i="14" s="1"/>
  <c r="V149" i="14" s="1"/>
  <c r="V150" i="14" s="1"/>
  <c r="V151" i="14" s="1"/>
  <c r="V152" i="14" s="1"/>
  <c r="V153" i="14" s="1"/>
  <c r="V154" i="14" s="1"/>
  <c r="V155" i="14" s="1"/>
  <c r="V156" i="14" s="1"/>
  <c r="V157" i="14" s="1"/>
  <c r="V158" i="14" s="1"/>
  <c r="V159" i="14" s="1"/>
  <c r="V160" i="14" s="1"/>
  <c r="V161" i="14" s="1"/>
  <c r="V162" i="14" s="1"/>
  <c r="V163" i="14" s="1"/>
  <c r="V164" i="14" s="1"/>
  <c r="V165" i="14" s="1"/>
  <c r="V166" i="14" s="1"/>
  <c r="V167" i="14" s="1"/>
  <c r="V168" i="14" s="1"/>
  <c r="V169" i="14" s="1"/>
  <c r="V170" i="14" s="1"/>
  <c r="V171" i="14" s="1"/>
  <c r="V172" i="14" s="1"/>
  <c r="V173" i="14" s="1"/>
  <c r="V174" i="14" s="1"/>
  <c r="V175" i="14" s="1"/>
  <c r="V176" i="14" s="1"/>
  <c r="V177" i="14" s="1"/>
  <c r="V178" i="14" s="1"/>
  <c r="V179" i="14" s="1"/>
  <c r="V180" i="14" s="1"/>
  <c r="V181" i="14" s="1"/>
  <c r="V182" i="14" s="1"/>
  <c r="V183" i="14" s="1"/>
  <c r="V184" i="14" s="1"/>
  <c r="V185" i="14" s="1"/>
  <c r="V186" i="14" s="1"/>
  <c r="V187" i="14" s="1"/>
  <c r="V188" i="14" s="1"/>
  <c r="V189" i="14" s="1"/>
  <c r="V190" i="14" s="1"/>
  <c r="V191" i="14" s="1"/>
  <c r="V192" i="14" s="1"/>
  <c r="V193" i="14" s="1"/>
  <c r="V194" i="14" s="1"/>
  <c r="V195" i="14" s="1"/>
  <c r="V196" i="14" s="1"/>
  <c r="V197" i="14" s="1"/>
  <c r="V198" i="14" s="1"/>
  <c r="V199" i="14" s="1"/>
  <c r="V200" i="14" s="1"/>
  <c r="V201" i="14" s="1"/>
  <c r="V202" i="14" s="1"/>
  <c r="V203" i="14" s="1"/>
  <c r="V204" i="14" s="1"/>
  <c r="V205" i="14" s="1"/>
  <c r="V206" i="14" s="1"/>
  <c r="V207" i="14" s="1"/>
  <c r="V208" i="14" s="1"/>
  <c r="V209" i="14" s="1"/>
  <c r="V210" i="14" s="1"/>
  <c r="V211" i="14" s="1"/>
  <c r="V212" i="14" s="1"/>
  <c r="V213" i="14" s="1"/>
  <c r="V214" i="14" s="1"/>
  <c r="V215" i="14" s="1"/>
  <c r="V216" i="14" s="1"/>
  <c r="V217" i="14" s="1"/>
  <c r="V218" i="14" s="1"/>
  <c r="V219" i="14" s="1"/>
  <c r="V220" i="14" s="1"/>
  <c r="V221" i="14" s="1"/>
  <c r="V222" i="14" s="1"/>
  <c r="V223" i="14" s="1"/>
  <c r="V224" i="14" s="1"/>
  <c r="V225" i="14" s="1"/>
  <c r="V226" i="14" s="1"/>
  <c r="V227" i="14" s="1"/>
  <c r="V228" i="14" s="1"/>
  <c r="V229" i="14" s="1"/>
  <c r="V230" i="14" s="1"/>
  <c r="V231" i="14" s="1"/>
  <c r="V232" i="14" s="1"/>
  <c r="V233" i="14" s="1"/>
  <c r="V234" i="14" s="1"/>
  <c r="V235" i="14" s="1"/>
  <c r="V236" i="14" s="1"/>
  <c r="V237" i="14" s="1"/>
  <c r="V238" i="14" s="1"/>
  <c r="BA36" i="14"/>
  <c r="W42" i="14"/>
  <c r="II98" i="14"/>
  <c r="II99" i="14" s="1"/>
  <c r="II100" i="14" s="1"/>
  <c r="II101" i="14" s="1"/>
  <c r="II102" i="14" s="1"/>
  <c r="II103" i="14" s="1"/>
  <c r="II104" i="14" s="1"/>
  <c r="II105" i="14" s="1"/>
  <c r="II106" i="14" s="1"/>
  <c r="II107" i="14" s="1"/>
  <c r="II108" i="14" s="1"/>
  <c r="II109" i="14" s="1"/>
  <c r="II110" i="14" s="1"/>
  <c r="II111" i="14" s="1"/>
  <c r="II112" i="14" s="1"/>
  <c r="II113" i="14" s="1"/>
  <c r="II114" i="14" s="1"/>
  <c r="II115" i="14" s="1"/>
  <c r="II116" i="14" s="1"/>
  <c r="II117" i="14" s="1"/>
  <c r="II118" i="14" s="1"/>
  <c r="II119" i="14" s="1"/>
  <c r="II120" i="14" s="1"/>
  <c r="II121" i="14" s="1"/>
  <c r="II122" i="14" s="1"/>
  <c r="II123" i="14" s="1"/>
  <c r="II124" i="14" s="1"/>
  <c r="II125" i="14" s="1"/>
  <c r="II126" i="14" s="1"/>
  <c r="II127" i="14" s="1"/>
  <c r="II128" i="14" s="1"/>
  <c r="II129" i="14" s="1"/>
  <c r="II130" i="14" s="1"/>
  <c r="II131" i="14" s="1"/>
  <c r="II132" i="14" s="1"/>
  <c r="II133" i="14" s="1"/>
  <c r="II134" i="14" s="1"/>
  <c r="II135" i="14" s="1"/>
  <c r="II136" i="14" s="1"/>
  <c r="II137" i="14" s="1"/>
  <c r="II138" i="14" s="1"/>
  <c r="II139" i="14" s="1"/>
  <c r="II140" i="14" s="1"/>
  <c r="II141" i="14" s="1"/>
  <c r="II142" i="14" s="1"/>
  <c r="II143" i="14" s="1"/>
  <c r="II144" i="14" s="1"/>
  <c r="II145" i="14" s="1"/>
  <c r="II146" i="14" s="1"/>
  <c r="II147" i="14" s="1"/>
  <c r="II148" i="14" s="1"/>
  <c r="II149" i="14" s="1"/>
  <c r="II150" i="14" s="1"/>
  <c r="II151" i="14" s="1"/>
  <c r="II152" i="14" s="1"/>
  <c r="II153" i="14" s="1"/>
  <c r="II154" i="14" s="1"/>
  <c r="II155" i="14" s="1"/>
  <c r="II156" i="14" s="1"/>
  <c r="II157" i="14" s="1"/>
  <c r="II158" i="14" s="1"/>
  <c r="II159" i="14" s="1"/>
  <c r="II160" i="14" s="1"/>
  <c r="II161" i="14" s="1"/>
  <c r="II162" i="14" s="1"/>
  <c r="II163" i="14" s="1"/>
  <c r="II164" i="14" s="1"/>
  <c r="II165" i="14" s="1"/>
  <c r="II166" i="14" s="1"/>
  <c r="II167" i="14" s="1"/>
  <c r="II168" i="14" s="1"/>
  <c r="II169" i="14" s="1"/>
  <c r="II170" i="14" s="1"/>
  <c r="II171" i="14" s="1"/>
  <c r="II172" i="14" s="1"/>
  <c r="II173" i="14" s="1"/>
  <c r="II174" i="14" s="1"/>
  <c r="II175" i="14" s="1"/>
  <c r="II176" i="14" s="1"/>
  <c r="II177" i="14" s="1"/>
  <c r="II178" i="14" s="1"/>
  <c r="II179" i="14" s="1"/>
  <c r="II180" i="14" s="1"/>
  <c r="II181" i="14" s="1"/>
  <c r="II182" i="14" s="1"/>
  <c r="II183" i="14" s="1"/>
  <c r="II184" i="14" s="1"/>
  <c r="II185" i="14" s="1"/>
  <c r="II186" i="14" s="1"/>
  <c r="II187" i="14" s="1"/>
  <c r="II188" i="14" s="1"/>
  <c r="II189" i="14" s="1"/>
  <c r="II190" i="14" s="1"/>
  <c r="II191" i="14" s="1"/>
  <c r="II192" i="14" s="1"/>
  <c r="II193" i="14" s="1"/>
  <c r="II194" i="14" s="1"/>
  <c r="II195" i="14" s="1"/>
  <c r="II196" i="14" s="1"/>
  <c r="II197" i="14" s="1"/>
  <c r="II198" i="14" s="1"/>
  <c r="II199" i="14" s="1"/>
  <c r="II200" i="14" s="1"/>
  <c r="II201" i="14" s="1"/>
  <c r="II202" i="14" s="1"/>
  <c r="II203" i="14" s="1"/>
  <c r="II204" i="14" s="1"/>
  <c r="II205" i="14" s="1"/>
  <c r="II206" i="14" s="1"/>
  <c r="II207" i="14" s="1"/>
  <c r="II208" i="14" s="1"/>
  <c r="II209" i="14" s="1"/>
  <c r="II210" i="14" s="1"/>
  <c r="II211" i="14" s="1"/>
  <c r="II212" i="14" s="1"/>
  <c r="II213" i="14" s="1"/>
  <c r="II214" i="14" s="1"/>
  <c r="II215" i="14" s="1"/>
  <c r="II216" i="14" s="1"/>
  <c r="II217" i="14" s="1"/>
  <c r="II218" i="14" s="1"/>
  <c r="II219" i="14" s="1"/>
  <c r="II220" i="14" s="1"/>
  <c r="II221" i="14" s="1"/>
  <c r="II222" i="14" s="1"/>
  <c r="II223" i="14" s="1"/>
  <c r="II224" i="14" s="1"/>
  <c r="II225" i="14" s="1"/>
  <c r="II226" i="14" s="1"/>
  <c r="II227" i="14" s="1"/>
  <c r="II228" i="14" s="1"/>
  <c r="II229" i="14" s="1"/>
  <c r="II230" i="14" s="1"/>
  <c r="II231" i="14" s="1"/>
  <c r="II232" i="14" s="1"/>
  <c r="II233" i="14" s="1"/>
  <c r="II234" i="14" s="1"/>
  <c r="II235" i="14" s="1"/>
  <c r="II236" i="14" s="1"/>
  <c r="II237" i="14" s="1"/>
  <c r="II238" i="14" s="1"/>
  <c r="AA59" i="14"/>
  <c r="BE53" i="14"/>
  <c r="Y98" i="14"/>
  <c r="Y99" i="14" s="1"/>
  <c r="Y100" i="14" s="1"/>
  <c r="Y101" i="14" s="1"/>
  <c r="Y102" i="14" s="1"/>
  <c r="Y103" i="14" s="1"/>
  <c r="Y104" i="14" s="1"/>
  <c r="Y105" i="14" s="1"/>
  <c r="Y106" i="14" s="1"/>
  <c r="Y107" i="14" s="1"/>
  <c r="Y108" i="14" s="1"/>
  <c r="Y109" i="14" s="1"/>
  <c r="Y110" i="14" s="1"/>
  <c r="Y111" i="14" s="1"/>
  <c r="Y112" i="14" s="1"/>
  <c r="Y113" i="14" s="1"/>
  <c r="Y114" i="14" s="1"/>
  <c r="Y115" i="14" s="1"/>
  <c r="Y116" i="14" s="1"/>
  <c r="Y117" i="14" s="1"/>
  <c r="Y118" i="14" s="1"/>
  <c r="Y119" i="14" s="1"/>
  <c r="Y120" i="14" s="1"/>
  <c r="Y121" i="14" s="1"/>
  <c r="Y122" i="14" s="1"/>
  <c r="Y123" i="14" s="1"/>
  <c r="Y124" i="14" s="1"/>
  <c r="Y125" i="14" s="1"/>
  <c r="Y126" i="14" s="1"/>
  <c r="Y127" i="14" s="1"/>
  <c r="Y128" i="14" s="1"/>
  <c r="Y129" i="14" s="1"/>
  <c r="Y130" i="14" s="1"/>
  <c r="Y131" i="14" s="1"/>
  <c r="Y132" i="14" s="1"/>
  <c r="Y133" i="14" s="1"/>
  <c r="Y134" i="14" s="1"/>
  <c r="Y135" i="14" s="1"/>
  <c r="Y136" i="14" s="1"/>
  <c r="Y137" i="14" s="1"/>
  <c r="Y138" i="14" s="1"/>
  <c r="Y139" i="14" s="1"/>
  <c r="Y140" i="14" s="1"/>
  <c r="Y141" i="14" s="1"/>
  <c r="Y142" i="14" s="1"/>
  <c r="Y143" i="14" s="1"/>
  <c r="Y144" i="14" s="1"/>
  <c r="Y145" i="14" s="1"/>
  <c r="Y146" i="14" s="1"/>
  <c r="Y147" i="14" s="1"/>
  <c r="Y148" i="14" s="1"/>
  <c r="Y149" i="14" s="1"/>
  <c r="Y150" i="14" s="1"/>
  <c r="Y151" i="14" s="1"/>
  <c r="Y152" i="14" s="1"/>
  <c r="Y153" i="14" s="1"/>
  <c r="Y154" i="14" s="1"/>
  <c r="Y155" i="14" s="1"/>
  <c r="Y156" i="14" s="1"/>
  <c r="Y157" i="14" s="1"/>
  <c r="Y158" i="14" s="1"/>
  <c r="Y159" i="14" s="1"/>
  <c r="Y160" i="14" s="1"/>
  <c r="Y161" i="14" s="1"/>
  <c r="Y162" i="14" s="1"/>
  <c r="Y163" i="14" s="1"/>
  <c r="Y164" i="14" s="1"/>
  <c r="Y165" i="14" s="1"/>
  <c r="Y166" i="14" s="1"/>
  <c r="Y167" i="14" s="1"/>
  <c r="Y168" i="14" s="1"/>
  <c r="Y169" i="14" s="1"/>
  <c r="Y170" i="14" s="1"/>
  <c r="Y171" i="14" s="1"/>
  <c r="Y172" i="14" s="1"/>
  <c r="Y173" i="14" s="1"/>
  <c r="Y174" i="14" s="1"/>
  <c r="Y175" i="14" s="1"/>
  <c r="Y176" i="14" s="1"/>
  <c r="Y177" i="14" s="1"/>
  <c r="Y178" i="14" s="1"/>
  <c r="Y179" i="14" s="1"/>
  <c r="Y180" i="14" s="1"/>
  <c r="Y181" i="14" s="1"/>
  <c r="Y182" i="14" s="1"/>
  <c r="Y183" i="14" s="1"/>
  <c r="Y184" i="14" s="1"/>
  <c r="Y185" i="14" s="1"/>
  <c r="Y186" i="14" s="1"/>
  <c r="Y187" i="14" s="1"/>
  <c r="Y188" i="14" s="1"/>
  <c r="Y189" i="14" s="1"/>
  <c r="Y190" i="14" s="1"/>
  <c r="Y191" i="14" s="1"/>
  <c r="Y192" i="14" s="1"/>
  <c r="Y193" i="14" s="1"/>
  <c r="Y194" i="14" s="1"/>
  <c r="Y195" i="14" s="1"/>
  <c r="Y196" i="14" s="1"/>
  <c r="Y197" i="14" s="1"/>
  <c r="Y198" i="14" s="1"/>
  <c r="Y199" i="14" s="1"/>
  <c r="Y200" i="14" s="1"/>
  <c r="Y201" i="14" s="1"/>
  <c r="Y202" i="14" s="1"/>
  <c r="Y203" i="14" s="1"/>
  <c r="Y204" i="14" s="1"/>
  <c r="Y205" i="14" s="1"/>
  <c r="Y206" i="14" s="1"/>
  <c r="Y207" i="14" s="1"/>
  <c r="Y208" i="14" s="1"/>
  <c r="Y209" i="14" s="1"/>
  <c r="Y210" i="14" s="1"/>
  <c r="Y211" i="14" s="1"/>
  <c r="Y212" i="14" s="1"/>
  <c r="Y213" i="14" s="1"/>
  <c r="Y214" i="14" s="1"/>
  <c r="Y215" i="14" s="1"/>
  <c r="Y216" i="14" s="1"/>
  <c r="Y217" i="14" s="1"/>
  <c r="Y218" i="14" s="1"/>
  <c r="Y219" i="14" s="1"/>
  <c r="Y220" i="14" s="1"/>
  <c r="Y221" i="14" s="1"/>
  <c r="Y222" i="14" s="1"/>
  <c r="Y223" i="14" s="1"/>
  <c r="Y224" i="14" s="1"/>
  <c r="Y225" i="14" s="1"/>
  <c r="Y226" i="14" s="1"/>
  <c r="Y227" i="14" s="1"/>
  <c r="Y228" i="14" s="1"/>
  <c r="Y229" i="14" s="1"/>
  <c r="Y230" i="14" s="1"/>
  <c r="Y231" i="14" s="1"/>
  <c r="Y232" i="14" s="1"/>
  <c r="Y233" i="14" s="1"/>
  <c r="Y234" i="14" s="1"/>
  <c r="Y235" i="14" s="1"/>
  <c r="Y236" i="14" s="1"/>
  <c r="Y237" i="14" s="1"/>
  <c r="Y238" i="14" s="1"/>
  <c r="BB36" i="14"/>
  <c r="X42" i="14"/>
  <c r="BB41" i="14"/>
  <c r="X47" i="14"/>
  <c r="CP98" i="14"/>
  <c r="CP99" i="14" s="1"/>
  <c r="CP100" i="14" s="1"/>
  <c r="CP101" i="14" s="1"/>
  <c r="CP102" i="14" s="1"/>
  <c r="CP103" i="14" s="1"/>
  <c r="CP104" i="14" s="1"/>
  <c r="CP105" i="14" s="1"/>
  <c r="CP106" i="14" s="1"/>
  <c r="CP107" i="14" s="1"/>
  <c r="CP108" i="14" s="1"/>
  <c r="CP109" i="14" s="1"/>
  <c r="CP110" i="14" s="1"/>
  <c r="CP111" i="14" s="1"/>
  <c r="CP112" i="14" s="1"/>
  <c r="CP113" i="14" s="1"/>
  <c r="CP114" i="14" s="1"/>
  <c r="CP115" i="14" s="1"/>
  <c r="CP116" i="14" s="1"/>
  <c r="CP117" i="14" s="1"/>
  <c r="CP118" i="14" s="1"/>
  <c r="CP119" i="14" s="1"/>
  <c r="CP120" i="14" s="1"/>
  <c r="CP121" i="14" s="1"/>
  <c r="CP122" i="14" s="1"/>
  <c r="CP123" i="14" s="1"/>
  <c r="CP124" i="14" s="1"/>
  <c r="CP125" i="14" s="1"/>
  <c r="CP126" i="14" s="1"/>
  <c r="CP127" i="14" s="1"/>
  <c r="CP128" i="14" s="1"/>
  <c r="CP129" i="14" s="1"/>
  <c r="CP130" i="14" s="1"/>
  <c r="CP131" i="14" s="1"/>
  <c r="CP132" i="14" s="1"/>
  <c r="CP133" i="14" s="1"/>
  <c r="CP134" i="14" s="1"/>
  <c r="CP135" i="14" s="1"/>
  <c r="CP136" i="14" s="1"/>
  <c r="CP137" i="14" s="1"/>
  <c r="CP138" i="14" s="1"/>
  <c r="CP139" i="14" s="1"/>
  <c r="CP140" i="14" s="1"/>
  <c r="CP141" i="14" s="1"/>
  <c r="CP142" i="14" s="1"/>
  <c r="CP143" i="14" s="1"/>
  <c r="CP144" i="14" s="1"/>
  <c r="CP145" i="14" s="1"/>
  <c r="CP146" i="14" s="1"/>
  <c r="CP147" i="14" s="1"/>
  <c r="CP148" i="14" s="1"/>
  <c r="CP149" i="14" s="1"/>
  <c r="CP150" i="14" s="1"/>
  <c r="CP151" i="14" s="1"/>
  <c r="CP152" i="14" s="1"/>
  <c r="CP153" i="14" s="1"/>
  <c r="CP154" i="14" s="1"/>
  <c r="CP155" i="14" s="1"/>
  <c r="CP156" i="14" s="1"/>
  <c r="CP157" i="14" s="1"/>
  <c r="CP158" i="14" s="1"/>
  <c r="CP159" i="14" s="1"/>
  <c r="CP160" i="14" s="1"/>
  <c r="CP161" i="14" s="1"/>
  <c r="CP162" i="14" s="1"/>
  <c r="CP163" i="14" s="1"/>
  <c r="CP164" i="14" s="1"/>
  <c r="CP165" i="14" s="1"/>
  <c r="CP166" i="14" s="1"/>
  <c r="CP167" i="14" s="1"/>
  <c r="CP168" i="14" s="1"/>
  <c r="CP169" i="14" s="1"/>
  <c r="CP170" i="14" s="1"/>
  <c r="CP171" i="14" s="1"/>
  <c r="CP172" i="14" s="1"/>
  <c r="CP173" i="14" s="1"/>
  <c r="CP174" i="14" s="1"/>
  <c r="CP175" i="14" s="1"/>
  <c r="CP176" i="14" s="1"/>
  <c r="CP177" i="14" s="1"/>
  <c r="CP178" i="14" s="1"/>
  <c r="CP179" i="14" s="1"/>
  <c r="CP180" i="14" s="1"/>
  <c r="CP181" i="14" s="1"/>
  <c r="CP182" i="14" s="1"/>
  <c r="CP183" i="14" s="1"/>
  <c r="CP184" i="14" s="1"/>
  <c r="CP185" i="14" s="1"/>
  <c r="CP186" i="14" s="1"/>
  <c r="CP187" i="14" s="1"/>
  <c r="CP188" i="14" s="1"/>
  <c r="CP189" i="14" s="1"/>
  <c r="CP190" i="14" s="1"/>
  <c r="CP191" i="14" s="1"/>
  <c r="CP192" i="14" s="1"/>
  <c r="CP193" i="14" s="1"/>
  <c r="CP194" i="14" s="1"/>
  <c r="CP195" i="14" s="1"/>
  <c r="CP196" i="14" s="1"/>
  <c r="CP197" i="14" s="1"/>
  <c r="CP198" i="14" s="1"/>
  <c r="CP199" i="14" s="1"/>
  <c r="CP200" i="14" s="1"/>
  <c r="CP201" i="14" s="1"/>
  <c r="CP202" i="14" s="1"/>
  <c r="CP203" i="14" s="1"/>
  <c r="CP204" i="14" s="1"/>
  <c r="CP205" i="14" s="1"/>
  <c r="CP206" i="14" s="1"/>
  <c r="CP207" i="14" s="1"/>
  <c r="CP208" i="14" s="1"/>
  <c r="CP209" i="14" s="1"/>
  <c r="CP210" i="14" s="1"/>
  <c r="CP211" i="14" s="1"/>
  <c r="CP212" i="14" s="1"/>
  <c r="CP213" i="14" s="1"/>
  <c r="CP214" i="14" s="1"/>
  <c r="CP215" i="14" s="1"/>
  <c r="CP216" i="14" s="1"/>
  <c r="CP217" i="14" s="1"/>
  <c r="CP218" i="14" s="1"/>
  <c r="CP219" i="14" s="1"/>
  <c r="CP220" i="14" s="1"/>
  <c r="CP221" i="14" s="1"/>
  <c r="CP222" i="14" s="1"/>
  <c r="CP223" i="14" s="1"/>
  <c r="CP224" i="14" s="1"/>
  <c r="CP225" i="14" s="1"/>
  <c r="CP226" i="14" s="1"/>
  <c r="CP227" i="14" s="1"/>
  <c r="CP228" i="14" s="1"/>
  <c r="CP229" i="14" s="1"/>
  <c r="CP230" i="14" s="1"/>
  <c r="CP231" i="14" s="1"/>
  <c r="CP232" i="14" s="1"/>
  <c r="CP233" i="14" s="1"/>
  <c r="CP234" i="14" s="1"/>
  <c r="CP235" i="14" s="1"/>
  <c r="CP236" i="14" s="1"/>
  <c r="CP237" i="14" s="1"/>
  <c r="CP238" i="14" s="1"/>
  <c r="EH98" i="14"/>
  <c r="EH99" i="14" s="1"/>
  <c r="EH100" i="14" s="1"/>
  <c r="EH101" i="14" s="1"/>
  <c r="EH102" i="14" s="1"/>
  <c r="EH103" i="14" s="1"/>
  <c r="EH104" i="14" s="1"/>
  <c r="EH105" i="14" s="1"/>
  <c r="EH106" i="14" s="1"/>
  <c r="EH107" i="14" s="1"/>
  <c r="EH108" i="14" s="1"/>
  <c r="EH109" i="14" s="1"/>
  <c r="EH110" i="14" s="1"/>
  <c r="EH111" i="14" s="1"/>
  <c r="EH112" i="14" s="1"/>
  <c r="EH113" i="14" s="1"/>
  <c r="EH114" i="14" s="1"/>
  <c r="EH115" i="14" s="1"/>
  <c r="EH116" i="14" s="1"/>
  <c r="EH117" i="14" s="1"/>
  <c r="EH118" i="14" s="1"/>
  <c r="EH119" i="14" s="1"/>
  <c r="EH120" i="14" s="1"/>
  <c r="EH121" i="14" s="1"/>
  <c r="EH122" i="14" s="1"/>
  <c r="EH123" i="14" s="1"/>
  <c r="EH124" i="14" s="1"/>
  <c r="EH125" i="14" s="1"/>
  <c r="EH126" i="14" s="1"/>
  <c r="EH127" i="14" s="1"/>
  <c r="EH128" i="14" s="1"/>
  <c r="EH129" i="14" s="1"/>
  <c r="EH130" i="14" s="1"/>
  <c r="EH131" i="14" s="1"/>
  <c r="EH132" i="14" s="1"/>
  <c r="EH133" i="14" s="1"/>
  <c r="EH134" i="14" s="1"/>
  <c r="EH135" i="14" s="1"/>
  <c r="EH136" i="14" s="1"/>
  <c r="EH137" i="14" s="1"/>
  <c r="EH138" i="14" s="1"/>
  <c r="EH139" i="14" s="1"/>
  <c r="EH140" i="14" s="1"/>
  <c r="EH141" i="14" s="1"/>
  <c r="EH142" i="14" s="1"/>
  <c r="EH143" i="14" s="1"/>
  <c r="EH144" i="14" s="1"/>
  <c r="EH145" i="14" s="1"/>
  <c r="EH146" i="14" s="1"/>
  <c r="EH147" i="14" s="1"/>
  <c r="EH148" i="14" s="1"/>
  <c r="EH149" i="14" s="1"/>
  <c r="EH150" i="14" s="1"/>
  <c r="EH151" i="14" s="1"/>
  <c r="EH152" i="14" s="1"/>
  <c r="EH153" i="14" s="1"/>
  <c r="EH154" i="14" s="1"/>
  <c r="EH155" i="14" s="1"/>
  <c r="EH156" i="14" s="1"/>
  <c r="EH157" i="14" s="1"/>
  <c r="EH158" i="14" s="1"/>
  <c r="EH159" i="14" s="1"/>
  <c r="EH160" i="14" s="1"/>
  <c r="EH161" i="14" s="1"/>
  <c r="EH162" i="14" s="1"/>
  <c r="EH163" i="14" s="1"/>
  <c r="EH164" i="14" s="1"/>
  <c r="EH165" i="14" s="1"/>
  <c r="EH166" i="14" s="1"/>
  <c r="EH167" i="14" s="1"/>
  <c r="EH168" i="14" s="1"/>
  <c r="EH169" i="14" s="1"/>
  <c r="EH170" i="14" s="1"/>
  <c r="EH171" i="14" s="1"/>
  <c r="EH172" i="14" s="1"/>
  <c r="EH173" i="14" s="1"/>
  <c r="EH174" i="14" s="1"/>
  <c r="EH175" i="14" s="1"/>
  <c r="EH176" i="14" s="1"/>
  <c r="EH177" i="14" s="1"/>
  <c r="EH178" i="14" s="1"/>
  <c r="EH179" i="14" s="1"/>
  <c r="EH180" i="14" s="1"/>
  <c r="EH181" i="14" s="1"/>
  <c r="EH182" i="14" s="1"/>
  <c r="EH183" i="14" s="1"/>
  <c r="EH184" i="14" s="1"/>
  <c r="EH185" i="14" s="1"/>
  <c r="EH186" i="14" s="1"/>
  <c r="EH187" i="14" s="1"/>
  <c r="EH188" i="14" s="1"/>
  <c r="EH189" i="14" s="1"/>
  <c r="EH190" i="14" s="1"/>
  <c r="EH191" i="14" s="1"/>
  <c r="EH192" i="14" s="1"/>
  <c r="EH193" i="14" s="1"/>
  <c r="EH194" i="14" s="1"/>
  <c r="EH195" i="14" s="1"/>
  <c r="EH196" i="14" s="1"/>
  <c r="EH197" i="14" s="1"/>
  <c r="EH198" i="14" s="1"/>
  <c r="EH199" i="14" s="1"/>
  <c r="EH200" i="14" s="1"/>
  <c r="EH201" i="14" s="1"/>
  <c r="EH202" i="14" s="1"/>
  <c r="EH203" i="14" s="1"/>
  <c r="EH204" i="14" s="1"/>
  <c r="EH205" i="14" s="1"/>
  <c r="EH206" i="14" s="1"/>
  <c r="EH207" i="14" s="1"/>
  <c r="EH208" i="14" s="1"/>
  <c r="EH209" i="14" s="1"/>
  <c r="EH210" i="14" s="1"/>
  <c r="EH211" i="14" s="1"/>
  <c r="EH212" i="14" s="1"/>
  <c r="EH213" i="14" s="1"/>
  <c r="EH214" i="14" s="1"/>
  <c r="EH215" i="14" s="1"/>
  <c r="EH216" i="14" s="1"/>
  <c r="EH217" i="14" s="1"/>
  <c r="EH218" i="14" s="1"/>
  <c r="EH219" i="14" s="1"/>
  <c r="EH220" i="14" s="1"/>
  <c r="EH221" i="14" s="1"/>
  <c r="EH222" i="14" s="1"/>
  <c r="EH223" i="14" s="1"/>
  <c r="EH224" i="14" s="1"/>
  <c r="EH225" i="14" s="1"/>
  <c r="EH226" i="14" s="1"/>
  <c r="EH227" i="14" s="1"/>
  <c r="EH228" i="14" s="1"/>
  <c r="EH229" i="14" s="1"/>
  <c r="EH230" i="14" s="1"/>
  <c r="EH231" i="14" s="1"/>
  <c r="EH232" i="14" s="1"/>
  <c r="EH233" i="14" s="1"/>
  <c r="EH234" i="14" s="1"/>
  <c r="EH235" i="14" s="1"/>
  <c r="EH236" i="14" s="1"/>
  <c r="EH237" i="14" s="1"/>
  <c r="EH238" i="14" s="1"/>
  <c r="BE44" i="14"/>
  <c r="AA50" i="14"/>
  <c r="EF98" i="14"/>
  <c r="EF99" i="14" s="1"/>
  <c r="EF100" i="14" s="1"/>
  <c r="EF101" i="14" s="1"/>
  <c r="EF102" i="14" s="1"/>
  <c r="EF103" i="14" s="1"/>
  <c r="EF104" i="14" s="1"/>
  <c r="EF105" i="14" s="1"/>
  <c r="EF106" i="14" s="1"/>
  <c r="EF107" i="14" s="1"/>
  <c r="EF108" i="14" s="1"/>
  <c r="EF109" i="14" s="1"/>
  <c r="EF110" i="14" s="1"/>
  <c r="EF111" i="14" s="1"/>
  <c r="EF112" i="14" s="1"/>
  <c r="EF113" i="14" s="1"/>
  <c r="EF114" i="14" s="1"/>
  <c r="EF115" i="14" s="1"/>
  <c r="EF116" i="14" s="1"/>
  <c r="EF117" i="14" s="1"/>
  <c r="EF118" i="14" s="1"/>
  <c r="EF119" i="14" s="1"/>
  <c r="EF120" i="14" s="1"/>
  <c r="EF121" i="14" s="1"/>
  <c r="EF122" i="14" s="1"/>
  <c r="EF123" i="14" s="1"/>
  <c r="EF124" i="14" s="1"/>
  <c r="EF125" i="14" s="1"/>
  <c r="EF126" i="14" s="1"/>
  <c r="EF127" i="14" s="1"/>
  <c r="EF128" i="14" s="1"/>
  <c r="EF129" i="14" s="1"/>
  <c r="EF130" i="14" s="1"/>
  <c r="EF131" i="14" s="1"/>
  <c r="EF132" i="14" s="1"/>
  <c r="EF133" i="14" s="1"/>
  <c r="EF134" i="14" s="1"/>
  <c r="EF135" i="14" s="1"/>
  <c r="EF136" i="14" s="1"/>
  <c r="EF137" i="14" s="1"/>
  <c r="EF138" i="14" s="1"/>
  <c r="EF139" i="14" s="1"/>
  <c r="EF140" i="14" s="1"/>
  <c r="EF141" i="14" s="1"/>
  <c r="EF142" i="14" s="1"/>
  <c r="EF143" i="14" s="1"/>
  <c r="EF144" i="14" s="1"/>
  <c r="EF145" i="14" s="1"/>
  <c r="EF146" i="14" s="1"/>
  <c r="EF147" i="14" s="1"/>
  <c r="EF148" i="14" s="1"/>
  <c r="EF149" i="14" s="1"/>
  <c r="EF150" i="14" s="1"/>
  <c r="EF151" i="14" s="1"/>
  <c r="EF152" i="14" s="1"/>
  <c r="EF153" i="14" s="1"/>
  <c r="EF154" i="14" s="1"/>
  <c r="EF155" i="14" s="1"/>
  <c r="EF156" i="14" s="1"/>
  <c r="EF157" i="14" s="1"/>
  <c r="EF158" i="14" s="1"/>
  <c r="EF159" i="14" s="1"/>
  <c r="EF160" i="14" s="1"/>
  <c r="EF161" i="14" s="1"/>
  <c r="EF162" i="14" s="1"/>
  <c r="EF163" i="14" s="1"/>
  <c r="EF164" i="14" s="1"/>
  <c r="EF165" i="14" s="1"/>
  <c r="EF166" i="14" s="1"/>
  <c r="EF167" i="14" s="1"/>
  <c r="EF168" i="14" s="1"/>
  <c r="EF169" i="14" s="1"/>
  <c r="EF170" i="14" s="1"/>
  <c r="EF171" i="14" s="1"/>
  <c r="EF172" i="14" s="1"/>
  <c r="EF173" i="14" s="1"/>
  <c r="EF174" i="14" s="1"/>
  <c r="EF175" i="14" s="1"/>
  <c r="EF176" i="14" s="1"/>
  <c r="EF177" i="14" s="1"/>
  <c r="EF178" i="14" s="1"/>
  <c r="EF179" i="14" s="1"/>
  <c r="EF180" i="14" s="1"/>
  <c r="EF181" i="14" s="1"/>
  <c r="EF182" i="14" s="1"/>
  <c r="EF183" i="14" s="1"/>
  <c r="EF184" i="14" s="1"/>
  <c r="EF185" i="14" s="1"/>
  <c r="EF186" i="14" s="1"/>
  <c r="EF187" i="14" s="1"/>
  <c r="EF188" i="14" s="1"/>
  <c r="EF189" i="14" s="1"/>
  <c r="EF190" i="14" s="1"/>
  <c r="EF191" i="14" s="1"/>
  <c r="EF192" i="14" s="1"/>
  <c r="EF193" i="14" s="1"/>
  <c r="EF194" i="14" s="1"/>
  <c r="EF195" i="14" s="1"/>
  <c r="EF196" i="14" s="1"/>
  <c r="EF197" i="14" s="1"/>
  <c r="EF198" i="14" s="1"/>
  <c r="EF199" i="14" s="1"/>
  <c r="EF200" i="14" s="1"/>
  <c r="EF201" i="14" s="1"/>
  <c r="EF202" i="14" s="1"/>
  <c r="EF203" i="14" s="1"/>
  <c r="EF204" i="14" s="1"/>
  <c r="EF205" i="14" s="1"/>
  <c r="EF206" i="14" s="1"/>
  <c r="EF207" i="14" s="1"/>
  <c r="EF208" i="14" s="1"/>
  <c r="EF209" i="14" s="1"/>
  <c r="EF210" i="14" s="1"/>
  <c r="EF211" i="14" s="1"/>
  <c r="EF212" i="14" s="1"/>
  <c r="EF213" i="14" s="1"/>
  <c r="EF214" i="14" s="1"/>
  <c r="EF215" i="14" s="1"/>
  <c r="EF216" i="14" s="1"/>
  <c r="EF217" i="14" s="1"/>
  <c r="EF218" i="14" s="1"/>
  <c r="EF219" i="14" s="1"/>
  <c r="EF220" i="14" s="1"/>
  <c r="EF221" i="14" s="1"/>
  <c r="EF222" i="14" s="1"/>
  <c r="EF223" i="14" s="1"/>
  <c r="EF224" i="14" s="1"/>
  <c r="EF225" i="14" s="1"/>
  <c r="EF226" i="14" s="1"/>
  <c r="EF227" i="14" s="1"/>
  <c r="EF228" i="14" s="1"/>
  <c r="EF229" i="14" s="1"/>
  <c r="EF230" i="14" s="1"/>
  <c r="EF231" i="14" s="1"/>
  <c r="EF232" i="14" s="1"/>
  <c r="EF233" i="14" s="1"/>
  <c r="EF234" i="14" s="1"/>
  <c r="EF235" i="14" s="1"/>
  <c r="EF236" i="14" s="1"/>
  <c r="EF237" i="14" s="1"/>
  <c r="EF238" i="14" s="1"/>
  <c r="BD45" i="14"/>
  <c r="Z51" i="14"/>
  <c r="CS98" i="14"/>
  <c r="CS99" i="14" s="1"/>
  <c r="CS100" i="14" s="1"/>
  <c r="CS101" i="14" s="1"/>
  <c r="CS102" i="14" s="1"/>
  <c r="CS103" i="14" s="1"/>
  <c r="CS104" i="14" s="1"/>
  <c r="CS105" i="14" s="1"/>
  <c r="CS106" i="14" s="1"/>
  <c r="CS107" i="14" s="1"/>
  <c r="CS108" i="14" s="1"/>
  <c r="CS109" i="14" s="1"/>
  <c r="CS110" i="14" s="1"/>
  <c r="CS111" i="14" s="1"/>
  <c r="CS112" i="14" s="1"/>
  <c r="CS113" i="14" s="1"/>
  <c r="CS114" i="14" s="1"/>
  <c r="CS115" i="14" s="1"/>
  <c r="CS116" i="14" s="1"/>
  <c r="CS117" i="14" s="1"/>
  <c r="CS118" i="14" s="1"/>
  <c r="CS119" i="14" s="1"/>
  <c r="CS120" i="14" s="1"/>
  <c r="CS121" i="14" s="1"/>
  <c r="CS122" i="14" s="1"/>
  <c r="CS123" i="14" s="1"/>
  <c r="CS124" i="14" s="1"/>
  <c r="CS125" i="14" s="1"/>
  <c r="CS126" i="14" s="1"/>
  <c r="CS127" i="14" s="1"/>
  <c r="CS128" i="14" s="1"/>
  <c r="CS129" i="14" s="1"/>
  <c r="CS130" i="14" s="1"/>
  <c r="CS131" i="14" s="1"/>
  <c r="CS132" i="14" s="1"/>
  <c r="CS133" i="14" s="1"/>
  <c r="CS134" i="14" s="1"/>
  <c r="CS135" i="14" s="1"/>
  <c r="CS136" i="14" s="1"/>
  <c r="CS137" i="14" s="1"/>
  <c r="CS138" i="14" s="1"/>
  <c r="CS139" i="14" s="1"/>
  <c r="CS140" i="14" s="1"/>
  <c r="CS141" i="14" s="1"/>
  <c r="CS142" i="14" s="1"/>
  <c r="CS143" i="14" s="1"/>
  <c r="CS144" i="14" s="1"/>
  <c r="CS145" i="14" s="1"/>
  <c r="CS146" i="14" s="1"/>
  <c r="CS147" i="14" s="1"/>
  <c r="CS148" i="14" s="1"/>
  <c r="CS149" i="14" s="1"/>
  <c r="CS150" i="14" s="1"/>
  <c r="CS151" i="14" s="1"/>
  <c r="CS152" i="14" s="1"/>
  <c r="CS153" i="14" s="1"/>
  <c r="CS154" i="14" s="1"/>
  <c r="CS155" i="14" s="1"/>
  <c r="CS156" i="14" s="1"/>
  <c r="CS157" i="14" s="1"/>
  <c r="CS158" i="14" s="1"/>
  <c r="CS159" i="14" s="1"/>
  <c r="CS160" i="14" s="1"/>
  <c r="CS161" i="14" s="1"/>
  <c r="CS162" i="14" s="1"/>
  <c r="CS163" i="14" s="1"/>
  <c r="CS164" i="14" s="1"/>
  <c r="CS165" i="14" s="1"/>
  <c r="CS166" i="14" s="1"/>
  <c r="CS167" i="14" s="1"/>
  <c r="CS168" i="14" s="1"/>
  <c r="CS169" i="14" s="1"/>
  <c r="CS170" i="14" s="1"/>
  <c r="CS171" i="14" s="1"/>
  <c r="CS172" i="14" s="1"/>
  <c r="CS173" i="14" s="1"/>
  <c r="CS174" i="14" s="1"/>
  <c r="CS175" i="14" s="1"/>
  <c r="CS176" i="14" s="1"/>
  <c r="CS177" i="14" s="1"/>
  <c r="CS178" i="14" s="1"/>
  <c r="CS179" i="14" s="1"/>
  <c r="CS180" i="14" s="1"/>
  <c r="CS181" i="14" s="1"/>
  <c r="CS182" i="14" s="1"/>
  <c r="CS183" i="14" s="1"/>
  <c r="CS184" i="14" s="1"/>
  <c r="CS185" i="14" s="1"/>
  <c r="CS186" i="14" s="1"/>
  <c r="CS187" i="14" s="1"/>
  <c r="CS188" i="14" s="1"/>
  <c r="CS189" i="14" s="1"/>
  <c r="CS190" i="14" s="1"/>
  <c r="CS191" i="14" s="1"/>
  <c r="CS192" i="14" s="1"/>
  <c r="CS193" i="14" s="1"/>
  <c r="CS194" i="14" s="1"/>
  <c r="CS195" i="14" s="1"/>
  <c r="CS196" i="14" s="1"/>
  <c r="CS197" i="14" s="1"/>
  <c r="CS198" i="14" s="1"/>
  <c r="CS199" i="14" s="1"/>
  <c r="CS200" i="14" s="1"/>
  <c r="CS201" i="14" s="1"/>
  <c r="CS202" i="14" s="1"/>
  <c r="CS203" i="14" s="1"/>
  <c r="CS204" i="14" s="1"/>
  <c r="CS205" i="14" s="1"/>
  <c r="CS206" i="14" s="1"/>
  <c r="CS207" i="14" s="1"/>
  <c r="CS208" i="14" s="1"/>
  <c r="CS209" i="14" s="1"/>
  <c r="CS210" i="14" s="1"/>
  <c r="CS211" i="14" s="1"/>
  <c r="CS212" i="14" s="1"/>
  <c r="CS213" i="14" s="1"/>
  <c r="CS214" i="14" s="1"/>
  <c r="CS215" i="14" s="1"/>
  <c r="CS216" i="14" s="1"/>
  <c r="CS217" i="14" s="1"/>
  <c r="CS218" i="14" s="1"/>
  <c r="CS219" i="14" s="1"/>
  <c r="CS220" i="14" s="1"/>
  <c r="CS221" i="14" s="1"/>
  <c r="CS222" i="14" s="1"/>
  <c r="CS223" i="14" s="1"/>
  <c r="CS224" i="14" s="1"/>
  <c r="CS225" i="14" s="1"/>
  <c r="CS226" i="14" s="1"/>
  <c r="CS227" i="14" s="1"/>
  <c r="CS228" i="14" s="1"/>
  <c r="CS229" i="14" s="1"/>
  <c r="CS230" i="14" s="1"/>
  <c r="CS231" i="14" s="1"/>
  <c r="CS232" i="14" s="1"/>
  <c r="CS233" i="14" s="1"/>
  <c r="CS234" i="14" s="1"/>
  <c r="CS235" i="14" s="1"/>
  <c r="CS236" i="14" s="1"/>
  <c r="CS237" i="14" s="1"/>
  <c r="CS238" i="14" s="1"/>
  <c r="BC41" i="14"/>
  <c r="Y47" i="14"/>
  <c r="HA98" i="14"/>
  <c r="HA99" i="14" s="1"/>
  <c r="HA100" i="14" s="1"/>
  <c r="HA101" i="14" s="1"/>
  <c r="HA102" i="14" s="1"/>
  <c r="HA103" i="14" s="1"/>
  <c r="HA104" i="14" s="1"/>
  <c r="HA105" i="14" s="1"/>
  <c r="HA106" i="14" s="1"/>
  <c r="HA107" i="14" s="1"/>
  <c r="HA108" i="14" s="1"/>
  <c r="HA109" i="14" s="1"/>
  <c r="HA110" i="14" s="1"/>
  <c r="HA111" i="14" s="1"/>
  <c r="HA112" i="14" s="1"/>
  <c r="HA113" i="14" s="1"/>
  <c r="HA114" i="14" s="1"/>
  <c r="HA115" i="14" s="1"/>
  <c r="HA116" i="14" s="1"/>
  <c r="HA117" i="14" s="1"/>
  <c r="HA118" i="14" s="1"/>
  <c r="HA119" i="14" s="1"/>
  <c r="HA120" i="14" s="1"/>
  <c r="HA121" i="14" s="1"/>
  <c r="HA122" i="14" s="1"/>
  <c r="HA123" i="14" s="1"/>
  <c r="HA124" i="14" s="1"/>
  <c r="HA125" i="14" s="1"/>
  <c r="HA126" i="14" s="1"/>
  <c r="HA127" i="14" s="1"/>
  <c r="HA128" i="14" s="1"/>
  <c r="HA129" i="14" s="1"/>
  <c r="HA130" i="14" s="1"/>
  <c r="HA131" i="14" s="1"/>
  <c r="HA132" i="14" s="1"/>
  <c r="HA133" i="14" s="1"/>
  <c r="HA134" i="14" s="1"/>
  <c r="HA135" i="14" s="1"/>
  <c r="HA136" i="14" s="1"/>
  <c r="HA137" i="14" s="1"/>
  <c r="HA138" i="14" s="1"/>
  <c r="HA139" i="14" s="1"/>
  <c r="HA140" i="14" s="1"/>
  <c r="HA141" i="14" s="1"/>
  <c r="HA142" i="14" s="1"/>
  <c r="HA143" i="14" s="1"/>
  <c r="HA144" i="14" s="1"/>
  <c r="HA145" i="14" s="1"/>
  <c r="HA146" i="14" s="1"/>
  <c r="HA147" i="14" s="1"/>
  <c r="HA148" i="14" s="1"/>
  <c r="HA149" i="14" s="1"/>
  <c r="HA150" i="14" s="1"/>
  <c r="HA151" i="14" s="1"/>
  <c r="HA152" i="14" s="1"/>
  <c r="HA153" i="14" s="1"/>
  <c r="HA154" i="14" s="1"/>
  <c r="HA155" i="14" s="1"/>
  <c r="HA156" i="14" s="1"/>
  <c r="HA157" i="14" s="1"/>
  <c r="HA158" i="14" s="1"/>
  <c r="HA159" i="14" s="1"/>
  <c r="HA160" i="14" s="1"/>
  <c r="HA161" i="14" s="1"/>
  <c r="HA162" i="14" s="1"/>
  <c r="HA163" i="14" s="1"/>
  <c r="HA164" i="14" s="1"/>
  <c r="HA165" i="14" s="1"/>
  <c r="HA166" i="14" s="1"/>
  <c r="HA167" i="14" s="1"/>
  <c r="HA168" i="14" s="1"/>
  <c r="HA169" i="14" s="1"/>
  <c r="HA170" i="14" s="1"/>
  <c r="HA171" i="14" s="1"/>
  <c r="HA172" i="14" s="1"/>
  <c r="HA173" i="14" s="1"/>
  <c r="HA174" i="14" s="1"/>
  <c r="HA175" i="14" s="1"/>
  <c r="HA176" i="14" s="1"/>
  <c r="HA177" i="14" s="1"/>
  <c r="HA178" i="14" s="1"/>
  <c r="HA179" i="14" s="1"/>
  <c r="HA180" i="14" s="1"/>
  <c r="HA181" i="14" s="1"/>
  <c r="HA182" i="14" s="1"/>
  <c r="HA183" i="14" s="1"/>
  <c r="HA184" i="14" s="1"/>
  <c r="HA185" i="14" s="1"/>
  <c r="HA186" i="14" s="1"/>
  <c r="HA187" i="14" s="1"/>
  <c r="HA188" i="14" s="1"/>
  <c r="HA189" i="14" s="1"/>
  <c r="HA190" i="14" s="1"/>
  <c r="HA191" i="14" s="1"/>
  <c r="HA192" i="14" s="1"/>
  <c r="HA193" i="14" s="1"/>
  <c r="HA194" i="14" s="1"/>
  <c r="HA195" i="14" s="1"/>
  <c r="HA196" i="14" s="1"/>
  <c r="HA197" i="14" s="1"/>
  <c r="HA198" i="14" s="1"/>
  <c r="HA199" i="14" s="1"/>
  <c r="HA200" i="14" s="1"/>
  <c r="HA201" i="14" s="1"/>
  <c r="HA202" i="14" s="1"/>
  <c r="HA203" i="14" s="1"/>
  <c r="HA204" i="14" s="1"/>
  <c r="HA205" i="14" s="1"/>
  <c r="HA206" i="14" s="1"/>
  <c r="HA207" i="14" s="1"/>
  <c r="HA208" i="14" s="1"/>
  <c r="HA209" i="14" s="1"/>
  <c r="HA210" i="14" s="1"/>
  <c r="HA211" i="14" s="1"/>
  <c r="HA212" i="14" s="1"/>
  <c r="HA213" i="14" s="1"/>
  <c r="HA214" i="14" s="1"/>
  <c r="HA215" i="14" s="1"/>
  <c r="HA216" i="14" s="1"/>
  <c r="HA217" i="14" s="1"/>
  <c r="HA218" i="14" s="1"/>
  <c r="HA219" i="14" s="1"/>
  <c r="HA220" i="14" s="1"/>
  <c r="HA221" i="14" s="1"/>
  <c r="HA222" i="14" s="1"/>
  <c r="HA223" i="14" s="1"/>
  <c r="HA224" i="14" s="1"/>
  <c r="HA225" i="14" s="1"/>
  <c r="HA226" i="14" s="1"/>
  <c r="HA227" i="14" s="1"/>
  <c r="HA228" i="14" s="1"/>
  <c r="HA229" i="14" s="1"/>
  <c r="HA230" i="14" s="1"/>
  <c r="HA231" i="14" s="1"/>
  <c r="HA232" i="14" s="1"/>
  <c r="HA233" i="14" s="1"/>
  <c r="HA234" i="14" s="1"/>
  <c r="HA235" i="14" s="1"/>
  <c r="HA236" i="14" s="1"/>
  <c r="HA237" i="14" s="1"/>
  <c r="HA238" i="14" s="1"/>
  <c r="BE51" i="14"/>
  <c r="AA57" i="14"/>
  <c r="HW98" i="14"/>
  <c r="HW99" i="14" s="1"/>
  <c r="HW100" i="14" s="1"/>
  <c r="HW101" i="14" s="1"/>
  <c r="HW102" i="14" s="1"/>
  <c r="HW103" i="14" s="1"/>
  <c r="HW104" i="14" s="1"/>
  <c r="HW105" i="14" s="1"/>
  <c r="HW106" i="14" s="1"/>
  <c r="HW107" i="14" s="1"/>
  <c r="HW108" i="14" s="1"/>
  <c r="HW109" i="14" s="1"/>
  <c r="HW110" i="14" s="1"/>
  <c r="HW111" i="14" s="1"/>
  <c r="HW112" i="14" s="1"/>
  <c r="HW113" i="14" s="1"/>
  <c r="HW114" i="14" s="1"/>
  <c r="HW115" i="14" s="1"/>
  <c r="HW116" i="14" s="1"/>
  <c r="HW117" i="14" s="1"/>
  <c r="HW118" i="14" s="1"/>
  <c r="HW119" i="14" s="1"/>
  <c r="HW120" i="14" s="1"/>
  <c r="HW121" i="14" s="1"/>
  <c r="HW122" i="14" s="1"/>
  <c r="HW123" i="14" s="1"/>
  <c r="HW124" i="14" s="1"/>
  <c r="HW125" i="14" s="1"/>
  <c r="HW126" i="14" s="1"/>
  <c r="HW127" i="14" s="1"/>
  <c r="HW128" i="14" s="1"/>
  <c r="HW129" i="14" s="1"/>
  <c r="HW130" i="14" s="1"/>
  <c r="HW131" i="14" s="1"/>
  <c r="HW132" i="14" s="1"/>
  <c r="HW133" i="14" s="1"/>
  <c r="HW134" i="14" s="1"/>
  <c r="HW135" i="14" s="1"/>
  <c r="HW136" i="14" s="1"/>
  <c r="HW137" i="14" s="1"/>
  <c r="HW138" i="14" s="1"/>
  <c r="HW139" i="14" s="1"/>
  <c r="HW140" i="14" s="1"/>
  <c r="HW141" i="14" s="1"/>
  <c r="HW142" i="14" s="1"/>
  <c r="HW143" i="14" s="1"/>
  <c r="HW144" i="14" s="1"/>
  <c r="HW145" i="14" s="1"/>
  <c r="HW146" i="14" s="1"/>
  <c r="HW147" i="14" s="1"/>
  <c r="HW148" i="14" s="1"/>
  <c r="HW149" i="14" s="1"/>
  <c r="HW150" i="14" s="1"/>
  <c r="HW151" i="14" s="1"/>
  <c r="HW152" i="14" s="1"/>
  <c r="HW153" i="14" s="1"/>
  <c r="HW154" i="14" s="1"/>
  <c r="HW155" i="14" s="1"/>
  <c r="HW156" i="14" s="1"/>
  <c r="HW157" i="14" s="1"/>
  <c r="HW158" i="14" s="1"/>
  <c r="HW159" i="14" s="1"/>
  <c r="HW160" i="14" s="1"/>
  <c r="HW161" i="14" s="1"/>
  <c r="HW162" i="14" s="1"/>
  <c r="HW163" i="14" s="1"/>
  <c r="HW164" i="14" s="1"/>
  <c r="HW165" i="14" s="1"/>
  <c r="HW166" i="14" s="1"/>
  <c r="HW167" i="14" s="1"/>
  <c r="HW168" i="14" s="1"/>
  <c r="HW169" i="14" s="1"/>
  <c r="HW170" i="14" s="1"/>
  <c r="HW171" i="14" s="1"/>
  <c r="HW172" i="14" s="1"/>
  <c r="HW173" i="14" s="1"/>
  <c r="HW174" i="14" s="1"/>
  <c r="HW175" i="14" s="1"/>
  <c r="HW176" i="14" s="1"/>
  <c r="HW177" i="14" s="1"/>
  <c r="HW178" i="14" s="1"/>
  <c r="HW179" i="14" s="1"/>
  <c r="HW180" i="14" s="1"/>
  <c r="HW181" i="14" s="1"/>
  <c r="HW182" i="14" s="1"/>
  <c r="HW183" i="14" s="1"/>
  <c r="HW184" i="14" s="1"/>
  <c r="HW185" i="14" s="1"/>
  <c r="HW186" i="14" s="1"/>
  <c r="HW187" i="14" s="1"/>
  <c r="HW188" i="14" s="1"/>
  <c r="HW189" i="14" s="1"/>
  <c r="HW190" i="14" s="1"/>
  <c r="HW191" i="14" s="1"/>
  <c r="HW192" i="14" s="1"/>
  <c r="HW193" i="14" s="1"/>
  <c r="HW194" i="14" s="1"/>
  <c r="HW195" i="14" s="1"/>
  <c r="HW196" i="14" s="1"/>
  <c r="HW197" i="14" s="1"/>
  <c r="HW198" i="14" s="1"/>
  <c r="HW199" i="14" s="1"/>
  <c r="HW200" i="14" s="1"/>
  <c r="HW201" i="14" s="1"/>
  <c r="HW202" i="14" s="1"/>
  <c r="HW203" i="14" s="1"/>
  <c r="HW204" i="14" s="1"/>
  <c r="HW205" i="14" s="1"/>
  <c r="HW206" i="14" s="1"/>
  <c r="HW207" i="14" s="1"/>
  <c r="HW208" i="14" s="1"/>
  <c r="HW209" i="14" s="1"/>
  <c r="HW210" i="14" s="1"/>
  <c r="HW211" i="14" s="1"/>
  <c r="HW212" i="14" s="1"/>
  <c r="HW213" i="14" s="1"/>
  <c r="HW214" i="14" s="1"/>
  <c r="HW215" i="14" s="1"/>
  <c r="HW216" i="14" s="1"/>
  <c r="HW217" i="14" s="1"/>
  <c r="HW218" i="14" s="1"/>
  <c r="HW219" i="14" s="1"/>
  <c r="HW220" i="14" s="1"/>
  <c r="HW221" i="14" s="1"/>
  <c r="HW222" i="14" s="1"/>
  <c r="HW223" i="14" s="1"/>
  <c r="HW224" i="14" s="1"/>
  <c r="HW225" i="14" s="1"/>
  <c r="HW226" i="14" s="1"/>
  <c r="HW227" i="14" s="1"/>
  <c r="HW228" i="14" s="1"/>
  <c r="HW229" i="14" s="1"/>
  <c r="HW230" i="14" s="1"/>
  <c r="HW231" i="14" s="1"/>
  <c r="HW232" i="14" s="1"/>
  <c r="HW233" i="14" s="1"/>
  <c r="HW234" i="14" s="1"/>
  <c r="HW235" i="14" s="1"/>
  <c r="HW236" i="14" s="1"/>
  <c r="HW237" i="14" s="1"/>
  <c r="HW238" i="14" s="1"/>
  <c r="W59" i="14"/>
  <c r="BA53" i="14"/>
  <c r="FE98" i="14"/>
  <c r="FE99" i="14" s="1"/>
  <c r="FE100" i="14" s="1"/>
  <c r="FE101" i="14" s="1"/>
  <c r="FE102" i="14" s="1"/>
  <c r="FE103" i="14" s="1"/>
  <c r="FE104" i="14" s="1"/>
  <c r="FE105" i="14" s="1"/>
  <c r="FE106" i="14" s="1"/>
  <c r="FE107" i="14" s="1"/>
  <c r="FE108" i="14" s="1"/>
  <c r="FE109" i="14" s="1"/>
  <c r="FE110" i="14" s="1"/>
  <c r="FE111" i="14" s="1"/>
  <c r="FE112" i="14" s="1"/>
  <c r="FE113" i="14" s="1"/>
  <c r="FE114" i="14" s="1"/>
  <c r="FE115" i="14" s="1"/>
  <c r="FE116" i="14" s="1"/>
  <c r="FE117" i="14" s="1"/>
  <c r="FE118" i="14" s="1"/>
  <c r="FE119" i="14" s="1"/>
  <c r="FE120" i="14" s="1"/>
  <c r="FE121" i="14" s="1"/>
  <c r="FE122" i="14" s="1"/>
  <c r="FE123" i="14" s="1"/>
  <c r="FE124" i="14" s="1"/>
  <c r="FE125" i="14" s="1"/>
  <c r="FE126" i="14" s="1"/>
  <c r="FE127" i="14" s="1"/>
  <c r="FE128" i="14" s="1"/>
  <c r="FE129" i="14" s="1"/>
  <c r="FE130" i="14" s="1"/>
  <c r="FE131" i="14" s="1"/>
  <c r="FE132" i="14" s="1"/>
  <c r="FE133" i="14" s="1"/>
  <c r="FE134" i="14" s="1"/>
  <c r="FE135" i="14" s="1"/>
  <c r="FE136" i="14" s="1"/>
  <c r="FE137" i="14" s="1"/>
  <c r="FE138" i="14" s="1"/>
  <c r="FE139" i="14" s="1"/>
  <c r="FE140" i="14" s="1"/>
  <c r="FE141" i="14" s="1"/>
  <c r="FE142" i="14" s="1"/>
  <c r="FE143" i="14" s="1"/>
  <c r="FE144" i="14" s="1"/>
  <c r="FE145" i="14" s="1"/>
  <c r="FE146" i="14" s="1"/>
  <c r="FE147" i="14" s="1"/>
  <c r="FE148" i="14" s="1"/>
  <c r="FE149" i="14" s="1"/>
  <c r="FE150" i="14" s="1"/>
  <c r="FE151" i="14" s="1"/>
  <c r="FE152" i="14" s="1"/>
  <c r="FE153" i="14" s="1"/>
  <c r="FE154" i="14" s="1"/>
  <c r="FE155" i="14" s="1"/>
  <c r="FE156" i="14" s="1"/>
  <c r="FE157" i="14" s="1"/>
  <c r="FE158" i="14" s="1"/>
  <c r="FE159" i="14" s="1"/>
  <c r="FE160" i="14" s="1"/>
  <c r="FE161" i="14" s="1"/>
  <c r="FE162" i="14" s="1"/>
  <c r="FE163" i="14" s="1"/>
  <c r="FE164" i="14" s="1"/>
  <c r="FE165" i="14" s="1"/>
  <c r="FE166" i="14" s="1"/>
  <c r="FE167" i="14" s="1"/>
  <c r="FE168" i="14" s="1"/>
  <c r="FE169" i="14" s="1"/>
  <c r="FE170" i="14" s="1"/>
  <c r="FE171" i="14" s="1"/>
  <c r="FE172" i="14" s="1"/>
  <c r="FE173" i="14" s="1"/>
  <c r="FE174" i="14" s="1"/>
  <c r="FE175" i="14" s="1"/>
  <c r="FE176" i="14" s="1"/>
  <c r="FE177" i="14" s="1"/>
  <c r="FE178" i="14" s="1"/>
  <c r="FE179" i="14" s="1"/>
  <c r="FE180" i="14" s="1"/>
  <c r="FE181" i="14" s="1"/>
  <c r="FE182" i="14" s="1"/>
  <c r="FE183" i="14" s="1"/>
  <c r="FE184" i="14" s="1"/>
  <c r="FE185" i="14" s="1"/>
  <c r="FE186" i="14" s="1"/>
  <c r="FE187" i="14" s="1"/>
  <c r="FE188" i="14" s="1"/>
  <c r="FE189" i="14" s="1"/>
  <c r="FE190" i="14" s="1"/>
  <c r="FE191" i="14" s="1"/>
  <c r="FE192" i="14" s="1"/>
  <c r="FE193" i="14" s="1"/>
  <c r="FE194" i="14" s="1"/>
  <c r="FE195" i="14" s="1"/>
  <c r="FE196" i="14" s="1"/>
  <c r="FE197" i="14" s="1"/>
  <c r="FE198" i="14" s="1"/>
  <c r="FE199" i="14" s="1"/>
  <c r="FE200" i="14" s="1"/>
  <c r="FE201" i="14" s="1"/>
  <c r="FE202" i="14" s="1"/>
  <c r="FE203" i="14" s="1"/>
  <c r="FE204" i="14" s="1"/>
  <c r="FE205" i="14" s="1"/>
  <c r="FE206" i="14" s="1"/>
  <c r="FE207" i="14" s="1"/>
  <c r="FE208" i="14" s="1"/>
  <c r="FE209" i="14" s="1"/>
  <c r="FE210" i="14" s="1"/>
  <c r="FE211" i="14" s="1"/>
  <c r="FE212" i="14" s="1"/>
  <c r="FE213" i="14" s="1"/>
  <c r="FE214" i="14" s="1"/>
  <c r="FE215" i="14" s="1"/>
  <c r="FE216" i="14" s="1"/>
  <c r="FE217" i="14" s="1"/>
  <c r="FE218" i="14" s="1"/>
  <c r="FE219" i="14" s="1"/>
  <c r="FE220" i="14" s="1"/>
  <c r="FE221" i="14" s="1"/>
  <c r="FE222" i="14" s="1"/>
  <c r="FE223" i="14" s="1"/>
  <c r="FE224" i="14" s="1"/>
  <c r="FE225" i="14" s="1"/>
  <c r="FE226" i="14" s="1"/>
  <c r="FE227" i="14" s="1"/>
  <c r="FE228" i="14" s="1"/>
  <c r="FE229" i="14" s="1"/>
  <c r="FE230" i="14" s="1"/>
  <c r="FE231" i="14" s="1"/>
  <c r="FE232" i="14" s="1"/>
  <c r="FE233" i="14" s="1"/>
  <c r="FE234" i="14" s="1"/>
  <c r="FE235" i="14" s="1"/>
  <c r="FE236" i="14" s="1"/>
  <c r="FE237" i="14" s="1"/>
  <c r="FE238" i="14" s="1"/>
  <c r="BA47" i="14"/>
  <c r="W53" i="14"/>
  <c r="BK98" i="14"/>
  <c r="BK99" i="14" s="1"/>
  <c r="BK100" i="14" s="1"/>
  <c r="BK101" i="14" s="1"/>
  <c r="BK102" i="14" s="1"/>
  <c r="BK103" i="14" s="1"/>
  <c r="BK104" i="14" s="1"/>
  <c r="BK105" i="14" s="1"/>
  <c r="BK106" i="14" s="1"/>
  <c r="BK107" i="14" s="1"/>
  <c r="BK108" i="14" s="1"/>
  <c r="BK109" i="14" s="1"/>
  <c r="BK110" i="14" s="1"/>
  <c r="BK111" i="14" s="1"/>
  <c r="BK112" i="14" s="1"/>
  <c r="BK113" i="14" s="1"/>
  <c r="BK114" i="14" s="1"/>
  <c r="BK115" i="14" s="1"/>
  <c r="BK116" i="14" s="1"/>
  <c r="BK117" i="14" s="1"/>
  <c r="BK118" i="14" s="1"/>
  <c r="BK119" i="14" s="1"/>
  <c r="BK120" i="14" s="1"/>
  <c r="BK121" i="14" s="1"/>
  <c r="BK122" i="14" s="1"/>
  <c r="BK123" i="14" s="1"/>
  <c r="BK124" i="14" s="1"/>
  <c r="BK125" i="14" s="1"/>
  <c r="BK126" i="14" s="1"/>
  <c r="BK127" i="14" s="1"/>
  <c r="BK128" i="14" s="1"/>
  <c r="BK129" i="14" s="1"/>
  <c r="BK130" i="14" s="1"/>
  <c r="BK131" i="14" s="1"/>
  <c r="BK132" i="14" s="1"/>
  <c r="BK133" i="14" s="1"/>
  <c r="BK134" i="14" s="1"/>
  <c r="BK135" i="14" s="1"/>
  <c r="BK136" i="14" s="1"/>
  <c r="BK137" i="14" s="1"/>
  <c r="BK138" i="14" s="1"/>
  <c r="BK139" i="14" s="1"/>
  <c r="BK140" i="14" s="1"/>
  <c r="BK141" i="14" s="1"/>
  <c r="BK142" i="14" s="1"/>
  <c r="BK143" i="14" s="1"/>
  <c r="BK144" i="14" s="1"/>
  <c r="BK145" i="14" s="1"/>
  <c r="BK146" i="14" s="1"/>
  <c r="BK147" i="14" s="1"/>
  <c r="BK148" i="14" s="1"/>
  <c r="BK149" i="14" s="1"/>
  <c r="BK150" i="14" s="1"/>
  <c r="BK151" i="14" s="1"/>
  <c r="BK152" i="14" s="1"/>
  <c r="BK153" i="14" s="1"/>
  <c r="BK154" i="14" s="1"/>
  <c r="BK155" i="14" s="1"/>
  <c r="BK156" i="14" s="1"/>
  <c r="BK157" i="14" s="1"/>
  <c r="BK158" i="14" s="1"/>
  <c r="BK159" i="14" s="1"/>
  <c r="BK160" i="14" s="1"/>
  <c r="BK161" i="14" s="1"/>
  <c r="BK162" i="14" s="1"/>
  <c r="BK163" i="14" s="1"/>
  <c r="BK164" i="14" s="1"/>
  <c r="BK165" i="14" s="1"/>
  <c r="BK166" i="14" s="1"/>
  <c r="BK167" i="14" s="1"/>
  <c r="BK168" i="14" s="1"/>
  <c r="BK169" i="14" s="1"/>
  <c r="BK170" i="14" s="1"/>
  <c r="BK171" i="14" s="1"/>
  <c r="BK172" i="14" s="1"/>
  <c r="BK173" i="14" s="1"/>
  <c r="BK174" i="14" s="1"/>
  <c r="BK175" i="14" s="1"/>
  <c r="BK176" i="14" s="1"/>
  <c r="BK177" i="14" s="1"/>
  <c r="BK178" i="14" s="1"/>
  <c r="BK179" i="14" s="1"/>
  <c r="BK180" i="14" s="1"/>
  <c r="BK181" i="14" s="1"/>
  <c r="BK182" i="14" s="1"/>
  <c r="BK183" i="14" s="1"/>
  <c r="BK184" i="14" s="1"/>
  <c r="BK185" i="14" s="1"/>
  <c r="BK186" i="14" s="1"/>
  <c r="BK187" i="14" s="1"/>
  <c r="BK188" i="14" s="1"/>
  <c r="BK189" i="14" s="1"/>
  <c r="BK190" i="14" s="1"/>
  <c r="BK191" i="14" s="1"/>
  <c r="BK192" i="14" s="1"/>
  <c r="BK193" i="14" s="1"/>
  <c r="BK194" i="14" s="1"/>
  <c r="BK195" i="14" s="1"/>
  <c r="BK196" i="14" s="1"/>
  <c r="BK197" i="14" s="1"/>
  <c r="BK198" i="14" s="1"/>
  <c r="BK199" i="14" s="1"/>
  <c r="BK200" i="14" s="1"/>
  <c r="BK201" i="14" s="1"/>
  <c r="BK202" i="14" s="1"/>
  <c r="BK203" i="14" s="1"/>
  <c r="BK204" i="14" s="1"/>
  <c r="BK205" i="14" s="1"/>
  <c r="BK206" i="14" s="1"/>
  <c r="BK207" i="14" s="1"/>
  <c r="BK208" i="14" s="1"/>
  <c r="BK209" i="14" s="1"/>
  <c r="BK210" i="14" s="1"/>
  <c r="BK211" i="14" s="1"/>
  <c r="BK212" i="14" s="1"/>
  <c r="BK213" i="14" s="1"/>
  <c r="BK214" i="14" s="1"/>
  <c r="BK215" i="14" s="1"/>
  <c r="BK216" i="14" s="1"/>
  <c r="BK217" i="14" s="1"/>
  <c r="BK218" i="14" s="1"/>
  <c r="BK219" i="14" s="1"/>
  <c r="BK220" i="14" s="1"/>
  <c r="BK221" i="14" s="1"/>
  <c r="BK222" i="14" s="1"/>
  <c r="BK223" i="14" s="1"/>
  <c r="BK224" i="14" s="1"/>
  <c r="BK225" i="14" s="1"/>
  <c r="BK226" i="14" s="1"/>
  <c r="BK227" i="14" s="1"/>
  <c r="BK228" i="14" s="1"/>
  <c r="BK229" i="14" s="1"/>
  <c r="BK230" i="14" s="1"/>
  <c r="BK231" i="14" s="1"/>
  <c r="BK232" i="14" s="1"/>
  <c r="BK233" i="14" s="1"/>
  <c r="BK234" i="14" s="1"/>
  <c r="BK235" i="14" s="1"/>
  <c r="BK236" i="14" s="1"/>
  <c r="BK237" i="14" s="1"/>
  <c r="BK238" i="14" s="1"/>
  <c r="Y45" i="14"/>
  <c r="BC39" i="14"/>
  <c r="GZ98" i="14"/>
  <c r="GZ99" i="14" s="1"/>
  <c r="GZ100" i="14" s="1"/>
  <c r="GZ101" i="14" s="1"/>
  <c r="GZ102" i="14" s="1"/>
  <c r="GZ103" i="14" s="1"/>
  <c r="GZ104" i="14" s="1"/>
  <c r="GZ105" i="14" s="1"/>
  <c r="GZ106" i="14" s="1"/>
  <c r="GZ107" i="14" s="1"/>
  <c r="GZ108" i="14" s="1"/>
  <c r="GZ109" i="14" s="1"/>
  <c r="GZ110" i="14" s="1"/>
  <c r="GZ111" i="14" s="1"/>
  <c r="GZ112" i="14" s="1"/>
  <c r="GZ113" i="14" s="1"/>
  <c r="GZ114" i="14" s="1"/>
  <c r="GZ115" i="14" s="1"/>
  <c r="GZ116" i="14" s="1"/>
  <c r="GZ117" i="14" s="1"/>
  <c r="GZ118" i="14" s="1"/>
  <c r="GZ119" i="14" s="1"/>
  <c r="GZ120" i="14" s="1"/>
  <c r="GZ121" i="14" s="1"/>
  <c r="GZ122" i="14" s="1"/>
  <c r="GZ123" i="14" s="1"/>
  <c r="GZ124" i="14" s="1"/>
  <c r="GZ125" i="14" s="1"/>
  <c r="GZ126" i="14" s="1"/>
  <c r="GZ127" i="14" s="1"/>
  <c r="GZ128" i="14" s="1"/>
  <c r="GZ129" i="14" s="1"/>
  <c r="GZ130" i="14" s="1"/>
  <c r="GZ131" i="14" s="1"/>
  <c r="GZ132" i="14" s="1"/>
  <c r="GZ133" i="14" s="1"/>
  <c r="GZ134" i="14" s="1"/>
  <c r="GZ135" i="14" s="1"/>
  <c r="GZ136" i="14" s="1"/>
  <c r="GZ137" i="14" s="1"/>
  <c r="GZ138" i="14" s="1"/>
  <c r="GZ139" i="14" s="1"/>
  <c r="GZ140" i="14" s="1"/>
  <c r="GZ141" i="14" s="1"/>
  <c r="GZ142" i="14" s="1"/>
  <c r="GZ143" i="14" s="1"/>
  <c r="GZ144" i="14" s="1"/>
  <c r="GZ145" i="14" s="1"/>
  <c r="GZ146" i="14" s="1"/>
  <c r="GZ147" i="14" s="1"/>
  <c r="GZ148" i="14" s="1"/>
  <c r="GZ149" i="14" s="1"/>
  <c r="GZ150" i="14" s="1"/>
  <c r="GZ151" i="14" s="1"/>
  <c r="GZ152" i="14" s="1"/>
  <c r="GZ153" i="14" s="1"/>
  <c r="GZ154" i="14" s="1"/>
  <c r="GZ155" i="14" s="1"/>
  <c r="GZ156" i="14" s="1"/>
  <c r="GZ157" i="14" s="1"/>
  <c r="GZ158" i="14" s="1"/>
  <c r="GZ159" i="14" s="1"/>
  <c r="GZ160" i="14" s="1"/>
  <c r="GZ161" i="14" s="1"/>
  <c r="GZ162" i="14" s="1"/>
  <c r="GZ163" i="14" s="1"/>
  <c r="GZ164" i="14" s="1"/>
  <c r="GZ165" i="14" s="1"/>
  <c r="GZ166" i="14" s="1"/>
  <c r="GZ167" i="14" s="1"/>
  <c r="GZ168" i="14" s="1"/>
  <c r="GZ169" i="14" s="1"/>
  <c r="GZ170" i="14" s="1"/>
  <c r="GZ171" i="14" s="1"/>
  <c r="GZ172" i="14" s="1"/>
  <c r="GZ173" i="14" s="1"/>
  <c r="GZ174" i="14" s="1"/>
  <c r="GZ175" i="14" s="1"/>
  <c r="GZ176" i="14" s="1"/>
  <c r="GZ177" i="14" s="1"/>
  <c r="GZ178" i="14" s="1"/>
  <c r="GZ179" i="14" s="1"/>
  <c r="GZ180" i="14" s="1"/>
  <c r="GZ181" i="14" s="1"/>
  <c r="GZ182" i="14" s="1"/>
  <c r="GZ183" i="14" s="1"/>
  <c r="GZ184" i="14" s="1"/>
  <c r="GZ185" i="14" s="1"/>
  <c r="GZ186" i="14" s="1"/>
  <c r="GZ187" i="14" s="1"/>
  <c r="GZ188" i="14" s="1"/>
  <c r="GZ189" i="14" s="1"/>
  <c r="GZ190" i="14" s="1"/>
  <c r="GZ191" i="14" s="1"/>
  <c r="GZ192" i="14" s="1"/>
  <c r="GZ193" i="14" s="1"/>
  <c r="GZ194" i="14" s="1"/>
  <c r="GZ195" i="14" s="1"/>
  <c r="GZ196" i="14" s="1"/>
  <c r="GZ197" i="14" s="1"/>
  <c r="GZ198" i="14" s="1"/>
  <c r="GZ199" i="14" s="1"/>
  <c r="GZ200" i="14" s="1"/>
  <c r="GZ201" i="14" s="1"/>
  <c r="GZ202" i="14" s="1"/>
  <c r="GZ203" i="14" s="1"/>
  <c r="GZ204" i="14" s="1"/>
  <c r="GZ205" i="14" s="1"/>
  <c r="GZ206" i="14" s="1"/>
  <c r="GZ207" i="14" s="1"/>
  <c r="GZ208" i="14" s="1"/>
  <c r="GZ209" i="14" s="1"/>
  <c r="GZ210" i="14" s="1"/>
  <c r="GZ211" i="14" s="1"/>
  <c r="GZ212" i="14" s="1"/>
  <c r="GZ213" i="14" s="1"/>
  <c r="GZ214" i="14" s="1"/>
  <c r="GZ215" i="14" s="1"/>
  <c r="GZ216" i="14" s="1"/>
  <c r="GZ217" i="14" s="1"/>
  <c r="GZ218" i="14" s="1"/>
  <c r="GZ219" i="14" s="1"/>
  <c r="GZ220" i="14" s="1"/>
  <c r="GZ221" i="14" s="1"/>
  <c r="GZ222" i="14" s="1"/>
  <c r="GZ223" i="14" s="1"/>
  <c r="GZ224" i="14" s="1"/>
  <c r="GZ225" i="14" s="1"/>
  <c r="GZ226" i="14" s="1"/>
  <c r="GZ227" i="14" s="1"/>
  <c r="GZ228" i="14" s="1"/>
  <c r="GZ229" i="14" s="1"/>
  <c r="GZ230" i="14" s="1"/>
  <c r="GZ231" i="14" s="1"/>
  <c r="GZ232" i="14" s="1"/>
  <c r="GZ233" i="14" s="1"/>
  <c r="GZ234" i="14" s="1"/>
  <c r="GZ235" i="14" s="1"/>
  <c r="GZ236" i="14" s="1"/>
  <c r="GZ237" i="14" s="1"/>
  <c r="GZ238" i="14" s="1"/>
  <c r="BE50" i="14"/>
  <c r="AA56" i="14"/>
  <c r="CR98" i="14"/>
  <c r="CR99" i="14" s="1"/>
  <c r="CR100" i="14" s="1"/>
  <c r="CR101" i="14" s="1"/>
  <c r="CR102" i="14" s="1"/>
  <c r="CR103" i="14" s="1"/>
  <c r="CR104" i="14" s="1"/>
  <c r="CR105" i="14" s="1"/>
  <c r="CR106" i="14" s="1"/>
  <c r="CR107" i="14" s="1"/>
  <c r="CR108" i="14" s="1"/>
  <c r="CR109" i="14" s="1"/>
  <c r="CR110" i="14" s="1"/>
  <c r="CR111" i="14" s="1"/>
  <c r="CR112" i="14" s="1"/>
  <c r="CR113" i="14" s="1"/>
  <c r="CR114" i="14" s="1"/>
  <c r="CR115" i="14" s="1"/>
  <c r="CR116" i="14" s="1"/>
  <c r="CR117" i="14" s="1"/>
  <c r="CR118" i="14" s="1"/>
  <c r="CR119" i="14" s="1"/>
  <c r="CR120" i="14" s="1"/>
  <c r="CR121" i="14" s="1"/>
  <c r="CR122" i="14" s="1"/>
  <c r="CR123" i="14" s="1"/>
  <c r="CR124" i="14" s="1"/>
  <c r="CR125" i="14" s="1"/>
  <c r="CR126" i="14" s="1"/>
  <c r="CR127" i="14" s="1"/>
  <c r="CR128" i="14" s="1"/>
  <c r="CR129" i="14" s="1"/>
  <c r="CR130" i="14" s="1"/>
  <c r="CR131" i="14" s="1"/>
  <c r="CR132" i="14" s="1"/>
  <c r="CR133" i="14" s="1"/>
  <c r="CR134" i="14" s="1"/>
  <c r="CR135" i="14" s="1"/>
  <c r="CR136" i="14" s="1"/>
  <c r="CR137" i="14" s="1"/>
  <c r="CR138" i="14" s="1"/>
  <c r="CR139" i="14" s="1"/>
  <c r="CR140" i="14" s="1"/>
  <c r="CR141" i="14" s="1"/>
  <c r="CR142" i="14" s="1"/>
  <c r="CR143" i="14" s="1"/>
  <c r="CR144" i="14" s="1"/>
  <c r="CR145" i="14" s="1"/>
  <c r="CR146" i="14" s="1"/>
  <c r="CR147" i="14" s="1"/>
  <c r="CR148" i="14" s="1"/>
  <c r="CR149" i="14" s="1"/>
  <c r="CR150" i="14" s="1"/>
  <c r="CR151" i="14" s="1"/>
  <c r="CR152" i="14" s="1"/>
  <c r="CR153" i="14" s="1"/>
  <c r="CR154" i="14" s="1"/>
  <c r="CR155" i="14" s="1"/>
  <c r="CR156" i="14" s="1"/>
  <c r="CR157" i="14" s="1"/>
  <c r="CR158" i="14" s="1"/>
  <c r="CR159" i="14" s="1"/>
  <c r="CR160" i="14" s="1"/>
  <c r="CR161" i="14" s="1"/>
  <c r="CR162" i="14" s="1"/>
  <c r="CR163" i="14" s="1"/>
  <c r="CR164" i="14" s="1"/>
  <c r="CR165" i="14" s="1"/>
  <c r="CR166" i="14" s="1"/>
  <c r="CR167" i="14" s="1"/>
  <c r="CR168" i="14" s="1"/>
  <c r="CR169" i="14" s="1"/>
  <c r="CR170" i="14" s="1"/>
  <c r="CR171" i="14" s="1"/>
  <c r="CR172" i="14" s="1"/>
  <c r="CR173" i="14" s="1"/>
  <c r="CR174" i="14" s="1"/>
  <c r="CR175" i="14" s="1"/>
  <c r="CR176" i="14" s="1"/>
  <c r="CR177" i="14" s="1"/>
  <c r="CR178" i="14" s="1"/>
  <c r="CR179" i="14" s="1"/>
  <c r="CR180" i="14" s="1"/>
  <c r="CR181" i="14" s="1"/>
  <c r="CR182" i="14" s="1"/>
  <c r="CR183" i="14" s="1"/>
  <c r="CR184" i="14" s="1"/>
  <c r="CR185" i="14" s="1"/>
  <c r="CR186" i="14" s="1"/>
  <c r="CR187" i="14" s="1"/>
  <c r="CR188" i="14" s="1"/>
  <c r="CR189" i="14" s="1"/>
  <c r="CR190" i="14" s="1"/>
  <c r="CR191" i="14" s="1"/>
  <c r="CR192" i="14" s="1"/>
  <c r="CR193" i="14" s="1"/>
  <c r="CR194" i="14" s="1"/>
  <c r="CR195" i="14" s="1"/>
  <c r="CR196" i="14" s="1"/>
  <c r="CR197" i="14" s="1"/>
  <c r="CR198" i="14" s="1"/>
  <c r="CR199" i="14" s="1"/>
  <c r="CR200" i="14" s="1"/>
  <c r="CR201" i="14" s="1"/>
  <c r="CR202" i="14" s="1"/>
  <c r="CR203" i="14" s="1"/>
  <c r="CR204" i="14" s="1"/>
  <c r="CR205" i="14" s="1"/>
  <c r="CR206" i="14" s="1"/>
  <c r="CR207" i="14" s="1"/>
  <c r="CR208" i="14" s="1"/>
  <c r="CR209" i="14" s="1"/>
  <c r="CR210" i="14" s="1"/>
  <c r="CR211" i="14" s="1"/>
  <c r="CR212" i="14" s="1"/>
  <c r="CR213" i="14" s="1"/>
  <c r="CR214" i="14" s="1"/>
  <c r="CR215" i="14" s="1"/>
  <c r="CR216" i="14" s="1"/>
  <c r="CR217" i="14" s="1"/>
  <c r="CR218" i="14" s="1"/>
  <c r="CR219" i="14" s="1"/>
  <c r="CR220" i="14" s="1"/>
  <c r="CR221" i="14" s="1"/>
  <c r="CR222" i="14" s="1"/>
  <c r="CR223" i="14" s="1"/>
  <c r="CR224" i="14" s="1"/>
  <c r="CR225" i="14" s="1"/>
  <c r="CR226" i="14" s="1"/>
  <c r="CR227" i="14" s="1"/>
  <c r="CR228" i="14" s="1"/>
  <c r="CR229" i="14" s="1"/>
  <c r="CR230" i="14" s="1"/>
  <c r="CR231" i="14" s="1"/>
  <c r="CR232" i="14" s="1"/>
  <c r="CR233" i="14" s="1"/>
  <c r="CR234" i="14" s="1"/>
  <c r="CR235" i="14" s="1"/>
  <c r="CR236" i="14" s="1"/>
  <c r="CR237" i="14" s="1"/>
  <c r="CR238" i="14" s="1"/>
  <c r="BC40" i="14"/>
  <c r="Y46" i="14"/>
  <c r="GP98" i="14"/>
  <c r="GP99" i="14" s="1"/>
  <c r="GP100" i="14" s="1"/>
  <c r="GP101" i="14" s="1"/>
  <c r="GP102" i="14" s="1"/>
  <c r="GP103" i="14" s="1"/>
  <c r="GP104" i="14" s="1"/>
  <c r="GP105" i="14" s="1"/>
  <c r="GP106" i="14" s="1"/>
  <c r="GP107" i="14" s="1"/>
  <c r="GP108" i="14" s="1"/>
  <c r="GP109" i="14" s="1"/>
  <c r="GP110" i="14" s="1"/>
  <c r="GP111" i="14" s="1"/>
  <c r="GP112" i="14" s="1"/>
  <c r="GP113" i="14" s="1"/>
  <c r="GP114" i="14" s="1"/>
  <c r="GP115" i="14" s="1"/>
  <c r="GP116" i="14" s="1"/>
  <c r="GP117" i="14" s="1"/>
  <c r="GP118" i="14" s="1"/>
  <c r="GP119" i="14" s="1"/>
  <c r="GP120" i="14" s="1"/>
  <c r="GP121" i="14" s="1"/>
  <c r="GP122" i="14" s="1"/>
  <c r="GP123" i="14" s="1"/>
  <c r="GP124" i="14" s="1"/>
  <c r="GP125" i="14" s="1"/>
  <c r="GP126" i="14" s="1"/>
  <c r="GP127" i="14" s="1"/>
  <c r="GP128" i="14" s="1"/>
  <c r="GP129" i="14" s="1"/>
  <c r="GP130" i="14" s="1"/>
  <c r="GP131" i="14" s="1"/>
  <c r="GP132" i="14" s="1"/>
  <c r="GP133" i="14" s="1"/>
  <c r="GP134" i="14" s="1"/>
  <c r="GP135" i="14" s="1"/>
  <c r="GP136" i="14" s="1"/>
  <c r="GP137" i="14" s="1"/>
  <c r="GP138" i="14" s="1"/>
  <c r="GP139" i="14" s="1"/>
  <c r="GP140" i="14" s="1"/>
  <c r="GP141" i="14" s="1"/>
  <c r="GP142" i="14" s="1"/>
  <c r="GP143" i="14" s="1"/>
  <c r="GP144" i="14" s="1"/>
  <c r="GP145" i="14" s="1"/>
  <c r="GP146" i="14" s="1"/>
  <c r="GP147" i="14" s="1"/>
  <c r="GP148" i="14" s="1"/>
  <c r="GP149" i="14" s="1"/>
  <c r="GP150" i="14" s="1"/>
  <c r="GP151" i="14" s="1"/>
  <c r="GP152" i="14" s="1"/>
  <c r="GP153" i="14" s="1"/>
  <c r="GP154" i="14" s="1"/>
  <c r="GP155" i="14" s="1"/>
  <c r="GP156" i="14" s="1"/>
  <c r="GP157" i="14" s="1"/>
  <c r="GP158" i="14" s="1"/>
  <c r="GP159" i="14" s="1"/>
  <c r="GP160" i="14" s="1"/>
  <c r="GP161" i="14" s="1"/>
  <c r="GP162" i="14" s="1"/>
  <c r="GP163" i="14" s="1"/>
  <c r="GP164" i="14" s="1"/>
  <c r="GP165" i="14" s="1"/>
  <c r="GP166" i="14" s="1"/>
  <c r="GP167" i="14" s="1"/>
  <c r="GP168" i="14" s="1"/>
  <c r="GP169" i="14" s="1"/>
  <c r="GP170" i="14" s="1"/>
  <c r="GP171" i="14" s="1"/>
  <c r="GP172" i="14" s="1"/>
  <c r="GP173" i="14" s="1"/>
  <c r="GP174" i="14" s="1"/>
  <c r="GP175" i="14" s="1"/>
  <c r="GP176" i="14" s="1"/>
  <c r="GP177" i="14" s="1"/>
  <c r="GP178" i="14" s="1"/>
  <c r="GP179" i="14" s="1"/>
  <c r="GP180" i="14" s="1"/>
  <c r="GP181" i="14" s="1"/>
  <c r="GP182" i="14" s="1"/>
  <c r="GP183" i="14" s="1"/>
  <c r="GP184" i="14" s="1"/>
  <c r="GP185" i="14" s="1"/>
  <c r="GP186" i="14" s="1"/>
  <c r="GP187" i="14" s="1"/>
  <c r="GP188" i="14" s="1"/>
  <c r="GP189" i="14" s="1"/>
  <c r="GP190" i="14" s="1"/>
  <c r="GP191" i="14" s="1"/>
  <c r="GP192" i="14" s="1"/>
  <c r="GP193" i="14" s="1"/>
  <c r="GP194" i="14" s="1"/>
  <c r="GP195" i="14" s="1"/>
  <c r="GP196" i="14" s="1"/>
  <c r="GP197" i="14" s="1"/>
  <c r="GP198" i="14" s="1"/>
  <c r="GP199" i="14" s="1"/>
  <c r="GP200" i="14" s="1"/>
  <c r="GP201" i="14" s="1"/>
  <c r="GP202" i="14" s="1"/>
  <c r="GP203" i="14" s="1"/>
  <c r="GP204" i="14" s="1"/>
  <c r="GP205" i="14" s="1"/>
  <c r="GP206" i="14" s="1"/>
  <c r="GP207" i="14" s="1"/>
  <c r="GP208" i="14" s="1"/>
  <c r="GP209" i="14" s="1"/>
  <c r="GP210" i="14" s="1"/>
  <c r="GP211" i="14" s="1"/>
  <c r="GP212" i="14" s="1"/>
  <c r="GP213" i="14" s="1"/>
  <c r="GP214" i="14" s="1"/>
  <c r="GP215" i="14" s="1"/>
  <c r="GP216" i="14" s="1"/>
  <c r="GP217" i="14" s="1"/>
  <c r="GP218" i="14" s="1"/>
  <c r="GP219" i="14" s="1"/>
  <c r="GP220" i="14" s="1"/>
  <c r="GP221" i="14" s="1"/>
  <c r="GP222" i="14" s="1"/>
  <c r="GP223" i="14" s="1"/>
  <c r="GP224" i="14" s="1"/>
  <c r="GP225" i="14" s="1"/>
  <c r="GP226" i="14" s="1"/>
  <c r="GP227" i="14" s="1"/>
  <c r="GP228" i="14" s="1"/>
  <c r="GP229" i="14" s="1"/>
  <c r="GP230" i="14" s="1"/>
  <c r="GP231" i="14" s="1"/>
  <c r="GP232" i="14" s="1"/>
  <c r="GP233" i="14" s="1"/>
  <c r="GP234" i="14" s="1"/>
  <c r="GP235" i="14" s="1"/>
  <c r="GP236" i="14" s="1"/>
  <c r="GP237" i="14" s="1"/>
  <c r="GP238" i="14" s="1"/>
  <c r="BB49" i="14"/>
  <c r="X55" i="14"/>
  <c r="CO98" i="14"/>
  <c r="CO99" i="14" s="1"/>
  <c r="CO100" i="14" s="1"/>
  <c r="CO101" i="14" s="1"/>
  <c r="CO102" i="14" s="1"/>
  <c r="CO103" i="14" s="1"/>
  <c r="CO104" i="14" s="1"/>
  <c r="CO105" i="14" s="1"/>
  <c r="CO106" i="14" s="1"/>
  <c r="CO107" i="14" s="1"/>
  <c r="CO108" i="14" s="1"/>
  <c r="CO109" i="14" s="1"/>
  <c r="CO110" i="14" s="1"/>
  <c r="CO111" i="14" s="1"/>
  <c r="CO112" i="14" s="1"/>
  <c r="CO113" i="14" s="1"/>
  <c r="CO114" i="14" s="1"/>
  <c r="CO115" i="14" s="1"/>
  <c r="CO116" i="14" s="1"/>
  <c r="CO117" i="14" s="1"/>
  <c r="CO118" i="14" s="1"/>
  <c r="CO119" i="14" s="1"/>
  <c r="CO120" i="14" s="1"/>
  <c r="CO121" i="14" s="1"/>
  <c r="CO122" i="14" s="1"/>
  <c r="CO123" i="14" s="1"/>
  <c r="CO124" i="14" s="1"/>
  <c r="CO125" i="14" s="1"/>
  <c r="CO126" i="14" s="1"/>
  <c r="CO127" i="14" s="1"/>
  <c r="CO128" i="14" s="1"/>
  <c r="CO129" i="14" s="1"/>
  <c r="CO130" i="14" s="1"/>
  <c r="CO131" i="14" s="1"/>
  <c r="CO132" i="14" s="1"/>
  <c r="CO133" i="14" s="1"/>
  <c r="CO134" i="14" s="1"/>
  <c r="CO135" i="14" s="1"/>
  <c r="CO136" i="14" s="1"/>
  <c r="CO137" i="14" s="1"/>
  <c r="CO138" i="14" s="1"/>
  <c r="CO139" i="14" s="1"/>
  <c r="CO140" i="14" s="1"/>
  <c r="CO141" i="14" s="1"/>
  <c r="CO142" i="14" s="1"/>
  <c r="CO143" i="14" s="1"/>
  <c r="CO144" i="14" s="1"/>
  <c r="CO145" i="14" s="1"/>
  <c r="CO146" i="14" s="1"/>
  <c r="CO147" i="14" s="1"/>
  <c r="CO148" i="14" s="1"/>
  <c r="CO149" i="14" s="1"/>
  <c r="CO150" i="14" s="1"/>
  <c r="CO151" i="14" s="1"/>
  <c r="CO152" i="14" s="1"/>
  <c r="CO153" i="14" s="1"/>
  <c r="CO154" i="14" s="1"/>
  <c r="CO155" i="14" s="1"/>
  <c r="CO156" i="14" s="1"/>
  <c r="CO157" i="14" s="1"/>
  <c r="CO158" i="14" s="1"/>
  <c r="CO159" i="14" s="1"/>
  <c r="CO160" i="14" s="1"/>
  <c r="CO161" i="14" s="1"/>
  <c r="CO162" i="14" s="1"/>
  <c r="CO163" i="14" s="1"/>
  <c r="CO164" i="14" s="1"/>
  <c r="CO165" i="14" s="1"/>
  <c r="CO166" i="14" s="1"/>
  <c r="CO167" i="14" s="1"/>
  <c r="CO168" i="14" s="1"/>
  <c r="CO169" i="14" s="1"/>
  <c r="CO170" i="14" s="1"/>
  <c r="CO171" i="14" s="1"/>
  <c r="CO172" i="14" s="1"/>
  <c r="CO173" i="14" s="1"/>
  <c r="CO174" i="14" s="1"/>
  <c r="CO175" i="14" s="1"/>
  <c r="CO176" i="14" s="1"/>
  <c r="CO177" i="14" s="1"/>
  <c r="CO178" i="14" s="1"/>
  <c r="CO179" i="14" s="1"/>
  <c r="CO180" i="14" s="1"/>
  <c r="CO181" i="14" s="1"/>
  <c r="CO182" i="14" s="1"/>
  <c r="CO183" i="14" s="1"/>
  <c r="CO184" i="14" s="1"/>
  <c r="CO185" i="14" s="1"/>
  <c r="CO186" i="14" s="1"/>
  <c r="CO187" i="14" s="1"/>
  <c r="CO188" i="14" s="1"/>
  <c r="CO189" i="14" s="1"/>
  <c r="CO190" i="14" s="1"/>
  <c r="CO191" i="14" s="1"/>
  <c r="CO192" i="14" s="1"/>
  <c r="CO193" i="14" s="1"/>
  <c r="CO194" i="14" s="1"/>
  <c r="CO195" i="14" s="1"/>
  <c r="CO196" i="14" s="1"/>
  <c r="CO197" i="14" s="1"/>
  <c r="CO198" i="14" s="1"/>
  <c r="CO199" i="14" s="1"/>
  <c r="CO200" i="14" s="1"/>
  <c r="CO201" i="14" s="1"/>
  <c r="CO202" i="14" s="1"/>
  <c r="CO203" i="14" s="1"/>
  <c r="CO204" i="14" s="1"/>
  <c r="CO205" i="14" s="1"/>
  <c r="CO206" i="14" s="1"/>
  <c r="CO207" i="14" s="1"/>
  <c r="CO208" i="14" s="1"/>
  <c r="CO209" i="14" s="1"/>
  <c r="CO210" i="14" s="1"/>
  <c r="CO211" i="14" s="1"/>
  <c r="CO212" i="14" s="1"/>
  <c r="CO213" i="14" s="1"/>
  <c r="CO214" i="14" s="1"/>
  <c r="CO215" i="14" s="1"/>
  <c r="CO216" i="14" s="1"/>
  <c r="CO217" i="14" s="1"/>
  <c r="CO218" i="14" s="1"/>
  <c r="CO219" i="14" s="1"/>
  <c r="CO220" i="14" s="1"/>
  <c r="CO221" i="14" s="1"/>
  <c r="CO222" i="14" s="1"/>
  <c r="CO223" i="14" s="1"/>
  <c r="CO224" i="14" s="1"/>
  <c r="CO225" i="14" s="1"/>
  <c r="CO226" i="14" s="1"/>
  <c r="CO227" i="14" s="1"/>
  <c r="CO228" i="14" s="1"/>
  <c r="CO229" i="14" s="1"/>
  <c r="CO230" i="14" s="1"/>
  <c r="CO231" i="14" s="1"/>
  <c r="CO232" i="14" s="1"/>
  <c r="CO233" i="14" s="1"/>
  <c r="CO234" i="14" s="1"/>
  <c r="CO235" i="14" s="1"/>
  <c r="CO236" i="14" s="1"/>
  <c r="CO237" i="14" s="1"/>
  <c r="CO238" i="14" s="1"/>
  <c r="BB40" i="14"/>
  <c r="X46" i="14"/>
  <c r="GT98" i="14"/>
  <c r="GT99" i="14" s="1"/>
  <c r="GT100" i="14" s="1"/>
  <c r="GT101" i="14" s="1"/>
  <c r="GT102" i="14" s="1"/>
  <c r="GT103" i="14" s="1"/>
  <c r="GT104" i="14" s="1"/>
  <c r="GT105" i="14" s="1"/>
  <c r="GT106" i="14" s="1"/>
  <c r="GT107" i="14" s="1"/>
  <c r="GT108" i="14" s="1"/>
  <c r="GT109" i="14" s="1"/>
  <c r="GT110" i="14" s="1"/>
  <c r="GT111" i="14" s="1"/>
  <c r="GT112" i="14" s="1"/>
  <c r="GT113" i="14" s="1"/>
  <c r="GT114" i="14" s="1"/>
  <c r="GT115" i="14" s="1"/>
  <c r="GT116" i="14" s="1"/>
  <c r="GT117" i="14" s="1"/>
  <c r="GT118" i="14" s="1"/>
  <c r="GT119" i="14" s="1"/>
  <c r="GT120" i="14" s="1"/>
  <c r="GT121" i="14" s="1"/>
  <c r="GT122" i="14" s="1"/>
  <c r="GT123" i="14" s="1"/>
  <c r="GT124" i="14" s="1"/>
  <c r="GT125" i="14" s="1"/>
  <c r="GT126" i="14" s="1"/>
  <c r="GT127" i="14" s="1"/>
  <c r="GT128" i="14" s="1"/>
  <c r="GT129" i="14" s="1"/>
  <c r="GT130" i="14" s="1"/>
  <c r="GT131" i="14" s="1"/>
  <c r="GT132" i="14" s="1"/>
  <c r="GT133" i="14" s="1"/>
  <c r="GT134" i="14" s="1"/>
  <c r="GT135" i="14" s="1"/>
  <c r="GT136" i="14" s="1"/>
  <c r="GT137" i="14" s="1"/>
  <c r="GT138" i="14" s="1"/>
  <c r="GT139" i="14" s="1"/>
  <c r="GT140" i="14" s="1"/>
  <c r="GT141" i="14" s="1"/>
  <c r="GT142" i="14" s="1"/>
  <c r="GT143" i="14" s="1"/>
  <c r="GT144" i="14" s="1"/>
  <c r="GT145" i="14" s="1"/>
  <c r="GT146" i="14" s="1"/>
  <c r="GT147" i="14" s="1"/>
  <c r="GT148" i="14" s="1"/>
  <c r="GT149" i="14" s="1"/>
  <c r="GT150" i="14" s="1"/>
  <c r="GT151" i="14" s="1"/>
  <c r="GT152" i="14" s="1"/>
  <c r="GT153" i="14" s="1"/>
  <c r="GT154" i="14" s="1"/>
  <c r="GT155" i="14" s="1"/>
  <c r="GT156" i="14" s="1"/>
  <c r="GT157" i="14" s="1"/>
  <c r="GT158" i="14" s="1"/>
  <c r="GT159" i="14" s="1"/>
  <c r="GT160" i="14" s="1"/>
  <c r="GT161" i="14" s="1"/>
  <c r="GT162" i="14" s="1"/>
  <c r="GT163" i="14" s="1"/>
  <c r="GT164" i="14" s="1"/>
  <c r="GT165" i="14" s="1"/>
  <c r="GT166" i="14" s="1"/>
  <c r="GT167" i="14" s="1"/>
  <c r="GT168" i="14" s="1"/>
  <c r="GT169" i="14" s="1"/>
  <c r="GT170" i="14" s="1"/>
  <c r="GT171" i="14" s="1"/>
  <c r="GT172" i="14" s="1"/>
  <c r="GT173" i="14" s="1"/>
  <c r="GT174" i="14" s="1"/>
  <c r="GT175" i="14" s="1"/>
  <c r="GT176" i="14" s="1"/>
  <c r="GT177" i="14" s="1"/>
  <c r="GT178" i="14" s="1"/>
  <c r="GT179" i="14" s="1"/>
  <c r="GT180" i="14" s="1"/>
  <c r="GT181" i="14" s="1"/>
  <c r="GT182" i="14" s="1"/>
  <c r="GT183" i="14" s="1"/>
  <c r="GT184" i="14" s="1"/>
  <c r="GT185" i="14" s="1"/>
  <c r="GT186" i="14" s="1"/>
  <c r="GT187" i="14" s="1"/>
  <c r="GT188" i="14" s="1"/>
  <c r="GT189" i="14" s="1"/>
  <c r="GT190" i="14" s="1"/>
  <c r="GT191" i="14" s="1"/>
  <c r="GT192" i="14" s="1"/>
  <c r="GT193" i="14" s="1"/>
  <c r="GT194" i="14" s="1"/>
  <c r="GT195" i="14" s="1"/>
  <c r="GT196" i="14" s="1"/>
  <c r="GT197" i="14" s="1"/>
  <c r="GT198" i="14" s="1"/>
  <c r="GT199" i="14" s="1"/>
  <c r="GT200" i="14" s="1"/>
  <c r="GT201" i="14" s="1"/>
  <c r="GT202" i="14" s="1"/>
  <c r="GT203" i="14" s="1"/>
  <c r="GT204" i="14" s="1"/>
  <c r="GT205" i="14" s="1"/>
  <c r="GT206" i="14" s="1"/>
  <c r="GT207" i="14" s="1"/>
  <c r="GT208" i="14" s="1"/>
  <c r="GT209" i="14" s="1"/>
  <c r="GT210" i="14" s="1"/>
  <c r="GT211" i="14" s="1"/>
  <c r="GT212" i="14" s="1"/>
  <c r="GT213" i="14" s="1"/>
  <c r="GT214" i="14" s="1"/>
  <c r="GT215" i="14" s="1"/>
  <c r="GT216" i="14" s="1"/>
  <c r="GT217" i="14" s="1"/>
  <c r="GT218" i="14" s="1"/>
  <c r="GT219" i="14" s="1"/>
  <c r="GT220" i="14" s="1"/>
  <c r="GT221" i="14" s="1"/>
  <c r="GT222" i="14" s="1"/>
  <c r="GT223" i="14" s="1"/>
  <c r="GT224" i="14" s="1"/>
  <c r="GT225" i="14" s="1"/>
  <c r="GT226" i="14" s="1"/>
  <c r="GT227" i="14" s="1"/>
  <c r="GT228" i="14" s="1"/>
  <c r="GT229" i="14" s="1"/>
  <c r="GT230" i="14" s="1"/>
  <c r="GT231" i="14" s="1"/>
  <c r="GT232" i="14" s="1"/>
  <c r="GT233" i="14" s="1"/>
  <c r="GT234" i="14" s="1"/>
  <c r="GT235" i="14" s="1"/>
  <c r="GT236" i="14" s="1"/>
  <c r="GT237" i="14" s="1"/>
  <c r="GT238" i="14" s="1"/>
  <c r="BC50" i="14"/>
  <c r="Y56" i="14"/>
  <c r="CL98" i="14"/>
  <c r="CL99" i="14" s="1"/>
  <c r="CL100" i="14" s="1"/>
  <c r="CL101" i="14" s="1"/>
  <c r="CL102" i="14" s="1"/>
  <c r="CL103" i="14" s="1"/>
  <c r="CL104" i="14" s="1"/>
  <c r="CL105" i="14" s="1"/>
  <c r="CL106" i="14" s="1"/>
  <c r="CL107" i="14" s="1"/>
  <c r="CL108" i="14" s="1"/>
  <c r="CL109" i="14" s="1"/>
  <c r="CL110" i="14" s="1"/>
  <c r="CL111" i="14" s="1"/>
  <c r="CL112" i="14" s="1"/>
  <c r="CL113" i="14" s="1"/>
  <c r="CL114" i="14" s="1"/>
  <c r="CL115" i="14" s="1"/>
  <c r="CL116" i="14" s="1"/>
  <c r="CL117" i="14" s="1"/>
  <c r="CL118" i="14" s="1"/>
  <c r="CL119" i="14" s="1"/>
  <c r="CL120" i="14" s="1"/>
  <c r="CL121" i="14" s="1"/>
  <c r="CL122" i="14" s="1"/>
  <c r="CL123" i="14" s="1"/>
  <c r="CL124" i="14" s="1"/>
  <c r="CL125" i="14" s="1"/>
  <c r="CL126" i="14" s="1"/>
  <c r="CL127" i="14" s="1"/>
  <c r="CL128" i="14" s="1"/>
  <c r="CL129" i="14" s="1"/>
  <c r="CL130" i="14" s="1"/>
  <c r="CL131" i="14" s="1"/>
  <c r="CL132" i="14" s="1"/>
  <c r="CL133" i="14" s="1"/>
  <c r="CL134" i="14" s="1"/>
  <c r="CL135" i="14" s="1"/>
  <c r="CL136" i="14" s="1"/>
  <c r="CL137" i="14" s="1"/>
  <c r="CL138" i="14" s="1"/>
  <c r="CL139" i="14" s="1"/>
  <c r="CL140" i="14" s="1"/>
  <c r="CL141" i="14" s="1"/>
  <c r="CL142" i="14" s="1"/>
  <c r="CL143" i="14" s="1"/>
  <c r="CL144" i="14" s="1"/>
  <c r="CL145" i="14" s="1"/>
  <c r="CL146" i="14" s="1"/>
  <c r="CL147" i="14" s="1"/>
  <c r="CL148" i="14" s="1"/>
  <c r="CL149" i="14" s="1"/>
  <c r="CL150" i="14" s="1"/>
  <c r="CL151" i="14" s="1"/>
  <c r="CL152" i="14" s="1"/>
  <c r="CL153" i="14" s="1"/>
  <c r="CL154" i="14" s="1"/>
  <c r="CL155" i="14" s="1"/>
  <c r="CL156" i="14" s="1"/>
  <c r="CL157" i="14" s="1"/>
  <c r="CL158" i="14" s="1"/>
  <c r="CL159" i="14" s="1"/>
  <c r="CL160" i="14" s="1"/>
  <c r="CL161" i="14" s="1"/>
  <c r="CL162" i="14" s="1"/>
  <c r="CL163" i="14" s="1"/>
  <c r="CL164" i="14" s="1"/>
  <c r="CL165" i="14" s="1"/>
  <c r="CL166" i="14" s="1"/>
  <c r="CL167" i="14" s="1"/>
  <c r="CL168" i="14" s="1"/>
  <c r="CL169" i="14" s="1"/>
  <c r="CL170" i="14" s="1"/>
  <c r="CL171" i="14" s="1"/>
  <c r="CL172" i="14" s="1"/>
  <c r="CL173" i="14" s="1"/>
  <c r="CL174" i="14" s="1"/>
  <c r="CL175" i="14" s="1"/>
  <c r="CL176" i="14" s="1"/>
  <c r="CL177" i="14" s="1"/>
  <c r="CL178" i="14" s="1"/>
  <c r="CL179" i="14" s="1"/>
  <c r="CL180" i="14" s="1"/>
  <c r="CL181" i="14" s="1"/>
  <c r="CL182" i="14" s="1"/>
  <c r="CL183" i="14" s="1"/>
  <c r="CL184" i="14" s="1"/>
  <c r="CL185" i="14" s="1"/>
  <c r="CL186" i="14" s="1"/>
  <c r="CL187" i="14" s="1"/>
  <c r="CL188" i="14" s="1"/>
  <c r="CL189" i="14" s="1"/>
  <c r="CL190" i="14" s="1"/>
  <c r="CL191" i="14" s="1"/>
  <c r="CL192" i="14" s="1"/>
  <c r="CL193" i="14" s="1"/>
  <c r="CL194" i="14" s="1"/>
  <c r="CL195" i="14" s="1"/>
  <c r="CL196" i="14" s="1"/>
  <c r="CL197" i="14" s="1"/>
  <c r="CL198" i="14" s="1"/>
  <c r="CL199" i="14" s="1"/>
  <c r="CL200" i="14" s="1"/>
  <c r="CL201" i="14" s="1"/>
  <c r="CL202" i="14" s="1"/>
  <c r="CL203" i="14" s="1"/>
  <c r="CL204" i="14" s="1"/>
  <c r="CL205" i="14" s="1"/>
  <c r="CL206" i="14" s="1"/>
  <c r="CL207" i="14" s="1"/>
  <c r="CL208" i="14" s="1"/>
  <c r="CL209" i="14" s="1"/>
  <c r="CL210" i="14" s="1"/>
  <c r="CL211" i="14" s="1"/>
  <c r="CL212" i="14" s="1"/>
  <c r="CL213" i="14" s="1"/>
  <c r="CL214" i="14" s="1"/>
  <c r="CL215" i="14" s="1"/>
  <c r="CL216" i="14" s="1"/>
  <c r="CL217" i="14" s="1"/>
  <c r="CL218" i="14" s="1"/>
  <c r="CL219" i="14" s="1"/>
  <c r="CL220" i="14" s="1"/>
  <c r="CL221" i="14" s="1"/>
  <c r="CL222" i="14" s="1"/>
  <c r="CL223" i="14" s="1"/>
  <c r="CL224" i="14" s="1"/>
  <c r="CL225" i="14" s="1"/>
  <c r="CL226" i="14" s="1"/>
  <c r="CL227" i="14" s="1"/>
  <c r="CL228" i="14" s="1"/>
  <c r="CL229" i="14" s="1"/>
  <c r="CL230" i="14" s="1"/>
  <c r="CL231" i="14" s="1"/>
  <c r="CL232" i="14" s="1"/>
  <c r="CL233" i="14" s="1"/>
  <c r="CL234" i="14" s="1"/>
  <c r="CL235" i="14" s="1"/>
  <c r="CL236" i="14" s="1"/>
  <c r="CL237" i="14" s="1"/>
  <c r="CL238" i="14" s="1"/>
  <c r="BA40" i="14"/>
  <c r="W46" i="14"/>
  <c r="GQ98" i="14"/>
  <c r="GQ99" i="14" s="1"/>
  <c r="GQ100" i="14" s="1"/>
  <c r="GQ101" i="14" s="1"/>
  <c r="GQ102" i="14" s="1"/>
  <c r="GQ103" i="14" s="1"/>
  <c r="GQ104" i="14" s="1"/>
  <c r="GQ105" i="14" s="1"/>
  <c r="GQ106" i="14" s="1"/>
  <c r="GQ107" i="14" s="1"/>
  <c r="GQ108" i="14" s="1"/>
  <c r="GQ109" i="14" s="1"/>
  <c r="GQ110" i="14" s="1"/>
  <c r="GQ111" i="14" s="1"/>
  <c r="GQ112" i="14" s="1"/>
  <c r="GQ113" i="14" s="1"/>
  <c r="GQ114" i="14" s="1"/>
  <c r="GQ115" i="14" s="1"/>
  <c r="GQ116" i="14" s="1"/>
  <c r="GQ117" i="14" s="1"/>
  <c r="GQ118" i="14" s="1"/>
  <c r="GQ119" i="14" s="1"/>
  <c r="GQ120" i="14" s="1"/>
  <c r="GQ121" i="14" s="1"/>
  <c r="GQ122" i="14" s="1"/>
  <c r="GQ123" i="14" s="1"/>
  <c r="GQ124" i="14" s="1"/>
  <c r="GQ125" i="14" s="1"/>
  <c r="GQ126" i="14" s="1"/>
  <c r="GQ127" i="14" s="1"/>
  <c r="GQ128" i="14" s="1"/>
  <c r="GQ129" i="14" s="1"/>
  <c r="GQ130" i="14" s="1"/>
  <c r="GQ131" i="14" s="1"/>
  <c r="GQ132" i="14" s="1"/>
  <c r="GQ133" i="14" s="1"/>
  <c r="GQ134" i="14" s="1"/>
  <c r="GQ135" i="14" s="1"/>
  <c r="GQ136" i="14" s="1"/>
  <c r="GQ137" i="14" s="1"/>
  <c r="GQ138" i="14" s="1"/>
  <c r="GQ139" i="14" s="1"/>
  <c r="GQ140" i="14" s="1"/>
  <c r="GQ141" i="14" s="1"/>
  <c r="GQ142" i="14" s="1"/>
  <c r="GQ143" i="14" s="1"/>
  <c r="GQ144" i="14" s="1"/>
  <c r="GQ145" i="14" s="1"/>
  <c r="GQ146" i="14" s="1"/>
  <c r="GQ147" i="14" s="1"/>
  <c r="GQ148" i="14" s="1"/>
  <c r="GQ149" i="14" s="1"/>
  <c r="GQ150" i="14" s="1"/>
  <c r="GQ151" i="14" s="1"/>
  <c r="GQ152" i="14" s="1"/>
  <c r="GQ153" i="14" s="1"/>
  <c r="GQ154" i="14" s="1"/>
  <c r="GQ155" i="14" s="1"/>
  <c r="GQ156" i="14" s="1"/>
  <c r="GQ157" i="14" s="1"/>
  <c r="GQ158" i="14" s="1"/>
  <c r="GQ159" i="14" s="1"/>
  <c r="GQ160" i="14" s="1"/>
  <c r="GQ161" i="14" s="1"/>
  <c r="GQ162" i="14" s="1"/>
  <c r="GQ163" i="14" s="1"/>
  <c r="GQ164" i="14" s="1"/>
  <c r="GQ165" i="14" s="1"/>
  <c r="GQ166" i="14" s="1"/>
  <c r="GQ167" i="14" s="1"/>
  <c r="GQ168" i="14" s="1"/>
  <c r="GQ169" i="14" s="1"/>
  <c r="GQ170" i="14" s="1"/>
  <c r="GQ171" i="14" s="1"/>
  <c r="GQ172" i="14" s="1"/>
  <c r="GQ173" i="14" s="1"/>
  <c r="GQ174" i="14" s="1"/>
  <c r="GQ175" i="14" s="1"/>
  <c r="GQ176" i="14" s="1"/>
  <c r="GQ177" i="14" s="1"/>
  <c r="GQ178" i="14" s="1"/>
  <c r="GQ179" i="14" s="1"/>
  <c r="GQ180" i="14" s="1"/>
  <c r="GQ181" i="14" s="1"/>
  <c r="GQ182" i="14" s="1"/>
  <c r="GQ183" i="14" s="1"/>
  <c r="GQ184" i="14" s="1"/>
  <c r="GQ185" i="14" s="1"/>
  <c r="GQ186" i="14" s="1"/>
  <c r="GQ187" i="14" s="1"/>
  <c r="GQ188" i="14" s="1"/>
  <c r="GQ189" i="14" s="1"/>
  <c r="GQ190" i="14" s="1"/>
  <c r="GQ191" i="14" s="1"/>
  <c r="GQ192" i="14" s="1"/>
  <c r="GQ193" i="14" s="1"/>
  <c r="GQ194" i="14" s="1"/>
  <c r="GQ195" i="14" s="1"/>
  <c r="GQ196" i="14" s="1"/>
  <c r="GQ197" i="14" s="1"/>
  <c r="GQ198" i="14" s="1"/>
  <c r="GQ199" i="14" s="1"/>
  <c r="GQ200" i="14" s="1"/>
  <c r="GQ201" i="14" s="1"/>
  <c r="GQ202" i="14" s="1"/>
  <c r="GQ203" i="14" s="1"/>
  <c r="GQ204" i="14" s="1"/>
  <c r="GQ205" i="14" s="1"/>
  <c r="GQ206" i="14" s="1"/>
  <c r="GQ207" i="14" s="1"/>
  <c r="GQ208" i="14" s="1"/>
  <c r="GQ209" i="14" s="1"/>
  <c r="GQ210" i="14" s="1"/>
  <c r="GQ211" i="14" s="1"/>
  <c r="GQ212" i="14" s="1"/>
  <c r="GQ213" i="14" s="1"/>
  <c r="GQ214" i="14" s="1"/>
  <c r="GQ215" i="14" s="1"/>
  <c r="GQ216" i="14" s="1"/>
  <c r="GQ217" i="14" s="1"/>
  <c r="GQ218" i="14" s="1"/>
  <c r="GQ219" i="14" s="1"/>
  <c r="GQ220" i="14" s="1"/>
  <c r="GQ221" i="14" s="1"/>
  <c r="GQ222" i="14" s="1"/>
  <c r="GQ223" i="14" s="1"/>
  <c r="GQ224" i="14" s="1"/>
  <c r="GQ225" i="14" s="1"/>
  <c r="GQ226" i="14" s="1"/>
  <c r="GQ227" i="14" s="1"/>
  <c r="GQ228" i="14" s="1"/>
  <c r="GQ229" i="14" s="1"/>
  <c r="GQ230" i="14" s="1"/>
  <c r="GQ231" i="14" s="1"/>
  <c r="GQ232" i="14" s="1"/>
  <c r="GQ233" i="14" s="1"/>
  <c r="GQ234" i="14" s="1"/>
  <c r="GQ235" i="14" s="1"/>
  <c r="GQ236" i="14" s="1"/>
  <c r="GQ237" i="14" s="1"/>
  <c r="GQ238" i="14" s="1"/>
  <c r="X56" i="14"/>
  <c r="BB50" i="14"/>
  <c r="X54" i="14"/>
  <c r="BB48" i="14"/>
  <c r="FK98" i="14"/>
  <c r="FK99" i="14" s="1"/>
  <c r="FK100" i="14" s="1"/>
  <c r="FK101" i="14" s="1"/>
  <c r="FK102" i="14" s="1"/>
  <c r="FK103" i="14" s="1"/>
  <c r="FK104" i="14" s="1"/>
  <c r="FK105" i="14" s="1"/>
  <c r="FK106" i="14" s="1"/>
  <c r="FK107" i="14" s="1"/>
  <c r="FK108" i="14" s="1"/>
  <c r="FK109" i="14" s="1"/>
  <c r="FK110" i="14" s="1"/>
  <c r="FK111" i="14" s="1"/>
  <c r="FK112" i="14" s="1"/>
  <c r="FK113" i="14" s="1"/>
  <c r="FK114" i="14" s="1"/>
  <c r="FK115" i="14" s="1"/>
  <c r="FK116" i="14" s="1"/>
  <c r="FK117" i="14" s="1"/>
  <c r="FK118" i="14" s="1"/>
  <c r="FK119" i="14" s="1"/>
  <c r="FK120" i="14" s="1"/>
  <c r="FK121" i="14" s="1"/>
  <c r="FK122" i="14" s="1"/>
  <c r="FK123" i="14" s="1"/>
  <c r="FK124" i="14" s="1"/>
  <c r="FK125" i="14" s="1"/>
  <c r="FK126" i="14" s="1"/>
  <c r="FK127" i="14" s="1"/>
  <c r="FK128" i="14" s="1"/>
  <c r="FK129" i="14" s="1"/>
  <c r="FK130" i="14" s="1"/>
  <c r="FK131" i="14" s="1"/>
  <c r="FK132" i="14" s="1"/>
  <c r="FK133" i="14" s="1"/>
  <c r="FK134" i="14" s="1"/>
  <c r="FK135" i="14" s="1"/>
  <c r="FK136" i="14" s="1"/>
  <c r="FK137" i="14" s="1"/>
  <c r="FK138" i="14" s="1"/>
  <c r="FK139" i="14" s="1"/>
  <c r="FK140" i="14" s="1"/>
  <c r="FK141" i="14" s="1"/>
  <c r="FK142" i="14" s="1"/>
  <c r="FK143" i="14" s="1"/>
  <c r="FK144" i="14" s="1"/>
  <c r="FK145" i="14" s="1"/>
  <c r="FK146" i="14" s="1"/>
  <c r="FK147" i="14" s="1"/>
  <c r="FK148" i="14" s="1"/>
  <c r="FK149" i="14" s="1"/>
  <c r="FK150" i="14" s="1"/>
  <c r="FK151" i="14" s="1"/>
  <c r="FK152" i="14" s="1"/>
  <c r="FK153" i="14" s="1"/>
  <c r="FK154" i="14" s="1"/>
  <c r="FK155" i="14" s="1"/>
  <c r="FK156" i="14" s="1"/>
  <c r="FK157" i="14" s="1"/>
  <c r="FK158" i="14" s="1"/>
  <c r="FK159" i="14" s="1"/>
  <c r="FK160" i="14" s="1"/>
  <c r="FK161" i="14" s="1"/>
  <c r="FK162" i="14" s="1"/>
  <c r="FK163" i="14" s="1"/>
  <c r="FK164" i="14" s="1"/>
  <c r="FK165" i="14" s="1"/>
  <c r="FK166" i="14" s="1"/>
  <c r="FK167" i="14" s="1"/>
  <c r="FK168" i="14" s="1"/>
  <c r="FK169" i="14" s="1"/>
  <c r="FK170" i="14" s="1"/>
  <c r="FK171" i="14" s="1"/>
  <c r="FK172" i="14" s="1"/>
  <c r="FK173" i="14" s="1"/>
  <c r="FK174" i="14" s="1"/>
  <c r="FK175" i="14" s="1"/>
  <c r="FK176" i="14" s="1"/>
  <c r="FK177" i="14" s="1"/>
  <c r="FK178" i="14" s="1"/>
  <c r="FK179" i="14" s="1"/>
  <c r="FK180" i="14" s="1"/>
  <c r="FK181" i="14" s="1"/>
  <c r="FK182" i="14" s="1"/>
  <c r="FK183" i="14" s="1"/>
  <c r="FK184" i="14" s="1"/>
  <c r="FK185" i="14" s="1"/>
  <c r="FK186" i="14" s="1"/>
  <c r="FK187" i="14" s="1"/>
  <c r="FK188" i="14" s="1"/>
  <c r="FK189" i="14" s="1"/>
  <c r="FK190" i="14" s="1"/>
  <c r="FK191" i="14" s="1"/>
  <c r="FK192" i="14" s="1"/>
  <c r="FK193" i="14" s="1"/>
  <c r="FK194" i="14" s="1"/>
  <c r="FK195" i="14" s="1"/>
  <c r="FK196" i="14" s="1"/>
  <c r="FK197" i="14" s="1"/>
  <c r="FK198" i="14" s="1"/>
  <c r="FK199" i="14" s="1"/>
  <c r="FK200" i="14" s="1"/>
  <c r="FK201" i="14" s="1"/>
  <c r="FK202" i="14" s="1"/>
  <c r="FK203" i="14" s="1"/>
  <c r="FK204" i="14" s="1"/>
  <c r="FK205" i="14" s="1"/>
  <c r="FK206" i="14" s="1"/>
  <c r="FK207" i="14" s="1"/>
  <c r="FK208" i="14" s="1"/>
  <c r="FK209" i="14" s="1"/>
  <c r="FK210" i="14" s="1"/>
  <c r="FK211" i="14" s="1"/>
  <c r="FK212" i="14" s="1"/>
  <c r="FK213" i="14" s="1"/>
  <c r="FK214" i="14" s="1"/>
  <c r="FK215" i="14" s="1"/>
  <c r="FK216" i="14" s="1"/>
  <c r="FK217" i="14" s="1"/>
  <c r="FK218" i="14" s="1"/>
  <c r="FK219" i="14" s="1"/>
  <c r="FK220" i="14" s="1"/>
  <c r="FK221" i="14" s="1"/>
  <c r="FK222" i="14" s="1"/>
  <c r="FK223" i="14" s="1"/>
  <c r="FK224" i="14" s="1"/>
  <c r="FK225" i="14" s="1"/>
  <c r="FK226" i="14" s="1"/>
  <c r="FK227" i="14" s="1"/>
  <c r="FK228" i="14" s="1"/>
  <c r="FK229" i="14" s="1"/>
  <c r="FK230" i="14" s="1"/>
  <c r="FK231" i="14" s="1"/>
  <c r="FK232" i="14" s="1"/>
  <c r="FK233" i="14" s="1"/>
  <c r="FK234" i="14" s="1"/>
  <c r="FK235" i="14" s="1"/>
  <c r="FK236" i="14" s="1"/>
  <c r="FK237" i="14" s="1"/>
  <c r="FK238" i="14" s="1"/>
  <c r="BC47" i="14"/>
  <c r="Y53" i="14"/>
  <c r="EI98" i="14"/>
  <c r="EI99" i="14" s="1"/>
  <c r="EI100" i="14" s="1"/>
  <c r="EI101" i="14" s="1"/>
  <c r="EI102" i="14" s="1"/>
  <c r="EI103" i="14" s="1"/>
  <c r="EI104" i="14" s="1"/>
  <c r="EI105" i="14" s="1"/>
  <c r="EI106" i="14" s="1"/>
  <c r="EI107" i="14" s="1"/>
  <c r="EI108" i="14" s="1"/>
  <c r="EI109" i="14" s="1"/>
  <c r="EI110" i="14" s="1"/>
  <c r="EI111" i="14" s="1"/>
  <c r="EI112" i="14" s="1"/>
  <c r="EI113" i="14" s="1"/>
  <c r="EI114" i="14" s="1"/>
  <c r="EI115" i="14" s="1"/>
  <c r="EI116" i="14" s="1"/>
  <c r="EI117" i="14" s="1"/>
  <c r="EI118" i="14" s="1"/>
  <c r="EI119" i="14" s="1"/>
  <c r="EI120" i="14" s="1"/>
  <c r="EI121" i="14" s="1"/>
  <c r="EI122" i="14" s="1"/>
  <c r="EI123" i="14" s="1"/>
  <c r="EI124" i="14" s="1"/>
  <c r="EI125" i="14" s="1"/>
  <c r="EI126" i="14" s="1"/>
  <c r="EI127" i="14" s="1"/>
  <c r="EI128" i="14" s="1"/>
  <c r="EI129" i="14" s="1"/>
  <c r="EI130" i="14" s="1"/>
  <c r="EI131" i="14" s="1"/>
  <c r="EI132" i="14" s="1"/>
  <c r="EI133" i="14" s="1"/>
  <c r="EI134" i="14" s="1"/>
  <c r="EI135" i="14" s="1"/>
  <c r="EI136" i="14" s="1"/>
  <c r="EI137" i="14" s="1"/>
  <c r="EI138" i="14" s="1"/>
  <c r="EI139" i="14" s="1"/>
  <c r="EI140" i="14" s="1"/>
  <c r="EI141" i="14" s="1"/>
  <c r="EI142" i="14" s="1"/>
  <c r="EI143" i="14" s="1"/>
  <c r="EI144" i="14" s="1"/>
  <c r="EI145" i="14" s="1"/>
  <c r="EI146" i="14" s="1"/>
  <c r="EI147" i="14" s="1"/>
  <c r="EI148" i="14" s="1"/>
  <c r="EI149" i="14" s="1"/>
  <c r="EI150" i="14" s="1"/>
  <c r="EI151" i="14" s="1"/>
  <c r="EI152" i="14" s="1"/>
  <c r="EI153" i="14" s="1"/>
  <c r="EI154" i="14" s="1"/>
  <c r="EI155" i="14" s="1"/>
  <c r="EI156" i="14" s="1"/>
  <c r="EI157" i="14" s="1"/>
  <c r="EI158" i="14" s="1"/>
  <c r="EI159" i="14" s="1"/>
  <c r="EI160" i="14" s="1"/>
  <c r="EI161" i="14" s="1"/>
  <c r="EI162" i="14" s="1"/>
  <c r="EI163" i="14" s="1"/>
  <c r="EI164" i="14" s="1"/>
  <c r="EI165" i="14" s="1"/>
  <c r="EI166" i="14" s="1"/>
  <c r="EI167" i="14" s="1"/>
  <c r="EI168" i="14" s="1"/>
  <c r="EI169" i="14" s="1"/>
  <c r="EI170" i="14" s="1"/>
  <c r="EI171" i="14" s="1"/>
  <c r="EI172" i="14" s="1"/>
  <c r="EI173" i="14" s="1"/>
  <c r="EI174" i="14" s="1"/>
  <c r="EI175" i="14" s="1"/>
  <c r="EI176" i="14" s="1"/>
  <c r="EI177" i="14" s="1"/>
  <c r="EI178" i="14" s="1"/>
  <c r="EI179" i="14" s="1"/>
  <c r="EI180" i="14" s="1"/>
  <c r="EI181" i="14" s="1"/>
  <c r="EI182" i="14" s="1"/>
  <c r="EI183" i="14" s="1"/>
  <c r="EI184" i="14" s="1"/>
  <c r="EI185" i="14" s="1"/>
  <c r="EI186" i="14" s="1"/>
  <c r="EI187" i="14" s="1"/>
  <c r="EI188" i="14" s="1"/>
  <c r="EI189" i="14" s="1"/>
  <c r="EI190" i="14" s="1"/>
  <c r="EI191" i="14" s="1"/>
  <c r="EI192" i="14" s="1"/>
  <c r="EI193" i="14" s="1"/>
  <c r="EI194" i="14" s="1"/>
  <c r="EI195" i="14" s="1"/>
  <c r="EI196" i="14" s="1"/>
  <c r="EI197" i="14" s="1"/>
  <c r="EI198" i="14" s="1"/>
  <c r="EI199" i="14" s="1"/>
  <c r="EI200" i="14" s="1"/>
  <c r="EI201" i="14" s="1"/>
  <c r="EI202" i="14" s="1"/>
  <c r="EI203" i="14" s="1"/>
  <c r="EI204" i="14" s="1"/>
  <c r="EI205" i="14" s="1"/>
  <c r="EI206" i="14" s="1"/>
  <c r="EI207" i="14" s="1"/>
  <c r="EI208" i="14" s="1"/>
  <c r="EI209" i="14" s="1"/>
  <c r="EI210" i="14" s="1"/>
  <c r="EI211" i="14" s="1"/>
  <c r="EI212" i="14" s="1"/>
  <c r="EI213" i="14" s="1"/>
  <c r="EI214" i="14" s="1"/>
  <c r="EI215" i="14" s="1"/>
  <c r="EI216" i="14" s="1"/>
  <c r="EI217" i="14" s="1"/>
  <c r="EI218" i="14" s="1"/>
  <c r="EI219" i="14" s="1"/>
  <c r="EI220" i="14" s="1"/>
  <c r="EI221" i="14" s="1"/>
  <c r="EI222" i="14" s="1"/>
  <c r="EI223" i="14" s="1"/>
  <c r="EI224" i="14" s="1"/>
  <c r="EI225" i="14" s="1"/>
  <c r="EI226" i="14" s="1"/>
  <c r="EI227" i="14" s="1"/>
  <c r="EI228" i="14" s="1"/>
  <c r="EI229" i="14" s="1"/>
  <c r="EI230" i="14" s="1"/>
  <c r="EI231" i="14" s="1"/>
  <c r="EI232" i="14" s="1"/>
  <c r="EI233" i="14" s="1"/>
  <c r="EI234" i="14" s="1"/>
  <c r="EI235" i="14" s="1"/>
  <c r="EI236" i="14" s="1"/>
  <c r="EI237" i="14" s="1"/>
  <c r="EI238" i="14" s="1"/>
  <c r="BE45" i="14"/>
  <c r="AA51" i="14"/>
  <c r="W98" i="14"/>
  <c r="W99" i="14" s="1"/>
  <c r="W100" i="14" s="1"/>
  <c r="W101" i="14" s="1"/>
  <c r="W102" i="14" s="1"/>
  <c r="W103" i="14" s="1"/>
  <c r="W104" i="14" s="1"/>
  <c r="W105" i="14" s="1"/>
  <c r="W106" i="14" s="1"/>
  <c r="W107" i="14" s="1"/>
  <c r="W108" i="14" s="1"/>
  <c r="W109" i="14" s="1"/>
  <c r="W110" i="14" s="1"/>
  <c r="W111" i="14" s="1"/>
  <c r="W112" i="14" s="1"/>
  <c r="W113" i="14" s="1"/>
  <c r="W114" i="14" s="1"/>
  <c r="W115" i="14" s="1"/>
  <c r="W116" i="14" s="1"/>
  <c r="W117" i="14" s="1"/>
  <c r="W118" i="14" s="1"/>
  <c r="W119" i="14" s="1"/>
  <c r="W120" i="14" s="1"/>
  <c r="W121" i="14" s="1"/>
  <c r="W122" i="14" s="1"/>
  <c r="W123" i="14" s="1"/>
  <c r="W124" i="14" s="1"/>
  <c r="W125" i="14" s="1"/>
  <c r="W126" i="14" s="1"/>
  <c r="W127" i="14" s="1"/>
  <c r="W128" i="14" s="1"/>
  <c r="W129" i="14" s="1"/>
  <c r="W130" i="14" s="1"/>
  <c r="W131" i="14" s="1"/>
  <c r="W132" i="14" s="1"/>
  <c r="W133" i="14" s="1"/>
  <c r="W134" i="14" s="1"/>
  <c r="W135" i="14" s="1"/>
  <c r="W136" i="14" s="1"/>
  <c r="W137" i="14" s="1"/>
  <c r="W138" i="14" s="1"/>
  <c r="W139" i="14" s="1"/>
  <c r="W140" i="14" s="1"/>
  <c r="W141" i="14" s="1"/>
  <c r="W142" i="14" s="1"/>
  <c r="W143" i="14" s="1"/>
  <c r="W144" i="14" s="1"/>
  <c r="W145" i="14" s="1"/>
  <c r="W146" i="14" s="1"/>
  <c r="W147" i="14" s="1"/>
  <c r="W148" i="14" s="1"/>
  <c r="W149" i="14" s="1"/>
  <c r="W150" i="14" s="1"/>
  <c r="W151" i="14" s="1"/>
  <c r="W152" i="14" s="1"/>
  <c r="W153" i="14" s="1"/>
  <c r="W154" i="14" s="1"/>
  <c r="W155" i="14" s="1"/>
  <c r="W156" i="14" s="1"/>
  <c r="W157" i="14" s="1"/>
  <c r="W158" i="14" s="1"/>
  <c r="W159" i="14" s="1"/>
  <c r="W160" i="14" s="1"/>
  <c r="W161" i="14" s="1"/>
  <c r="W162" i="14" s="1"/>
  <c r="W163" i="14" s="1"/>
  <c r="W164" i="14" s="1"/>
  <c r="W165" i="14" s="1"/>
  <c r="W166" i="14" s="1"/>
  <c r="W167" i="14" s="1"/>
  <c r="W168" i="14" s="1"/>
  <c r="W169" i="14" s="1"/>
  <c r="W170" i="14" s="1"/>
  <c r="W171" i="14" s="1"/>
  <c r="W172" i="14" s="1"/>
  <c r="W173" i="14" s="1"/>
  <c r="W174" i="14" s="1"/>
  <c r="W175" i="14" s="1"/>
  <c r="W176" i="14" s="1"/>
  <c r="W177" i="14" s="1"/>
  <c r="W178" i="14" s="1"/>
  <c r="W179" i="14" s="1"/>
  <c r="W180" i="14" s="1"/>
  <c r="W181" i="14" s="1"/>
  <c r="W182" i="14" s="1"/>
  <c r="W183" i="14" s="1"/>
  <c r="W184" i="14" s="1"/>
  <c r="W185" i="14" s="1"/>
  <c r="W186" i="14" s="1"/>
  <c r="W187" i="14" s="1"/>
  <c r="W188" i="14" s="1"/>
  <c r="W189" i="14" s="1"/>
  <c r="W190" i="14" s="1"/>
  <c r="W191" i="14" s="1"/>
  <c r="W192" i="14" s="1"/>
  <c r="W193" i="14" s="1"/>
  <c r="W194" i="14" s="1"/>
  <c r="W195" i="14" s="1"/>
  <c r="W196" i="14" s="1"/>
  <c r="W197" i="14" s="1"/>
  <c r="W198" i="14" s="1"/>
  <c r="W199" i="14" s="1"/>
  <c r="W200" i="14" s="1"/>
  <c r="W201" i="14" s="1"/>
  <c r="W202" i="14" s="1"/>
  <c r="W203" i="14" s="1"/>
  <c r="W204" i="14" s="1"/>
  <c r="W205" i="14" s="1"/>
  <c r="W206" i="14" s="1"/>
  <c r="W207" i="14" s="1"/>
  <c r="W208" i="14" s="1"/>
  <c r="W209" i="14" s="1"/>
  <c r="W210" i="14" s="1"/>
  <c r="W211" i="14" s="1"/>
  <c r="W212" i="14" s="1"/>
  <c r="W213" i="14" s="1"/>
  <c r="W214" i="14" s="1"/>
  <c r="W215" i="14" s="1"/>
  <c r="W216" i="14" s="1"/>
  <c r="W217" i="14" s="1"/>
  <c r="W218" i="14" s="1"/>
  <c r="W219" i="14" s="1"/>
  <c r="W220" i="14" s="1"/>
  <c r="W221" i="14" s="1"/>
  <c r="W222" i="14" s="1"/>
  <c r="W223" i="14" s="1"/>
  <c r="W224" i="14" s="1"/>
  <c r="W225" i="14" s="1"/>
  <c r="W226" i="14" s="1"/>
  <c r="W227" i="14" s="1"/>
  <c r="W228" i="14" s="1"/>
  <c r="W229" i="14" s="1"/>
  <c r="W230" i="14" s="1"/>
  <c r="W231" i="14" s="1"/>
  <c r="W232" i="14" s="1"/>
  <c r="W233" i="14" s="1"/>
  <c r="W234" i="14" s="1"/>
  <c r="W235" i="14" s="1"/>
  <c r="W236" i="14" s="1"/>
  <c r="W237" i="14" s="1"/>
  <c r="W238" i="14" s="1"/>
  <c r="X40" i="14"/>
  <c r="BB34" i="14"/>
  <c r="ED98" i="14"/>
  <c r="ED99" i="14" s="1"/>
  <c r="ED100" i="14" s="1"/>
  <c r="ED101" i="14" s="1"/>
  <c r="ED102" i="14" s="1"/>
  <c r="ED103" i="14" s="1"/>
  <c r="ED104" i="14" s="1"/>
  <c r="ED105" i="14" s="1"/>
  <c r="ED106" i="14" s="1"/>
  <c r="ED107" i="14" s="1"/>
  <c r="ED108" i="14" s="1"/>
  <c r="ED109" i="14" s="1"/>
  <c r="ED110" i="14" s="1"/>
  <c r="ED111" i="14" s="1"/>
  <c r="ED112" i="14" s="1"/>
  <c r="ED113" i="14" s="1"/>
  <c r="ED114" i="14" s="1"/>
  <c r="ED115" i="14" s="1"/>
  <c r="ED116" i="14" s="1"/>
  <c r="ED117" i="14" s="1"/>
  <c r="ED118" i="14" s="1"/>
  <c r="ED119" i="14" s="1"/>
  <c r="ED120" i="14" s="1"/>
  <c r="ED121" i="14" s="1"/>
  <c r="ED122" i="14" s="1"/>
  <c r="ED123" i="14" s="1"/>
  <c r="ED124" i="14" s="1"/>
  <c r="ED125" i="14" s="1"/>
  <c r="ED126" i="14" s="1"/>
  <c r="ED127" i="14" s="1"/>
  <c r="ED128" i="14" s="1"/>
  <c r="ED129" i="14" s="1"/>
  <c r="ED130" i="14" s="1"/>
  <c r="ED131" i="14" s="1"/>
  <c r="ED132" i="14" s="1"/>
  <c r="ED133" i="14" s="1"/>
  <c r="ED134" i="14" s="1"/>
  <c r="ED135" i="14" s="1"/>
  <c r="ED136" i="14" s="1"/>
  <c r="ED137" i="14" s="1"/>
  <c r="ED138" i="14" s="1"/>
  <c r="ED139" i="14" s="1"/>
  <c r="ED140" i="14" s="1"/>
  <c r="ED141" i="14" s="1"/>
  <c r="ED142" i="14" s="1"/>
  <c r="ED143" i="14" s="1"/>
  <c r="ED144" i="14" s="1"/>
  <c r="ED145" i="14" s="1"/>
  <c r="ED146" i="14" s="1"/>
  <c r="ED147" i="14" s="1"/>
  <c r="ED148" i="14" s="1"/>
  <c r="ED149" i="14" s="1"/>
  <c r="ED150" i="14" s="1"/>
  <c r="ED151" i="14" s="1"/>
  <c r="ED152" i="14" s="1"/>
  <c r="ED153" i="14" s="1"/>
  <c r="ED154" i="14" s="1"/>
  <c r="ED155" i="14" s="1"/>
  <c r="ED156" i="14" s="1"/>
  <c r="ED157" i="14" s="1"/>
  <c r="ED158" i="14" s="1"/>
  <c r="ED159" i="14" s="1"/>
  <c r="ED160" i="14" s="1"/>
  <c r="ED161" i="14" s="1"/>
  <c r="ED162" i="14" s="1"/>
  <c r="ED163" i="14" s="1"/>
  <c r="ED164" i="14" s="1"/>
  <c r="ED165" i="14" s="1"/>
  <c r="ED166" i="14" s="1"/>
  <c r="ED167" i="14" s="1"/>
  <c r="ED168" i="14" s="1"/>
  <c r="ED169" i="14" s="1"/>
  <c r="ED170" i="14" s="1"/>
  <c r="ED171" i="14" s="1"/>
  <c r="ED172" i="14" s="1"/>
  <c r="ED173" i="14" s="1"/>
  <c r="ED174" i="14" s="1"/>
  <c r="ED175" i="14" s="1"/>
  <c r="ED176" i="14" s="1"/>
  <c r="ED177" i="14" s="1"/>
  <c r="ED178" i="14" s="1"/>
  <c r="ED179" i="14" s="1"/>
  <c r="ED180" i="14" s="1"/>
  <c r="ED181" i="14" s="1"/>
  <c r="ED182" i="14" s="1"/>
  <c r="ED183" i="14" s="1"/>
  <c r="ED184" i="14" s="1"/>
  <c r="ED185" i="14" s="1"/>
  <c r="ED186" i="14" s="1"/>
  <c r="ED187" i="14" s="1"/>
  <c r="ED188" i="14" s="1"/>
  <c r="ED189" i="14" s="1"/>
  <c r="ED190" i="14" s="1"/>
  <c r="ED191" i="14" s="1"/>
  <c r="ED192" i="14" s="1"/>
  <c r="ED193" i="14" s="1"/>
  <c r="ED194" i="14" s="1"/>
  <c r="ED195" i="14" s="1"/>
  <c r="ED196" i="14" s="1"/>
  <c r="ED197" i="14" s="1"/>
  <c r="ED198" i="14" s="1"/>
  <c r="ED199" i="14" s="1"/>
  <c r="ED200" i="14" s="1"/>
  <c r="ED201" i="14" s="1"/>
  <c r="ED202" i="14" s="1"/>
  <c r="ED203" i="14" s="1"/>
  <c r="ED204" i="14" s="1"/>
  <c r="ED205" i="14" s="1"/>
  <c r="ED206" i="14" s="1"/>
  <c r="ED207" i="14" s="1"/>
  <c r="ED208" i="14" s="1"/>
  <c r="ED209" i="14" s="1"/>
  <c r="ED210" i="14" s="1"/>
  <c r="ED211" i="14" s="1"/>
  <c r="ED212" i="14" s="1"/>
  <c r="ED213" i="14" s="1"/>
  <c r="ED214" i="14" s="1"/>
  <c r="ED215" i="14" s="1"/>
  <c r="ED216" i="14" s="1"/>
  <c r="ED217" i="14" s="1"/>
  <c r="ED218" i="14" s="1"/>
  <c r="ED219" i="14" s="1"/>
  <c r="ED220" i="14" s="1"/>
  <c r="ED221" i="14" s="1"/>
  <c r="ED222" i="14" s="1"/>
  <c r="ED223" i="14" s="1"/>
  <c r="ED224" i="14" s="1"/>
  <c r="ED225" i="14" s="1"/>
  <c r="ED226" i="14" s="1"/>
  <c r="ED227" i="14" s="1"/>
  <c r="ED228" i="14" s="1"/>
  <c r="ED229" i="14" s="1"/>
  <c r="ED230" i="14" s="1"/>
  <c r="ED231" i="14" s="1"/>
  <c r="ED232" i="14" s="1"/>
  <c r="ED233" i="14" s="1"/>
  <c r="ED234" i="14" s="1"/>
  <c r="ED235" i="14" s="1"/>
  <c r="ED236" i="14" s="1"/>
  <c r="ED237" i="14" s="1"/>
  <c r="ED238" i="14" s="1"/>
  <c r="BD43" i="14"/>
  <c r="Z49" i="14"/>
  <c r="BI98" i="14"/>
  <c r="BI99" i="14" s="1"/>
  <c r="BI100" i="14" s="1"/>
  <c r="BI101" i="14" s="1"/>
  <c r="BI102" i="14" s="1"/>
  <c r="BI103" i="14" s="1"/>
  <c r="BI104" i="14" s="1"/>
  <c r="BI105" i="14" s="1"/>
  <c r="BI106" i="14" s="1"/>
  <c r="BI107" i="14" s="1"/>
  <c r="BI108" i="14" s="1"/>
  <c r="BI109" i="14" s="1"/>
  <c r="BI110" i="14" s="1"/>
  <c r="BI111" i="14" s="1"/>
  <c r="BI112" i="14" s="1"/>
  <c r="BI113" i="14" s="1"/>
  <c r="BI114" i="14" s="1"/>
  <c r="BI115" i="14" s="1"/>
  <c r="BI116" i="14" s="1"/>
  <c r="BI117" i="14" s="1"/>
  <c r="BI118" i="14" s="1"/>
  <c r="BI119" i="14" s="1"/>
  <c r="BI120" i="14" s="1"/>
  <c r="BI121" i="14" s="1"/>
  <c r="BI122" i="14" s="1"/>
  <c r="BI123" i="14" s="1"/>
  <c r="BI124" i="14" s="1"/>
  <c r="BI125" i="14" s="1"/>
  <c r="BI126" i="14" s="1"/>
  <c r="BI127" i="14" s="1"/>
  <c r="BI128" i="14" s="1"/>
  <c r="BI129" i="14" s="1"/>
  <c r="BI130" i="14" s="1"/>
  <c r="BI131" i="14" s="1"/>
  <c r="BI132" i="14" s="1"/>
  <c r="BI133" i="14" s="1"/>
  <c r="BI134" i="14" s="1"/>
  <c r="BI135" i="14" s="1"/>
  <c r="BI136" i="14" s="1"/>
  <c r="BI137" i="14" s="1"/>
  <c r="BI138" i="14" s="1"/>
  <c r="BI139" i="14" s="1"/>
  <c r="BI140" i="14" s="1"/>
  <c r="BI141" i="14" s="1"/>
  <c r="BI142" i="14" s="1"/>
  <c r="BI143" i="14" s="1"/>
  <c r="BI144" i="14" s="1"/>
  <c r="BI145" i="14" s="1"/>
  <c r="BI146" i="14" s="1"/>
  <c r="BI147" i="14" s="1"/>
  <c r="BI148" i="14" s="1"/>
  <c r="BI149" i="14" s="1"/>
  <c r="BI150" i="14" s="1"/>
  <c r="BI151" i="14" s="1"/>
  <c r="BI152" i="14" s="1"/>
  <c r="BI153" i="14" s="1"/>
  <c r="BI154" i="14" s="1"/>
  <c r="BI155" i="14" s="1"/>
  <c r="BI156" i="14" s="1"/>
  <c r="BI157" i="14" s="1"/>
  <c r="BI158" i="14" s="1"/>
  <c r="BI159" i="14" s="1"/>
  <c r="BI160" i="14" s="1"/>
  <c r="BI161" i="14" s="1"/>
  <c r="BI162" i="14" s="1"/>
  <c r="BI163" i="14" s="1"/>
  <c r="BI164" i="14" s="1"/>
  <c r="BI165" i="14" s="1"/>
  <c r="BI166" i="14" s="1"/>
  <c r="BI167" i="14" s="1"/>
  <c r="BI168" i="14" s="1"/>
  <c r="BI169" i="14" s="1"/>
  <c r="BI170" i="14" s="1"/>
  <c r="BI171" i="14" s="1"/>
  <c r="BI172" i="14" s="1"/>
  <c r="BI173" i="14" s="1"/>
  <c r="BI174" i="14" s="1"/>
  <c r="BI175" i="14" s="1"/>
  <c r="BI176" i="14" s="1"/>
  <c r="BI177" i="14" s="1"/>
  <c r="BI178" i="14" s="1"/>
  <c r="BI179" i="14" s="1"/>
  <c r="BI180" i="14" s="1"/>
  <c r="BI181" i="14" s="1"/>
  <c r="BI182" i="14" s="1"/>
  <c r="BI183" i="14" s="1"/>
  <c r="BI184" i="14" s="1"/>
  <c r="BI185" i="14" s="1"/>
  <c r="BI186" i="14" s="1"/>
  <c r="BI187" i="14" s="1"/>
  <c r="BI188" i="14" s="1"/>
  <c r="BI189" i="14" s="1"/>
  <c r="BI190" i="14" s="1"/>
  <c r="BI191" i="14" s="1"/>
  <c r="BI192" i="14" s="1"/>
  <c r="BI193" i="14" s="1"/>
  <c r="BI194" i="14" s="1"/>
  <c r="BI195" i="14" s="1"/>
  <c r="BI196" i="14" s="1"/>
  <c r="BI197" i="14" s="1"/>
  <c r="BI198" i="14" s="1"/>
  <c r="BI199" i="14" s="1"/>
  <c r="BI200" i="14" s="1"/>
  <c r="BI201" i="14" s="1"/>
  <c r="BI202" i="14" s="1"/>
  <c r="BI203" i="14" s="1"/>
  <c r="BI204" i="14" s="1"/>
  <c r="BI205" i="14" s="1"/>
  <c r="BI206" i="14" s="1"/>
  <c r="BI207" i="14" s="1"/>
  <c r="BI208" i="14" s="1"/>
  <c r="BI209" i="14" s="1"/>
  <c r="BI210" i="14" s="1"/>
  <c r="BI211" i="14" s="1"/>
  <c r="BI212" i="14" s="1"/>
  <c r="BI213" i="14" s="1"/>
  <c r="BI214" i="14" s="1"/>
  <c r="BI215" i="14" s="1"/>
  <c r="BI216" i="14" s="1"/>
  <c r="BI217" i="14" s="1"/>
  <c r="BI218" i="14" s="1"/>
  <c r="BI219" i="14" s="1"/>
  <c r="BI220" i="14" s="1"/>
  <c r="BI221" i="14" s="1"/>
  <c r="BI222" i="14" s="1"/>
  <c r="BI223" i="14" s="1"/>
  <c r="BI224" i="14" s="1"/>
  <c r="BI225" i="14" s="1"/>
  <c r="BI226" i="14" s="1"/>
  <c r="BI227" i="14" s="1"/>
  <c r="BI228" i="14" s="1"/>
  <c r="BI229" i="14" s="1"/>
  <c r="BI230" i="14" s="1"/>
  <c r="BI231" i="14" s="1"/>
  <c r="BI232" i="14" s="1"/>
  <c r="BI233" i="14" s="1"/>
  <c r="BI234" i="14" s="1"/>
  <c r="BI235" i="14" s="1"/>
  <c r="BI236" i="14" s="1"/>
  <c r="BI237" i="14" s="1"/>
  <c r="BI238" i="14" s="1"/>
  <c r="Y43" i="14"/>
  <c r="BC37" i="14"/>
  <c r="BC34" i="14"/>
  <c r="Y40" i="14"/>
  <c r="Z52" i="14"/>
  <c r="BD46" i="14"/>
  <c r="EB98" i="14"/>
  <c r="EB99" i="14" s="1"/>
  <c r="EB100" i="14" s="1"/>
  <c r="EB101" i="14" s="1"/>
  <c r="EB102" i="14" s="1"/>
  <c r="EB103" i="14" s="1"/>
  <c r="EB104" i="14" s="1"/>
  <c r="EB105" i="14" s="1"/>
  <c r="EB106" i="14" s="1"/>
  <c r="EB107" i="14" s="1"/>
  <c r="EB108" i="14" s="1"/>
  <c r="EB109" i="14" s="1"/>
  <c r="EB110" i="14" s="1"/>
  <c r="EB111" i="14" s="1"/>
  <c r="EB112" i="14" s="1"/>
  <c r="EB113" i="14" s="1"/>
  <c r="EB114" i="14" s="1"/>
  <c r="EB115" i="14" s="1"/>
  <c r="EB116" i="14" s="1"/>
  <c r="EB117" i="14" s="1"/>
  <c r="EB118" i="14" s="1"/>
  <c r="EB119" i="14" s="1"/>
  <c r="EB120" i="14" s="1"/>
  <c r="EB121" i="14" s="1"/>
  <c r="EB122" i="14" s="1"/>
  <c r="EB123" i="14" s="1"/>
  <c r="EB124" i="14" s="1"/>
  <c r="EB125" i="14" s="1"/>
  <c r="EB126" i="14" s="1"/>
  <c r="EB127" i="14" s="1"/>
  <c r="EB128" i="14" s="1"/>
  <c r="EB129" i="14" s="1"/>
  <c r="EB130" i="14" s="1"/>
  <c r="EB131" i="14" s="1"/>
  <c r="EB132" i="14" s="1"/>
  <c r="EB133" i="14" s="1"/>
  <c r="EB134" i="14" s="1"/>
  <c r="EB135" i="14" s="1"/>
  <c r="EB136" i="14" s="1"/>
  <c r="EB137" i="14" s="1"/>
  <c r="EB138" i="14" s="1"/>
  <c r="EB139" i="14" s="1"/>
  <c r="EB140" i="14" s="1"/>
  <c r="EB141" i="14" s="1"/>
  <c r="EB142" i="14" s="1"/>
  <c r="EB143" i="14" s="1"/>
  <c r="EB144" i="14" s="1"/>
  <c r="EB145" i="14" s="1"/>
  <c r="EB146" i="14" s="1"/>
  <c r="EB147" i="14" s="1"/>
  <c r="EB148" i="14" s="1"/>
  <c r="EB149" i="14" s="1"/>
  <c r="EB150" i="14" s="1"/>
  <c r="EB151" i="14" s="1"/>
  <c r="EB152" i="14" s="1"/>
  <c r="EB153" i="14" s="1"/>
  <c r="EB154" i="14" s="1"/>
  <c r="EB155" i="14" s="1"/>
  <c r="EB156" i="14" s="1"/>
  <c r="EB157" i="14" s="1"/>
  <c r="EB158" i="14" s="1"/>
  <c r="EB159" i="14" s="1"/>
  <c r="EB160" i="14" s="1"/>
  <c r="EB161" i="14" s="1"/>
  <c r="EB162" i="14" s="1"/>
  <c r="EB163" i="14" s="1"/>
  <c r="EB164" i="14" s="1"/>
  <c r="EB165" i="14" s="1"/>
  <c r="EB166" i="14" s="1"/>
  <c r="EB167" i="14" s="1"/>
  <c r="EB168" i="14" s="1"/>
  <c r="EB169" i="14" s="1"/>
  <c r="EB170" i="14" s="1"/>
  <c r="EB171" i="14" s="1"/>
  <c r="EB172" i="14" s="1"/>
  <c r="EB173" i="14" s="1"/>
  <c r="EB174" i="14" s="1"/>
  <c r="EB175" i="14" s="1"/>
  <c r="EB176" i="14" s="1"/>
  <c r="EB177" i="14" s="1"/>
  <c r="EB178" i="14" s="1"/>
  <c r="EB179" i="14" s="1"/>
  <c r="EB180" i="14" s="1"/>
  <c r="EB181" i="14" s="1"/>
  <c r="EB182" i="14" s="1"/>
  <c r="EB183" i="14" s="1"/>
  <c r="EB184" i="14" s="1"/>
  <c r="EB185" i="14" s="1"/>
  <c r="EB186" i="14" s="1"/>
  <c r="EB187" i="14" s="1"/>
  <c r="EB188" i="14" s="1"/>
  <c r="EB189" i="14" s="1"/>
  <c r="EB190" i="14" s="1"/>
  <c r="EB191" i="14" s="1"/>
  <c r="EB192" i="14" s="1"/>
  <c r="EB193" i="14" s="1"/>
  <c r="EB194" i="14" s="1"/>
  <c r="EB195" i="14" s="1"/>
  <c r="EB196" i="14" s="1"/>
  <c r="EB197" i="14" s="1"/>
  <c r="EB198" i="14" s="1"/>
  <c r="EB199" i="14" s="1"/>
  <c r="EB200" i="14" s="1"/>
  <c r="EB201" i="14" s="1"/>
  <c r="EB202" i="14" s="1"/>
  <c r="EB203" i="14" s="1"/>
  <c r="EB204" i="14" s="1"/>
  <c r="EB205" i="14" s="1"/>
  <c r="EB206" i="14" s="1"/>
  <c r="EB207" i="14" s="1"/>
  <c r="EB208" i="14" s="1"/>
  <c r="EB209" i="14" s="1"/>
  <c r="EB210" i="14" s="1"/>
  <c r="EB211" i="14" s="1"/>
  <c r="EB212" i="14" s="1"/>
  <c r="EB213" i="14" s="1"/>
  <c r="EB214" i="14" s="1"/>
  <c r="EB215" i="14" s="1"/>
  <c r="EB216" i="14" s="1"/>
  <c r="EB217" i="14" s="1"/>
  <c r="EB218" i="14" s="1"/>
  <c r="EB219" i="14" s="1"/>
  <c r="EB220" i="14" s="1"/>
  <c r="EB221" i="14" s="1"/>
  <c r="EB222" i="14" s="1"/>
  <c r="EB223" i="14" s="1"/>
  <c r="EB224" i="14" s="1"/>
  <c r="EB225" i="14" s="1"/>
  <c r="EB226" i="14" s="1"/>
  <c r="EB227" i="14" s="1"/>
  <c r="EB228" i="14" s="1"/>
  <c r="EB229" i="14" s="1"/>
  <c r="EB230" i="14" s="1"/>
  <c r="EB231" i="14" s="1"/>
  <c r="EB232" i="14" s="1"/>
  <c r="EB233" i="14" s="1"/>
  <c r="EB234" i="14" s="1"/>
  <c r="EB235" i="14" s="1"/>
  <c r="EB236" i="14" s="1"/>
  <c r="EB237" i="14" s="1"/>
  <c r="EB238" i="14" s="1"/>
  <c r="BC44" i="14"/>
  <c r="Y50" i="14"/>
  <c r="DY98" i="14"/>
  <c r="DY99" i="14" s="1"/>
  <c r="DY100" i="14" s="1"/>
  <c r="DY101" i="14" s="1"/>
  <c r="DY102" i="14" s="1"/>
  <c r="DY103" i="14" s="1"/>
  <c r="DY104" i="14" s="1"/>
  <c r="DY105" i="14" s="1"/>
  <c r="DY106" i="14" s="1"/>
  <c r="DY107" i="14" s="1"/>
  <c r="DY108" i="14" s="1"/>
  <c r="DY109" i="14" s="1"/>
  <c r="DY110" i="14" s="1"/>
  <c r="DY111" i="14" s="1"/>
  <c r="DY112" i="14" s="1"/>
  <c r="DY113" i="14" s="1"/>
  <c r="DY114" i="14" s="1"/>
  <c r="DY115" i="14" s="1"/>
  <c r="DY116" i="14" s="1"/>
  <c r="DY117" i="14" s="1"/>
  <c r="DY118" i="14" s="1"/>
  <c r="DY119" i="14" s="1"/>
  <c r="DY120" i="14" s="1"/>
  <c r="DY121" i="14" s="1"/>
  <c r="DY122" i="14" s="1"/>
  <c r="DY123" i="14" s="1"/>
  <c r="DY124" i="14" s="1"/>
  <c r="DY125" i="14" s="1"/>
  <c r="DY126" i="14" s="1"/>
  <c r="DY127" i="14" s="1"/>
  <c r="DY128" i="14" s="1"/>
  <c r="DY129" i="14" s="1"/>
  <c r="DY130" i="14" s="1"/>
  <c r="DY131" i="14" s="1"/>
  <c r="DY132" i="14" s="1"/>
  <c r="DY133" i="14" s="1"/>
  <c r="DY134" i="14" s="1"/>
  <c r="DY135" i="14" s="1"/>
  <c r="DY136" i="14" s="1"/>
  <c r="DY137" i="14" s="1"/>
  <c r="DY138" i="14" s="1"/>
  <c r="DY139" i="14" s="1"/>
  <c r="DY140" i="14" s="1"/>
  <c r="DY141" i="14" s="1"/>
  <c r="DY142" i="14" s="1"/>
  <c r="DY143" i="14" s="1"/>
  <c r="DY144" i="14" s="1"/>
  <c r="DY145" i="14" s="1"/>
  <c r="DY146" i="14" s="1"/>
  <c r="DY147" i="14" s="1"/>
  <c r="DY148" i="14" s="1"/>
  <c r="DY149" i="14" s="1"/>
  <c r="DY150" i="14" s="1"/>
  <c r="DY151" i="14" s="1"/>
  <c r="DY152" i="14" s="1"/>
  <c r="DY153" i="14" s="1"/>
  <c r="DY154" i="14" s="1"/>
  <c r="DY155" i="14" s="1"/>
  <c r="DY156" i="14" s="1"/>
  <c r="DY157" i="14" s="1"/>
  <c r="DY158" i="14" s="1"/>
  <c r="DY159" i="14" s="1"/>
  <c r="DY160" i="14" s="1"/>
  <c r="DY161" i="14" s="1"/>
  <c r="DY162" i="14" s="1"/>
  <c r="DY163" i="14" s="1"/>
  <c r="DY164" i="14" s="1"/>
  <c r="DY165" i="14" s="1"/>
  <c r="DY166" i="14" s="1"/>
  <c r="DY167" i="14" s="1"/>
  <c r="DY168" i="14" s="1"/>
  <c r="DY169" i="14" s="1"/>
  <c r="DY170" i="14" s="1"/>
  <c r="DY171" i="14" s="1"/>
  <c r="DY172" i="14" s="1"/>
  <c r="DY173" i="14" s="1"/>
  <c r="DY174" i="14" s="1"/>
  <c r="DY175" i="14" s="1"/>
  <c r="DY176" i="14" s="1"/>
  <c r="DY177" i="14" s="1"/>
  <c r="DY178" i="14" s="1"/>
  <c r="DY179" i="14" s="1"/>
  <c r="DY180" i="14" s="1"/>
  <c r="DY181" i="14" s="1"/>
  <c r="DY182" i="14" s="1"/>
  <c r="DY183" i="14" s="1"/>
  <c r="DY184" i="14" s="1"/>
  <c r="DY185" i="14" s="1"/>
  <c r="DY186" i="14" s="1"/>
  <c r="DY187" i="14" s="1"/>
  <c r="DY188" i="14" s="1"/>
  <c r="DY189" i="14" s="1"/>
  <c r="DY190" i="14" s="1"/>
  <c r="DY191" i="14" s="1"/>
  <c r="DY192" i="14" s="1"/>
  <c r="DY193" i="14" s="1"/>
  <c r="DY194" i="14" s="1"/>
  <c r="DY195" i="14" s="1"/>
  <c r="DY196" i="14" s="1"/>
  <c r="DY197" i="14" s="1"/>
  <c r="DY198" i="14" s="1"/>
  <c r="DY199" i="14" s="1"/>
  <c r="DY200" i="14" s="1"/>
  <c r="DY201" i="14" s="1"/>
  <c r="DY202" i="14" s="1"/>
  <c r="DY203" i="14" s="1"/>
  <c r="DY204" i="14" s="1"/>
  <c r="DY205" i="14" s="1"/>
  <c r="DY206" i="14" s="1"/>
  <c r="DY207" i="14" s="1"/>
  <c r="DY208" i="14" s="1"/>
  <c r="DY209" i="14" s="1"/>
  <c r="DY210" i="14" s="1"/>
  <c r="DY211" i="14" s="1"/>
  <c r="DY212" i="14" s="1"/>
  <c r="DY213" i="14" s="1"/>
  <c r="DY214" i="14" s="1"/>
  <c r="DY215" i="14" s="1"/>
  <c r="DY216" i="14" s="1"/>
  <c r="DY217" i="14" s="1"/>
  <c r="DY218" i="14" s="1"/>
  <c r="DY219" i="14" s="1"/>
  <c r="DY220" i="14" s="1"/>
  <c r="DY221" i="14" s="1"/>
  <c r="DY222" i="14" s="1"/>
  <c r="DY223" i="14" s="1"/>
  <c r="DY224" i="14" s="1"/>
  <c r="DY225" i="14" s="1"/>
  <c r="DY226" i="14" s="1"/>
  <c r="DY227" i="14" s="1"/>
  <c r="DY228" i="14" s="1"/>
  <c r="DY229" i="14" s="1"/>
  <c r="DY230" i="14" s="1"/>
  <c r="DY231" i="14" s="1"/>
  <c r="DY232" i="14" s="1"/>
  <c r="DY233" i="14" s="1"/>
  <c r="DY234" i="14" s="1"/>
  <c r="DY235" i="14" s="1"/>
  <c r="DY236" i="14" s="1"/>
  <c r="DY237" i="14" s="1"/>
  <c r="DY238" i="14" s="1"/>
  <c r="X50" i="14"/>
  <c r="BB44" i="14"/>
  <c r="EC98" i="14"/>
  <c r="EC99" i="14" s="1"/>
  <c r="EC100" i="14" s="1"/>
  <c r="EC101" i="14" s="1"/>
  <c r="EC102" i="14" s="1"/>
  <c r="EC103" i="14" s="1"/>
  <c r="EC104" i="14" s="1"/>
  <c r="EC105" i="14" s="1"/>
  <c r="EC106" i="14" s="1"/>
  <c r="EC107" i="14" s="1"/>
  <c r="EC108" i="14" s="1"/>
  <c r="EC109" i="14" s="1"/>
  <c r="EC110" i="14" s="1"/>
  <c r="EC111" i="14" s="1"/>
  <c r="EC112" i="14" s="1"/>
  <c r="EC113" i="14" s="1"/>
  <c r="EC114" i="14" s="1"/>
  <c r="EC115" i="14" s="1"/>
  <c r="EC116" i="14" s="1"/>
  <c r="EC117" i="14" s="1"/>
  <c r="EC118" i="14" s="1"/>
  <c r="EC119" i="14" s="1"/>
  <c r="EC120" i="14" s="1"/>
  <c r="EC121" i="14" s="1"/>
  <c r="EC122" i="14" s="1"/>
  <c r="EC123" i="14" s="1"/>
  <c r="EC124" i="14" s="1"/>
  <c r="EC125" i="14" s="1"/>
  <c r="EC126" i="14" s="1"/>
  <c r="EC127" i="14" s="1"/>
  <c r="EC128" i="14" s="1"/>
  <c r="EC129" i="14" s="1"/>
  <c r="EC130" i="14" s="1"/>
  <c r="EC131" i="14" s="1"/>
  <c r="EC132" i="14" s="1"/>
  <c r="EC133" i="14" s="1"/>
  <c r="EC134" i="14" s="1"/>
  <c r="EC135" i="14" s="1"/>
  <c r="EC136" i="14" s="1"/>
  <c r="EC137" i="14" s="1"/>
  <c r="EC138" i="14" s="1"/>
  <c r="EC139" i="14" s="1"/>
  <c r="EC140" i="14" s="1"/>
  <c r="EC141" i="14" s="1"/>
  <c r="EC142" i="14" s="1"/>
  <c r="EC143" i="14" s="1"/>
  <c r="EC144" i="14" s="1"/>
  <c r="EC145" i="14" s="1"/>
  <c r="EC146" i="14" s="1"/>
  <c r="EC147" i="14" s="1"/>
  <c r="EC148" i="14" s="1"/>
  <c r="EC149" i="14" s="1"/>
  <c r="EC150" i="14" s="1"/>
  <c r="EC151" i="14" s="1"/>
  <c r="EC152" i="14" s="1"/>
  <c r="EC153" i="14" s="1"/>
  <c r="EC154" i="14" s="1"/>
  <c r="EC155" i="14" s="1"/>
  <c r="EC156" i="14" s="1"/>
  <c r="EC157" i="14" s="1"/>
  <c r="EC158" i="14" s="1"/>
  <c r="EC159" i="14" s="1"/>
  <c r="EC160" i="14" s="1"/>
  <c r="EC161" i="14" s="1"/>
  <c r="EC162" i="14" s="1"/>
  <c r="EC163" i="14" s="1"/>
  <c r="EC164" i="14" s="1"/>
  <c r="EC165" i="14" s="1"/>
  <c r="EC166" i="14" s="1"/>
  <c r="EC167" i="14" s="1"/>
  <c r="EC168" i="14" s="1"/>
  <c r="EC169" i="14" s="1"/>
  <c r="EC170" i="14" s="1"/>
  <c r="EC171" i="14" s="1"/>
  <c r="EC172" i="14" s="1"/>
  <c r="EC173" i="14" s="1"/>
  <c r="EC174" i="14" s="1"/>
  <c r="EC175" i="14" s="1"/>
  <c r="EC176" i="14" s="1"/>
  <c r="EC177" i="14" s="1"/>
  <c r="EC178" i="14" s="1"/>
  <c r="EC179" i="14" s="1"/>
  <c r="EC180" i="14" s="1"/>
  <c r="EC181" i="14" s="1"/>
  <c r="EC182" i="14" s="1"/>
  <c r="EC183" i="14" s="1"/>
  <c r="EC184" i="14" s="1"/>
  <c r="EC185" i="14" s="1"/>
  <c r="EC186" i="14" s="1"/>
  <c r="EC187" i="14" s="1"/>
  <c r="EC188" i="14" s="1"/>
  <c r="EC189" i="14" s="1"/>
  <c r="EC190" i="14" s="1"/>
  <c r="EC191" i="14" s="1"/>
  <c r="EC192" i="14" s="1"/>
  <c r="EC193" i="14" s="1"/>
  <c r="EC194" i="14" s="1"/>
  <c r="EC195" i="14" s="1"/>
  <c r="EC196" i="14" s="1"/>
  <c r="EC197" i="14" s="1"/>
  <c r="EC198" i="14" s="1"/>
  <c r="EC199" i="14" s="1"/>
  <c r="EC200" i="14" s="1"/>
  <c r="EC201" i="14" s="1"/>
  <c r="EC202" i="14" s="1"/>
  <c r="EC203" i="14" s="1"/>
  <c r="EC204" i="14" s="1"/>
  <c r="EC205" i="14" s="1"/>
  <c r="EC206" i="14" s="1"/>
  <c r="EC207" i="14" s="1"/>
  <c r="EC208" i="14" s="1"/>
  <c r="EC209" i="14" s="1"/>
  <c r="EC210" i="14" s="1"/>
  <c r="EC211" i="14" s="1"/>
  <c r="EC212" i="14" s="1"/>
  <c r="EC213" i="14" s="1"/>
  <c r="EC214" i="14" s="1"/>
  <c r="EC215" i="14" s="1"/>
  <c r="EC216" i="14" s="1"/>
  <c r="EC217" i="14" s="1"/>
  <c r="EC218" i="14" s="1"/>
  <c r="EC219" i="14" s="1"/>
  <c r="EC220" i="14" s="1"/>
  <c r="EC221" i="14" s="1"/>
  <c r="EC222" i="14" s="1"/>
  <c r="EC223" i="14" s="1"/>
  <c r="EC224" i="14" s="1"/>
  <c r="EC225" i="14" s="1"/>
  <c r="EC226" i="14" s="1"/>
  <c r="EC227" i="14" s="1"/>
  <c r="EC228" i="14" s="1"/>
  <c r="EC229" i="14" s="1"/>
  <c r="EC230" i="14" s="1"/>
  <c r="EC231" i="14" s="1"/>
  <c r="EC232" i="14" s="1"/>
  <c r="EC233" i="14" s="1"/>
  <c r="EC234" i="14" s="1"/>
  <c r="EC235" i="14" s="1"/>
  <c r="EC236" i="14" s="1"/>
  <c r="EC237" i="14" s="1"/>
  <c r="EC238" i="14" s="1"/>
  <c r="Y51" i="14"/>
  <c r="BC45" i="14"/>
  <c r="BA42" i="14"/>
  <c r="W48" i="14"/>
  <c r="CW98" i="14"/>
  <c r="CW99" i="14" s="1"/>
  <c r="CW100" i="14" s="1"/>
  <c r="CW101" i="14" s="1"/>
  <c r="CW102" i="14" s="1"/>
  <c r="CW103" i="14" s="1"/>
  <c r="CW104" i="14" s="1"/>
  <c r="CW105" i="14" s="1"/>
  <c r="CW106" i="14" s="1"/>
  <c r="CW107" i="14" s="1"/>
  <c r="CW108" i="14" s="1"/>
  <c r="CW109" i="14" s="1"/>
  <c r="CW110" i="14" s="1"/>
  <c r="CW111" i="14" s="1"/>
  <c r="CW112" i="14" s="1"/>
  <c r="CW113" i="14" s="1"/>
  <c r="CW114" i="14" s="1"/>
  <c r="CW115" i="14" s="1"/>
  <c r="CW116" i="14" s="1"/>
  <c r="CW117" i="14" s="1"/>
  <c r="CW118" i="14" s="1"/>
  <c r="CW119" i="14" s="1"/>
  <c r="CW120" i="14" s="1"/>
  <c r="CW121" i="14" s="1"/>
  <c r="CW122" i="14" s="1"/>
  <c r="CW123" i="14" s="1"/>
  <c r="CW124" i="14" s="1"/>
  <c r="CW125" i="14" s="1"/>
  <c r="CW126" i="14" s="1"/>
  <c r="CW127" i="14" s="1"/>
  <c r="CW128" i="14" s="1"/>
  <c r="CW129" i="14" s="1"/>
  <c r="CW130" i="14" s="1"/>
  <c r="CW131" i="14" s="1"/>
  <c r="CW132" i="14" s="1"/>
  <c r="CW133" i="14" s="1"/>
  <c r="CW134" i="14" s="1"/>
  <c r="CW135" i="14" s="1"/>
  <c r="CW136" i="14" s="1"/>
  <c r="CW137" i="14" s="1"/>
  <c r="CW138" i="14" s="1"/>
  <c r="CW139" i="14" s="1"/>
  <c r="CW140" i="14" s="1"/>
  <c r="CW141" i="14" s="1"/>
  <c r="CW142" i="14" s="1"/>
  <c r="CW143" i="14" s="1"/>
  <c r="CW144" i="14" s="1"/>
  <c r="CW145" i="14" s="1"/>
  <c r="CW146" i="14" s="1"/>
  <c r="CW147" i="14" s="1"/>
  <c r="CW148" i="14" s="1"/>
  <c r="CW149" i="14" s="1"/>
  <c r="CW150" i="14" s="1"/>
  <c r="CW151" i="14" s="1"/>
  <c r="CW152" i="14" s="1"/>
  <c r="CW153" i="14" s="1"/>
  <c r="CW154" i="14" s="1"/>
  <c r="CW155" i="14" s="1"/>
  <c r="CW156" i="14" s="1"/>
  <c r="CW157" i="14" s="1"/>
  <c r="CW158" i="14" s="1"/>
  <c r="CW159" i="14" s="1"/>
  <c r="CW160" i="14" s="1"/>
  <c r="CW161" i="14" s="1"/>
  <c r="CW162" i="14" s="1"/>
  <c r="CW163" i="14" s="1"/>
  <c r="CW164" i="14" s="1"/>
  <c r="CW165" i="14" s="1"/>
  <c r="CW166" i="14" s="1"/>
  <c r="CW167" i="14" s="1"/>
  <c r="CW168" i="14" s="1"/>
  <c r="CW169" i="14" s="1"/>
  <c r="CW170" i="14" s="1"/>
  <c r="CW171" i="14" s="1"/>
  <c r="CW172" i="14" s="1"/>
  <c r="CW173" i="14" s="1"/>
  <c r="CW174" i="14" s="1"/>
  <c r="CW175" i="14" s="1"/>
  <c r="CW176" i="14" s="1"/>
  <c r="CW177" i="14" s="1"/>
  <c r="CW178" i="14" s="1"/>
  <c r="CW179" i="14" s="1"/>
  <c r="CW180" i="14" s="1"/>
  <c r="CW181" i="14" s="1"/>
  <c r="CW182" i="14" s="1"/>
  <c r="CW183" i="14" s="1"/>
  <c r="CW184" i="14" s="1"/>
  <c r="CW185" i="14" s="1"/>
  <c r="CW186" i="14" s="1"/>
  <c r="CW187" i="14" s="1"/>
  <c r="CW188" i="14" s="1"/>
  <c r="CW189" i="14" s="1"/>
  <c r="CW190" i="14" s="1"/>
  <c r="CW191" i="14" s="1"/>
  <c r="CW192" i="14" s="1"/>
  <c r="CW193" i="14" s="1"/>
  <c r="CW194" i="14" s="1"/>
  <c r="CW195" i="14" s="1"/>
  <c r="CW196" i="14" s="1"/>
  <c r="CW197" i="14" s="1"/>
  <c r="CW198" i="14" s="1"/>
  <c r="CW199" i="14" s="1"/>
  <c r="CW200" i="14" s="1"/>
  <c r="CW201" i="14" s="1"/>
  <c r="CW202" i="14" s="1"/>
  <c r="CW203" i="14" s="1"/>
  <c r="CW204" i="14" s="1"/>
  <c r="CW205" i="14" s="1"/>
  <c r="CW206" i="14" s="1"/>
  <c r="CW207" i="14" s="1"/>
  <c r="CW208" i="14" s="1"/>
  <c r="CW209" i="14" s="1"/>
  <c r="CW210" i="14" s="1"/>
  <c r="CW211" i="14" s="1"/>
  <c r="CW212" i="14" s="1"/>
  <c r="CW213" i="14" s="1"/>
  <c r="CW214" i="14" s="1"/>
  <c r="CW215" i="14" s="1"/>
  <c r="CW216" i="14" s="1"/>
  <c r="CW217" i="14" s="1"/>
  <c r="CW218" i="14" s="1"/>
  <c r="CW219" i="14" s="1"/>
  <c r="CW220" i="14" s="1"/>
  <c r="CW221" i="14" s="1"/>
  <c r="CW222" i="14" s="1"/>
  <c r="CW223" i="14" s="1"/>
  <c r="CW224" i="14" s="1"/>
  <c r="CW225" i="14" s="1"/>
  <c r="CW226" i="14" s="1"/>
  <c r="CW227" i="14" s="1"/>
  <c r="CW228" i="14" s="1"/>
  <c r="CW229" i="14" s="1"/>
  <c r="CW230" i="14" s="1"/>
  <c r="CW231" i="14" s="1"/>
  <c r="CW232" i="14" s="1"/>
  <c r="CW233" i="14" s="1"/>
  <c r="CW234" i="14" s="1"/>
  <c r="CW235" i="14" s="1"/>
  <c r="CW236" i="14" s="1"/>
  <c r="CW237" i="14" s="1"/>
  <c r="CW238" i="14" s="1"/>
  <c r="BD42" i="14"/>
  <c r="Z48" i="14"/>
  <c r="BD98" i="14"/>
  <c r="BD99" i="14" s="1"/>
  <c r="BD100" i="14" s="1"/>
  <c r="BD101" i="14" s="1"/>
  <c r="BD102" i="14" s="1"/>
  <c r="BD103" i="14" s="1"/>
  <c r="BD104" i="14" s="1"/>
  <c r="BD105" i="14" s="1"/>
  <c r="BD106" i="14" s="1"/>
  <c r="BD107" i="14" s="1"/>
  <c r="BD108" i="14" s="1"/>
  <c r="BD109" i="14" s="1"/>
  <c r="BD110" i="14" s="1"/>
  <c r="BD111" i="14" s="1"/>
  <c r="BD112" i="14" s="1"/>
  <c r="BD113" i="14" s="1"/>
  <c r="BD114" i="14" s="1"/>
  <c r="BD115" i="14" s="1"/>
  <c r="BD116" i="14" s="1"/>
  <c r="BD117" i="14" s="1"/>
  <c r="BD118" i="14" s="1"/>
  <c r="BD119" i="14" s="1"/>
  <c r="BD120" i="14" s="1"/>
  <c r="BD121" i="14" s="1"/>
  <c r="BD122" i="14" s="1"/>
  <c r="BD123" i="14" s="1"/>
  <c r="BD124" i="14" s="1"/>
  <c r="BD125" i="14" s="1"/>
  <c r="BD126" i="14" s="1"/>
  <c r="BD127" i="14" s="1"/>
  <c r="BD128" i="14" s="1"/>
  <c r="BD129" i="14" s="1"/>
  <c r="BD130" i="14" s="1"/>
  <c r="BD131" i="14" s="1"/>
  <c r="BD132" i="14" s="1"/>
  <c r="BD133" i="14" s="1"/>
  <c r="BD134" i="14" s="1"/>
  <c r="BD135" i="14" s="1"/>
  <c r="BD136" i="14" s="1"/>
  <c r="BD137" i="14" s="1"/>
  <c r="BD138" i="14" s="1"/>
  <c r="BD139" i="14" s="1"/>
  <c r="BD140" i="14" s="1"/>
  <c r="BD141" i="14" s="1"/>
  <c r="BD142" i="14" s="1"/>
  <c r="BD143" i="14" s="1"/>
  <c r="BD144" i="14" s="1"/>
  <c r="BD145" i="14" s="1"/>
  <c r="BD146" i="14" s="1"/>
  <c r="BD147" i="14" s="1"/>
  <c r="BD148" i="14" s="1"/>
  <c r="BD149" i="14" s="1"/>
  <c r="BD150" i="14" s="1"/>
  <c r="BD151" i="14" s="1"/>
  <c r="BD152" i="14" s="1"/>
  <c r="BD153" i="14" s="1"/>
  <c r="BD154" i="14" s="1"/>
  <c r="BD155" i="14" s="1"/>
  <c r="BD156" i="14" s="1"/>
  <c r="BD157" i="14" s="1"/>
  <c r="BD158" i="14" s="1"/>
  <c r="BD159" i="14" s="1"/>
  <c r="BD160" i="14" s="1"/>
  <c r="BD161" i="14" s="1"/>
  <c r="BD162" i="14" s="1"/>
  <c r="BD163" i="14" s="1"/>
  <c r="BD164" i="14" s="1"/>
  <c r="BD165" i="14" s="1"/>
  <c r="BD166" i="14" s="1"/>
  <c r="BD167" i="14" s="1"/>
  <c r="BD168" i="14" s="1"/>
  <c r="BD169" i="14" s="1"/>
  <c r="BD170" i="14" s="1"/>
  <c r="BD171" i="14" s="1"/>
  <c r="BD172" i="14" s="1"/>
  <c r="BD173" i="14" s="1"/>
  <c r="BD174" i="14" s="1"/>
  <c r="BD175" i="14" s="1"/>
  <c r="BD176" i="14" s="1"/>
  <c r="BD177" i="14" s="1"/>
  <c r="BD178" i="14" s="1"/>
  <c r="BD179" i="14" s="1"/>
  <c r="BD180" i="14" s="1"/>
  <c r="BD181" i="14" s="1"/>
  <c r="BD182" i="14" s="1"/>
  <c r="BD183" i="14" s="1"/>
  <c r="BD184" i="14" s="1"/>
  <c r="BD185" i="14" s="1"/>
  <c r="BD186" i="14" s="1"/>
  <c r="BD187" i="14" s="1"/>
  <c r="BD188" i="14" s="1"/>
  <c r="BD189" i="14" s="1"/>
  <c r="BD190" i="14" s="1"/>
  <c r="BD191" i="14" s="1"/>
  <c r="BD192" i="14" s="1"/>
  <c r="BD193" i="14" s="1"/>
  <c r="BD194" i="14" s="1"/>
  <c r="BD195" i="14" s="1"/>
  <c r="BD196" i="14" s="1"/>
  <c r="BD197" i="14" s="1"/>
  <c r="BD198" i="14" s="1"/>
  <c r="BD199" i="14" s="1"/>
  <c r="BD200" i="14" s="1"/>
  <c r="BD201" i="14" s="1"/>
  <c r="BD202" i="14" s="1"/>
  <c r="BD203" i="14" s="1"/>
  <c r="BD204" i="14" s="1"/>
  <c r="BD205" i="14" s="1"/>
  <c r="BD206" i="14" s="1"/>
  <c r="BD207" i="14" s="1"/>
  <c r="BD208" i="14" s="1"/>
  <c r="BD209" i="14" s="1"/>
  <c r="BD210" i="14" s="1"/>
  <c r="BD211" i="14" s="1"/>
  <c r="BD212" i="14" s="1"/>
  <c r="BD213" i="14" s="1"/>
  <c r="BD214" i="14" s="1"/>
  <c r="BD215" i="14" s="1"/>
  <c r="BD216" i="14" s="1"/>
  <c r="BD217" i="14" s="1"/>
  <c r="BD218" i="14" s="1"/>
  <c r="BD219" i="14" s="1"/>
  <c r="BD220" i="14" s="1"/>
  <c r="BD221" i="14" s="1"/>
  <c r="BD222" i="14" s="1"/>
  <c r="BD223" i="14" s="1"/>
  <c r="BD224" i="14" s="1"/>
  <c r="BD225" i="14" s="1"/>
  <c r="BD226" i="14" s="1"/>
  <c r="BD227" i="14" s="1"/>
  <c r="BD228" i="14" s="1"/>
  <c r="BD229" i="14" s="1"/>
  <c r="BD230" i="14" s="1"/>
  <c r="BD231" i="14" s="1"/>
  <c r="BD232" i="14" s="1"/>
  <c r="BD233" i="14" s="1"/>
  <c r="BD234" i="14" s="1"/>
  <c r="BD235" i="14" s="1"/>
  <c r="BD236" i="14" s="1"/>
  <c r="BD237" i="14" s="1"/>
  <c r="BD238" i="14" s="1"/>
  <c r="BA38" i="14"/>
  <c r="W44" i="14"/>
  <c r="FF98" i="14"/>
  <c r="FF99" i="14" s="1"/>
  <c r="FF100" i="14" s="1"/>
  <c r="FF101" i="14" s="1"/>
  <c r="FF102" i="14" s="1"/>
  <c r="FF103" i="14" s="1"/>
  <c r="FF104" i="14" s="1"/>
  <c r="FF105" i="14" s="1"/>
  <c r="FF106" i="14" s="1"/>
  <c r="FF107" i="14" s="1"/>
  <c r="FF108" i="14" s="1"/>
  <c r="FF109" i="14" s="1"/>
  <c r="FF110" i="14" s="1"/>
  <c r="FF111" i="14" s="1"/>
  <c r="FF112" i="14" s="1"/>
  <c r="FF113" i="14" s="1"/>
  <c r="FF114" i="14" s="1"/>
  <c r="FF115" i="14" s="1"/>
  <c r="FF116" i="14" s="1"/>
  <c r="FF117" i="14" s="1"/>
  <c r="FF118" i="14" s="1"/>
  <c r="FF119" i="14" s="1"/>
  <c r="FF120" i="14" s="1"/>
  <c r="FF121" i="14" s="1"/>
  <c r="FF122" i="14" s="1"/>
  <c r="FF123" i="14" s="1"/>
  <c r="FF124" i="14" s="1"/>
  <c r="FF125" i="14" s="1"/>
  <c r="FF126" i="14" s="1"/>
  <c r="FF127" i="14" s="1"/>
  <c r="FF128" i="14" s="1"/>
  <c r="FF129" i="14" s="1"/>
  <c r="FF130" i="14" s="1"/>
  <c r="FF131" i="14" s="1"/>
  <c r="FF132" i="14" s="1"/>
  <c r="FF133" i="14" s="1"/>
  <c r="FF134" i="14" s="1"/>
  <c r="FF135" i="14" s="1"/>
  <c r="FF136" i="14" s="1"/>
  <c r="FF137" i="14" s="1"/>
  <c r="FF138" i="14" s="1"/>
  <c r="FF139" i="14" s="1"/>
  <c r="FF140" i="14" s="1"/>
  <c r="FF141" i="14" s="1"/>
  <c r="FF142" i="14" s="1"/>
  <c r="FF143" i="14" s="1"/>
  <c r="FF144" i="14" s="1"/>
  <c r="FF145" i="14" s="1"/>
  <c r="FF146" i="14" s="1"/>
  <c r="FF147" i="14" s="1"/>
  <c r="FF148" i="14" s="1"/>
  <c r="FF149" i="14" s="1"/>
  <c r="FF150" i="14" s="1"/>
  <c r="FF151" i="14" s="1"/>
  <c r="FF152" i="14" s="1"/>
  <c r="FF153" i="14" s="1"/>
  <c r="FF154" i="14" s="1"/>
  <c r="FF155" i="14" s="1"/>
  <c r="FF156" i="14" s="1"/>
  <c r="FF157" i="14" s="1"/>
  <c r="FF158" i="14" s="1"/>
  <c r="FF159" i="14" s="1"/>
  <c r="FF160" i="14" s="1"/>
  <c r="FF161" i="14" s="1"/>
  <c r="FF162" i="14" s="1"/>
  <c r="FF163" i="14" s="1"/>
  <c r="FF164" i="14" s="1"/>
  <c r="FF165" i="14" s="1"/>
  <c r="FF166" i="14" s="1"/>
  <c r="FF167" i="14" s="1"/>
  <c r="FF168" i="14" s="1"/>
  <c r="FF169" i="14" s="1"/>
  <c r="FF170" i="14" s="1"/>
  <c r="FF171" i="14" s="1"/>
  <c r="FF172" i="14" s="1"/>
  <c r="FF173" i="14" s="1"/>
  <c r="FF174" i="14" s="1"/>
  <c r="FF175" i="14" s="1"/>
  <c r="FF176" i="14" s="1"/>
  <c r="FF177" i="14" s="1"/>
  <c r="FF178" i="14" s="1"/>
  <c r="FF179" i="14" s="1"/>
  <c r="FF180" i="14" s="1"/>
  <c r="FF181" i="14" s="1"/>
  <c r="FF182" i="14" s="1"/>
  <c r="FF183" i="14" s="1"/>
  <c r="FF184" i="14" s="1"/>
  <c r="FF185" i="14" s="1"/>
  <c r="FF186" i="14" s="1"/>
  <c r="FF187" i="14" s="1"/>
  <c r="FF188" i="14" s="1"/>
  <c r="FF189" i="14" s="1"/>
  <c r="FF190" i="14" s="1"/>
  <c r="FF191" i="14" s="1"/>
  <c r="FF192" i="14" s="1"/>
  <c r="FF193" i="14" s="1"/>
  <c r="FF194" i="14" s="1"/>
  <c r="FF195" i="14" s="1"/>
  <c r="FF196" i="14" s="1"/>
  <c r="FF197" i="14" s="1"/>
  <c r="FF198" i="14" s="1"/>
  <c r="FF199" i="14" s="1"/>
  <c r="FF200" i="14" s="1"/>
  <c r="FF201" i="14" s="1"/>
  <c r="FF202" i="14" s="1"/>
  <c r="FF203" i="14" s="1"/>
  <c r="FF204" i="14" s="1"/>
  <c r="FF205" i="14" s="1"/>
  <c r="FF206" i="14" s="1"/>
  <c r="FF207" i="14" s="1"/>
  <c r="FF208" i="14" s="1"/>
  <c r="FF209" i="14" s="1"/>
  <c r="FF210" i="14" s="1"/>
  <c r="FF211" i="14" s="1"/>
  <c r="FF212" i="14" s="1"/>
  <c r="FF213" i="14" s="1"/>
  <c r="FF214" i="14" s="1"/>
  <c r="FF215" i="14" s="1"/>
  <c r="FF216" i="14" s="1"/>
  <c r="FF217" i="14" s="1"/>
  <c r="FF218" i="14" s="1"/>
  <c r="FF219" i="14" s="1"/>
  <c r="FF220" i="14" s="1"/>
  <c r="FF221" i="14" s="1"/>
  <c r="FF222" i="14" s="1"/>
  <c r="FF223" i="14" s="1"/>
  <c r="FF224" i="14" s="1"/>
  <c r="FF225" i="14" s="1"/>
  <c r="FF226" i="14" s="1"/>
  <c r="FF227" i="14" s="1"/>
  <c r="FF228" i="14" s="1"/>
  <c r="FF229" i="14" s="1"/>
  <c r="FF230" i="14" s="1"/>
  <c r="FF231" i="14" s="1"/>
  <c r="FF232" i="14" s="1"/>
  <c r="FF233" i="14" s="1"/>
  <c r="FF234" i="14" s="1"/>
  <c r="FF235" i="14" s="1"/>
  <c r="FF236" i="14" s="1"/>
  <c r="FF237" i="14" s="1"/>
  <c r="FF238" i="14" s="1"/>
  <c r="BA48" i="14"/>
  <c r="W54" i="14"/>
  <c r="FJ98" i="14"/>
  <c r="FJ99" i="14" s="1"/>
  <c r="FJ100" i="14" s="1"/>
  <c r="FJ101" i="14" s="1"/>
  <c r="FJ102" i="14" s="1"/>
  <c r="FJ103" i="14" s="1"/>
  <c r="FJ104" i="14" s="1"/>
  <c r="FJ105" i="14" s="1"/>
  <c r="FJ106" i="14" s="1"/>
  <c r="FJ107" i="14" s="1"/>
  <c r="FJ108" i="14" s="1"/>
  <c r="FJ109" i="14" s="1"/>
  <c r="FJ110" i="14" s="1"/>
  <c r="FJ111" i="14" s="1"/>
  <c r="FJ112" i="14" s="1"/>
  <c r="FJ113" i="14" s="1"/>
  <c r="FJ114" i="14" s="1"/>
  <c r="FJ115" i="14" s="1"/>
  <c r="FJ116" i="14" s="1"/>
  <c r="FJ117" i="14" s="1"/>
  <c r="FJ118" i="14" s="1"/>
  <c r="FJ119" i="14" s="1"/>
  <c r="FJ120" i="14" s="1"/>
  <c r="FJ121" i="14" s="1"/>
  <c r="FJ122" i="14" s="1"/>
  <c r="FJ123" i="14" s="1"/>
  <c r="FJ124" i="14" s="1"/>
  <c r="FJ125" i="14" s="1"/>
  <c r="FJ126" i="14" s="1"/>
  <c r="FJ127" i="14" s="1"/>
  <c r="FJ128" i="14" s="1"/>
  <c r="FJ129" i="14" s="1"/>
  <c r="FJ130" i="14" s="1"/>
  <c r="FJ131" i="14" s="1"/>
  <c r="FJ132" i="14" s="1"/>
  <c r="FJ133" i="14" s="1"/>
  <c r="FJ134" i="14" s="1"/>
  <c r="FJ135" i="14" s="1"/>
  <c r="FJ136" i="14" s="1"/>
  <c r="FJ137" i="14" s="1"/>
  <c r="FJ138" i="14" s="1"/>
  <c r="FJ139" i="14" s="1"/>
  <c r="FJ140" i="14" s="1"/>
  <c r="FJ141" i="14" s="1"/>
  <c r="FJ142" i="14" s="1"/>
  <c r="FJ143" i="14" s="1"/>
  <c r="FJ144" i="14" s="1"/>
  <c r="FJ145" i="14" s="1"/>
  <c r="FJ146" i="14" s="1"/>
  <c r="FJ147" i="14" s="1"/>
  <c r="FJ148" i="14" s="1"/>
  <c r="FJ149" i="14" s="1"/>
  <c r="FJ150" i="14" s="1"/>
  <c r="FJ151" i="14" s="1"/>
  <c r="FJ152" i="14" s="1"/>
  <c r="FJ153" i="14" s="1"/>
  <c r="FJ154" i="14" s="1"/>
  <c r="FJ155" i="14" s="1"/>
  <c r="FJ156" i="14" s="1"/>
  <c r="FJ157" i="14" s="1"/>
  <c r="FJ158" i="14" s="1"/>
  <c r="FJ159" i="14" s="1"/>
  <c r="FJ160" i="14" s="1"/>
  <c r="FJ161" i="14" s="1"/>
  <c r="FJ162" i="14" s="1"/>
  <c r="FJ163" i="14" s="1"/>
  <c r="FJ164" i="14" s="1"/>
  <c r="FJ165" i="14" s="1"/>
  <c r="FJ166" i="14" s="1"/>
  <c r="FJ167" i="14" s="1"/>
  <c r="FJ168" i="14" s="1"/>
  <c r="FJ169" i="14" s="1"/>
  <c r="FJ170" i="14" s="1"/>
  <c r="FJ171" i="14" s="1"/>
  <c r="FJ172" i="14" s="1"/>
  <c r="FJ173" i="14" s="1"/>
  <c r="FJ174" i="14" s="1"/>
  <c r="FJ175" i="14" s="1"/>
  <c r="FJ176" i="14" s="1"/>
  <c r="FJ177" i="14" s="1"/>
  <c r="FJ178" i="14" s="1"/>
  <c r="FJ179" i="14" s="1"/>
  <c r="FJ180" i="14" s="1"/>
  <c r="FJ181" i="14" s="1"/>
  <c r="FJ182" i="14" s="1"/>
  <c r="FJ183" i="14" s="1"/>
  <c r="FJ184" i="14" s="1"/>
  <c r="FJ185" i="14" s="1"/>
  <c r="FJ186" i="14" s="1"/>
  <c r="FJ187" i="14" s="1"/>
  <c r="FJ188" i="14" s="1"/>
  <c r="FJ189" i="14" s="1"/>
  <c r="FJ190" i="14" s="1"/>
  <c r="FJ191" i="14" s="1"/>
  <c r="FJ192" i="14" s="1"/>
  <c r="FJ193" i="14" s="1"/>
  <c r="FJ194" i="14" s="1"/>
  <c r="FJ195" i="14" s="1"/>
  <c r="FJ196" i="14" s="1"/>
  <c r="FJ197" i="14" s="1"/>
  <c r="FJ198" i="14" s="1"/>
  <c r="FJ199" i="14" s="1"/>
  <c r="FJ200" i="14" s="1"/>
  <c r="FJ201" i="14" s="1"/>
  <c r="FJ202" i="14" s="1"/>
  <c r="FJ203" i="14" s="1"/>
  <c r="FJ204" i="14" s="1"/>
  <c r="FJ205" i="14" s="1"/>
  <c r="FJ206" i="14" s="1"/>
  <c r="FJ207" i="14" s="1"/>
  <c r="FJ208" i="14" s="1"/>
  <c r="FJ209" i="14" s="1"/>
  <c r="FJ210" i="14" s="1"/>
  <c r="FJ211" i="14" s="1"/>
  <c r="FJ212" i="14" s="1"/>
  <c r="FJ213" i="14" s="1"/>
  <c r="FJ214" i="14" s="1"/>
  <c r="FJ215" i="14" s="1"/>
  <c r="FJ216" i="14" s="1"/>
  <c r="FJ217" i="14" s="1"/>
  <c r="FJ218" i="14" s="1"/>
  <c r="FJ219" i="14" s="1"/>
  <c r="FJ220" i="14" s="1"/>
  <c r="FJ221" i="14" s="1"/>
  <c r="FJ222" i="14" s="1"/>
  <c r="FJ223" i="14" s="1"/>
  <c r="FJ224" i="14" s="1"/>
  <c r="FJ225" i="14" s="1"/>
  <c r="FJ226" i="14" s="1"/>
  <c r="FJ227" i="14" s="1"/>
  <c r="FJ228" i="14" s="1"/>
  <c r="FJ229" i="14" s="1"/>
  <c r="FJ230" i="14" s="1"/>
  <c r="FJ231" i="14" s="1"/>
  <c r="FJ232" i="14" s="1"/>
  <c r="FJ233" i="14" s="1"/>
  <c r="FJ234" i="14" s="1"/>
  <c r="FJ235" i="14" s="1"/>
  <c r="FJ236" i="14" s="1"/>
  <c r="FJ237" i="14" s="1"/>
  <c r="FJ238" i="14" s="1"/>
  <c r="BC46" i="14"/>
  <c r="Y52" i="14"/>
  <c r="IE98" i="14"/>
  <c r="IE99" i="14" s="1"/>
  <c r="IE100" i="14" s="1"/>
  <c r="IE101" i="14" s="1"/>
  <c r="IE102" i="14" s="1"/>
  <c r="IE103" i="14" s="1"/>
  <c r="IE104" i="14" s="1"/>
  <c r="IE105" i="14" s="1"/>
  <c r="IE106" i="14" s="1"/>
  <c r="IE107" i="14" s="1"/>
  <c r="IE108" i="14" s="1"/>
  <c r="IE109" i="14" s="1"/>
  <c r="IE110" i="14" s="1"/>
  <c r="IE111" i="14" s="1"/>
  <c r="IE112" i="14" s="1"/>
  <c r="IE113" i="14" s="1"/>
  <c r="IE114" i="14" s="1"/>
  <c r="IE115" i="14" s="1"/>
  <c r="IE116" i="14" s="1"/>
  <c r="IE117" i="14" s="1"/>
  <c r="IE118" i="14" s="1"/>
  <c r="IE119" i="14" s="1"/>
  <c r="IE120" i="14" s="1"/>
  <c r="IE121" i="14" s="1"/>
  <c r="IE122" i="14" s="1"/>
  <c r="IE123" i="14" s="1"/>
  <c r="IE124" i="14" s="1"/>
  <c r="IE125" i="14" s="1"/>
  <c r="IE126" i="14" s="1"/>
  <c r="IE127" i="14" s="1"/>
  <c r="IE128" i="14" s="1"/>
  <c r="IE129" i="14" s="1"/>
  <c r="IE130" i="14" s="1"/>
  <c r="IE131" i="14" s="1"/>
  <c r="IE132" i="14" s="1"/>
  <c r="IE133" i="14" s="1"/>
  <c r="IE134" i="14" s="1"/>
  <c r="IE135" i="14" s="1"/>
  <c r="IE136" i="14" s="1"/>
  <c r="IE137" i="14" s="1"/>
  <c r="IE138" i="14" s="1"/>
  <c r="IE139" i="14" s="1"/>
  <c r="IE140" i="14" s="1"/>
  <c r="IE141" i="14" s="1"/>
  <c r="IE142" i="14" s="1"/>
  <c r="IE143" i="14" s="1"/>
  <c r="IE144" i="14" s="1"/>
  <c r="IE145" i="14" s="1"/>
  <c r="IE146" i="14" s="1"/>
  <c r="IE147" i="14" s="1"/>
  <c r="IE148" i="14" s="1"/>
  <c r="IE149" i="14" s="1"/>
  <c r="IE150" i="14" s="1"/>
  <c r="IE151" i="14" s="1"/>
  <c r="IE152" i="14" s="1"/>
  <c r="IE153" i="14" s="1"/>
  <c r="IE154" i="14" s="1"/>
  <c r="IE155" i="14" s="1"/>
  <c r="IE156" i="14" s="1"/>
  <c r="IE157" i="14" s="1"/>
  <c r="IE158" i="14" s="1"/>
  <c r="IE159" i="14" s="1"/>
  <c r="IE160" i="14" s="1"/>
  <c r="IE161" i="14" s="1"/>
  <c r="IE162" i="14" s="1"/>
  <c r="IE163" i="14" s="1"/>
  <c r="IE164" i="14" s="1"/>
  <c r="IE165" i="14" s="1"/>
  <c r="IE166" i="14" s="1"/>
  <c r="IE167" i="14" s="1"/>
  <c r="IE168" i="14" s="1"/>
  <c r="IE169" i="14" s="1"/>
  <c r="IE170" i="14" s="1"/>
  <c r="IE171" i="14" s="1"/>
  <c r="IE172" i="14" s="1"/>
  <c r="IE173" i="14" s="1"/>
  <c r="IE174" i="14" s="1"/>
  <c r="IE175" i="14" s="1"/>
  <c r="IE176" i="14" s="1"/>
  <c r="IE177" i="14" s="1"/>
  <c r="IE178" i="14" s="1"/>
  <c r="IE179" i="14" s="1"/>
  <c r="IE180" i="14" s="1"/>
  <c r="IE181" i="14" s="1"/>
  <c r="IE182" i="14" s="1"/>
  <c r="IE183" i="14" s="1"/>
  <c r="IE184" i="14" s="1"/>
  <c r="IE185" i="14" s="1"/>
  <c r="IE186" i="14" s="1"/>
  <c r="IE187" i="14" s="1"/>
  <c r="IE188" i="14" s="1"/>
  <c r="IE189" i="14" s="1"/>
  <c r="IE190" i="14" s="1"/>
  <c r="IE191" i="14" s="1"/>
  <c r="IE192" i="14" s="1"/>
  <c r="IE193" i="14" s="1"/>
  <c r="IE194" i="14" s="1"/>
  <c r="IE195" i="14" s="1"/>
  <c r="IE196" i="14" s="1"/>
  <c r="IE197" i="14" s="1"/>
  <c r="IE198" i="14" s="1"/>
  <c r="IE199" i="14" s="1"/>
  <c r="IE200" i="14" s="1"/>
  <c r="IE201" i="14" s="1"/>
  <c r="IE202" i="14" s="1"/>
  <c r="IE203" i="14" s="1"/>
  <c r="IE204" i="14" s="1"/>
  <c r="IE205" i="14" s="1"/>
  <c r="IE206" i="14" s="1"/>
  <c r="IE207" i="14" s="1"/>
  <c r="IE208" i="14" s="1"/>
  <c r="IE209" i="14" s="1"/>
  <c r="IE210" i="14" s="1"/>
  <c r="IE211" i="14" s="1"/>
  <c r="IE212" i="14" s="1"/>
  <c r="IE213" i="14" s="1"/>
  <c r="IE214" i="14" s="1"/>
  <c r="IE215" i="14" s="1"/>
  <c r="IE216" i="14" s="1"/>
  <c r="IE217" i="14" s="1"/>
  <c r="IE218" i="14" s="1"/>
  <c r="IE219" i="14" s="1"/>
  <c r="IE220" i="14" s="1"/>
  <c r="IE221" i="14" s="1"/>
  <c r="IE222" i="14" s="1"/>
  <c r="IE223" i="14" s="1"/>
  <c r="IE224" i="14" s="1"/>
  <c r="IE225" i="14" s="1"/>
  <c r="IE226" i="14" s="1"/>
  <c r="IE227" i="14" s="1"/>
  <c r="IE228" i="14" s="1"/>
  <c r="IE229" i="14" s="1"/>
  <c r="IE230" i="14" s="1"/>
  <c r="IE231" i="14" s="1"/>
  <c r="IE232" i="14" s="1"/>
  <c r="IE233" i="14" s="1"/>
  <c r="IE234" i="14" s="1"/>
  <c r="IE235" i="14" s="1"/>
  <c r="IE236" i="14" s="1"/>
  <c r="IE237" i="14" s="1"/>
  <c r="IE238" i="14" s="1"/>
  <c r="Z58" i="14"/>
  <c r="BD52" i="14"/>
  <c r="Z56" i="14"/>
  <c r="BD50" i="14"/>
  <c r="BA35" i="14"/>
  <c r="W41" i="14"/>
  <c r="HV98" i="14"/>
  <c r="HV99" i="14" s="1"/>
  <c r="HV100" i="14" s="1"/>
  <c r="HV101" i="14" s="1"/>
  <c r="HV102" i="14" s="1"/>
  <c r="HV103" i="14" s="1"/>
  <c r="HV104" i="14" s="1"/>
  <c r="HV105" i="14" s="1"/>
  <c r="HV106" i="14" s="1"/>
  <c r="HV107" i="14" s="1"/>
  <c r="HV108" i="14" s="1"/>
  <c r="HV109" i="14" s="1"/>
  <c r="HV110" i="14" s="1"/>
  <c r="HV111" i="14" s="1"/>
  <c r="HV112" i="14" s="1"/>
  <c r="HV113" i="14" s="1"/>
  <c r="HV114" i="14" s="1"/>
  <c r="HV115" i="14" s="1"/>
  <c r="HV116" i="14" s="1"/>
  <c r="HV117" i="14" s="1"/>
  <c r="HV118" i="14" s="1"/>
  <c r="HV119" i="14" s="1"/>
  <c r="HV120" i="14" s="1"/>
  <c r="HV121" i="14" s="1"/>
  <c r="HV122" i="14" s="1"/>
  <c r="HV123" i="14" s="1"/>
  <c r="HV124" i="14" s="1"/>
  <c r="HV125" i="14" s="1"/>
  <c r="HV126" i="14" s="1"/>
  <c r="HV127" i="14" s="1"/>
  <c r="HV128" i="14" s="1"/>
  <c r="HV129" i="14" s="1"/>
  <c r="HV130" i="14" s="1"/>
  <c r="HV131" i="14" s="1"/>
  <c r="HV132" i="14" s="1"/>
  <c r="HV133" i="14" s="1"/>
  <c r="HV134" i="14" s="1"/>
  <c r="HV135" i="14" s="1"/>
  <c r="HV136" i="14" s="1"/>
  <c r="HV137" i="14" s="1"/>
  <c r="HV138" i="14" s="1"/>
  <c r="HV139" i="14" s="1"/>
  <c r="HV140" i="14" s="1"/>
  <c r="HV141" i="14" s="1"/>
  <c r="HV142" i="14" s="1"/>
  <c r="HV143" i="14" s="1"/>
  <c r="HV144" i="14" s="1"/>
  <c r="HV145" i="14" s="1"/>
  <c r="HV146" i="14" s="1"/>
  <c r="HV147" i="14" s="1"/>
  <c r="HV148" i="14" s="1"/>
  <c r="HV149" i="14" s="1"/>
  <c r="HV150" i="14" s="1"/>
  <c r="HV151" i="14" s="1"/>
  <c r="HV152" i="14" s="1"/>
  <c r="HV153" i="14" s="1"/>
  <c r="HV154" i="14" s="1"/>
  <c r="HV155" i="14" s="1"/>
  <c r="HV156" i="14" s="1"/>
  <c r="HV157" i="14" s="1"/>
  <c r="HV158" i="14" s="1"/>
  <c r="HV159" i="14" s="1"/>
  <c r="HV160" i="14" s="1"/>
  <c r="HV161" i="14" s="1"/>
  <c r="HV162" i="14" s="1"/>
  <c r="HV163" i="14" s="1"/>
  <c r="HV164" i="14" s="1"/>
  <c r="HV165" i="14" s="1"/>
  <c r="HV166" i="14" s="1"/>
  <c r="HV167" i="14" s="1"/>
  <c r="HV168" i="14" s="1"/>
  <c r="HV169" i="14" s="1"/>
  <c r="HV170" i="14" s="1"/>
  <c r="HV171" i="14" s="1"/>
  <c r="HV172" i="14" s="1"/>
  <c r="HV173" i="14" s="1"/>
  <c r="HV174" i="14" s="1"/>
  <c r="HV175" i="14" s="1"/>
  <c r="HV176" i="14" s="1"/>
  <c r="HV177" i="14" s="1"/>
  <c r="HV178" i="14" s="1"/>
  <c r="HV179" i="14" s="1"/>
  <c r="HV180" i="14" s="1"/>
  <c r="HV181" i="14" s="1"/>
  <c r="HV182" i="14" s="1"/>
  <c r="HV183" i="14" s="1"/>
  <c r="HV184" i="14" s="1"/>
  <c r="HV185" i="14" s="1"/>
  <c r="HV186" i="14" s="1"/>
  <c r="HV187" i="14" s="1"/>
  <c r="HV188" i="14" s="1"/>
  <c r="HV189" i="14" s="1"/>
  <c r="HV190" i="14" s="1"/>
  <c r="HV191" i="14" s="1"/>
  <c r="HV192" i="14" s="1"/>
  <c r="HV193" i="14" s="1"/>
  <c r="HV194" i="14" s="1"/>
  <c r="HV195" i="14" s="1"/>
  <c r="HV196" i="14" s="1"/>
  <c r="HV197" i="14" s="1"/>
  <c r="HV198" i="14" s="1"/>
  <c r="HV199" i="14" s="1"/>
  <c r="HV200" i="14" s="1"/>
  <c r="HV201" i="14" s="1"/>
  <c r="HV202" i="14" s="1"/>
  <c r="HV203" i="14" s="1"/>
  <c r="HV204" i="14" s="1"/>
  <c r="HV205" i="14" s="1"/>
  <c r="HV206" i="14" s="1"/>
  <c r="HV207" i="14" s="1"/>
  <c r="HV208" i="14" s="1"/>
  <c r="HV209" i="14" s="1"/>
  <c r="HV210" i="14" s="1"/>
  <c r="HV211" i="14" s="1"/>
  <c r="HV212" i="14" s="1"/>
  <c r="HV213" i="14" s="1"/>
  <c r="HV214" i="14" s="1"/>
  <c r="HV215" i="14" s="1"/>
  <c r="HV216" i="14" s="1"/>
  <c r="HV217" i="14" s="1"/>
  <c r="HV218" i="14" s="1"/>
  <c r="HV219" i="14" s="1"/>
  <c r="HV220" i="14" s="1"/>
  <c r="HV221" i="14" s="1"/>
  <c r="HV222" i="14" s="1"/>
  <c r="HV223" i="14" s="1"/>
  <c r="HV224" i="14" s="1"/>
  <c r="HV225" i="14" s="1"/>
  <c r="HV226" i="14" s="1"/>
  <c r="HV227" i="14" s="1"/>
  <c r="HV228" i="14" s="1"/>
  <c r="HV229" i="14" s="1"/>
  <c r="HV230" i="14" s="1"/>
  <c r="HV231" i="14" s="1"/>
  <c r="HV232" i="14" s="1"/>
  <c r="HV233" i="14" s="1"/>
  <c r="HV234" i="14" s="1"/>
  <c r="HV235" i="14" s="1"/>
  <c r="HV236" i="14" s="1"/>
  <c r="HV237" i="14" s="1"/>
  <c r="HV238" i="14" s="1"/>
  <c r="BA52" i="14"/>
  <c r="W58" i="14"/>
  <c r="BG98" i="14"/>
  <c r="BG99" i="14" s="1"/>
  <c r="BG100" i="14" s="1"/>
  <c r="BG101" i="14" s="1"/>
  <c r="BG102" i="14" s="1"/>
  <c r="BG103" i="14" s="1"/>
  <c r="BG104" i="14" s="1"/>
  <c r="BG105" i="14" s="1"/>
  <c r="BG106" i="14" s="1"/>
  <c r="BG107" i="14" s="1"/>
  <c r="BG108" i="14" s="1"/>
  <c r="BG109" i="14" s="1"/>
  <c r="BG110" i="14" s="1"/>
  <c r="BG111" i="14" s="1"/>
  <c r="BG112" i="14" s="1"/>
  <c r="BG113" i="14" s="1"/>
  <c r="BG114" i="14" s="1"/>
  <c r="BG115" i="14" s="1"/>
  <c r="BG116" i="14" s="1"/>
  <c r="BG117" i="14" s="1"/>
  <c r="BG118" i="14" s="1"/>
  <c r="BG119" i="14" s="1"/>
  <c r="BG120" i="14" s="1"/>
  <c r="BG121" i="14" s="1"/>
  <c r="BG122" i="14" s="1"/>
  <c r="BG123" i="14" s="1"/>
  <c r="BG124" i="14" s="1"/>
  <c r="BG125" i="14" s="1"/>
  <c r="BG126" i="14" s="1"/>
  <c r="BG127" i="14" s="1"/>
  <c r="BG128" i="14" s="1"/>
  <c r="BG129" i="14" s="1"/>
  <c r="BG130" i="14" s="1"/>
  <c r="BG131" i="14" s="1"/>
  <c r="BG132" i="14" s="1"/>
  <c r="BG133" i="14" s="1"/>
  <c r="BG134" i="14" s="1"/>
  <c r="BG135" i="14" s="1"/>
  <c r="BG136" i="14" s="1"/>
  <c r="BG137" i="14" s="1"/>
  <c r="BG138" i="14" s="1"/>
  <c r="BG139" i="14" s="1"/>
  <c r="BG140" i="14" s="1"/>
  <c r="BG141" i="14" s="1"/>
  <c r="BG142" i="14" s="1"/>
  <c r="BG143" i="14" s="1"/>
  <c r="BG144" i="14" s="1"/>
  <c r="BG145" i="14" s="1"/>
  <c r="BG146" i="14" s="1"/>
  <c r="BG147" i="14" s="1"/>
  <c r="BG148" i="14" s="1"/>
  <c r="BG149" i="14" s="1"/>
  <c r="BG150" i="14" s="1"/>
  <c r="BG151" i="14" s="1"/>
  <c r="BG152" i="14" s="1"/>
  <c r="BG153" i="14" s="1"/>
  <c r="BG154" i="14" s="1"/>
  <c r="BG155" i="14" s="1"/>
  <c r="BG156" i="14" s="1"/>
  <c r="BG157" i="14" s="1"/>
  <c r="BG158" i="14" s="1"/>
  <c r="BG159" i="14" s="1"/>
  <c r="BG160" i="14" s="1"/>
  <c r="BG161" i="14" s="1"/>
  <c r="BG162" i="14" s="1"/>
  <c r="BG163" i="14" s="1"/>
  <c r="BG164" i="14" s="1"/>
  <c r="BG165" i="14" s="1"/>
  <c r="BG166" i="14" s="1"/>
  <c r="BG167" i="14" s="1"/>
  <c r="BG168" i="14" s="1"/>
  <c r="BG169" i="14" s="1"/>
  <c r="BG170" i="14" s="1"/>
  <c r="BG171" i="14" s="1"/>
  <c r="BG172" i="14" s="1"/>
  <c r="BG173" i="14" s="1"/>
  <c r="BG174" i="14" s="1"/>
  <c r="BG175" i="14" s="1"/>
  <c r="BG176" i="14" s="1"/>
  <c r="BG177" i="14" s="1"/>
  <c r="BG178" i="14" s="1"/>
  <c r="BG179" i="14" s="1"/>
  <c r="BG180" i="14" s="1"/>
  <c r="BG181" i="14" s="1"/>
  <c r="BG182" i="14" s="1"/>
  <c r="BG183" i="14" s="1"/>
  <c r="BG184" i="14" s="1"/>
  <c r="BG185" i="14" s="1"/>
  <c r="BG186" i="14" s="1"/>
  <c r="BG187" i="14" s="1"/>
  <c r="BG188" i="14" s="1"/>
  <c r="BG189" i="14" s="1"/>
  <c r="BG190" i="14" s="1"/>
  <c r="BG191" i="14" s="1"/>
  <c r="BG192" i="14" s="1"/>
  <c r="BG193" i="14" s="1"/>
  <c r="BG194" i="14" s="1"/>
  <c r="BG195" i="14" s="1"/>
  <c r="BG196" i="14" s="1"/>
  <c r="BG197" i="14" s="1"/>
  <c r="BG198" i="14" s="1"/>
  <c r="BG199" i="14" s="1"/>
  <c r="BG200" i="14" s="1"/>
  <c r="BG201" i="14" s="1"/>
  <c r="BG202" i="14" s="1"/>
  <c r="BG203" i="14" s="1"/>
  <c r="BG204" i="14" s="1"/>
  <c r="BG205" i="14" s="1"/>
  <c r="BG206" i="14" s="1"/>
  <c r="BG207" i="14" s="1"/>
  <c r="BG208" i="14" s="1"/>
  <c r="BG209" i="14" s="1"/>
  <c r="BG210" i="14" s="1"/>
  <c r="BG211" i="14" s="1"/>
  <c r="BG212" i="14" s="1"/>
  <c r="BG213" i="14" s="1"/>
  <c r="BG214" i="14" s="1"/>
  <c r="BG215" i="14" s="1"/>
  <c r="BG216" i="14" s="1"/>
  <c r="BG217" i="14" s="1"/>
  <c r="BG218" i="14" s="1"/>
  <c r="BG219" i="14" s="1"/>
  <c r="BG220" i="14" s="1"/>
  <c r="BG221" i="14" s="1"/>
  <c r="BG222" i="14" s="1"/>
  <c r="BG223" i="14" s="1"/>
  <c r="BG224" i="14" s="1"/>
  <c r="BG225" i="14" s="1"/>
  <c r="BG226" i="14" s="1"/>
  <c r="BG227" i="14" s="1"/>
  <c r="BG228" i="14" s="1"/>
  <c r="BG229" i="14" s="1"/>
  <c r="BG230" i="14" s="1"/>
  <c r="BG231" i="14" s="1"/>
  <c r="BG232" i="14" s="1"/>
  <c r="BG233" i="14" s="1"/>
  <c r="BG234" i="14" s="1"/>
  <c r="BG235" i="14" s="1"/>
  <c r="BG236" i="14" s="1"/>
  <c r="BG237" i="14" s="1"/>
  <c r="BG238" i="14" s="1"/>
  <c r="X44" i="14"/>
  <c r="BB38" i="14"/>
  <c r="IH98" i="14"/>
  <c r="IH99" i="14" s="1"/>
  <c r="IH100" i="14" s="1"/>
  <c r="IH101" i="14" s="1"/>
  <c r="IH102" i="14" s="1"/>
  <c r="IH103" i="14" s="1"/>
  <c r="IH104" i="14" s="1"/>
  <c r="IH105" i="14" s="1"/>
  <c r="IH106" i="14" s="1"/>
  <c r="IH107" i="14" s="1"/>
  <c r="IH108" i="14" s="1"/>
  <c r="IH109" i="14" s="1"/>
  <c r="IH110" i="14" s="1"/>
  <c r="IH111" i="14" s="1"/>
  <c r="IH112" i="14" s="1"/>
  <c r="IH113" i="14" s="1"/>
  <c r="IH114" i="14" s="1"/>
  <c r="IH115" i="14" s="1"/>
  <c r="IH116" i="14" s="1"/>
  <c r="IH117" i="14" s="1"/>
  <c r="IH118" i="14" s="1"/>
  <c r="IH119" i="14" s="1"/>
  <c r="IH120" i="14" s="1"/>
  <c r="IH121" i="14" s="1"/>
  <c r="IH122" i="14" s="1"/>
  <c r="IH123" i="14" s="1"/>
  <c r="IH124" i="14" s="1"/>
  <c r="IH125" i="14" s="1"/>
  <c r="IH126" i="14" s="1"/>
  <c r="IH127" i="14" s="1"/>
  <c r="IH128" i="14" s="1"/>
  <c r="IH129" i="14" s="1"/>
  <c r="IH130" i="14" s="1"/>
  <c r="IH131" i="14" s="1"/>
  <c r="IH132" i="14" s="1"/>
  <c r="IH133" i="14" s="1"/>
  <c r="IH134" i="14" s="1"/>
  <c r="IH135" i="14" s="1"/>
  <c r="IH136" i="14" s="1"/>
  <c r="IH137" i="14" s="1"/>
  <c r="IH138" i="14" s="1"/>
  <c r="IH139" i="14" s="1"/>
  <c r="IH140" i="14" s="1"/>
  <c r="IH141" i="14" s="1"/>
  <c r="IH142" i="14" s="1"/>
  <c r="IH143" i="14" s="1"/>
  <c r="IH144" i="14" s="1"/>
  <c r="IH145" i="14" s="1"/>
  <c r="IH146" i="14" s="1"/>
  <c r="IH147" i="14" s="1"/>
  <c r="IH148" i="14" s="1"/>
  <c r="IH149" i="14" s="1"/>
  <c r="IH150" i="14" s="1"/>
  <c r="IH151" i="14" s="1"/>
  <c r="IH152" i="14" s="1"/>
  <c r="IH153" i="14" s="1"/>
  <c r="IH154" i="14" s="1"/>
  <c r="IH155" i="14" s="1"/>
  <c r="IH156" i="14" s="1"/>
  <c r="IH157" i="14" s="1"/>
  <c r="IH158" i="14" s="1"/>
  <c r="IH159" i="14" s="1"/>
  <c r="IH160" i="14" s="1"/>
  <c r="IH161" i="14" s="1"/>
  <c r="IH162" i="14" s="1"/>
  <c r="IH163" i="14" s="1"/>
  <c r="IH164" i="14" s="1"/>
  <c r="IH165" i="14" s="1"/>
  <c r="IH166" i="14" s="1"/>
  <c r="IH167" i="14" s="1"/>
  <c r="IH168" i="14" s="1"/>
  <c r="IH169" i="14" s="1"/>
  <c r="IH170" i="14" s="1"/>
  <c r="IH171" i="14" s="1"/>
  <c r="IH172" i="14" s="1"/>
  <c r="IH173" i="14" s="1"/>
  <c r="IH174" i="14" s="1"/>
  <c r="IH175" i="14" s="1"/>
  <c r="IH176" i="14" s="1"/>
  <c r="IH177" i="14" s="1"/>
  <c r="IH178" i="14" s="1"/>
  <c r="IH179" i="14" s="1"/>
  <c r="IH180" i="14" s="1"/>
  <c r="IH181" i="14" s="1"/>
  <c r="IH182" i="14" s="1"/>
  <c r="IH183" i="14" s="1"/>
  <c r="IH184" i="14" s="1"/>
  <c r="IH185" i="14" s="1"/>
  <c r="IH186" i="14" s="1"/>
  <c r="IH187" i="14" s="1"/>
  <c r="IH188" i="14" s="1"/>
  <c r="IH189" i="14" s="1"/>
  <c r="IH190" i="14" s="1"/>
  <c r="IH191" i="14" s="1"/>
  <c r="IH192" i="14" s="1"/>
  <c r="IH193" i="14" s="1"/>
  <c r="IH194" i="14" s="1"/>
  <c r="IH195" i="14" s="1"/>
  <c r="IH196" i="14" s="1"/>
  <c r="IH197" i="14" s="1"/>
  <c r="IH198" i="14" s="1"/>
  <c r="IH199" i="14" s="1"/>
  <c r="IH200" i="14" s="1"/>
  <c r="IH201" i="14" s="1"/>
  <c r="IH202" i="14" s="1"/>
  <c r="IH203" i="14" s="1"/>
  <c r="IH204" i="14" s="1"/>
  <c r="IH205" i="14" s="1"/>
  <c r="IH206" i="14" s="1"/>
  <c r="IH207" i="14" s="1"/>
  <c r="IH208" i="14" s="1"/>
  <c r="IH209" i="14" s="1"/>
  <c r="IH210" i="14" s="1"/>
  <c r="IH211" i="14" s="1"/>
  <c r="IH212" i="14" s="1"/>
  <c r="IH213" i="14" s="1"/>
  <c r="IH214" i="14" s="1"/>
  <c r="IH215" i="14" s="1"/>
  <c r="IH216" i="14" s="1"/>
  <c r="IH217" i="14" s="1"/>
  <c r="IH218" i="14" s="1"/>
  <c r="IH219" i="14" s="1"/>
  <c r="IH220" i="14" s="1"/>
  <c r="IH221" i="14" s="1"/>
  <c r="IH222" i="14" s="1"/>
  <c r="IH223" i="14" s="1"/>
  <c r="IH224" i="14" s="1"/>
  <c r="IH225" i="14" s="1"/>
  <c r="IH226" i="14" s="1"/>
  <c r="IH227" i="14" s="1"/>
  <c r="IH228" i="14" s="1"/>
  <c r="IH229" i="14" s="1"/>
  <c r="IH230" i="14" s="1"/>
  <c r="IH231" i="14" s="1"/>
  <c r="IH232" i="14" s="1"/>
  <c r="IH233" i="14" s="1"/>
  <c r="IH234" i="14" s="1"/>
  <c r="IH235" i="14" s="1"/>
  <c r="IH236" i="14" s="1"/>
  <c r="IH237" i="14" s="1"/>
  <c r="IH238" i="14" s="1"/>
  <c r="BE52" i="14"/>
  <c r="AA58" i="14"/>
  <c r="BB54" i="14"/>
  <c r="X60" i="14"/>
  <c r="GU98" i="14"/>
  <c r="GU99" i="14" s="1"/>
  <c r="GU100" i="14" s="1"/>
  <c r="GU101" i="14" s="1"/>
  <c r="GU102" i="14" s="1"/>
  <c r="GU103" i="14" s="1"/>
  <c r="GU104" i="14" s="1"/>
  <c r="GU105" i="14" s="1"/>
  <c r="GU106" i="14" s="1"/>
  <c r="GU107" i="14" s="1"/>
  <c r="GU108" i="14" s="1"/>
  <c r="GU109" i="14" s="1"/>
  <c r="GU110" i="14" s="1"/>
  <c r="GU111" i="14" s="1"/>
  <c r="GU112" i="14" s="1"/>
  <c r="GU113" i="14" s="1"/>
  <c r="GU114" i="14" s="1"/>
  <c r="GU115" i="14" s="1"/>
  <c r="GU116" i="14" s="1"/>
  <c r="GU117" i="14" s="1"/>
  <c r="GU118" i="14" s="1"/>
  <c r="GU119" i="14" s="1"/>
  <c r="GU120" i="14" s="1"/>
  <c r="GU121" i="14" s="1"/>
  <c r="GU122" i="14" s="1"/>
  <c r="GU123" i="14" s="1"/>
  <c r="GU124" i="14" s="1"/>
  <c r="GU125" i="14" s="1"/>
  <c r="GU126" i="14" s="1"/>
  <c r="GU127" i="14" s="1"/>
  <c r="GU128" i="14" s="1"/>
  <c r="GU129" i="14" s="1"/>
  <c r="GU130" i="14" s="1"/>
  <c r="GU131" i="14" s="1"/>
  <c r="GU132" i="14" s="1"/>
  <c r="GU133" i="14" s="1"/>
  <c r="GU134" i="14" s="1"/>
  <c r="GU135" i="14" s="1"/>
  <c r="GU136" i="14" s="1"/>
  <c r="GU137" i="14" s="1"/>
  <c r="GU138" i="14" s="1"/>
  <c r="GU139" i="14" s="1"/>
  <c r="GU140" i="14" s="1"/>
  <c r="GU141" i="14" s="1"/>
  <c r="GU142" i="14" s="1"/>
  <c r="GU143" i="14" s="1"/>
  <c r="GU144" i="14" s="1"/>
  <c r="GU145" i="14" s="1"/>
  <c r="GU146" i="14" s="1"/>
  <c r="GU147" i="14" s="1"/>
  <c r="GU148" i="14" s="1"/>
  <c r="GU149" i="14" s="1"/>
  <c r="GU150" i="14" s="1"/>
  <c r="GU151" i="14" s="1"/>
  <c r="GU152" i="14" s="1"/>
  <c r="GU153" i="14" s="1"/>
  <c r="GU154" i="14" s="1"/>
  <c r="GU155" i="14" s="1"/>
  <c r="GU156" i="14" s="1"/>
  <c r="GU157" i="14" s="1"/>
  <c r="GU158" i="14" s="1"/>
  <c r="GU159" i="14" s="1"/>
  <c r="GU160" i="14" s="1"/>
  <c r="GU161" i="14" s="1"/>
  <c r="GU162" i="14" s="1"/>
  <c r="GU163" i="14" s="1"/>
  <c r="GU164" i="14" s="1"/>
  <c r="GU165" i="14" s="1"/>
  <c r="GU166" i="14" s="1"/>
  <c r="GU167" i="14" s="1"/>
  <c r="GU168" i="14" s="1"/>
  <c r="GU169" i="14" s="1"/>
  <c r="GU170" i="14" s="1"/>
  <c r="GU171" i="14" s="1"/>
  <c r="GU172" i="14" s="1"/>
  <c r="GU173" i="14" s="1"/>
  <c r="GU174" i="14" s="1"/>
  <c r="GU175" i="14" s="1"/>
  <c r="GU176" i="14" s="1"/>
  <c r="GU177" i="14" s="1"/>
  <c r="GU178" i="14" s="1"/>
  <c r="GU179" i="14" s="1"/>
  <c r="GU180" i="14" s="1"/>
  <c r="GU181" i="14" s="1"/>
  <c r="GU182" i="14" s="1"/>
  <c r="GU183" i="14" s="1"/>
  <c r="GU184" i="14" s="1"/>
  <c r="GU185" i="14" s="1"/>
  <c r="GU186" i="14" s="1"/>
  <c r="GU187" i="14" s="1"/>
  <c r="GU188" i="14" s="1"/>
  <c r="GU189" i="14" s="1"/>
  <c r="GU190" i="14" s="1"/>
  <c r="GU191" i="14" s="1"/>
  <c r="GU192" i="14" s="1"/>
  <c r="GU193" i="14" s="1"/>
  <c r="GU194" i="14" s="1"/>
  <c r="GU195" i="14" s="1"/>
  <c r="GU196" i="14" s="1"/>
  <c r="GU197" i="14" s="1"/>
  <c r="GU198" i="14" s="1"/>
  <c r="GU199" i="14" s="1"/>
  <c r="GU200" i="14" s="1"/>
  <c r="GU201" i="14" s="1"/>
  <c r="GU202" i="14" s="1"/>
  <c r="GU203" i="14" s="1"/>
  <c r="GU204" i="14" s="1"/>
  <c r="GU205" i="14" s="1"/>
  <c r="GU206" i="14" s="1"/>
  <c r="GU207" i="14" s="1"/>
  <c r="GU208" i="14" s="1"/>
  <c r="GU209" i="14" s="1"/>
  <c r="GU210" i="14" s="1"/>
  <c r="GU211" i="14" s="1"/>
  <c r="GU212" i="14" s="1"/>
  <c r="GU213" i="14" s="1"/>
  <c r="GU214" i="14" s="1"/>
  <c r="GU215" i="14" s="1"/>
  <c r="GU216" i="14" s="1"/>
  <c r="GU217" i="14" s="1"/>
  <c r="GU218" i="14" s="1"/>
  <c r="GU219" i="14" s="1"/>
  <c r="GU220" i="14" s="1"/>
  <c r="GU221" i="14" s="1"/>
  <c r="GU222" i="14" s="1"/>
  <c r="GU223" i="14" s="1"/>
  <c r="GU224" i="14" s="1"/>
  <c r="GU225" i="14" s="1"/>
  <c r="GU226" i="14" s="1"/>
  <c r="GU227" i="14" s="1"/>
  <c r="GU228" i="14" s="1"/>
  <c r="GU229" i="14" s="1"/>
  <c r="GU230" i="14" s="1"/>
  <c r="GU231" i="14" s="1"/>
  <c r="GU232" i="14" s="1"/>
  <c r="GU233" i="14" s="1"/>
  <c r="GU234" i="14" s="1"/>
  <c r="GU235" i="14" s="1"/>
  <c r="GU236" i="14" s="1"/>
  <c r="GU237" i="14" s="1"/>
  <c r="GU238" i="14" s="1"/>
  <c r="Y57" i="14"/>
  <c r="BC51" i="14"/>
  <c r="HX98" i="14"/>
  <c r="HX99" i="14" s="1"/>
  <c r="HX100" i="14" s="1"/>
  <c r="HX101" i="14" s="1"/>
  <c r="HX102" i="14" s="1"/>
  <c r="HX103" i="14" s="1"/>
  <c r="HX104" i="14" s="1"/>
  <c r="HX105" i="14" s="1"/>
  <c r="HX106" i="14" s="1"/>
  <c r="HX107" i="14" s="1"/>
  <c r="HX108" i="14" s="1"/>
  <c r="HX109" i="14" s="1"/>
  <c r="HX110" i="14" s="1"/>
  <c r="HX111" i="14" s="1"/>
  <c r="HX112" i="14" s="1"/>
  <c r="HX113" i="14" s="1"/>
  <c r="HX114" i="14" s="1"/>
  <c r="HX115" i="14" s="1"/>
  <c r="HX116" i="14" s="1"/>
  <c r="HX117" i="14" s="1"/>
  <c r="HX118" i="14" s="1"/>
  <c r="HX119" i="14" s="1"/>
  <c r="HX120" i="14" s="1"/>
  <c r="HX121" i="14" s="1"/>
  <c r="HX122" i="14" s="1"/>
  <c r="HX123" i="14" s="1"/>
  <c r="HX124" i="14" s="1"/>
  <c r="HX125" i="14" s="1"/>
  <c r="HX126" i="14" s="1"/>
  <c r="HX127" i="14" s="1"/>
  <c r="HX128" i="14" s="1"/>
  <c r="HX129" i="14" s="1"/>
  <c r="HX130" i="14" s="1"/>
  <c r="HX131" i="14" s="1"/>
  <c r="HX132" i="14" s="1"/>
  <c r="HX133" i="14" s="1"/>
  <c r="HX134" i="14" s="1"/>
  <c r="HX135" i="14" s="1"/>
  <c r="HX136" i="14" s="1"/>
  <c r="HX137" i="14" s="1"/>
  <c r="HX138" i="14" s="1"/>
  <c r="HX139" i="14" s="1"/>
  <c r="HX140" i="14" s="1"/>
  <c r="HX141" i="14" s="1"/>
  <c r="HX142" i="14" s="1"/>
  <c r="HX143" i="14" s="1"/>
  <c r="HX144" i="14" s="1"/>
  <c r="HX145" i="14" s="1"/>
  <c r="HX146" i="14" s="1"/>
  <c r="HX147" i="14" s="1"/>
  <c r="HX148" i="14" s="1"/>
  <c r="HX149" i="14" s="1"/>
  <c r="HX150" i="14" s="1"/>
  <c r="HX151" i="14" s="1"/>
  <c r="HX152" i="14" s="1"/>
  <c r="HX153" i="14" s="1"/>
  <c r="HX154" i="14" s="1"/>
  <c r="HX155" i="14" s="1"/>
  <c r="HX156" i="14" s="1"/>
  <c r="HX157" i="14" s="1"/>
  <c r="HX158" i="14" s="1"/>
  <c r="HX159" i="14" s="1"/>
  <c r="HX160" i="14" s="1"/>
  <c r="HX161" i="14" s="1"/>
  <c r="HX162" i="14" s="1"/>
  <c r="HX163" i="14" s="1"/>
  <c r="HX164" i="14" s="1"/>
  <c r="HX165" i="14" s="1"/>
  <c r="HX166" i="14" s="1"/>
  <c r="HX167" i="14" s="1"/>
  <c r="HX168" i="14" s="1"/>
  <c r="HX169" i="14" s="1"/>
  <c r="HX170" i="14" s="1"/>
  <c r="HX171" i="14" s="1"/>
  <c r="HX172" i="14" s="1"/>
  <c r="HX173" i="14" s="1"/>
  <c r="HX174" i="14" s="1"/>
  <c r="HX175" i="14" s="1"/>
  <c r="HX176" i="14" s="1"/>
  <c r="HX177" i="14" s="1"/>
  <c r="HX178" i="14" s="1"/>
  <c r="HX179" i="14" s="1"/>
  <c r="HX180" i="14" s="1"/>
  <c r="HX181" i="14" s="1"/>
  <c r="HX182" i="14" s="1"/>
  <c r="HX183" i="14" s="1"/>
  <c r="HX184" i="14" s="1"/>
  <c r="HX185" i="14" s="1"/>
  <c r="HX186" i="14" s="1"/>
  <c r="HX187" i="14" s="1"/>
  <c r="HX188" i="14" s="1"/>
  <c r="HX189" i="14" s="1"/>
  <c r="HX190" i="14" s="1"/>
  <c r="HX191" i="14" s="1"/>
  <c r="HX192" i="14" s="1"/>
  <c r="HX193" i="14" s="1"/>
  <c r="HX194" i="14" s="1"/>
  <c r="HX195" i="14" s="1"/>
  <c r="HX196" i="14" s="1"/>
  <c r="HX197" i="14" s="1"/>
  <c r="HX198" i="14" s="1"/>
  <c r="HX199" i="14" s="1"/>
  <c r="HX200" i="14" s="1"/>
  <c r="HX201" i="14" s="1"/>
  <c r="HX202" i="14" s="1"/>
  <c r="HX203" i="14" s="1"/>
  <c r="HX204" i="14" s="1"/>
  <c r="HX205" i="14" s="1"/>
  <c r="HX206" i="14" s="1"/>
  <c r="HX207" i="14" s="1"/>
  <c r="HX208" i="14" s="1"/>
  <c r="HX209" i="14" s="1"/>
  <c r="HX210" i="14" s="1"/>
  <c r="HX211" i="14" s="1"/>
  <c r="HX212" i="14" s="1"/>
  <c r="HX213" i="14" s="1"/>
  <c r="HX214" i="14" s="1"/>
  <c r="HX215" i="14" s="1"/>
  <c r="HX216" i="14" s="1"/>
  <c r="HX217" i="14" s="1"/>
  <c r="HX218" i="14" s="1"/>
  <c r="HX219" i="14" s="1"/>
  <c r="HX220" i="14" s="1"/>
  <c r="HX221" i="14" s="1"/>
  <c r="HX222" i="14" s="1"/>
  <c r="HX223" i="14" s="1"/>
  <c r="HX224" i="14" s="1"/>
  <c r="HX225" i="14" s="1"/>
  <c r="HX226" i="14" s="1"/>
  <c r="HX227" i="14" s="1"/>
  <c r="HX228" i="14" s="1"/>
  <c r="HX229" i="14" s="1"/>
  <c r="HX230" i="14" s="1"/>
  <c r="HX231" i="14" s="1"/>
  <c r="HX232" i="14" s="1"/>
  <c r="HX233" i="14" s="1"/>
  <c r="HX234" i="14" s="1"/>
  <c r="HX235" i="14" s="1"/>
  <c r="HX236" i="14" s="1"/>
  <c r="HX237" i="14" s="1"/>
  <c r="HX238" i="14" s="1"/>
  <c r="BA54" i="14"/>
  <c r="W60" i="14"/>
  <c r="FQ98" i="14"/>
  <c r="FQ99" i="14" s="1"/>
  <c r="FQ100" i="14" s="1"/>
  <c r="FQ101" i="14" s="1"/>
  <c r="FQ102" i="14" s="1"/>
  <c r="FQ103" i="14" s="1"/>
  <c r="FQ104" i="14" s="1"/>
  <c r="FQ105" i="14" s="1"/>
  <c r="FQ106" i="14" s="1"/>
  <c r="FQ107" i="14" s="1"/>
  <c r="FQ108" i="14" s="1"/>
  <c r="FQ109" i="14" s="1"/>
  <c r="FQ110" i="14" s="1"/>
  <c r="FQ111" i="14" s="1"/>
  <c r="FQ112" i="14" s="1"/>
  <c r="FQ113" i="14" s="1"/>
  <c r="FQ114" i="14" s="1"/>
  <c r="FQ115" i="14" s="1"/>
  <c r="FQ116" i="14" s="1"/>
  <c r="FQ117" i="14" s="1"/>
  <c r="FQ118" i="14" s="1"/>
  <c r="FQ119" i="14" s="1"/>
  <c r="FQ120" i="14" s="1"/>
  <c r="FQ121" i="14" s="1"/>
  <c r="FQ122" i="14" s="1"/>
  <c r="FQ123" i="14" s="1"/>
  <c r="FQ124" i="14" s="1"/>
  <c r="FQ125" i="14" s="1"/>
  <c r="FQ126" i="14" s="1"/>
  <c r="FQ127" i="14" s="1"/>
  <c r="FQ128" i="14" s="1"/>
  <c r="FQ129" i="14" s="1"/>
  <c r="FQ130" i="14" s="1"/>
  <c r="FQ131" i="14" s="1"/>
  <c r="FQ132" i="14" s="1"/>
  <c r="FQ133" i="14" s="1"/>
  <c r="FQ134" i="14" s="1"/>
  <c r="FQ135" i="14" s="1"/>
  <c r="FQ136" i="14" s="1"/>
  <c r="FQ137" i="14" s="1"/>
  <c r="FQ138" i="14" s="1"/>
  <c r="FQ139" i="14" s="1"/>
  <c r="FQ140" i="14" s="1"/>
  <c r="FQ141" i="14" s="1"/>
  <c r="FQ142" i="14" s="1"/>
  <c r="FQ143" i="14" s="1"/>
  <c r="FQ144" i="14" s="1"/>
  <c r="FQ145" i="14" s="1"/>
  <c r="FQ146" i="14" s="1"/>
  <c r="FQ147" i="14" s="1"/>
  <c r="FQ148" i="14" s="1"/>
  <c r="FQ149" i="14" s="1"/>
  <c r="FQ150" i="14" s="1"/>
  <c r="FQ151" i="14" s="1"/>
  <c r="FQ152" i="14" s="1"/>
  <c r="FQ153" i="14" s="1"/>
  <c r="FQ154" i="14" s="1"/>
  <c r="FQ155" i="14" s="1"/>
  <c r="FQ156" i="14" s="1"/>
  <c r="FQ157" i="14" s="1"/>
  <c r="FQ158" i="14" s="1"/>
  <c r="FQ159" i="14" s="1"/>
  <c r="FQ160" i="14" s="1"/>
  <c r="FQ161" i="14" s="1"/>
  <c r="FQ162" i="14" s="1"/>
  <c r="FQ163" i="14" s="1"/>
  <c r="FQ164" i="14" s="1"/>
  <c r="FQ165" i="14" s="1"/>
  <c r="FQ166" i="14" s="1"/>
  <c r="FQ167" i="14" s="1"/>
  <c r="FQ168" i="14" s="1"/>
  <c r="FQ169" i="14" s="1"/>
  <c r="FQ170" i="14" s="1"/>
  <c r="FQ171" i="14" s="1"/>
  <c r="FQ172" i="14" s="1"/>
  <c r="FQ173" i="14" s="1"/>
  <c r="FQ174" i="14" s="1"/>
  <c r="FQ175" i="14" s="1"/>
  <c r="FQ176" i="14" s="1"/>
  <c r="FQ177" i="14" s="1"/>
  <c r="FQ178" i="14" s="1"/>
  <c r="FQ179" i="14" s="1"/>
  <c r="FQ180" i="14" s="1"/>
  <c r="FQ181" i="14" s="1"/>
  <c r="FQ182" i="14" s="1"/>
  <c r="FQ183" i="14" s="1"/>
  <c r="FQ184" i="14" s="1"/>
  <c r="FQ185" i="14" s="1"/>
  <c r="FQ186" i="14" s="1"/>
  <c r="FQ187" i="14" s="1"/>
  <c r="FQ188" i="14" s="1"/>
  <c r="FQ189" i="14" s="1"/>
  <c r="FQ190" i="14" s="1"/>
  <c r="FQ191" i="14" s="1"/>
  <c r="FQ192" i="14" s="1"/>
  <c r="FQ193" i="14" s="1"/>
  <c r="FQ194" i="14" s="1"/>
  <c r="FQ195" i="14" s="1"/>
  <c r="FQ196" i="14" s="1"/>
  <c r="FQ197" i="14" s="1"/>
  <c r="FQ198" i="14" s="1"/>
  <c r="FQ199" i="14" s="1"/>
  <c r="FQ200" i="14" s="1"/>
  <c r="FQ201" i="14" s="1"/>
  <c r="FQ202" i="14" s="1"/>
  <c r="FQ203" i="14" s="1"/>
  <c r="FQ204" i="14" s="1"/>
  <c r="FQ205" i="14" s="1"/>
  <c r="FQ206" i="14" s="1"/>
  <c r="FQ207" i="14" s="1"/>
  <c r="FQ208" i="14" s="1"/>
  <c r="FQ209" i="14" s="1"/>
  <c r="FQ210" i="14" s="1"/>
  <c r="FQ211" i="14" s="1"/>
  <c r="FQ212" i="14" s="1"/>
  <c r="FQ213" i="14" s="1"/>
  <c r="FQ214" i="14" s="1"/>
  <c r="FQ215" i="14" s="1"/>
  <c r="FQ216" i="14" s="1"/>
  <c r="FQ217" i="14" s="1"/>
  <c r="FQ218" i="14" s="1"/>
  <c r="FQ219" i="14" s="1"/>
  <c r="FQ220" i="14" s="1"/>
  <c r="FQ221" i="14" s="1"/>
  <c r="FQ222" i="14" s="1"/>
  <c r="FQ223" i="14" s="1"/>
  <c r="FQ224" i="14" s="1"/>
  <c r="FQ225" i="14" s="1"/>
  <c r="FQ226" i="14" s="1"/>
  <c r="FQ227" i="14" s="1"/>
  <c r="FQ228" i="14" s="1"/>
  <c r="FQ229" i="14" s="1"/>
  <c r="FQ230" i="14" s="1"/>
  <c r="FQ231" i="14" s="1"/>
  <c r="FQ232" i="14" s="1"/>
  <c r="FQ233" i="14" s="1"/>
  <c r="FQ234" i="14" s="1"/>
  <c r="FQ235" i="14" s="1"/>
  <c r="FQ236" i="14" s="1"/>
  <c r="FQ237" i="14" s="1"/>
  <c r="FQ238" i="14" s="1"/>
  <c r="AA53" i="14"/>
  <c r="BE47" i="14"/>
  <c r="FR98" i="14"/>
  <c r="FR99" i="14" s="1"/>
  <c r="FR100" i="14" s="1"/>
  <c r="FR101" i="14" s="1"/>
  <c r="FR102" i="14" s="1"/>
  <c r="FR103" i="14" s="1"/>
  <c r="FR104" i="14" s="1"/>
  <c r="FR105" i="14" s="1"/>
  <c r="FR106" i="14" s="1"/>
  <c r="FR107" i="14" s="1"/>
  <c r="FR108" i="14" s="1"/>
  <c r="FR109" i="14" s="1"/>
  <c r="FR110" i="14" s="1"/>
  <c r="FR111" i="14" s="1"/>
  <c r="FR112" i="14" s="1"/>
  <c r="FR113" i="14" s="1"/>
  <c r="FR114" i="14" s="1"/>
  <c r="FR115" i="14" s="1"/>
  <c r="FR116" i="14" s="1"/>
  <c r="FR117" i="14" s="1"/>
  <c r="FR118" i="14" s="1"/>
  <c r="FR119" i="14" s="1"/>
  <c r="FR120" i="14" s="1"/>
  <c r="FR121" i="14" s="1"/>
  <c r="FR122" i="14" s="1"/>
  <c r="FR123" i="14" s="1"/>
  <c r="FR124" i="14" s="1"/>
  <c r="FR125" i="14" s="1"/>
  <c r="FR126" i="14" s="1"/>
  <c r="FR127" i="14" s="1"/>
  <c r="FR128" i="14" s="1"/>
  <c r="FR129" i="14" s="1"/>
  <c r="FR130" i="14" s="1"/>
  <c r="FR131" i="14" s="1"/>
  <c r="FR132" i="14" s="1"/>
  <c r="FR133" i="14" s="1"/>
  <c r="FR134" i="14" s="1"/>
  <c r="FR135" i="14" s="1"/>
  <c r="FR136" i="14" s="1"/>
  <c r="FR137" i="14" s="1"/>
  <c r="FR138" i="14" s="1"/>
  <c r="FR139" i="14" s="1"/>
  <c r="FR140" i="14" s="1"/>
  <c r="FR141" i="14" s="1"/>
  <c r="FR142" i="14" s="1"/>
  <c r="FR143" i="14" s="1"/>
  <c r="FR144" i="14" s="1"/>
  <c r="FR145" i="14" s="1"/>
  <c r="FR146" i="14" s="1"/>
  <c r="FR147" i="14" s="1"/>
  <c r="FR148" i="14" s="1"/>
  <c r="FR149" i="14" s="1"/>
  <c r="FR150" i="14" s="1"/>
  <c r="FR151" i="14" s="1"/>
  <c r="FR152" i="14" s="1"/>
  <c r="FR153" i="14" s="1"/>
  <c r="FR154" i="14" s="1"/>
  <c r="FR155" i="14" s="1"/>
  <c r="FR156" i="14" s="1"/>
  <c r="FR157" i="14" s="1"/>
  <c r="FR158" i="14" s="1"/>
  <c r="FR159" i="14" s="1"/>
  <c r="FR160" i="14" s="1"/>
  <c r="FR161" i="14" s="1"/>
  <c r="FR162" i="14" s="1"/>
  <c r="FR163" i="14" s="1"/>
  <c r="FR164" i="14" s="1"/>
  <c r="FR165" i="14" s="1"/>
  <c r="FR166" i="14" s="1"/>
  <c r="FR167" i="14" s="1"/>
  <c r="FR168" i="14" s="1"/>
  <c r="FR169" i="14" s="1"/>
  <c r="FR170" i="14" s="1"/>
  <c r="FR171" i="14" s="1"/>
  <c r="FR172" i="14" s="1"/>
  <c r="FR173" i="14" s="1"/>
  <c r="FR174" i="14" s="1"/>
  <c r="FR175" i="14" s="1"/>
  <c r="FR176" i="14" s="1"/>
  <c r="FR177" i="14" s="1"/>
  <c r="FR178" i="14" s="1"/>
  <c r="FR179" i="14" s="1"/>
  <c r="FR180" i="14" s="1"/>
  <c r="FR181" i="14" s="1"/>
  <c r="FR182" i="14" s="1"/>
  <c r="FR183" i="14" s="1"/>
  <c r="FR184" i="14" s="1"/>
  <c r="FR185" i="14" s="1"/>
  <c r="FR186" i="14" s="1"/>
  <c r="FR187" i="14" s="1"/>
  <c r="FR188" i="14" s="1"/>
  <c r="FR189" i="14" s="1"/>
  <c r="FR190" i="14" s="1"/>
  <c r="FR191" i="14" s="1"/>
  <c r="FR192" i="14" s="1"/>
  <c r="FR193" i="14" s="1"/>
  <c r="FR194" i="14" s="1"/>
  <c r="FR195" i="14" s="1"/>
  <c r="FR196" i="14" s="1"/>
  <c r="FR197" i="14" s="1"/>
  <c r="FR198" i="14" s="1"/>
  <c r="FR199" i="14" s="1"/>
  <c r="FR200" i="14" s="1"/>
  <c r="FR201" i="14" s="1"/>
  <c r="FR202" i="14" s="1"/>
  <c r="FR203" i="14" s="1"/>
  <c r="FR204" i="14" s="1"/>
  <c r="FR205" i="14" s="1"/>
  <c r="FR206" i="14" s="1"/>
  <c r="FR207" i="14" s="1"/>
  <c r="FR208" i="14" s="1"/>
  <c r="FR209" i="14" s="1"/>
  <c r="FR210" i="14" s="1"/>
  <c r="FR211" i="14" s="1"/>
  <c r="FR212" i="14" s="1"/>
  <c r="FR213" i="14" s="1"/>
  <c r="FR214" i="14" s="1"/>
  <c r="FR215" i="14" s="1"/>
  <c r="FR216" i="14" s="1"/>
  <c r="FR217" i="14" s="1"/>
  <c r="FR218" i="14" s="1"/>
  <c r="FR219" i="14" s="1"/>
  <c r="FR220" i="14" s="1"/>
  <c r="FR221" i="14" s="1"/>
  <c r="FR222" i="14" s="1"/>
  <c r="FR223" i="14" s="1"/>
  <c r="FR224" i="14" s="1"/>
  <c r="FR225" i="14" s="1"/>
  <c r="FR226" i="14" s="1"/>
  <c r="FR227" i="14" s="1"/>
  <c r="FR228" i="14" s="1"/>
  <c r="FR229" i="14" s="1"/>
  <c r="FR230" i="14" s="1"/>
  <c r="FR231" i="14" s="1"/>
  <c r="FR232" i="14" s="1"/>
  <c r="FR233" i="14" s="1"/>
  <c r="FR234" i="14" s="1"/>
  <c r="FR235" i="14" s="1"/>
  <c r="FR236" i="14" s="1"/>
  <c r="FR237" i="14" s="1"/>
  <c r="FR238" i="14" s="1"/>
  <c r="BE48" i="14"/>
  <c r="AA54" i="14"/>
  <c r="CU98" i="14"/>
  <c r="CU99" i="14" s="1"/>
  <c r="CU100" i="14" s="1"/>
  <c r="CU101" i="14" s="1"/>
  <c r="CU102" i="14" s="1"/>
  <c r="CU103" i="14" s="1"/>
  <c r="CU104" i="14" s="1"/>
  <c r="CU105" i="14" s="1"/>
  <c r="CU106" i="14" s="1"/>
  <c r="CU107" i="14" s="1"/>
  <c r="CU108" i="14" s="1"/>
  <c r="CU109" i="14" s="1"/>
  <c r="CU110" i="14" s="1"/>
  <c r="CU111" i="14" s="1"/>
  <c r="CU112" i="14" s="1"/>
  <c r="CU113" i="14" s="1"/>
  <c r="CU114" i="14" s="1"/>
  <c r="CU115" i="14" s="1"/>
  <c r="CU116" i="14" s="1"/>
  <c r="CU117" i="14" s="1"/>
  <c r="CU118" i="14" s="1"/>
  <c r="CU119" i="14" s="1"/>
  <c r="CU120" i="14" s="1"/>
  <c r="CU121" i="14" s="1"/>
  <c r="CU122" i="14" s="1"/>
  <c r="CU123" i="14" s="1"/>
  <c r="CU124" i="14" s="1"/>
  <c r="CU125" i="14" s="1"/>
  <c r="CU126" i="14" s="1"/>
  <c r="CU127" i="14" s="1"/>
  <c r="CU128" i="14" s="1"/>
  <c r="CU129" i="14" s="1"/>
  <c r="CU130" i="14" s="1"/>
  <c r="CU131" i="14" s="1"/>
  <c r="CU132" i="14" s="1"/>
  <c r="CU133" i="14" s="1"/>
  <c r="CU134" i="14" s="1"/>
  <c r="CU135" i="14" s="1"/>
  <c r="CU136" i="14" s="1"/>
  <c r="CU137" i="14" s="1"/>
  <c r="CU138" i="14" s="1"/>
  <c r="CU139" i="14" s="1"/>
  <c r="CU140" i="14" s="1"/>
  <c r="CU141" i="14" s="1"/>
  <c r="CU142" i="14" s="1"/>
  <c r="CU143" i="14" s="1"/>
  <c r="CU144" i="14" s="1"/>
  <c r="CU145" i="14" s="1"/>
  <c r="CU146" i="14" s="1"/>
  <c r="CU147" i="14" s="1"/>
  <c r="CU148" i="14" s="1"/>
  <c r="CU149" i="14" s="1"/>
  <c r="CU150" i="14" s="1"/>
  <c r="CU151" i="14" s="1"/>
  <c r="CU152" i="14" s="1"/>
  <c r="CU153" i="14" s="1"/>
  <c r="CU154" i="14" s="1"/>
  <c r="CU155" i="14" s="1"/>
  <c r="CU156" i="14" s="1"/>
  <c r="CU157" i="14" s="1"/>
  <c r="CU158" i="14" s="1"/>
  <c r="CU159" i="14" s="1"/>
  <c r="CU160" i="14" s="1"/>
  <c r="CU161" i="14" s="1"/>
  <c r="CU162" i="14" s="1"/>
  <c r="CU163" i="14" s="1"/>
  <c r="CU164" i="14" s="1"/>
  <c r="CU165" i="14" s="1"/>
  <c r="CU166" i="14" s="1"/>
  <c r="CU167" i="14" s="1"/>
  <c r="CU168" i="14" s="1"/>
  <c r="CU169" i="14" s="1"/>
  <c r="CU170" i="14" s="1"/>
  <c r="CU171" i="14" s="1"/>
  <c r="CU172" i="14" s="1"/>
  <c r="CU173" i="14" s="1"/>
  <c r="CU174" i="14" s="1"/>
  <c r="CU175" i="14" s="1"/>
  <c r="CU176" i="14" s="1"/>
  <c r="CU177" i="14" s="1"/>
  <c r="CU178" i="14" s="1"/>
  <c r="CU179" i="14" s="1"/>
  <c r="CU180" i="14" s="1"/>
  <c r="CU181" i="14" s="1"/>
  <c r="CU182" i="14" s="1"/>
  <c r="CU183" i="14" s="1"/>
  <c r="CU184" i="14" s="1"/>
  <c r="CU185" i="14" s="1"/>
  <c r="CU186" i="14" s="1"/>
  <c r="CU187" i="14" s="1"/>
  <c r="CU188" i="14" s="1"/>
  <c r="CU189" i="14" s="1"/>
  <c r="CU190" i="14" s="1"/>
  <c r="CU191" i="14" s="1"/>
  <c r="CU192" i="14" s="1"/>
  <c r="CU193" i="14" s="1"/>
  <c r="CU194" i="14" s="1"/>
  <c r="CU195" i="14" s="1"/>
  <c r="CU196" i="14" s="1"/>
  <c r="CU197" i="14" s="1"/>
  <c r="CU198" i="14" s="1"/>
  <c r="CU199" i="14" s="1"/>
  <c r="CU200" i="14" s="1"/>
  <c r="CU201" i="14" s="1"/>
  <c r="CU202" i="14" s="1"/>
  <c r="CU203" i="14" s="1"/>
  <c r="CU204" i="14" s="1"/>
  <c r="CU205" i="14" s="1"/>
  <c r="CU206" i="14" s="1"/>
  <c r="CU207" i="14" s="1"/>
  <c r="CU208" i="14" s="1"/>
  <c r="CU209" i="14" s="1"/>
  <c r="CU210" i="14" s="1"/>
  <c r="CU211" i="14" s="1"/>
  <c r="CU212" i="14" s="1"/>
  <c r="CU213" i="14" s="1"/>
  <c r="CU214" i="14" s="1"/>
  <c r="CU215" i="14" s="1"/>
  <c r="CU216" i="14" s="1"/>
  <c r="CU217" i="14" s="1"/>
  <c r="CU218" i="14" s="1"/>
  <c r="CU219" i="14" s="1"/>
  <c r="CU220" i="14" s="1"/>
  <c r="CU221" i="14" s="1"/>
  <c r="CU222" i="14" s="1"/>
  <c r="CU223" i="14" s="1"/>
  <c r="CU224" i="14" s="1"/>
  <c r="CU225" i="14" s="1"/>
  <c r="CU226" i="14" s="1"/>
  <c r="CU227" i="14" s="1"/>
  <c r="CU228" i="14" s="1"/>
  <c r="CU229" i="14" s="1"/>
  <c r="CU230" i="14" s="1"/>
  <c r="CU231" i="14" s="1"/>
  <c r="CU232" i="14" s="1"/>
  <c r="CU233" i="14" s="1"/>
  <c r="CU234" i="14" s="1"/>
  <c r="CU235" i="14" s="1"/>
  <c r="CU236" i="14" s="1"/>
  <c r="CU237" i="14" s="1"/>
  <c r="CU238" i="14" s="1"/>
  <c r="Z46" i="14"/>
  <c r="BD40" i="14"/>
  <c r="GN98" i="14"/>
  <c r="GN99" i="14" s="1"/>
  <c r="GN100" i="14" s="1"/>
  <c r="GN101" i="14" s="1"/>
  <c r="GN102" i="14" s="1"/>
  <c r="GN103" i="14" s="1"/>
  <c r="GN104" i="14" s="1"/>
  <c r="GN105" i="14" s="1"/>
  <c r="GN106" i="14" s="1"/>
  <c r="GN107" i="14" s="1"/>
  <c r="GN108" i="14" s="1"/>
  <c r="GN109" i="14" s="1"/>
  <c r="GN110" i="14" s="1"/>
  <c r="GN111" i="14" s="1"/>
  <c r="GN112" i="14" s="1"/>
  <c r="GN113" i="14" s="1"/>
  <c r="GN114" i="14" s="1"/>
  <c r="GN115" i="14" s="1"/>
  <c r="GN116" i="14" s="1"/>
  <c r="GN117" i="14" s="1"/>
  <c r="GN118" i="14" s="1"/>
  <c r="GN119" i="14" s="1"/>
  <c r="GN120" i="14" s="1"/>
  <c r="GN121" i="14" s="1"/>
  <c r="GN122" i="14" s="1"/>
  <c r="GN123" i="14" s="1"/>
  <c r="GN124" i="14" s="1"/>
  <c r="GN125" i="14" s="1"/>
  <c r="GN126" i="14" s="1"/>
  <c r="GN127" i="14" s="1"/>
  <c r="GN128" i="14" s="1"/>
  <c r="GN129" i="14" s="1"/>
  <c r="GN130" i="14" s="1"/>
  <c r="GN131" i="14" s="1"/>
  <c r="GN132" i="14" s="1"/>
  <c r="GN133" i="14" s="1"/>
  <c r="GN134" i="14" s="1"/>
  <c r="GN135" i="14" s="1"/>
  <c r="GN136" i="14" s="1"/>
  <c r="GN137" i="14" s="1"/>
  <c r="GN138" i="14" s="1"/>
  <c r="GN139" i="14" s="1"/>
  <c r="GN140" i="14" s="1"/>
  <c r="GN141" i="14" s="1"/>
  <c r="GN142" i="14" s="1"/>
  <c r="GN143" i="14" s="1"/>
  <c r="GN144" i="14" s="1"/>
  <c r="GN145" i="14" s="1"/>
  <c r="GN146" i="14" s="1"/>
  <c r="GN147" i="14" s="1"/>
  <c r="GN148" i="14" s="1"/>
  <c r="GN149" i="14" s="1"/>
  <c r="GN150" i="14" s="1"/>
  <c r="GN151" i="14" s="1"/>
  <c r="GN152" i="14" s="1"/>
  <c r="GN153" i="14" s="1"/>
  <c r="GN154" i="14" s="1"/>
  <c r="GN155" i="14" s="1"/>
  <c r="GN156" i="14" s="1"/>
  <c r="GN157" i="14" s="1"/>
  <c r="GN158" i="14" s="1"/>
  <c r="GN159" i="14" s="1"/>
  <c r="GN160" i="14" s="1"/>
  <c r="GN161" i="14" s="1"/>
  <c r="GN162" i="14" s="1"/>
  <c r="GN163" i="14" s="1"/>
  <c r="GN164" i="14" s="1"/>
  <c r="GN165" i="14" s="1"/>
  <c r="GN166" i="14" s="1"/>
  <c r="GN167" i="14" s="1"/>
  <c r="GN168" i="14" s="1"/>
  <c r="GN169" i="14" s="1"/>
  <c r="GN170" i="14" s="1"/>
  <c r="GN171" i="14" s="1"/>
  <c r="GN172" i="14" s="1"/>
  <c r="GN173" i="14" s="1"/>
  <c r="GN174" i="14" s="1"/>
  <c r="GN175" i="14" s="1"/>
  <c r="GN176" i="14" s="1"/>
  <c r="GN177" i="14" s="1"/>
  <c r="GN178" i="14" s="1"/>
  <c r="GN179" i="14" s="1"/>
  <c r="GN180" i="14" s="1"/>
  <c r="GN181" i="14" s="1"/>
  <c r="GN182" i="14" s="1"/>
  <c r="GN183" i="14" s="1"/>
  <c r="GN184" i="14" s="1"/>
  <c r="GN185" i="14" s="1"/>
  <c r="GN186" i="14" s="1"/>
  <c r="GN187" i="14" s="1"/>
  <c r="GN188" i="14" s="1"/>
  <c r="GN189" i="14" s="1"/>
  <c r="GN190" i="14" s="1"/>
  <c r="GN191" i="14" s="1"/>
  <c r="GN192" i="14" s="1"/>
  <c r="GN193" i="14" s="1"/>
  <c r="GN194" i="14" s="1"/>
  <c r="GN195" i="14" s="1"/>
  <c r="GN196" i="14" s="1"/>
  <c r="GN197" i="14" s="1"/>
  <c r="GN198" i="14" s="1"/>
  <c r="GN199" i="14" s="1"/>
  <c r="GN200" i="14" s="1"/>
  <c r="GN201" i="14" s="1"/>
  <c r="GN202" i="14" s="1"/>
  <c r="GN203" i="14" s="1"/>
  <c r="GN204" i="14" s="1"/>
  <c r="GN205" i="14" s="1"/>
  <c r="GN206" i="14" s="1"/>
  <c r="GN207" i="14" s="1"/>
  <c r="GN208" i="14" s="1"/>
  <c r="GN209" i="14" s="1"/>
  <c r="GN210" i="14" s="1"/>
  <c r="GN211" i="14" s="1"/>
  <c r="GN212" i="14" s="1"/>
  <c r="GN213" i="14" s="1"/>
  <c r="GN214" i="14" s="1"/>
  <c r="GN215" i="14" s="1"/>
  <c r="GN216" i="14" s="1"/>
  <c r="GN217" i="14" s="1"/>
  <c r="GN218" i="14" s="1"/>
  <c r="GN219" i="14" s="1"/>
  <c r="GN220" i="14" s="1"/>
  <c r="GN221" i="14" s="1"/>
  <c r="GN222" i="14" s="1"/>
  <c r="GN223" i="14" s="1"/>
  <c r="GN224" i="14" s="1"/>
  <c r="GN225" i="14" s="1"/>
  <c r="GN226" i="14" s="1"/>
  <c r="GN227" i="14" s="1"/>
  <c r="GN228" i="14" s="1"/>
  <c r="GN229" i="14" s="1"/>
  <c r="GN230" i="14" s="1"/>
  <c r="GN231" i="14" s="1"/>
  <c r="GN232" i="14" s="1"/>
  <c r="GN233" i="14" s="1"/>
  <c r="GN234" i="14" s="1"/>
  <c r="GN235" i="14" s="1"/>
  <c r="GN236" i="14" s="1"/>
  <c r="GN237" i="14" s="1"/>
  <c r="GN238" i="14" s="1"/>
  <c r="BA50" i="14"/>
  <c r="W56" i="14"/>
  <c r="EG98" i="14"/>
  <c r="EG99" i="14" s="1"/>
  <c r="EG100" i="14" s="1"/>
  <c r="EG101" i="14" s="1"/>
  <c r="EG102" i="14" s="1"/>
  <c r="EG103" i="14" s="1"/>
  <c r="EG104" i="14" s="1"/>
  <c r="EG105" i="14" s="1"/>
  <c r="EG106" i="14" s="1"/>
  <c r="EG107" i="14" s="1"/>
  <c r="EG108" i="14" s="1"/>
  <c r="EG109" i="14" s="1"/>
  <c r="EG110" i="14" s="1"/>
  <c r="EG111" i="14" s="1"/>
  <c r="EG112" i="14" s="1"/>
  <c r="EG113" i="14" s="1"/>
  <c r="EG114" i="14" s="1"/>
  <c r="EG115" i="14" s="1"/>
  <c r="EG116" i="14" s="1"/>
  <c r="EG117" i="14" s="1"/>
  <c r="EG118" i="14" s="1"/>
  <c r="EG119" i="14" s="1"/>
  <c r="EG120" i="14" s="1"/>
  <c r="EG121" i="14" s="1"/>
  <c r="EG122" i="14" s="1"/>
  <c r="EG123" i="14" s="1"/>
  <c r="EG124" i="14" s="1"/>
  <c r="EG125" i="14" s="1"/>
  <c r="EG126" i="14" s="1"/>
  <c r="EG127" i="14" s="1"/>
  <c r="EG128" i="14" s="1"/>
  <c r="EG129" i="14" s="1"/>
  <c r="EG130" i="14" s="1"/>
  <c r="EG131" i="14" s="1"/>
  <c r="EG132" i="14" s="1"/>
  <c r="EG133" i="14" s="1"/>
  <c r="EG134" i="14" s="1"/>
  <c r="EG135" i="14" s="1"/>
  <c r="EG136" i="14" s="1"/>
  <c r="EG137" i="14" s="1"/>
  <c r="EG138" i="14" s="1"/>
  <c r="EG139" i="14" s="1"/>
  <c r="EG140" i="14" s="1"/>
  <c r="EG141" i="14" s="1"/>
  <c r="EG142" i="14" s="1"/>
  <c r="EG143" i="14" s="1"/>
  <c r="EG144" i="14" s="1"/>
  <c r="EG145" i="14" s="1"/>
  <c r="EG146" i="14" s="1"/>
  <c r="EG147" i="14" s="1"/>
  <c r="EG148" i="14" s="1"/>
  <c r="EG149" i="14" s="1"/>
  <c r="EG150" i="14" s="1"/>
  <c r="EG151" i="14" s="1"/>
  <c r="EG152" i="14" s="1"/>
  <c r="EG153" i="14" s="1"/>
  <c r="EG154" i="14" s="1"/>
  <c r="EG155" i="14" s="1"/>
  <c r="EG156" i="14" s="1"/>
  <c r="EG157" i="14" s="1"/>
  <c r="EG158" i="14" s="1"/>
  <c r="EG159" i="14" s="1"/>
  <c r="EG160" i="14" s="1"/>
  <c r="EG161" i="14" s="1"/>
  <c r="EG162" i="14" s="1"/>
  <c r="EG163" i="14" s="1"/>
  <c r="EG164" i="14" s="1"/>
  <c r="EG165" i="14" s="1"/>
  <c r="EG166" i="14" s="1"/>
  <c r="EG167" i="14" s="1"/>
  <c r="EG168" i="14" s="1"/>
  <c r="EG169" i="14" s="1"/>
  <c r="EG170" i="14" s="1"/>
  <c r="EG171" i="14" s="1"/>
  <c r="EG172" i="14" s="1"/>
  <c r="EG173" i="14" s="1"/>
  <c r="EG174" i="14" s="1"/>
  <c r="EG175" i="14" s="1"/>
  <c r="EG176" i="14" s="1"/>
  <c r="EG177" i="14" s="1"/>
  <c r="EG178" i="14" s="1"/>
  <c r="EG179" i="14" s="1"/>
  <c r="EG180" i="14" s="1"/>
  <c r="EG181" i="14" s="1"/>
  <c r="EG182" i="14" s="1"/>
  <c r="EG183" i="14" s="1"/>
  <c r="EG184" i="14" s="1"/>
  <c r="EG185" i="14" s="1"/>
  <c r="EG186" i="14" s="1"/>
  <c r="EG187" i="14" s="1"/>
  <c r="EG188" i="14" s="1"/>
  <c r="EG189" i="14" s="1"/>
  <c r="EG190" i="14" s="1"/>
  <c r="EG191" i="14" s="1"/>
  <c r="EG192" i="14" s="1"/>
  <c r="EG193" i="14" s="1"/>
  <c r="EG194" i="14" s="1"/>
  <c r="EG195" i="14" s="1"/>
  <c r="EG196" i="14" s="1"/>
  <c r="EG197" i="14" s="1"/>
  <c r="EG198" i="14" s="1"/>
  <c r="EG199" i="14" s="1"/>
  <c r="EG200" i="14" s="1"/>
  <c r="EG201" i="14" s="1"/>
  <c r="EG202" i="14" s="1"/>
  <c r="EG203" i="14" s="1"/>
  <c r="EG204" i="14" s="1"/>
  <c r="EG205" i="14" s="1"/>
  <c r="EG206" i="14" s="1"/>
  <c r="EG207" i="14" s="1"/>
  <c r="EG208" i="14" s="1"/>
  <c r="EG209" i="14" s="1"/>
  <c r="EG210" i="14" s="1"/>
  <c r="EG211" i="14" s="1"/>
  <c r="EG212" i="14" s="1"/>
  <c r="EG213" i="14" s="1"/>
  <c r="EG214" i="14" s="1"/>
  <c r="EG215" i="14" s="1"/>
  <c r="EG216" i="14" s="1"/>
  <c r="EG217" i="14" s="1"/>
  <c r="EG218" i="14" s="1"/>
  <c r="EG219" i="14" s="1"/>
  <c r="EG220" i="14" s="1"/>
  <c r="EG221" i="14" s="1"/>
  <c r="EG222" i="14" s="1"/>
  <c r="EG223" i="14" s="1"/>
  <c r="EG224" i="14" s="1"/>
  <c r="EG225" i="14" s="1"/>
  <c r="EG226" i="14" s="1"/>
  <c r="EG227" i="14" s="1"/>
  <c r="EG228" i="14" s="1"/>
  <c r="EG229" i="14" s="1"/>
  <c r="EG230" i="14" s="1"/>
  <c r="EG231" i="14" s="1"/>
  <c r="EG232" i="14" s="1"/>
  <c r="EG233" i="14" s="1"/>
  <c r="EG234" i="14" s="1"/>
  <c r="EG235" i="14" s="1"/>
  <c r="EG236" i="14" s="1"/>
  <c r="EG237" i="14" s="1"/>
  <c r="EG238" i="14" s="1"/>
  <c r="AA49" i="14"/>
  <c r="BE43" i="14"/>
  <c r="DW98" i="14"/>
  <c r="DW99" i="14" s="1"/>
  <c r="DW100" i="14" s="1"/>
  <c r="DW101" i="14" s="1"/>
  <c r="DW102" i="14" s="1"/>
  <c r="DW103" i="14" s="1"/>
  <c r="DW104" i="14" s="1"/>
  <c r="DW105" i="14" s="1"/>
  <c r="DW106" i="14" s="1"/>
  <c r="DW107" i="14" s="1"/>
  <c r="DW108" i="14" s="1"/>
  <c r="DW109" i="14" s="1"/>
  <c r="DW110" i="14" s="1"/>
  <c r="DW111" i="14" s="1"/>
  <c r="DW112" i="14" s="1"/>
  <c r="DW113" i="14" s="1"/>
  <c r="DW114" i="14" s="1"/>
  <c r="DW115" i="14" s="1"/>
  <c r="DW116" i="14" s="1"/>
  <c r="DW117" i="14" s="1"/>
  <c r="DW118" i="14" s="1"/>
  <c r="DW119" i="14" s="1"/>
  <c r="DW120" i="14" s="1"/>
  <c r="DW121" i="14" s="1"/>
  <c r="DW122" i="14" s="1"/>
  <c r="DW123" i="14" s="1"/>
  <c r="DW124" i="14" s="1"/>
  <c r="DW125" i="14" s="1"/>
  <c r="DW126" i="14" s="1"/>
  <c r="DW127" i="14" s="1"/>
  <c r="DW128" i="14" s="1"/>
  <c r="DW129" i="14" s="1"/>
  <c r="DW130" i="14" s="1"/>
  <c r="DW131" i="14" s="1"/>
  <c r="DW132" i="14" s="1"/>
  <c r="DW133" i="14" s="1"/>
  <c r="DW134" i="14" s="1"/>
  <c r="DW135" i="14" s="1"/>
  <c r="DW136" i="14" s="1"/>
  <c r="DW137" i="14" s="1"/>
  <c r="DW138" i="14" s="1"/>
  <c r="DW139" i="14" s="1"/>
  <c r="DW140" i="14" s="1"/>
  <c r="DW141" i="14" s="1"/>
  <c r="DW142" i="14" s="1"/>
  <c r="DW143" i="14" s="1"/>
  <c r="DW144" i="14" s="1"/>
  <c r="DW145" i="14" s="1"/>
  <c r="DW146" i="14" s="1"/>
  <c r="DW147" i="14" s="1"/>
  <c r="DW148" i="14" s="1"/>
  <c r="DW149" i="14" s="1"/>
  <c r="DW150" i="14" s="1"/>
  <c r="DW151" i="14" s="1"/>
  <c r="DW152" i="14" s="1"/>
  <c r="DW153" i="14" s="1"/>
  <c r="DW154" i="14" s="1"/>
  <c r="DW155" i="14" s="1"/>
  <c r="DW156" i="14" s="1"/>
  <c r="DW157" i="14" s="1"/>
  <c r="DW158" i="14" s="1"/>
  <c r="DW159" i="14" s="1"/>
  <c r="DW160" i="14" s="1"/>
  <c r="DW161" i="14" s="1"/>
  <c r="DW162" i="14" s="1"/>
  <c r="DW163" i="14" s="1"/>
  <c r="DW164" i="14" s="1"/>
  <c r="DW165" i="14" s="1"/>
  <c r="DW166" i="14" s="1"/>
  <c r="DW167" i="14" s="1"/>
  <c r="DW168" i="14" s="1"/>
  <c r="DW169" i="14" s="1"/>
  <c r="DW170" i="14" s="1"/>
  <c r="DW171" i="14" s="1"/>
  <c r="DW172" i="14" s="1"/>
  <c r="DW173" i="14" s="1"/>
  <c r="DW174" i="14" s="1"/>
  <c r="DW175" i="14" s="1"/>
  <c r="DW176" i="14" s="1"/>
  <c r="DW177" i="14" s="1"/>
  <c r="DW178" i="14" s="1"/>
  <c r="DW179" i="14" s="1"/>
  <c r="DW180" i="14" s="1"/>
  <c r="DW181" i="14" s="1"/>
  <c r="DW182" i="14" s="1"/>
  <c r="DW183" i="14" s="1"/>
  <c r="DW184" i="14" s="1"/>
  <c r="DW185" i="14" s="1"/>
  <c r="DW186" i="14" s="1"/>
  <c r="DW187" i="14" s="1"/>
  <c r="DW188" i="14" s="1"/>
  <c r="DW189" i="14" s="1"/>
  <c r="DW190" i="14" s="1"/>
  <c r="DW191" i="14" s="1"/>
  <c r="DW192" i="14" s="1"/>
  <c r="DW193" i="14" s="1"/>
  <c r="DW194" i="14" s="1"/>
  <c r="DW195" i="14" s="1"/>
  <c r="DW196" i="14" s="1"/>
  <c r="DW197" i="14" s="1"/>
  <c r="DW198" i="14" s="1"/>
  <c r="DW199" i="14" s="1"/>
  <c r="DW200" i="14" s="1"/>
  <c r="DW201" i="14" s="1"/>
  <c r="DW202" i="14" s="1"/>
  <c r="DW203" i="14" s="1"/>
  <c r="DW204" i="14" s="1"/>
  <c r="DW205" i="14" s="1"/>
  <c r="DW206" i="14" s="1"/>
  <c r="DW207" i="14" s="1"/>
  <c r="DW208" i="14" s="1"/>
  <c r="DW209" i="14" s="1"/>
  <c r="DW210" i="14" s="1"/>
  <c r="DW211" i="14" s="1"/>
  <c r="DW212" i="14" s="1"/>
  <c r="DW213" i="14" s="1"/>
  <c r="DW214" i="14" s="1"/>
  <c r="DW215" i="14" s="1"/>
  <c r="DW216" i="14" s="1"/>
  <c r="DW217" i="14" s="1"/>
  <c r="DW218" i="14" s="1"/>
  <c r="DW219" i="14" s="1"/>
  <c r="DW220" i="14" s="1"/>
  <c r="DW221" i="14" s="1"/>
  <c r="DW222" i="14" s="1"/>
  <c r="DW223" i="14" s="1"/>
  <c r="DW224" i="14" s="1"/>
  <c r="DW225" i="14" s="1"/>
  <c r="DW226" i="14" s="1"/>
  <c r="DW227" i="14" s="1"/>
  <c r="DW228" i="14" s="1"/>
  <c r="DW229" i="14" s="1"/>
  <c r="DW230" i="14" s="1"/>
  <c r="DW231" i="14" s="1"/>
  <c r="DW232" i="14" s="1"/>
  <c r="DW233" i="14" s="1"/>
  <c r="DW234" i="14" s="1"/>
  <c r="DW235" i="14" s="1"/>
  <c r="DW236" i="14" s="1"/>
  <c r="DW237" i="14" s="1"/>
  <c r="DW238" i="14" s="1"/>
  <c r="BA45" i="14"/>
  <c r="W51" i="14"/>
  <c r="EE98" i="14"/>
  <c r="EE99" i="14" s="1"/>
  <c r="EE100" i="14" s="1"/>
  <c r="EE101" i="14" s="1"/>
  <c r="EE102" i="14" s="1"/>
  <c r="EE103" i="14" s="1"/>
  <c r="EE104" i="14" s="1"/>
  <c r="EE105" i="14" s="1"/>
  <c r="EE106" i="14" s="1"/>
  <c r="EE107" i="14" s="1"/>
  <c r="EE108" i="14" s="1"/>
  <c r="EE109" i="14" s="1"/>
  <c r="EE110" i="14" s="1"/>
  <c r="EE111" i="14" s="1"/>
  <c r="EE112" i="14" s="1"/>
  <c r="EE113" i="14" s="1"/>
  <c r="EE114" i="14" s="1"/>
  <c r="EE115" i="14" s="1"/>
  <c r="EE116" i="14" s="1"/>
  <c r="EE117" i="14" s="1"/>
  <c r="EE118" i="14" s="1"/>
  <c r="EE119" i="14" s="1"/>
  <c r="EE120" i="14" s="1"/>
  <c r="EE121" i="14" s="1"/>
  <c r="EE122" i="14" s="1"/>
  <c r="EE123" i="14" s="1"/>
  <c r="EE124" i="14" s="1"/>
  <c r="EE125" i="14" s="1"/>
  <c r="EE126" i="14" s="1"/>
  <c r="EE127" i="14" s="1"/>
  <c r="EE128" i="14" s="1"/>
  <c r="EE129" i="14" s="1"/>
  <c r="EE130" i="14" s="1"/>
  <c r="EE131" i="14" s="1"/>
  <c r="EE132" i="14" s="1"/>
  <c r="EE133" i="14" s="1"/>
  <c r="EE134" i="14" s="1"/>
  <c r="EE135" i="14" s="1"/>
  <c r="EE136" i="14" s="1"/>
  <c r="EE137" i="14" s="1"/>
  <c r="EE138" i="14" s="1"/>
  <c r="EE139" i="14" s="1"/>
  <c r="EE140" i="14" s="1"/>
  <c r="EE141" i="14" s="1"/>
  <c r="EE142" i="14" s="1"/>
  <c r="EE143" i="14" s="1"/>
  <c r="EE144" i="14" s="1"/>
  <c r="EE145" i="14" s="1"/>
  <c r="EE146" i="14" s="1"/>
  <c r="EE147" i="14" s="1"/>
  <c r="EE148" i="14" s="1"/>
  <c r="EE149" i="14" s="1"/>
  <c r="EE150" i="14" s="1"/>
  <c r="EE151" i="14" s="1"/>
  <c r="EE152" i="14" s="1"/>
  <c r="EE153" i="14" s="1"/>
  <c r="EE154" i="14" s="1"/>
  <c r="EE155" i="14" s="1"/>
  <c r="EE156" i="14" s="1"/>
  <c r="EE157" i="14" s="1"/>
  <c r="EE158" i="14" s="1"/>
  <c r="EE159" i="14" s="1"/>
  <c r="EE160" i="14" s="1"/>
  <c r="EE161" i="14" s="1"/>
  <c r="EE162" i="14" s="1"/>
  <c r="EE163" i="14" s="1"/>
  <c r="EE164" i="14" s="1"/>
  <c r="EE165" i="14" s="1"/>
  <c r="EE166" i="14" s="1"/>
  <c r="EE167" i="14" s="1"/>
  <c r="EE168" i="14" s="1"/>
  <c r="EE169" i="14" s="1"/>
  <c r="EE170" i="14" s="1"/>
  <c r="EE171" i="14" s="1"/>
  <c r="EE172" i="14" s="1"/>
  <c r="EE173" i="14" s="1"/>
  <c r="EE174" i="14" s="1"/>
  <c r="EE175" i="14" s="1"/>
  <c r="EE176" i="14" s="1"/>
  <c r="EE177" i="14" s="1"/>
  <c r="EE178" i="14" s="1"/>
  <c r="EE179" i="14" s="1"/>
  <c r="EE180" i="14" s="1"/>
  <c r="EE181" i="14" s="1"/>
  <c r="EE182" i="14" s="1"/>
  <c r="EE183" i="14" s="1"/>
  <c r="EE184" i="14" s="1"/>
  <c r="EE185" i="14" s="1"/>
  <c r="EE186" i="14" s="1"/>
  <c r="EE187" i="14" s="1"/>
  <c r="EE188" i="14" s="1"/>
  <c r="EE189" i="14" s="1"/>
  <c r="EE190" i="14" s="1"/>
  <c r="EE191" i="14" s="1"/>
  <c r="EE192" i="14" s="1"/>
  <c r="EE193" i="14" s="1"/>
  <c r="EE194" i="14" s="1"/>
  <c r="EE195" i="14" s="1"/>
  <c r="EE196" i="14" s="1"/>
  <c r="EE197" i="14" s="1"/>
  <c r="EE198" i="14" s="1"/>
  <c r="EE199" i="14" s="1"/>
  <c r="EE200" i="14" s="1"/>
  <c r="EE201" i="14" s="1"/>
  <c r="EE202" i="14" s="1"/>
  <c r="EE203" i="14" s="1"/>
  <c r="EE204" i="14" s="1"/>
  <c r="EE205" i="14" s="1"/>
  <c r="EE206" i="14" s="1"/>
  <c r="EE207" i="14" s="1"/>
  <c r="EE208" i="14" s="1"/>
  <c r="EE209" i="14" s="1"/>
  <c r="EE210" i="14" s="1"/>
  <c r="EE211" i="14" s="1"/>
  <c r="EE212" i="14" s="1"/>
  <c r="EE213" i="14" s="1"/>
  <c r="EE214" i="14" s="1"/>
  <c r="EE215" i="14" s="1"/>
  <c r="EE216" i="14" s="1"/>
  <c r="EE217" i="14" s="1"/>
  <c r="EE218" i="14" s="1"/>
  <c r="EE219" i="14" s="1"/>
  <c r="EE220" i="14" s="1"/>
  <c r="EE221" i="14" s="1"/>
  <c r="EE222" i="14" s="1"/>
  <c r="EE223" i="14" s="1"/>
  <c r="EE224" i="14" s="1"/>
  <c r="EE225" i="14" s="1"/>
  <c r="EE226" i="14" s="1"/>
  <c r="EE227" i="14" s="1"/>
  <c r="EE228" i="14" s="1"/>
  <c r="EE229" i="14" s="1"/>
  <c r="EE230" i="14" s="1"/>
  <c r="EE231" i="14" s="1"/>
  <c r="EE232" i="14" s="1"/>
  <c r="EE233" i="14" s="1"/>
  <c r="EE234" i="14" s="1"/>
  <c r="EE235" i="14" s="1"/>
  <c r="EE236" i="14" s="1"/>
  <c r="EE237" i="14" s="1"/>
  <c r="EE238" i="14" s="1"/>
  <c r="Z50" i="14"/>
  <c r="BD44" i="14"/>
  <c r="IJ98" i="14"/>
  <c r="IJ99" i="14" s="1"/>
  <c r="IJ100" i="14" s="1"/>
  <c r="IJ101" i="14" s="1"/>
  <c r="IJ102" i="14" s="1"/>
  <c r="IJ103" i="14" s="1"/>
  <c r="IJ104" i="14" s="1"/>
  <c r="IJ105" i="14" s="1"/>
  <c r="IJ106" i="14" s="1"/>
  <c r="IJ107" i="14" s="1"/>
  <c r="IJ108" i="14" s="1"/>
  <c r="IJ109" i="14" s="1"/>
  <c r="IJ110" i="14" s="1"/>
  <c r="IJ111" i="14" s="1"/>
  <c r="IJ112" i="14" s="1"/>
  <c r="IJ113" i="14" s="1"/>
  <c r="IJ114" i="14" s="1"/>
  <c r="IJ115" i="14" s="1"/>
  <c r="IJ116" i="14" s="1"/>
  <c r="IJ117" i="14" s="1"/>
  <c r="IJ118" i="14" s="1"/>
  <c r="IJ119" i="14" s="1"/>
  <c r="IJ120" i="14" s="1"/>
  <c r="IJ121" i="14" s="1"/>
  <c r="IJ122" i="14" s="1"/>
  <c r="IJ123" i="14" s="1"/>
  <c r="IJ124" i="14" s="1"/>
  <c r="IJ125" i="14" s="1"/>
  <c r="IJ126" i="14" s="1"/>
  <c r="IJ127" i="14" s="1"/>
  <c r="IJ128" i="14" s="1"/>
  <c r="IJ129" i="14" s="1"/>
  <c r="IJ130" i="14" s="1"/>
  <c r="IJ131" i="14" s="1"/>
  <c r="IJ132" i="14" s="1"/>
  <c r="IJ133" i="14" s="1"/>
  <c r="IJ134" i="14" s="1"/>
  <c r="IJ135" i="14" s="1"/>
  <c r="IJ136" i="14" s="1"/>
  <c r="IJ137" i="14" s="1"/>
  <c r="IJ138" i="14" s="1"/>
  <c r="IJ139" i="14" s="1"/>
  <c r="IJ140" i="14" s="1"/>
  <c r="IJ141" i="14" s="1"/>
  <c r="IJ142" i="14" s="1"/>
  <c r="IJ143" i="14" s="1"/>
  <c r="IJ144" i="14" s="1"/>
  <c r="IJ145" i="14" s="1"/>
  <c r="IJ146" i="14" s="1"/>
  <c r="IJ147" i="14" s="1"/>
  <c r="IJ148" i="14" s="1"/>
  <c r="IJ149" i="14" s="1"/>
  <c r="IJ150" i="14" s="1"/>
  <c r="IJ151" i="14" s="1"/>
  <c r="IJ152" i="14" s="1"/>
  <c r="IJ153" i="14" s="1"/>
  <c r="IJ154" i="14" s="1"/>
  <c r="IJ155" i="14" s="1"/>
  <c r="IJ156" i="14" s="1"/>
  <c r="IJ157" i="14" s="1"/>
  <c r="IJ158" i="14" s="1"/>
  <c r="IJ159" i="14" s="1"/>
  <c r="IJ160" i="14" s="1"/>
  <c r="IJ161" i="14" s="1"/>
  <c r="IJ162" i="14" s="1"/>
  <c r="IJ163" i="14" s="1"/>
  <c r="IJ164" i="14" s="1"/>
  <c r="IJ165" i="14" s="1"/>
  <c r="IJ166" i="14" s="1"/>
  <c r="IJ167" i="14" s="1"/>
  <c r="IJ168" i="14" s="1"/>
  <c r="IJ169" i="14" s="1"/>
  <c r="IJ170" i="14" s="1"/>
  <c r="IJ171" i="14" s="1"/>
  <c r="IJ172" i="14" s="1"/>
  <c r="IJ173" i="14" s="1"/>
  <c r="IJ174" i="14" s="1"/>
  <c r="IJ175" i="14" s="1"/>
  <c r="IJ176" i="14" s="1"/>
  <c r="IJ177" i="14" s="1"/>
  <c r="IJ178" i="14" s="1"/>
  <c r="IJ179" i="14" s="1"/>
  <c r="IJ180" i="14" s="1"/>
  <c r="IJ181" i="14" s="1"/>
  <c r="IJ182" i="14" s="1"/>
  <c r="IJ183" i="14" s="1"/>
  <c r="IJ184" i="14" s="1"/>
  <c r="IJ185" i="14" s="1"/>
  <c r="IJ186" i="14" s="1"/>
  <c r="IJ187" i="14" s="1"/>
  <c r="IJ188" i="14" s="1"/>
  <c r="IJ189" i="14" s="1"/>
  <c r="IJ190" i="14" s="1"/>
  <c r="IJ191" i="14" s="1"/>
  <c r="IJ192" i="14" s="1"/>
  <c r="IJ193" i="14" s="1"/>
  <c r="IJ194" i="14" s="1"/>
  <c r="IJ195" i="14" s="1"/>
  <c r="IJ196" i="14" s="1"/>
  <c r="IJ197" i="14" s="1"/>
  <c r="IJ198" i="14" s="1"/>
  <c r="IJ199" i="14" s="1"/>
  <c r="IJ200" i="14" s="1"/>
  <c r="IJ201" i="14" s="1"/>
  <c r="IJ202" i="14" s="1"/>
  <c r="IJ203" i="14" s="1"/>
  <c r="IJ204" i="14" s="1"/>
  <c r="IJ205" i="14" s="1"/>
  <c r="IJ206" i="14" s="1"/>
  <c r="IJ207" i="14" s="1"/>
  <c r="IJ208" i="14" s="1"/>
  <c r="IJ209" i="14" s="1"/>
  <c r="IJ210" i="14" s="1"/>
  <c r="IJ211" i="14" s="1"/>
  <c r="IJ212" i="14" s="1"/>
  <c r="IJ213" i="14" s="1"/>
  <c r="IJ214" i="14" s="1"/>
  <c r="IJ215" i="14" s="1"/>
  <c r="IJ216" i="14" s="1"/>
  <c r="IJ217" i="14" s="1"/>
  <c r="IJ218" i="14" s="1"/>
  <c r="IJ219" i="14" s="1"/>
  <c r="IJ220" i="14" s="1"/>
  <c r="IJ221" i="14" s="1"/>
  <c r="IJ222" i="14" s="1"/>
  <c r="IJ223" i="14" s="1"/>
  <c r="IJ224" i="14" s="1"/>
  <c r="IJ225" i="14" s="1"/>
  <c r="IJ226" i="14" s="1"/>
  <c r="IJ227" i="14" s="1"/>
  <c r="IJ228" i="14" s="1"/>
  <c r="IJ229" i="14" s="1"/>
  <c r="IJ230" i="14" s="1"/>
  <c r="IJ231" i="14" s="1"/>
  <c r="IJ232" i="14" s="1"/>
  <c r="IJ233" i="14" s="1"/>
  <c r="IJ234" i="14" s="1"/>
  <c r="IJ235" i="14" s="1"/>
  <c r="IJ236" i="14" s="1"/>
  <c r="IJ237" i="14" s="1"/>
  <c r="IJ238" i="14" s="1"/>
  <c r="BE54" i="14"/>
  <c r="AA60" i="14"/>
  <c r="FD98" i="14"/>
  <c r="FD99" i="14" s="1"/>
  <c r="FD100" i="14" s="1"/>
  <c r="FD101" i="14" s="1"/>
  <c r="FD102" i="14" s="1"/>
  <c r="FD103" i="14" s="1"/>
  <c r="FD104" i="14" s="1"/>
  <c r="FD105" i="14" s="1"/>
  <c r="FD106" i="14" s="1"/>
  <c r="FD107" i="14" s="1"/>
  <c r="FD108" i="14" s="1"/>
  <c r="FD109" i="14" s="1"/>
  <c r="FD110" i="14" s="1"/>
  <c r="FD111" i="14" s="1"/>
  <c r="FD112" i="14" s="1"/>
  <c r="FD113" i="14" s="1"/>
  <c r="FD114" i="14" s="1"/>
  <c r="FD115" i="14" s="1"/>
  <c r="FD116" i="14" s="1"/>
  <c r="FD117" i="14" s="1"/>
  <c r="FD118" i="14" s="1"/>
  <c r="FD119" i="14" s="1"/>
  <c r="FD120" i="14" s="1"/>
  <c r="FD121" i="14" s="1"/>
  <c r="FD122" i="14" s="1"/>
  <c r="FD123" i="14" s="1"/>
  <c r="FD124" i="14" s="1"/>
  <c r="FD125" i="14" s="1"/>
  <c r="FD126" i="14" s="1"/>
  <c r="FD127" i="14" s="1"/>
  <c r="FD128" i="14" s="1"/>
  <c r="FD129" i="14" s="1"/>
  <c r="FD130" i="14" s="1"/>
  <c r="FD131" i="14" s="1"/>
  <c r="FD132" i="14" s="1"/>
  <c r="FD133" i="14" s="1"/>
  <c r="FD134" i="14" s="1"/>
  <c r="FD135" i="14" s="1"/>
  <c r="FD136" i="14" s="1"/>
  <c r="FD137" i="14" s="1"/>
  <c r="FD138" i="14" s="1"/>
  <c r="FD139" i="14" s="1"/>
  <c r="FD140" i="14" s="1"/>
  <c r="FD141" i="14" s="1"/>
  <c r="FD142" i="14" s="1"/>
  <c r="FD143" i="14" s="1"/>
  <c r="FD144" i="14" s="1"/>
  <c r="FD145" i="14" s="1"/>
  <c r="FD146" i="14" s="1"/>
  <c r="FD147" i="14" s="1"/>
  <c r="FD148" i="14" s="1"/>
  <c r="FD149" i="14" s="1"/>
  <c r="FD150" i="14" s="1"/>
  <c r="FD151" i="14" s="1"/>
  <c r="FD152" i="14" s="1"/>
  <c r="FD153" i="14" s="1"/>
  <c r="FD154" i="14" s="1"/>
  <c r="FD155" i="14" s="1"/>
  <c r="FD156" i="14" s="1"/>
  <c r="FD157" i="14" s="1"/>
  <c r="FD158" i="14" s="1"/>
  <c r="FD159" i="14" s="1"/>
  <c r="FD160" i="14" s="1"/>
  <c r="FD161" i="14" s="1"/>
  <c r="FD162" i="14" s="1"/>
  <c r="FD163" i="14" s="1"/>
  <c r="FD164" i="14" s="1"/>
  <c r="FD165" i="14" s="1"/>
  <c r="FD166" i="14" s="1"/>
  <c r="FD167" i="14" s="1"/>
  <c r="FD168" i="14" s="1"/>
  <c r="FD169" i="14" s="1"/>
  <c r="FD170" i="14" s="1"/>
  <c r="FD171" i="14" s="1"/>
  <c r="FD172" i="14" s="1"/>
  <c r="FD173" i="14" s="1"/>
  <c r="FD174" i="14" s="1"/>
  <c r="FD175" i="14" s="1"/>
  <c r="FD176" i="14" s="1"/>
  <c r="FD177" i="14" s="1"/>
  <c r="FD178" i="14" s="1"/>
  <c r="FD179" i="14" s="1"/>
  <c r="FD180" i="14" s="1"/>
  <c r="FD181" i="14" s="1"/>
  <c r="FD182" i="14" s="1"/>
  <c r="FD183" i="14" s="1"/>
  <c r="FD184" i="14" s="1"/>
  <c r="FD185" i="14" s="1"/>
  <c r="FD186" i="14" s="1"/>
  <c r="FD187" i="14" s="1"/>
  <c r="FD188" i="14" s="1"/>
  <c r="FD189" i="14" s="1"/>
  <c r="FD190" i="14" s="1"/>
  <c r="FD191" i="14" s="1"/>
  <c r="FD192" i="14" s="1"/>
  <c r="FD193" i="14" s="1"/>
  <c r="FD194" i="14" s="1"/>
  <c r="FD195" i="14" s="1"/>
  <c r="FD196" i="14" s="1"/>
  <c r="FD197" i="14" s="1"/>
  <c r="FD198" i="14" s="1"/>
  <c r="FD199" i="14" s="1"/>
  <c r="FD200" i="14" s="1"/>
  <c r="FD201" i="14" s="1"/>
  <c r="FD202" i="14" s="1"/>
  <c r="FD203" i="14" s="1"/>
  <c r="FD204" i="14" s="1"/>
  <c r="FD205" i="14" s="1"/>
  <c r="FD206" i="14" s="1"/>
  <c r="FD207" i="14" s="1"/>
  <c r="FD208" i="14" s="1"/>
  <c r="FD209" i="14" s="1"/>
  <c r="FD210" i="14" s="1"/>
  <c r="FD211" i="14" s="1"/>
  <c r="FD212" i="14" s="1"/>
  <c r="FD213" i="14" s="1"/>
  <c r="FD214" i="14" s="1"/>
  <c r="FD215" i="14" s="1"/>
  <c r="FD216" i="14" s="1"/>
  <c r="FD217" i="14" s="1"/>
  <c r="FD218" i="14" s="1"/>
  <c r="FD219" i="14" s="1"/>
  <c r="FD220" i="14" s="1"/>
  <c r="FD221" i="14" s="1"/>
  <c r="FD222" i="14" s="1"/>
  <c r="FD223" i="14" s="1"/>
  <c r="FD224" i="14" s="1"/>
  <c r="FD225" i="14" s="1"/>
  <c r="FD226" i="14" s="1"/>
  <c r="FD227" i="14" s="1"/>
  <c r="FD228" i="14" s="1"/>
  <c r="FD229" i="14" s="1"/>
  <c r="FD230" i="14" s="1"/>
  <c r="FD231" i="14" s="1"/>
  <c r="FD232" i="14" s="1"/>
  <c r="FD233" i="14" s="1"/>
  <c r="FD234" i="14" s="1"/>
  <c r="FD235" i="14" s="1"/>
  <c r="FD236" i="14" s="1"/>
  <c r="FD237" i="14" s="1"/>
  <c r="FD238" i="14" s="1"/>
  <c r="BA46" i="14"/>
  <c r="W52" i="14"/>
  <c r="IG98" i="14"/>
  <c r="IG99" i="14" s="1"/>
  <c r="IG100" i="14" s="1"/>
  <c r="IG101" i="14" s="1"/>
  <c r="IG102" i="14" s="1"/>
  <c r="IG103" i="14" s="1"/>
  <c r="IG104" i="14" s="1"/>
  <c r="IG105" i="14" s="1"/>
  <c r="IG106" i="14" s="1"/>
  <c r="IG107" i="14" s="1"/>
  <c r="IG108" i="14" s="1"/>
  <c r="IG109" i="14" s="1"/>
  <c r="IG110" i="14" s="1"/>
  <c r="IG111" i="14" s="1"/>
  <c r="IG112" i="14" s="1"/>
  <c r="IG113" i="14" s="1"/>
  <c r="IG114" i="14" s="1"/>
  <c r="IG115" i="14" s="1"/>
  <c r="IG116" i="14" s="1"/>
  <c r="IG117" i="14" s="1"/>
  <c r="IG118" i="14" s="1"/>
  <c r="IG119" i="14" s="1"/>
  <c r="IG120" i="14" s="1"/>
  <c r="IG121" i="14" s="1"/>
  <c r="IG122" i="14" s="1"/>
  <c r="IG123" i="14" s="1"/>
  <c r="IG124" i="14" s="1"/>
  <c r="IG125" i="14" s="1"/>
  <c r="IG126" i="14" s="1"/>
  <c r="IG127" i="14" s="1"/>
  <c r="IG128" i="14" s="1"/>
  <c r="IG129" i="14" s="1"/>
  <c r="IG130" i="14" s="1"/>
  <c r="IG131" i="14" s="1"/>
  <c r="IG132" i="14" s="1"/>
  <c r="IG133" i="14" s="1"/>
  <c r="IG134" i="14" s="1"/>
  <c r="IG135" i="14" s="1"/>
  <c r="IG136" i="14" s="1"/>
  <c r="IG137" i="14" s="1"/>
  <c r="IG138" i="14" s="1"/>
  <c r="IG139" i="14" s="1"/>
  <c r="IG140" i="14" s="1"/>
  <c r="IG141" i="14" s="1"/>
  <c r="IG142" i="14" s="1"/>
  <c r="IG143" i="14" s="1"/>
  <c r="IG144" i="14" s="1"/>
  <c r="IG145" i="14" s="1"/>
  <c r="IG146" i="14" s="1"/>
  <c r="IG147" i="14" s="1"/>
  <c r="IG148" i="14" s="1"/>
  <c r="IG149" i="14" s="1"/>
  <c r="IG150" i="14" s="1"/>
  <c r="IG151" i="14" s="1"/>
  <c r="IG152" i="14" s="1"/>
  <c r="IG153" i="14" s="1"/>
  <c r="IG154" i="14" s="1"/>
  <c r="IG155" i="14" s="1"/>
  <c r="IG156" i="14" s="1"/>
  <c r="IG157" i="14" s="1"/>
  <c r="IG158" i="14" s="1"/>
  <c r="IG159" i="14" s="1"/>
  <c r="IG160" i="14" s="1"/>
  <c r="IG161" i="14" s="1"/>
  <c r="IG162" i="14" s="1"/>
  <c r="IG163" i="14" s="1"/>
  <c r="IG164" i="14" s="1"/>
  <c r="IG165" i="14" s="1"/>
  <c r="IG166" i="14" s="1"/>
  <c r="IG167" i="14" s="1"/>
  <c r="IG168" i="14" s="1"/>
  <c r="IG169" i="14" s="1"/>
  <c r="IG170" i="14" s="1"/>
  <c r="IG171" i="14" s="1"/>
  <c r="IG172" i="14" s="1"/>
  <c r="IG173" i="14" s="1"/>
  <c r="IG174" i="14" s="1"/>
  <c r="IG175" i="14" s="1"/>
  <c r="IG176" i="14" s="1"/>
  <c r="IG177" i="14" s="1"/>
  <c r="IG178" i="14" s="1"/>
  <c r="IG179" i="14" s="1"/>
  <c r="IG180" i="14" s="1"/>
  <c r="IG181" i="14" s="1"/>
  <c r="IG182" i="14" s="1"/>
  <c r="IG183" i="14" s="1"/>
  <c r="IG184" i="14" s="1"/>
  <c r="IG185" i="14" s="1"/>
  <c r="IG186" i="14" s="1"/>
  <c r="IG187" i="14" s="1"/>
  <c r="IG188" i="14" s="1"/>
  <c r="IG189" i="14" s="1"/>
  <c r="IG190" i="14" s="1"/>
  <c r="IG191" i="14" s="1"/>
  <c r="IG192" i="14" s="1"/>
  <c r="IG193" i="14" s="1"/>
  <c r="IG194" i="14" s="1"/>
  <c r="IG195" i="14" s="1"/>
  <c r="IG196" i="14" s="1"/>
  <c r="IG197" i="14" s="1"/>
  <c r="IG198" i="14" s="1"/>
  <c r="IG199" i="14" s="1"/>
  <c r="IG200" i="14" s="1"/>
  <c r="IG201" i="14" s="1"/>
  <c r="IG202" i="14" s="1"/>
  <c r="IG203" i="14" s="1"/>
  <c r="IG204" i="14" s="1"/>
  <c r="IG205" i="14" s="1"/>
  <c r="IG206" i="14" s="1"/>
  <c r="IG207" i="14" s="1"/>
  <c r="IG208" i="14" s="1"/>
  <c r="IG209" i="14" s="1"/>
  <c r="IG210" i="14" s="1"/>
  <c r="IG211" i="14" s="1"/>
  <c r="IG212" i="14" s="1"/>
  <c r="IG213" i="14" s="1"/>
  <c r="IG214" i="14" s="1"/>
  <c r="IG215" i="14" s="1"/>
  <c r="IG216" i="14" s="1"/>
  <c r="IG217" i="14" s="1"/>
  <c r="IG218" i="14" s="1"/>
  <c r="IG219" i="14" s="1"/>
  <c r="IG220" i="14" s="1"/>
  <c r="IG221" i="14" s="1"/>
  <c r="IG222" i="14" s="1"/>
  <c r="IG223" i="14" s="1"/>
  <c r="IG224" i="14" s="1"/>
  <c r="IG225" i="14" s="1"/>
  <c r="IG226" i="14" s="1"/>
  <c r="IG227" i="14" s="1"/>
  <c r="IG228" i="14" s="1"/>
  <c r="IG229" i="14" s="1"/>
  <c r="IG230" i="14" s="1"/>
  <c r="IG231" i="14" s="1"/>
  <c r="IG232" i="14" s="1"/>
  <c r="IG233" i="14" s="1"/>
  <c r="IG234" i="14" s="1"/>
  <c r="IG235" i="14" s="1"/>
  <c r="IG236" i="14" s="1"/>
  <c r="IG237" i="14" s="1"/>
  <c r="IG238" i="14" s="1"/>
  <c r="BD54" i="14"/>
  <c r="Z60" i="14"/>
  <c r="X48" i="14"/>
  <c r="BB42" i="14"/>
  <c r="BB51" i="14"/>
  <c r="X57" i="14"/>
  <c r="BC54" i="14"/>
  <c r="Y60" i="14"/>
  <c r="FP98" i="14"/>
  <c r="FP99" i="14" s="1"/>
  <c r="FP100" i="14" s="1"/>
  <c r="FP101" i="14" s="1"/>
  <c r="FP102" i="14" s="1"/>
  <c r="FP103" i="14" s="1"/>
  <c r="FP104" i="14" s="1"/>
  <c r="FP105" i="14" s="1"/>
  <c r="FP106" i="14" s="1"/>
  <c r="FP107" i="14" s="1"/>
  <c r="FP108" i="14" s="1"/>
  <c r="FP109" i="14" s="1"/>
  <c r="FP110" i="14" s="1"/>
  <c r="FP111" i="14" s="1"/>
  <c r="FP112" i="14" s="1"/>
  <c r="FP113" i="14" s="1"/>
  <c r="FP114" i="14" s="1"/>
  <c r="FP115" i="14" s="1"/>
  <c r="FP116" i="14" s="1"/>
  <c r="FP117" i="14" s="1"/>
  <c r="FP118" i="14" s="1"/>
  <c r="FP119" i="14" s="1"/>
  <c r="FP120" i="14" s="1"/>
  <c r="FP121" i="14" s="1"/>
  <c r="FP122" i="14" s="1"/>
  <c r="FP123" i="14" s="1"/>
  <c r="FP124" i="14" s="1"/>
  <c r="FP125" i="14" s="1"/>
  <c r="FP126" i="14" s="1"/>
  <c r="FP127" i="14" s="1"/>
  <c r="FP128" i="14" s="1"/>
  <c r="FP129" i="14" s="1"/>
  <c r="FP130" i="14" s="1"/>
  <c r="FP131" i="14" s="1"/>
  <c r="FP132" i="14" s="1"/>
  <c r="FP133" i="14" s="1"/>
  <c r="FP134" i="14" s="1"/>
  <c r="FP135" i="14" s="1"/>
  <c r="FP136" i="14" s="1"/>
  <c r="FP137" i="14" s="1"/>
  <c r="FP138" i="14" s="1"/>
  <c r="FP139" i="14" s="1"/>
  <c r="FP140" i="14" s="1"/>
  <c r="FP141" i="14" s="1"/>
  <c r="FP142" i="14" s="1"/>
  <c r="FP143" i="14" s="1"/>
  <c r="FP144" i="14" s="1"/>
  <c r="FP145" i="14" s="1"/>
  <c r="FP146" i="14" s="1"/>
  <c r="FP147" i="14" s="1"/>
  <c r="FP148" i="14" s="1"/>
  <c r="FP149" i="14" s="1"/>
  <c r="FP150" i="14" s="1"/>
  <c r="FP151" i="14" s="1"/>
  <c r="FP152" i="14" s="1"/>
  <c r="FP153" i="14" s="1"/>
  <c r="FP154" i="14" s="1"/>
  <c r="FP155" i="14" s="1"/>
  <c r="FP156" i="14" s="1"/>
  <c r="FP157" i="14" s="1"/>
  <c r="FP158" i="14" s="1"/>
  <c r="FP159" i="14" s="1"/>
  <c r="FP160" i="14" s="1"/>
  <c r="FP161" i="14" s="1"/>
  <c r="FP162" i="14" s="1"/>
  <c r="FP163" i="14" s="1"/>
  <c r="FP164" i="14" s="1"/>
  <c r="FP165" i="14" s="1"/>
  <c r="FP166" i="14" s="1"/>
  <c r="FP167" i="14" s="1"/>
  <c r="FP168" i="14" s="1"/>
  <c r="FP169" i="14" s="1"/>
  <c r="FP170" i="14" s="1"/>
  <c r="FP171" i="14" s="1"/>
  <c r="FP172" i="14" s="1"/>
  <c r="FP173" i="14" s="1"/>
  <c r="FP174" i="14" s="1"/>
  <c r="FP175" i="14" s="1"/>
  <c r="FP176" i="14" s="1"/>
  <c r="FP177" i="14" s="1"/>
  <c r="FP178" i="14" s="1"/>
  <c r="FP179" i="14" s="1"/>
  <c r="FP180" i="14" s="1"/>
  <c r="FP181" i="14" s="1"/>
  <c r="FP182" i="14" s="1"/>
  <c r="FP183" i="14" s="1"/>
  <c r="FP184" i="14" s="1"/>
  <c r="FP185" i="14" s="1"/>
  <c r="FP186" i="14" s="1"/>
  <c r="FP187" i="14" s="1"/>
  <c r="FP188" i="14" s="1"/>
  <c r="FP189" i="14" s="1"/>
  <c r="FP190" i="14" s="1"/>
  <c r="FP191" i="14" s="1"/>
  <c r="FP192" i="14" s="1"/>
  <c r="FP193" i="14" s="1"/>
  <c r="FP194" i="14" s="1"/>
  <c r="FP195" i="14" s="1"/>
  <c r="FP196" i="14" s="1"/>
  <c r="FP197" i="14" s="1"/>
  <c r="FP198" i="14" s="1"/>
  <c r="FP199" i="14" s="1"/>
  <c r="FP200" i="14" s="1"/>
  <c r="FP201" i="14" s="1"/>
  <c r="FP202" i="14" s="1"/>
  <c r="FP203" i="14" s="1"/>
  <c r="FP204" i="14" s="1"/>
  <c r="FP205" i="14" s="1"/>
  <c r="FP206" i="14" s="1"/>
  <c r="FP207" i="14" s="1"/>
  <c r="FP208" i="14" s="1"/>
  <c r="FP209" i="14" s="1"/>
  <c r="FP210" i="14" s="1"/>
  <c r="FP211" i="14" s="1"/>
  <c r="FP212" i="14" s="1"/>
  <c r="FP213" i="14" s="1"/>
  <c r="FP214" i="14" s="1"/>
  <c r="FP215" i="14" s="1"/>
  <c r="FP216" i="14" s="1"/>
  <c r="FP217" i="14" s="1"/>
  <c r="FP218" i="14" s="1"/>
  <c r="FP219" i="14" s="1"/>
  <c r="FP220" i="14" s="1"/>
  <c r="FP221" i="14" s="1"/>
  <c r="FP222" i="14" s="1"/>
  <c r="FP223" i="14" s="1"/>
  <c r="FP224" i="14" s="1"/>
  <c r="FP225" i="14" s="1"/>
  <c r="FP226" i="14" s="1"/>
  <c r="FP227" i="14" s="1"/>
  <c r="FP228" i="14" s="1"/>
  <c r="FP229" i="14" s="1"/>
  <c r="FP230" i="14" s="1"/>
  <c r="FP231" i="14" s="1"/>
  <c r="FP232" i="14" s="1"/>
  <c r="FP233" i="14" s="1"/>
  <c r="FP234" i="14" s="1"/>
  <c r="FP235" i="14" s="1"/>
  <c r="FP236" i="14" s="1"/>
  <c r="FP237" i="14" s="1"/>
  <c r="FP238" i="14" s="1"/>
  <c r="BE46" i="14"/>
  <c r="AA52" i="14"/>
  <c r="GS98" i="14"/>
  <c r="GS99" i="14" s="1"/>
  <c r="GS100" i="14" s="1"/>
  <c r="GS101" i="14" s="1"/>
  <c r="GS102" i="14" s="1"/>
  <c r="GS103" i="14" s="1"/>
  <c r="GS104" i="14" s="1"/>
  <c r="GS105" i="14" s="1"/>
  <c r="GS106" i="14" s="1"/>
  <c r="GS107" i="14" s="1"/>
  <c r="GS108" i="14" s="1"/>
  <c r="GS109" i="14" s="1"/>
  <c r="GS110" i="14" s="1"/>
  <c r="GS111" i="14" s="1"/>
  <c r="GS112" i="14" s="1"/>
  <c r="GS113" i="14" s="1"/>
  <c r="GS114" i="14" s="1"/>
  <c r="GS115" i="14" s="1"/>
  <c r="GS116" i="14" s="1"/>
  <c r="GS117" i="14" s="1"/>
  <c r="GS118" i="14" s="1"/>
  <c r="GS119" i="14" s="1"/>
  <c r="GS120" i="14" s="1"/>
  <c r="GS121" i="14" s="1"/>
  <c r="GS122" i="14" s="1"/>
  <c r="GS123" i="14" s="1"/>
  <c r="GS124" i="14" s="1"/>
  <c r="GS125" i="14" s="1"/>
  <c r="GS126" i="14" s="1"/>
  <c r="GS127" i="14" s="1"/>
  <c r="GS128" i="14" s="1"/>
  <c r="GS129" i="14" s="1"/>
  <c r="GS130" i="14" s="1"/>
  <c r="GS131" i="14" s="1"/>
  <c r="GS132" i="14" s="1"/>
  <c r="GS133" i="14" s="1"/>
  <c r="GS134" i="14" s="1"/>
  <c r="GS135" i="14" s="1"/>
  <c r="GS136" i="14" s="1"/>
  <c r="GS137" i="14" s="1"/>
  <c r="GS138" i="14" s="1"/>
  <c r="GS139" i="14" s="1"/>
  <c r="GS140" i="14" s="1"/>
  <c r="GS141" i="14" s="1"/>
  <c r="GS142" i="14" s="1"/>
  <c r="GS143" i="14" s="1"/>
  <c r="GS144" i="14" s="1"/>
  <c r="GS145" i="14" s="1"/>
  <c r="GS146" i="14" s="1"/>
  <c r="GS147" i="14" s="1"/>
  <c r="GS148" i="14" s="1"/>
  <c r="GS149" i="14" s="1"/>
  <c r="GS150" i="14" s="1"/>
  <c r="GS151" i="14" s="1"/>
  <c r="GS152" i="14" s="1"/>
  <c r="GS153" i="14" s="1"/>
  <c r="GS154" i="14" s="1"/>
  <c r="GS155" i="14" s="1"/>
  <c r="GS156" i="14" s="1"/>
  <c r="GS157" i="14" s="1"/>
  <c r="GS158" i="14" s="1"/>
  <c r="GS159" i="14" s="1"/>
  <c r="GS160" i="14" s="1"/>
  <c r="GS161" i="14" s="1"/>
  <c r="GS162" i="14" s="1"/>
  <c r="GS163" i="14" s="1"/>
  <c r="GS164" i="14" s="1"/>
  <c r="GS165" i="14" s="1"/>
  <c r="GS166" i="14" s="1"/>
  <c r="GS167" i="14" s="1"/>
  <c r="GS168" i="14" s="1"/>
  <c r="GS169" i="14" s="1"/>
  <c r="GS170" i="14" s="1"/>
  <c r="GS171" i="14" s="1"/>
  <c r="GS172" i="14" s="1"/>
  <c r="GS173" i="14" s="1"/>
  <c r="GS174" i="14" s="1"/>
  <c r="GS175" i="14" s="1"/>
  <c r="GS176" i="14" s="1"/>
  <c r="GS177" i="14" s="1"/>
  <c r="GS178" i="14" s="1"/>
  <c r="GS179" i="14" s="1"/>
  <c r="GS180" i="14" s="1"/>
  <c r="GS181" i="14" s="1"/>
  <c r="GS182" i="14" s="1"/>
  <c r="GS183" i="14" s="1"/>
  <c r="GS184" i="14" s="1"/>
  <c r="GS185" i="14" s="1"/>
  <c r="GS186" i="14" s="1"/>
  <c r="GS187" i="14" s="1"/>
  <c r="GS188" i="14" s="1"/>
  <c r="GS189" i="14" s="1"/>
  <c r="GS190" i="14" s="1"/>
  <c r="GS191" i="14" s="1"/>
  <c r="GS192" i="14" s="1"/>
  <c r="GS193" i="14" s="1"/>
  <c r="GS194" i="14" s="1"/>
  <c r="GS195" i="14" s="1"/>
  <c r="GS196" i="14" s="1"/>
  <c r="GS197" i="14" s="1"/>
  <c r="GS198" i="14" s="1"/>
  <c r="GS199" i="14" s="1"/>
  <c r="GS200" i="14" s="1"/>
  <c r="GS201" i="14" s="1"/>
  <c r="GS202" i="14" s="1"/>
  <c r="GS203" i="14" s="1"/>
  <c r="GS204" i="14" s="1"/>
  <c r="GS205" i="14" s="1"/>
  <c r="GS206" i="14" s="1"/>
  <c r="GS207" i="14" s="1"/>
  <c r="GS208" i="14" s="1"/>
  <c r="GS209" i="14" s="1"/>
  <c r="GS210" i="14" s="1"/>
  <c r="GS211" i="14" s="1"/>
  <c r="GS212" i="14" s="1"/>
  <c r="GS213" i="14" s="1"/>
  <c r="GS214" i="14" s="1"/>
  <c r="GS215" i="14" s="1"/>
  <c r="GS216" i="14" s="1"/>
  <c r="GS217" i="14" s="1"/>
  <c r="GS218" i="14" s="1"/>
  <c r="GS219" i="14" s="1"/>
  <c r="GS220" i="14" s="1"/>
  <c r="GS221" i="14" s="1"/>
  <c r="GS222" i="14" s="1"/>
  <c r="GS223" i="14" s="1"/>
  <c r="GS224" i="14" s="1"/>
  <c r="GS225" i="14" s="1"/>
  <c r="GS226" i="14" s="1"/>
  <c r="GS227" i="14" s="1"/>
  <c r="GS228" i="14" s="1"/>
  <c r="GS229" i="14" s="1"/>
  <c r="GS230" i="14" s="1"/>
  <c r="GS231" i="14" s="1"/>
  <c r="GS232" i="14" s="1"/>
  <c r="GS233" i="14" s="1"/>
  <c r="GS234" i="14" s="1"/>
  <c r="GS235" i="14" s="1"/>
  <c r="GS236" i="14" s="1"/>
  <c r="GS237" i="14" s="1"/>
  <c r="GS238" i="14" s="1"/>
  <c r="BC49" i="14"/>
  <c r="Y55" i="14"/>
  <c r="BA39" i="14"/>
  <c r="W45" i="14"/>
  <c r="FN98" i="14"/>
  <c r="FN99" i="14" s="1"/>
  <c r="FN100" i="14" s="1"/>
  <c r="FN101" i="14" s="1"/>
  <c r="FN102" i="14" s="1"/>
  <c r="FN103" i="14" s="1"/>
  <c r="FN104" i="14" s="1"/>
  <c r="FN105" i="14" s="1"/>
  <c r="FN106" i="14" s="1"/>
  <c r="FN107" i="14" s="1"/>
  <c r="FN108" i="14" s="1"/>
  <c r="FN109" i="14" s="1"/>
  <c r="FN110" i="14" s="1"/>
  <c r="FN111" i="14" s="1"/>
  <c r="FN112" i="14" s="1"/>
  <c r="FN113" i="14" s="1"/>
  <c r="FN114" i="14" s="1"/>
  <c r="FN115" i="14" s="1"/>
  <c r="FN116" i="14" s="1"/>
  <c r="FN117" i="14" s="1"/>
  <c r="FN118" i="14" s="1"/>
  <c r="FN119" i="14" s="1"/>
  <c r="FN120" i="14" s="1"/>
  <c r="FN121" i="14" s="1"/>
  <c r="FN122" i="14" s="1"/>
  <c r="FN123" i="14" s="1"/>
  <c r="FN124" i="14" s="1"/>
  <c r="FN125" i="14" s="1"/>
  <c r="FN126" i="14" s="1"/>
  <c r="FN127" i="14" s="1"/>
  <c r="FN128" i="14" s="1"/>
  <c r="FN129" i="14" s="1"/>
  <c r="FN130" i="14" s="1"/>
  <c r="FN131" i="14" s="1"/>
  <c r="FN132" i="14" s="1"/>
  <c r="FN133" i="14" s="1"/>
  <c r="FN134" i="14" s="1"/>
  <c r="FN135" i="14" s="1"/>
  <c r="FN136" i="14" s="1"/>
  <c r="FN137" i="14" s="1"/>
  <c r="FN138" i="14" s="1"/>
  <c r="FN139" i="14" s="1"/>
  <c r="FN140" i="14" s="1"/>
  <c r="FN141" i="14" s="1"/>
  <c r="FN142" i="14" s="1"/>
  <c r="FN143" i="14" s="1"/>
  <c r="FN144" i="14" s="1"/>
  <c r="FN145" i="14" s="1"/>
  <c r="FN146" i="14" s="1"/>
  <c r="FN147" i="14" s="1"/>
  <c r="FN148" i="14" s="1"/>
  <c r="FN149" i="14" s="1"/>
  <c r="FN150" i="14" s="1"/>
  <c r="FN151" i="14" s="1"/>
  <c r="FN152" i="14" s="1"/>
  <c r="FN153" i="14" s="1"/>
  <c r="FN154" i="14" s="1"/>
  <c r="FN155" i="14" s="1"/>
  <c r="FN156" i="14" s="1"/>
  <c r="FN157" i="14" s="1"/>
  <c r="FN158" i="14" s="1"/>
  <c r="FN159" i="14" s="1"/>
  <c r="FN160" i="14" s="1"/>
  <c r="FN161" i="14" s="1"/>
  <c r="FN162" i="14" s="1"/>
  <c r="FN163" i="14" s="1"/>
  <c r="FN164" i="14" s="1"/>
  <c r="FN165" i="14" s="1"/>
  <c r="FN166" i="14" s="1"/>
  <c r="FN167" i="14" s="1"/>
  <c r="FN168" i="14" s="1"/>
  <c r="FN169" i="14" s="1"/>
  <c r="FN170" i="14" s="1"/>
  <c r="FN171" i="14" s="1"/>
  <c r="FN172" i="14" s="1"/>
  <c r="FN173" i="14" s="1"/>
  <c r="FN174" i="14" s="1"/>
  <c r="FN175" i="14" s="1"/>
  <c r="FN176" i="14" s="1"/>
  <c r="FN177" i="14" s="1"/>
  <c r="FN178" i="14" s="1"/>
  <c r="FN179" i="14" s="1"/>
  <c r="FN180" i="14" s="1"/>
  <c r="FN181" i="14" s="1"/>
  <c r="FN182" i="14" s="1"/>
  <c r="FN183" i="14" s="1"/>
  <c r="FN184" i="14" s="1"/>
  <c r="FN185" i="14" s="1"/>
  <c r="FN186" i="14" s="1"/>
  <c r="FN187" i="14" s="1"/>
  <c r="FN188" i="14" s="1"/>
  <c r="FN189" i="14" s="1"/>
  <c r="FN190" i="14" s="1"/>
  <c r="FN191" i="14" s="1"/>
  <c r="FN192" i="14" s="1"/>
  <c r="FN193" i="14" s="1"/>
  <c r="FN194" i="14" s="1"/>
  <c r="FN195" i="14" s="1"/>
  <c r="FN196" i="14" s="1"/>
  <c r="FN197" i="14" s="1"/>
  <c r="FN198" i="14" s="1"/>
  <c r="FN199" i="14" s="1"/>
  <c r="FN200" i="14" s="1"/>
  <c r="FN201" i="14" s="1"/>
  <c r="FN202" i="14" s="1"/>
  <c r="FN203" i="14" s="1"/>
  <c r="FN204" i="14" s="1"/>
  <c r="FN205" i="14" s="1"/>
  <c r="FN206" i="14" s="1"/>
  <c r="FN207" i="14" s="1"/>
  <c r="FN208" i="14" s="1"/>
  <c r="FN209" i="14" s="1"/>
  <c r="FN210" i="14" s="1"/>
  <c r="FN211" i="14" s="1"/>
  <c r="FN212" i="14" s="1"/>
  <c r="FN213" i="14" s="1"/>
  <c r="FN214" i="14" s="1"/>
  <c r="FN215" i="14" s="1"/>
  <c r="FN216" i="14" s="1"/>
  <c r="FN217" i="14" s="1"/>
  <c r="FN218" i="14" s="1"/>
  <c r="FN219" i="14" s="1"/>
  <c r="FN220" i="14" s="1"/>
  <c r="FN221" i="14" s="1"/>
  <c r="FN222" i="14" s="1"/>
  <c r="FN223" i="14" s="1"/>
  <c r="FN224" i="14" s="1"/>
  <c r="FN225" i="14" s="1"/>
  <c r="FN226" i="14" s="1"/>
  <c r="FN227" i="14" s="1"/>
  <c r="FN228" i="14" s="1"/>
  <c r="FN229" i="14" s="1"/>
  <c r="FN230" i="14" s="1"/>
  <c r="FN231" i="14" s="1"/>
  <c r="FN232" i="14" s="1"/>
  <c r="FN233" i="14" s="1"/>
  <c r="FN234" i="14" s="1"/>
  <c r="FN235" i="14" s="1"/>
  <c r="FN236" i="14" s="1"/>
  <c r="FN237" i="14" s="1"/>
  <c r="FN238" i="14" s="1"/>
  <c r="BD47" i="14"/>
  <c r="Z53" i="14"/>
  <c r="BB37" i="14"/>
  <c r="X43" i="14"/>
  <c r="GM98" i="14"/>
  <c r="GM99" i="14" s="1"/>
  <c r="GM100" i="14" s="1"/>
  <c r="GM101" i="14" s="1"/>
  <c r="GM102" i="14" s="1"/>
  <c r="GM103" i="14" s="1"/>
  <c r="GM104" i="14" s="1"/>
  <c r="GM105" i="14" s="1"/>
  <c r="GM106" i="14" s="1"/>
  <c r="GM107" i="14" s="1"/>
  <c r="GM108" i="14" s="1"/>
  <c r="GM109" i="14" s="1"/>
  <c r="GM110" i="14" s="1"/>
  <c r="GM111" i="14" s="1"/>
  <c r="GM112" i="14" s="1"/>
  <c r="GM113" i="14" s="1"/>
  <c r="GM114" i="14" s="1"/>
  <c r="GM115" i="14" s="1"/>
  <c r="GM116" i="14" s="1"/>
  <c r="GM117" i="14" s="1"/>
  <c r="GM118" i="14" s="1"/>
  <c r="GM119" i="14" s="1"/>
  <c r="GM120" i="14" s="1"/>
  <c r="GM121" i="14" s="1"/>
  <c r="GM122" i="14" s="1"/>
  <c r="GM123" i="14" s="1"/>
  <c r="GM124" i="14" s="1"/>
  <c r="GM125" i="14" s="1"/>
  <c r="GM126" i="14" s="1"/>
  <c r="GM127" i="14" s="1"/>
  <c r="GM128" i="14" s="1"/>
  <c r="GM129" i="14" s="1"/>
  <c r="GM130" i="14" s="1"/>
  <c r="GM131" i="14" s="1"/>
  <c r="GM132" i="14" s="1"/>
  <c r="GM133" i="14" s="1"/>
  <c r="GM134" i="14" s="1"/>
  <c r="GM135" i="14" s="1"/>
  <c r="GM136" i="14" s="1"/>
  <c r="GM137" i="14" s="1"/>
  <c r="GM138" i="14" s="1"/>
  <c r="GM139" i="14" s="1"/>
  <c r="GM140" i="14" s="1"/>
  <c r="GM141" i="14" s="1"/>
  <c r="GM142" i="14" s="1"/>
  <c r="GM143" i="14" s="1"/>
  <c r="GM144" i="14" s="1"/>
  <c r="GM145" i="14" s="1"/>
  <c r="GM146" i="14" s="1"/>
  <c r="GM147" i="14" s="1"/>
  <c r="GM148" i="14" s="1"/>
  <c r="GM149" i="14" s="1"/>
  <c r="GM150" i="14" s="1"/>
  <c r="GM151" i="14" s="1"/>
  <c r="GM152" i="14" s="1"/>
  <c r="GM153" i="14" s="1"/>
  <c r="GM154" i="14" s="1"/>
  <c r="GM155" i="14" s="1"/>
  <c r="GM156" i="14" s="1"/>
  <c r="GM157" i="14" s="1"/>
  <c r="GM158" i="14" s="1"/>
  <c r="GM159" i="14" s="1"/>
  <c r="GM160" i="14" s="1"/>
  <c r="GM161" i="14" s="1"/>
  <c r="GM162" i="14" s="1"/>
  <c r="GM163" i="14" s="1"/>
  <c r="GM164" i="14" s="1"/>
  <c r="GM165" i="14" s="1"/>
  <c r="GM166" i="14" s="1"/>
  <c r="GM167" i="14" s="1"/>
  <c r="GM168" i="14" s="1"/>
  <c r="GM169" i="14" s="1"/>
  <c r="GM170" i="14" s="1"/>
  <c r="GM171" i="14" s="1"/>
  <c r="GM172" i="14" s="1"/>
  <c r="GM173" i="14" s="1"/>
  <c r="GM174" i="14" s="1"/>
  <c r="GM175" i="14" s="1"/>
  <c r="GM176" i="14" s="1"/>
  <c r="GM177" i="14" s="1"/>
  <c r="GM178" i="14" s="1"/>
  <c r="GM179" i="14" s="1"/>
  <c r="GM180" i="14" s="1"/>
  <c r="GM181" i="14" s="1"/>
  <c r="GM182" i="14" s="1"/>
  <c r="GM183" i="14" s="1"/>
  <c r="GM184" i="14" s="1"/>
  <c r="GM185" i="14" s="1"/>
  <c r="GM186" i="14" s="1"/>
  <c r="GM187" i="14" s="1"/>
  <c r="GM188" i="14" s="1"/>
  <c r="GM189" i="14" s="1"/>
  <c r="GM190" i="14" s="1"/>
  <c r="GM191" i="14" s="1"/>
  <c r="GM192" i="14" s="1"/>
  <c r="GM193" i="14" s="1"/>
  <c r="GM194" i="14" s="1"/>
  <c r="GM195" i="14" s="1"/>
  <c r="GM196" i="14" s="1"/>
  <c r="GM197" i="14" s="1"/>
  <c r="GM198" i="14" s="1"/>
  <c r="GM199" i="14" s="1"/>
  <c r="GM200" i="14" s="1"/>
  <c r="GM201" i="14" s="1"/>
  <c r="GM202" i="14" s="1"/>
  <c r="GM203" i="14" s="1"/>
  <c r="GM204" i="14" s="1"/>
  <c r="GM205" i="14" s="1"/>
  <c r="GM206" i="14" s="1"/>
  <c r="GM207" i="14" s="1"/>
  <c r="GM208" i="14" s="1"/>
  <c r="GM209" i="14" s="1"/>
  <c r="GM210" i="14" s="1"/>
  <c r="GM211" i="14" s="1"/>
  <c r="GM212" i="14" s="1"/>
  <c r="GM213" i="14" s="1"/>
  <c r="GM214" i="14" s="1"/>
  <c r="GM215" i="14" s="1"/>
  <c r="GM216" i="14" s="1"/>
  <c r="GM217" i="14" s="1"/>
  <c r="GM218" i="14" s="1"/>
  <c r="GM219" i="14" s="1"/>
  <c r="GM220" i="14" s="1"/>
  <c r="GM221" i="14" s="1"/>
  <c r="GM222" i="14" s="1"/>
  <c r="GM223" i="14" s="1"/>
  <c r="GM224" i="14" s="1"/>
  <c r="GM225" i="14" s="1"/>
  <c r="GM226" i="14" s="1"/>
  <c r="GM227" i="14" s="1"/>
  <c r="GM228" i="14" s="1"/>
  <c r="GM229" i="14" s="1"/>
  <c r="GM230" i="14" s="1"/>
  <c r="GM231" i="14" s="1"/>
  <c r="GM232" i="14" s="1"/>
  <c r="GM233" i="14" s="1"/>
  <c r="GM234" i="14" s="1"/>
  <c r="GM235" i="14" s="1"/>
  <c r="GM236" i="14" s="1"/>
  <c r="GM237" i="14" s="1"/>
  <c r="GM238" i="14" s="1"/>
  <c r="W55" i="14"/>
  <c r="BA49" i="14"/>
  <c r="BJ98" i="14"/>
  <c r="BJ99" i="14" s="1"/>
  <c r="BJ100" i="14" s="1"/>
  <c r="BJ101" i="14" s="1"/>
  <c r="BJ102" i="14" s="1"/>
  <c r="BJ103" i="14" s="1"/>
  <c r="BJ104" i="14" s="1"/>
  <c r="BJ105" i="14" s="1"/>
  <c r="BJ106" i="14" s="1"/>
  <c r="BJ107" i="14" s="1"/>
  <c r="BJ108" i="14" s="1"/>
  <c r="BJ109" i="14" s="1"/>
  <c r="BJ110" i="14" s="1"/>
  <c r="BJ111" i="14" s="1"/>
  <c r="BJ112" i="14" s="1"/>
  <c r="BJ113" i="14" s="1"/>
  <c r="BJ114" i="14" s="1"/>
  <c r="BJ115" i="14" s="1"/>
  <c r="BJ116" i="14" s="1"/>
  <c r="BJ117" i="14" s="1"/>
  <c r="BJ118" i="14" s="1"/>
  <c r="BJ119" i="14" s="1"/>
  <c r="BJ120" i="14" s="1"/>
  <c r="BJ121" i="14" s="1"/>
  <c r="BJ122" i="14" s="1"/>
  <c r="BJ123" i="14" s="1"/>
  <c r="BJ124" i="14" s="1"/>
  <c r="BJ125" i="14" s="1"/>
  <c r="BJ126" i="14" s="1"/>
  <c r="BJ127" i="14" s="1"/>
  <c r="BJ128" i="14" s="1"/>
  <c r="BJ129" i="14" s="1"/>
  <c r="BJ130" i="14" s="1"/>
  <c r="BJ131" i="14" s="1"/>
  <c r="BJ132" i="14" s="1"/>
  <c r="BJ133" i="14" s="1"/>
  <c r="BJ134" i="14" s="1"/>
  <c r="BJ135" i="14" s="1"/>
  <c r="BJ136" i="14" s="1"/>
  <c r="BJ137" i="14" s="1"/>
  <c r="BJ138" i="14" s="1"/>
  <c r="BJ139" i="14" s="1"/>
  <c r="BJ140" i="14" s="1"/>
  <c r="BJ141" i="14" s="1"/>
  <c r="BJ142" i="14" s="1"/>
  <c r="BJ143" i="14" s="1"/>
  <c r="BJ144" i="14" s="1"/>
  <c r="BJ145" i="14" s="1"/>
  <c r="BJ146" i="14" s="1"/>
  <c r="BJ147" i="14" s="1"/>
  <c r="BJ148" i="14" s="1"/>
  <c r="BJ149" i="14" s="1"/>
  <c r="BJ150" i="14" s="1"/>
  <c r="BJ151" i="14" s="1"/>
  <c r="BJ152" i="14" s="1"/>
  <c r="BJ153" i="14" s="1"/>
  <c r="BJ154" i="14" s="1"/>
  <c r="BJ155" i="14" s="1"/>
  <c r="BJ156" i="14" s="1"/>
  <c r="BJ157" i="14" s="1"/>
  <c r="BJ158" i="14" s="1"/>
  <c r="BJ159" i="14" s="1"/>
  <c r="BJ160" i="14" s="1"/>
  <c r="BJ161" i="14" s="1"/>
  <c r="BJ162" i="14" s="1"/>
  <c r="BJ163" i="14" s="1"/>
  <c r="BJ164" i="14" s="1"/>
  <c r="BJ165" i="14" s="1"/>
  <c r="BJ166" i="14" s="1"/>
  <c r="BJ167" i="14" s="1"/>
  <c r="BJ168" i="14" s="1"/>
  <c r="BJ169" i="14" s="1"/>
  <c r="BJ170" i="14" s="1"/>
  <c r="BJ171" i="14" s="1"/>
  <c r="BJ172" i="14" s="1"/>
  <c r="BJ173" i="14" s="1"/>
  <c r="BJ174" i="14" s="1"/>
  <c r="BJ175" i="14" s="1"/>
  <c r="BJ176" i="14" s="1"/>
  <c r="BJ177" i="14" s="1"/>
  <c r="BJ178" i="14" s="1"/>
  <c r="BJ179" i="14" s="1"/>
  <c r="BJ180" i="14" s="1"/>
  <c r="BJ181" i="14" s="1"/>
  <c r="BJ182" i="14" s="1"/>
  <c r="BJ183" i="14" s="1"/>
  <c r="BJ184" i="14" s="1"/>
  <c r="BJ185" i="14" s="1"/>
  <c r="BJ186" i="14" s="1"/>
  <c r="BJ187" i="14" s="1"/>
  <c r="BJ188" i="14" s="1"/>
  <c r="BJ189" i="14" s="1"/>
  <c r="BJ190" i="14" s="1"/>
  <c r="BJ191" i="14" s="1"/>
  <c r="BJ192" i="14" s="1"/>
  <c r="BJ193" i="14" s="1"/>
  <c r="BJ194" i="14" s="1"/>
  <c r="BJ195" i="14" s="1"/>
  <c r="BJ196" i="14" s="1"/>
  <c r="BJ197" i="14" s="1"/>
  <c r="BJ198" i="14" s="1"/>
  <c r="BJ199" i="14" s="1"/>
  <c r="BJ200" i="14" s="1"/>
  <c r="BJ201" i="14" s="1"/>
  <c r="BJ202" i="14" s="1"/>
  <c r="BJ203" i="14" s="1"/>
  <c r="BJ204" i="14" s="1"/>
  <c r="BJ205" i="14" s="1"/>
  <c r="BJ206" i="14" s="1"/>
  <c r="BJ207" i="14" s="1"/>
  <c r="BJ208" i="14" s="1"/>
  <c r="BJ209" i="14" s="1"/>
  <c r="BJ210" i="14" s="1"/>
  <c r="BJ211" i="14" s="1"/>
  <c r="BJ212" i="14" s="1"/>
  <c r="BJ213" i="14" s="1"/>
  <c r="BJ214" i="14" s="1"/>
  <c r="BJ215" i="14" s="1"/>
  <c r="BJ216" i="14" s="1"/>
  <c r="BJ217" i="14" s="1"/>
  <c r="BJ218" i="14" s="1"/>
  <c r="BJ219" i="14" s="1"/>
  <c r="BJ220" i="14" s="1"/>
  <c r="BJ221" i="14" s="1"/>
  <c r="BJ222" i="14" s="1"/>
  <c r="BJ223" i="14" s="1"/>
  <c r="BJ224" i="14" s="1"/>
  <c r="BJ225" i="14" s="1"/>
  <c r="BJ226" i="14" s="1"/>
  <c r="BJ227" i="14" s="1"/>
  <c r="BJ228" i="14" s="1"/>
  <c r="BJ229" i="14" s="1"/>
  <c r="BJ230" i="14" s="1"/>
  <c r="BJ231" i="14" s="1"/>
  <c r="BJ232" i="14" s="1"/>
  <c r="BJ233" i="14" s="1"/>
  <c r="BJ234" i="14" s="1"/>
  <c r="BJ235" i="14" s="1"/>
  <c r="BJ236" i="14" s="1"/>
  <c r="BJ237" i="14" s="1"/>
  <c r="BJ238" i="14" s="1"/>
  <c r="BC38" i="14"/>
  <c r="Y44" i="14"/>
  <c r="FO98" i="14"/>
  <c r="FO99" i="14" s="1"/>
  <c r="FO100" i="14" s="1"/>
  <c r="FO101" i="14" s="1"/>
  <c r="FO102" i="14" s="1"/>
  <c r="FO103" i="14" s="1"/>
  <c r="FO104" i="14" s="1"/>
  <c r="FO105" i="14" s="1"/>
  <c r="FO106" i="14" s="1"/>
  <c r="FO107" i="14" s="1"/>
  <c r="FO108" i="14" s="1"/>
  <c r="FO109" i="14" s="1"/>
  <c r="FO110" i="14" s="1"/>
  <c r="FO111" i="14" s="1"/>
  <c r="FO112" i="14" s="1"/>
  <c r="FO113" i="14" s="1"/>
  <c r="FO114" i="14" s="1"/>
  <c r="FO115" i="14" s="1"/>
  <c r="FO116" i="14" s="1"/>
  <c r="FO117" i="14" s="1"/>
  <c r="FO118" i="14" s="1"/>
  <c r="FO119" i="14" s="1"/>
  <c r="FO120" i="14" s="1"/>
  <c r="FO121" i="14" s="1"/>
  <c r="FO122" i="14" s="1"/>
  <c r="FO123" i="14" s="1"/>
  <c r="FO124" i="14" s="1"/>
  <c r="FO125" i="14" s="1"/>
  <c r="FO126" i="14" s="1"/>
  <c r="FO127" i="14" s="1"/>
  <c r="FO128" i="14" s="1"/>
  <c r="FO129" i="14" s="1"/>
  <c r="FO130" i="14" s="1"/>
  <c r="FO131" i="14" s="1"/>
  <c r="FO132" i="14" s="1"/>
  <c r="FO133" i="14" s="1"/>
  <c r="FO134" i="14" s="1"/>
  <c r="FO135" i="14" s="1"/>
  <c r="FO136" i="14" s="1"/>
  <c r="FO137" i="14" s="1"/>
  <c r="FO138" i="14" s="1"/>
  <c r="FO139" i="14" s="1"/>
  <c r="FO140" i="14" s="1"/>
  <c r="FO141" i="14" s="1"/>
  <c r="FO142" i="14" s="1"/>
  <c r="FO143" i="14" s="1"/>
  <c r="FO144" i="14" s="1"/>
  <c r="FO145" i="14" s="1"/>
  <c r="FO146" i="14" s="1"/>
  <c r="FO147" i="14" s="1"/>
  <c r="FO148" i="14" s="1"/>
  <c r="FO149" i="14" s="1"/>
  <c r="FO150" i="14" s="1"/>
  <c r="FO151" i="14" s="1"/>
  <c r="FO152" i="14" s="1"/>
  <c r="FO153" i="14" s="1"/>
  <c r="FO154" i="14" s="1"/>
  <c r="FO155" i="14" s="1"/>
  <c r="FO156" i="14" s="1"/>
  <c r="FO157" i="14" s="1"/>
  <c r="FO158" i="14" s="1"/>
  <c r="FO159" i="14" s="1"/>
  <c r="FO160" i="14" s="1"/>
  <c r="FO161" i="14" s="1"/>
  <c r="FO162" i="14" s="1"/>
  <c r="FO163" i="14" s="1"/>
  <c r="FO164" i="14" s="1"/>
  <c r="FO165" i="14" s="1"/>
  <c r="FO166" i="14" s="1"/>
  <c r="FO167" i="14" s="1"/>
  <c r="FO168" i="14" s="1"/>
  <c r="FO169" i="14" s="1"/>
  <c r="FO170" i="14" s="1"/>
  <c r="FO171" i="14" s="1"/>
  <c r="FO172" i="14" s="1"/>
  <c r="FO173" i="14" s="1"/>
  <c r="FO174" i="14" s="1"/>
  <c r="FO175" i="14" s="1"/>
  <c r="FO176" i="14" s="1"/>
  <c r="FO177" i="14" s="1"/>
  <c r="FO178" i="14" s="1"/>
  <c r="FO179" i="14" s="1"/>
  <c r="FO180" i="14" s="1"/>
  <c r="FO181" i="14" s="1"/>
  <c r="FO182" i="14" s="1"/>
  <c r="FO183" i="14" s="1"/>
  <c r="FO184" i="14" s="1"/>
  <c r="FO185" i="14" s="1"/>
  <c r="FO186" i="14" s="1"/>
  <c r="FO187" i="14" s="1"/>
  <c r="FO188" i="14" s="1"/>
  <c r="FO189" i="14" s="1"/>
  <c r="FO190" i="14" s="1"/>
  <c r="FO191" i="14" s="1"/>
  <c r="FO192" i="14" s="1"/>
  <c r="FO193" i="14" s="1"/>
  <c r="FO194" i="14" s="1"/>
  <c r="FO195" i="14" s="1"/>
  <c r="FO196" i="14" s="1"/>
  <c r="FO197" i="14" s="1"/>
  <c r="FO198" i="14" s="1"/>
  <c r="FO199" i="14" s="1"/>
  <c r="FO200" i="14" s="1"/>
  <c r="FO201" i="14" s="1"/>
  <c r="FO202" i="14" s="1"/>
  <c r="FO203" i="14" s="1"/>
  <c r="FO204" i="14" s="1"/>
  <c r="FO205" i="14" s="1"/>
  <c r="FO206" i="14" s="1"/>
  <c r="FO207" i="14" s="1"/>
  <c r="FO208" i="14" s="1"/>
  <c r="FO209" i="14" s="1"/>
  <c r="FO210" i="14" s="1"/>
  <c r="FO211" i="14" s="1"/>
  <c r="FO212" i="14" s="1"/>
  <c r="FO213" i="14" s="1"/>
  <c r="FO214" i="14" s="1"/>
  <c r="FO215" i="14" s="1"/>
  <c r="FO216" i="14" s="1"/>
  <c r="FO217" i="14" s="1"/>
  <c r="FO218" i="14" s="1"/>
  <c r="FO219" i="14" s="1"/>
  <c r="FO220" i="14" s="1"/>
  <c r="FO221" i="14" s="1"/>
  <c r="FO222" i="14" s="1"/>
  <c r="FO223" i="14" s="1"/>
  <c r="FO224" i="14" s="1"/>
  <c r="FO225" i="14" s="1"/>
  <c r="FO226" i="14" s="1"/>
  <c r="FO227" i="14" s="1"/>
  <c r="FO228" i="14" s="1"/>
  <c r="FO229" i="14" s="1"/>
  <c r="FO230" i="14" s="1"/>
  <c r="FO231" i="14" s="1"/>
  <c r="FO232" i="14" s="1"/>
  <c r="FO233" i="14" s="1"/>
  <c r="FO234" i="14" s="1"/>
  <c r="FO235" i="14" s="1"/>
  <c r="FO236" i="14" s="1"/>
  <c r="FO237" i="14" s="1"/>
  <c r="FO238" i="14" s="1"/>
  <c r="Z54" i="14"/>
  <c r="BD48" i="14"/>
  <c r="BB35" i="14"/>
  <c r="X41" i="14"/>
  <c r="BE49" i="14"/>
  <c r="AA55" i="14"/>
  <c r="CT98" i="14"/>
  <c r="CT99" i="14" s="1"/>
  <c r="CT100" i="14" s="1"/>
  <c r="CT101" i="14" s="1"/>
  <c r="CT102" i="14" s="1"/>
  <c r="CT103" i="14" s="1"/>
  <c r="CT104" i="14" s="1"/>
  <c r="CT105" i="14" s="1"/>
  <c r="CT106" i="14" s="1"/>
  <c r="CT107" i="14" s="1"/>
  <c r="CT108" i="14" s="1"/>
  <c r="CT109" i="14" s="1"/>
  <c r="CT110" i="14" s="1"/>
  <c r="CT111" i="14" s="1"/>
  <c r="CT112" i="14" s="1"/>
  <c r="CT113" i="14" s="1"/>
  <c r="CT114" i="14" s="1"/>
  <c r="CT115" i="14" s="1"/>
  <c r="CT116" i="14" s="1"/>
  <c r="CT117" i="14" s="1"/>
  <c r="CT118" i="14" s="1"/>
  <c r="CT119" i="14" s="1"/>
  <c r="CT120" i="14" s="1"/>
  <c r="CT121" i="14" s="1"/>
  <c r="CT122" i="14" s="1"/>
  <c r="CT123" i="14" s="1"/>
  <c r="CT124" i="14" s="1"/>
  <c r="CT125" i="14" s="1"/>
  <c r="CT126" i="14" s="1"/>
  <c r="CT127" i="14" s="1"/>
  <c r="CT128" i="14" s="1"/>
  <c r="CT129" i="14" s="1"/>
  <c r="CT130" i="14" s="1"/>
  <c r="CT131" i="14" s="1"/>
  <c r="CT132" i="14" s="1"/>
  <c r="CT133" i="14" s="1"/>
  <c r="CT134" i="14" s="1"/>
  <c r="CT135" i="14" s="1"/>
  <c r="CT136" i="14" s="1"/>
  <c r="CT137" i="14" s="1"/>
  <c r="CT138" i="14" s="1"/>
  <c r="CT139" i="14" s="1"/>
  <c r="CT140" i="14" s="1"/>
  <c r="CT141" i="14" s="1"/>
  <c r="CT142" i="14" s="1"/>
  <c r="CT143" i="14" s="1"/>
  <c r="CT144" i="14" s="1"/>
  <c r="CT145" i="14" s="1"/>
  <c r="CT146" i="14" s="1"/>
  <c r="CT147" i="14" s="1"/>
  <c r="CT148" i="14" s="1"/>
  <c r="CT149" i="14" s="1"/>
  <c r="CT150" i="14" s="1"/>
  <c r="CT151" i="14" s="1"/>
  <c r="CT152" i="14" s="1"/>
  <c r="CT153" i="14" s="1"/>
  <c r="CT154" i="14" s="1"/>
  <c r="CT155" i="14" s="1"/>
  <c r="CT156" i="14" s="1"/>
  <c r="CT157" i="14" s="1"/>
  <c r="CT158" i="14" s="1"/>
  <c r="CT159" i="14" s="1"/>
  <c r="CT160" i="14" s="1"/>
  <c r="CT161" i="14" s="1"/>
  <c r="CT162" i="14" s="1"/>
  <c r="CT163" i="14" s="1"/>
  <c r="CT164" i="14" s="1"/>
  <c r="CT165" i="14" s="1"/>
  <c r="CT166" i="14" s="1"/>
  <c r="CT167" i="14" s="1"/>
  <c r="CT168" i="14" s="1"/>
  <c r="CT169" i="14" s="1"/>
  <c r="CT170" i="14" s="1"/>
  <c r="CT171" i="14" s="1"/>
  <c r="CT172" i="14" s="1"/>
  <c r="CT173" i="14" s="1"/>
  <c r="CT174" i="14" s="1"/>
  <c r="CT175" i="14" s="1"/>
  <c r="CT176" i="14" s="1"/>
  <c r="CT177" i="14" s="1"/>
  <c r="CT178" i="14" s="1"/>
  <c r="CT179" i="14" s="1"/>
  <c r="CT180" i="14" s="1"/>
  <c r="CT181" i="14" s="1"/>
  <c r="CT182" i="14" s="1"/>
  <c r="CT183" i="14" s="1"/>
  <c r="CT184" i="14" s="1"/>
  <c r="CT185" i="14" s="1"/>
  <c r="CT186" i="14" s="1"/>
  <c r="CT187" i="14" s="1"/>
  <c r="CT188" i="14" s="1"/>
  <c r="CT189" i="14" s="1"/>
  <c r="CT190" i="14" s="1"/>
  <c r="CT191" i="14" s="1"/>
  <c r="CT192" i="14" s="1"/>
  <c r="CT193" i="14" s="1"/>
  <c r="CT194" i="14" s="1"/>
  <c r="CT195" i="14" s="1"/>
  <c r="CT196" i="14" s="1"/>
  <c r="CT197" i="14" s="1"/>
  <c r="CT198" i="14" s="1"/>
  <c r="CT199" i="14" s="1"/>
  <c r="CT200" i="14" s="1"/>
  <c r="CT201" i="14" s="1"/>
  <c r="CT202" i="14" s="1"/>
  <c r="CT203" i="14" s="1"/>
  <c r="CT204" i="14" s="1"/>
  <c r="CT205" i="14" s="1"/>
  <c r="CT206" i="14" s="1"/>
  <c r="CT207" i="14" s="1"/>
  <c r="CT208" i="14" s="1"/>
  <c r="CT209" i="14" s="1"/>
  <c r="CT210" i="14" s="1"/>
  <c r="CT211" i="14" s="1"/>
  <c r="CT212" i="14" s="1"/>
  <c r="CT213" i="14" s="1"/>
  <c r="CT214" i="14" s="1"/>
  <c r="CT215" i="14" s="1"/>
  <c r="CT216" i="14" s="1"/>
  <c r="CT217" i="14" s="1"/>
  <c r="CT218" i="14" s="1"/>
  <c r="CT219" i="14" s="1"/>
  <c r="CT220" i="14" s="1"/>
  <c r="CT221" i="14" s="1"/>
  <c r="CT222" i="14" s="1"/>
  <c r="CT223" i="14" s="1"/>
  <c r="CT224" i="14" s="1"/>
  <c r="CT225" i="14" s="1"/>
  <c r="CT226" i="14" s="1"/>
  <c r="CT227" i="14" s="1"/>
  <c r="CT228" i="14" s="1"/>
  <c r="CT229" i="14" s="1"/>
  <c r="CT230" i="14" s="1"/>
  <c r="CT231" i="14" s="1"/>
  <c r="CT232" i="14" s="1"/>
  <c r="CT233" i="14" s="1"/>
  <c r="CT234" i="14" s="1"/>
  <c r="CT235" i="14" s="1"/>
  <c r="CT236" i="14" s="1"/>
  <c r="CT237" i="14" s="1"/>
  <c r="CT238" i="14" s="1"/>
  <c r="BC42" i="14"/>
  <c r="Y48" i="14"/>
  <c r="BC52" i="14"/>
  <c r="Y58" i="14"/>
  <c r="DX98" i="14"/>
  <c r="DX99" i="14" s="1"/>
  <c r="DX100" i="14" s="1"/>
  <c r="DX101" i="14" s="1"/>
  <c r="DX102" i="14" s="1"/>
  <c r="DX103" i="14" s="1"/>
  <c r="DX104" i="14" s="1"/>
  <c r="DX105" i="14" s="1"/>
  <c r="DX106" i="14" s="1"/>
  <c r="DX107" i="14" s="1"/>
  <c r="DX108" i="14" s="1"/>
  <c r="DX109" i="14" s="1"/>
  <c r="DX110" i="14" s="1"/>
  <c r="DX111" i="14" s="1"/>
  <c r="DX112" i="14" s="1"/>
  <c r="DX113" i="14" s="1"/>
  <c r="DX114" i="14" s="1"/>
  <c r="DX115" i="14" s="1"/>
  <c r="DX116" i="14" s="1"/>
  <c r="DX117" i="14" s="1"/>
  <c r="DX118" i="14" s="1"/>
  <c r="DX119" i="14" s="1"/>
  <c r="DX120" i="14" s="1"/>
  <c r="DX121" i="14" s="1"/>
  <c r="DX122" i="14" s="1"/>
  <c r="DX123" i="14" s="1"/>
  <c r="DX124" i="14" s="1"/>
  <c r="DX125" i="14" s="1"/>
  <c r="DX126" i="14" s="1"/>
  <c r="DX127" i="14" s="1"/>
  <c r="DX128" i="14" s="1"/>
  <c r="DX129" i="14" s="1"/>
  <c r="DX130" i="14" s="1"/>
  <c r="DX131" i="14" s="1"/>
  <c r="DX132" i="14" s="1"/>
  <c r="DX133" i="14" s="1"/>
  <c r="DX134" i="14" s="1"/>
  <c r="DX135" i="14" s="1"/>
  <c r="DX136" i="14" s="1"/>
  <c r="DX137" i="14" s="1"/>
  <c r="DX138" i="14" s="1"/>
  <c r="DX139" i="14" s="1"/>
  <c r="DX140" i="14" s="1"/>
  <c r="DX141" i="14" s="1"/>
  <c r="DX142" i="14" s="1"/>
  <c r="DX143" i="14" s="1"/>
  <c r="DX144" i="14" s="1"/>
  <c r="DX145" i="14" s="1"/>
  <c r="DX146" i="14" s="1"/>
  <c r="DX147" i="14" s="1"/>
  <c r="DX148" i="14" s="1"/>
  <c r="DX149" i="14" s="1"/>
  <c r="DX150" i="14" s="1"/>
  <c r="DX151" i="14" s="1"/>
  <c r="DX152" i="14" s="1"/>
  <c r="DX153" i="14" s="1"/>
  <c r="DX154" i="14" s="1"/>
  <c r="DX155" i="14" s="1"/>
  <c r="DX156" i="14" s="1"/>
  <c r="DX157" i="14" s="1"/>
  <c r="DX158" i="14" s="1"/>
  <c r="DX159" i="14" s="1"/>
  <c r="DX160" i="14" s="1"/>
  <c r="DX161" i="14" s="1"/>
  <c r="DX162" i="14" s="1"/>
  <c r="DX163" i="14" s="1"/>
  <c r="DX164" i="14" s="1"/>
  <c r="DX165" i="14" s="1"/>
  <c r="DX166" i="14" s="1"/>
  <c r="DX167" i="14" s="1"/>
  <c r="DX168" i="14" s="1"/>
  <c r="DX169" i="14" s="1"/>
  <c r="DX170" i="14" s="1"/>
  <c r="DX171" i="14" s="1"/>
  <c r="DX172" i="14" s="1"/>
  <c r="DX173" i="14" s="1"/>
  <c r="DX174" i="14" s="1"/>
  <c r="DX175" i="14" s="1"/>
  <c r="DX176" i="14" s="1"/>
  <c r="DX177" i="14" s="1"/>
  <c r="DX178" i="14" s="1"/>
  <c r="DX179" i="14" s="1"/>
  <c r="DX180" i="14" s="1"/>
  <c r="DX181" i="14" s="1"/>
  <c r="DX182" i="14" s="1"/>
  <c r="DX183" i="14" s="1"/>
  <c r="DX184" i="14" s="1"/>
  <c r="DX185" i="14" s="1"/>
  <c r="DX186" i="14" s="1"/>
  <c r="DX187" i="14" s="1"/>
  <c r="DX188" i="14" s="1"/>
  <c r="DX189" i="14" s="1"/>
  <c r="DX190" i="14" s="1"/>
  <c r="DX191" i="14" s="1"/>
  <c r="DX192" i="14" s="1"/>
  <c r="DX193" i="14" s="1"/>
  <c r="DX194" i="14" s="1"/>
  <c r="DX195" i="14" s="1"/>
  <c r="DX196" i="14" s="1"/>
  <c r="DX197" i="14" s="1"/>
  <c r="DX198" i="14" s="1"/>
  <c r="DX199" i="14" s="1"/>
  <c r="DX200" i="14" s="1"/>
  <c r="DX201" i="14" s="1"/>
  <c r="DX202" i="14" s="1"/>
  <c r="DX203" i="14" s="1"/>
  <c r="DX204" i="14" s="1"/>
  <c r="DX205" i="14" s="1"/>
  <c r="DX206" i="14" s="1"/>
  <c r="DX207" i="14" s="1"/>
  <c r="DX208" i="14" s="1"/>
  <c r="DX209" i="14" s="1"/>
  <c r="DX210" i="14" s="1"/>
  <c r="DX211" i="14" s="1"/>
  <c r="DX212" i="14" s="1"/>
  <c r="DX213" i="14" s="1"/>
  <c r="DX214" i="14" s="1"/>
  <c r="DX215" i="14" s="1"/>
  <c r="DX216" i="14" s="1"/>
  <c r="DX217" i="14" s="1"/>
  <c r="DX218" i="14" s="1"/>
  <c r="DX219" i="14" s="1"/>
  <c r="DX220" i="14" s="1"/>
  <c r="DX221" i="14" s="1"/>
  <c r="DX222" i="14" s="1"/>
  <c r="DX223" i="14" s="1"/>
  <c r="DX224" i="14" s="1"/>
  <c r="DX225" i="14" s="1"/>
  <c r="DX226" i="14" s="1"/>
  <c r="DX227" i="14" s="1"/>
  <c r="DX228" i="14" s="1"/>
  <c r="DX229" i="14" s="1"/>
  <c r="DX230" i="14" s="1"/>
  <c r="DX231" i="14" s="1"/>
  <c r="DX232" i="14" s="1"/>
  <c r="DX233" i="14" s="1"/>
  <c r="DX234" i="14" s="1"/>
  <c r="DX235" i="14" s="1"/>
  <c r="DX236" i="14" s="1"/>
  <c r="DX237" i="14" s="1"/>
  <c r="DX238" i="14" s="1"/>
  <c r="BB43" i="14"/>
  <c r="X49" i="14"/>
  <c r="BC53" i="14"/>
  <c r="Y59" i="14"/>
  <c r="DU98" i="14"/>
  <c r="DU99" i="14" s="1"/>
  <c r="DU100" i="14" s="1"/>
  <c r="DU101" i="14" s="1"/>
  <c r="DU102" i="14" s="1"/>
  <c r="DU103" i="14" s="1"/>
  <c r="DU104" i="14" s="1"/>
  <c r="DU105" i="14" s="1"/>
  <c r="DU106" i="14" s="1"/>
  <c r="DU107" i="14" s="1"/>
  <c r="DU108" i="14" s="1"/>
  <c r="DU109" i="14" s="1"/>
  <c r="DU110" i="14" s="1"/>
  <c r="DU111" i="14" s="1"/>
  <c r="DU112" i="14" s="1"/>
  <c r="DU113" i="14" s="1"/>
  <c r="DU114" i="14" s="1"/>
  <c r="DU115" i="14" s="1"/>
  <c r="DU116" i="14" s="1"/>
  <c r="DU117" i="14" s="1"/>
  <c r="DU118" i="14" s="1"/>
  <c r="DU119" i="14" s="1"/>
  <c r="DU120" i="14" s="1"/>
  <c r="DU121" i="14" s="1"/>
  <c r="DU122" i="14" s="1"/>
  <c r="DU123" i="14" s="1"/>
  <c r="DU124" i="14" s="1"/>
  <c r="DU125" i="14" s="1"/>
  <c r="DU126" i="14" s="1"/>
  <c r="DU127" i="14" s="1"/>
  <c r="DU128" i="14" s="1"/>
  <c r="DU129" i="14" s="1"/>
  <c r="DU130" i="14" s="1"/>
  <c r="DU131" i="14" s="1"/>
  <c r="DU132" i="14" s="1"/>
  <c r="DU133" i="14" s="1"/>
  <c r="DU134" i="14" s="1"/>
  <c r="DU135" i="14" s="1"/>
  <c r="DU136" i="14" s="1"/>
  <c r="DU137" i="14" s="1"/>
  <c r="DU138" i="14" s="1"/>
  <c r="DU139" i="14" s="1"/>
  <c r="DU140" i="14" s="1"/>
  <c r="DU141" i="14" s="1"/>
  <c r="DU142" i="14" s="1"/>
  <c r="DU143" i="14" s="1"/>
  <c r="DU144" i="14" s="1"/>
  <c r="DU145" i="14" s="1"/>
  <c r="DU146" i="14" s="1"/>
  <c r="DU147" i="14" s="1"/>
  <c r="DU148" i="14" s="1"/>
  <c r="DU149" i="14" s="1"/>
  <c r="DU150" i="14" s="1"/>
  <c r="DU151" i="14" s="1"/>
  <c r="DU152" i="14" s="1"/>
  <c r="DU153" i="14" s="1"/>
  <c r="DU154" i="14" s="1"/>
  <c r="DU155" i="14" s="1"/>
  <c r="DU156" i="14" s="1"/>
  <c r="DU157" i="14" s="1"/>
  <c r="DU158" i="14" s="1"/>
  <c r="DU159" i="14" s="1"/>
  <c r="DU160" i="14" s="1"/>
  <c r="DU161" i="14" s="1"/>
  <c r="DU162" i="14" s="1"/>
  <c r="DU163" i="14" s="1"/>
  <c r="DU164" i="14" s="1"/>
  <c r="DU165" i="14" s="1"/>
  <c r="DU166" i="14" s="1"/>
  <c r="DU167" i="14" s="1"/>
  <c r="DU168" i="14" s="1"/>
  <c r="DU169" i="14" s="1"/>
  <c r="DU170" i="14" s="1"/>
  <c r="DU171" i="14" s="1"/>
  <c r="DU172" i="14" s="1"/>
  <c r="DU173" i="14" s="1"/>
  <c r="DU174" i="14" s="1"/>
  <c r="DU175" i="14" s="1"/>
  <c r="DU176" i="14" s="1"/>
  <c r="DU177" i="14" s="1"/>
  <c r="DU178" i="14" s="1"/>
  <c r="DU179" i="14" s="1"/>
  <c r="DU180" i="14" s="1"/>
  <c r="DU181" i="14" s="1"/>
  <c r="DU182" i="14" s="1"/>
  <c r="DU183" i="14" s="1"/>
  <c r="DU184" i="14" s="1"/>
  <c r="DU185" i="14" s="1"/>
  <c r="DU186" i="14" s="1"/>
  <c r="DU187" i="14" s="1"/>
  <c r="DU188" i="14" s="1"/>
  <c r="DU189" i="14" s="1"/>
  <c r="DU190" i="14" s="1"/>
  <c r="DU191" i="14" s="1"/>
  <c r="DU192" i="14" s="1"/>
  <c r="DU193" i="14" s="1"/>
  <c r="DU194" i="14" s="1"/>
  <c r="DU195" i="14" s="1"/>
  <c r="DU196" i="14" s="1"/>
  <c r="DU197" i="14" s="1"/>
  <c r="DU198" i="14" s="1"/>
  <c r="DU199" i="14" s="1"/>
  <c r="DU200" i="14" s="1"/>
  <c r="DU201" i="14" s="1"/>
  <c r="DU202" i="14" s="1"/>
  <c r="DU203" i="14" s="1"/>
  <c r="DU204" i="14" s="1"/>
  <c r="DU205" i="14" s="1"/>
  <c r="DU206" i="14" s="1"/>
  <c r="DU207" i="14" s="1"/>
  <c r="DU208" i="14" s="1"/>
  <c r="DU209" i="14" s="1"/>
  <c r="DU210" i="14" s="1"/>
  <c r="DU211" i="14" s="1"/>
  <c r="DU212" i="14" s="1"/>
  <c r="DU213" i="14" s="1"/>
  <c r="DU214" i="14" s="1"/>
  <c r="DU215" i="14" s="1"/>
  <c r="DU216" i="14" s="1"/>
  <c r="DU217" i="14" s="1"/>
  <c r="DU218" i="14" s="1"/>
  <c r="DU219" i="14" s="1"/>
  <c r="DU220" i="14" s="1"/>
  <c r="DU221" i="14" s="1"/>
  <c r="DU222" i="14" s="1"/>
  <c r="DU223" i="14" s="1"/>
  <c r="DU224" i="14" s="1"/>
  <c r="DU225" i="14" s="1"/>
  <c r="DU226" i="14" s="1"/>
  <c r="DU227" i="14" s="1"/>
  <c r="DU228" i="14" s="1"/>
  <c r="DU229" i="14" s="1"/>
  <c r="DU230" i="14" s="1"/>
  <c r="DU231" i="14" s="1"/>
  <c r="DU232" i="14" s="1"/>
  <c r="DU233" i="14" s="1"/>
  <c r="DU234" i="14" s="1"/>
  <c r="DU235" i="14" s="1"/>
  <c r="DU236" i="14" s="1"/>
  <c r="DU237" i="14" s="1"/>
  <c r="DU238" i="14" s="1"/>
  <c r="W49" i="14"/>
  <c r="BA43" i="14"/>
  <c r="HZ98" i="14"/>
  <c r="HZ99" i="14" s="1"/>
  <c r="HZ100" i="14" s="1"/>
  <c r="HZ101" i="14" s="1"/>
  <c r="HZ102" i="14" s="1"/>
  <c r="HZ103" i="14" s="1"/>
  <c r="HZ104" i="14" s="1"/>
  <c r="HZ105" i="14" s="1"/>
  <c r="HZ106" i="14" s="1"/>
  <c r="HZ107" i="14" s="1"/>
  <c r="HZ108" i="14" s="1"/>
  <c r="HZ109" i="14" s="1"/>
  <c r="HZ110" i="14" s="1"/>
  <c r="HZ111" i="14" s="1"/>
  <c r="HZ112" i="14" s="1"/>
  <c r="HZ113" i="14" s="1"/>
  <c r="HZ114" i="14" s="1"/>
  <c r="HZ115" i="14" s="1"/>
  <c r="HZ116" i="14" s="1"/>
  <c r="HZ117" i="14" s="1"/>
  <c r="HZ118" i="14" s="1"/>
  <c r="HZ119" i="14" s="1"/>
  <c r="HZ120" i="14" s="1"/>
  <c r="HZ121" i="14" s="1"/>
  <c r="HZ122" i="14" s="1"/>
  <c r="HZ123" i="14" s="1"/>
  <c r="HZ124" i="14" s="1"/>
  <c r="HZ125" i="14" s="1"/>
  <c r="HZ126" i="14" s="1"/>
  <c r="HZ127" i="14" s="1"/>
  <c r="HZ128" i="14" s="1"/>
  <c r="HZ129" i="14" s="1"/>
  <c r="HZ130" i="14" s="1"/>
  <c r="HZ131" i="14" s="1"/>
  <c r="HZ132" i="14" s="1"/>
  <c r="HZ133" i="14" s="1"/>
  <c r="HZ134" i="14" s="1"/>
  <c r="HZ135" i="14" s="1"/>
  <c r="HZ136" i="14" s="1"/>
  <c r="HZ137" i="14" s="1"/>
  <c r="HZ138" i="14" s="1"/>
  <c r="HZ139" i="14" s="1"/>
  <c r="HZ140" i="14" s="1"/>
  <c r="HZ141" i="14" s="1"/>
  <c r="HZ142" i="14" s="1"/>
  <c r="HZ143" i="14" s="1"/>
  <c r="HZ144" i="14" s="1"/>
  <c r="HZ145" i="14" s="1"/>
  <c r="HZ146" i="14" s="1"/>
  <c r="HZ147" i="14" s="1"/>
  <c r="HZ148" i="14" s="1"/>
  <c r="HZ149" i="14" s="1"/>
  <c r="HZ150" i="14" s="1"/>
  <c r="HZ151" i="14" s="1"/>
  <c r="HZ152" i="14" s="1"/>
  <c r="HZ153" i="14" s="1"/>
  <c r="HZ154" i="14" s="1"/>
  <c r="HZ155" i="14" s="1"/>
  <c r="HZ156" i="14" s="1"/>
  <c r="HZ157" i="14" s="1"/>
  <c r="HZ158" i="14" s="1"/>
  <c r="HZ159" i="14" s="1"/>
  <c r="HZ160" i="14" s="1"/>
  <c r="HZ161" i="14" s="1"/>
  <c r="HZ162" i="14" s="1"/>
  <c r="HZ163" i="14" s="1"/>
  <c r="HZ164" i="14" s="1"/>
  <c r="HZ165" i="14" s="1"/>
  <c r="HZ166" i="14" s="1"/>
  <c r="HZ167" i="14" s="1"/>
  <c r="HZ168" i="14" s="1"/>
  <c r="HZ169" i="14" s="1"/>
  <c r="HZ170" i="14" s="1"/>
  <c r="HZ171" i="14" s="1"/>
  <c r="HZ172" i="14" s="1"/>
  <c r="HZ173" i="14" s="1"/>
  <c r="HZ174" i="14" s="1"/>
  <c r="HZ175" i="14" s="1"/>
  <c r="HZ176" i="14" s="1"/>
  <c r="HZ177" i="14" s="1"/>
  <c r="HZ178" i="14" s="1"/>
  <c r="HZ179" i="14" s="1"/>
  <c r="HZ180" i="14" s="1"/>
  <c r="HZ181" i="14" s="1"/>
  <c r="HZ182" i="14" s="1"/>
  <c r="HZ183" i="14" s="1"/>
  <c r="HZ184" i="14" s="1"/>
  <c r="HZ185" i="14" s="1"/>
  <c r="HZ186" i="14" s="1"/>
  <c r="HZ187" i="14" s="1"/>
  <c r="HZ188" i="14" s="1"/>
  <c r="HZ189" i="14" s="1"/>
  <c r="HZ190" i="14" s="1"/>
  <c r="HZ191" i="14" s="1"/>
  <c r="HZ192" i="14" s="1"/>
  <c r="HZ193" i="14" s="1"/>
  <c r="HZ194" i="14" s="1"/>
  <c r="HZ195" i="14" s="1"/>
  <c r="HZ196" i="14" s="1"/>
  <c r="HZ197" i="14" s="1"/>
  <c r="HZ198" i="14" s="1"/>
  <c r="HZ199" i="14" s="1"/>
  <c r="HZ200" i="14" s="1"/>
  <c r="HZ201" i="14" s="1"/>
  <c r="HZ202" i="14" s="1"/>
  <c r="HZ203" i="14" s="1"/>
  <c r="HZ204" i="14" s="1"/>
  <c r="HZ205" i="14" s="1"/>
  <c r="HZ206" i="14" s="1"/>
  <c r="HZ207" i="14" s="1"/>
  <c r="HZ208" i="14" s="1"/>
  <c r="HZ209" i="14" s="1"/>
  <c r="HZ210" i="14" s="1"/>
  <c r="HZ211" i="14" s="1"/>
  <c r="HZ212" i="14" s="1"/>
  <c r="HZ213" i="14" s="1"/>
  <c r="HZ214" i="14" s="1"/>
  <c r="HZ215" i="14" s="1"/>
  <c r="HZ216" i="14" s="1"/>
  <c r="HZ217" i="14" s="1"/>
  <c r="HZ218" i="14" s="1"/>
  <c r="HZ219" i="14" s="1"/>
  <c r="HZ220" i="14" s="1"/>
  <c r="HZ221" i="14" s="1"/>
  <c r="HZ222" i="14" s="1"/>
  <c r="HZ223" i="14" s="1"/>
  <c r="HZ224" i="14" s="1"/>
  <c r="HZ225" i="14" s="1"/>
  <c r="HZ226" i="14" s="1"/>
  <c r="HZ227" i="14" s="1"/>
  <c r="HZ228" i="14" s="1"/>
  <c r="HZ229" i="14" s="1"/>
  <c r="HZ230" i="14" s="1"/>
  <c r="HZ231" i="14" s="1"/>
  <c r="HZ232" i="14" s="1"/>
  <c r="HZ233" i="14" s="1"/>
  <c r="HZ234" i="14" s="1"/>
  <c r="HZ235" i="14" s="1"/>
  <c r="HZ236" i="14" s="1"/>
  <c r="HZ237" i="14" s="1"/>
  <c r="HZ238" i="14" s="1"/>
  <c r="BB53" i="14"/>
  <c r="X59" i="14"/>
  <c r="AB98" i="14"/>
  <c r="AB99" i="14" s="1"/>
  <c r="AB100" i="14" s="1"/>
  <c r="AB101" i="14" s="1"/>
  <c r="AB102" i="14" s="1"/>
  <c r="AB103" i="14" s="1"/>
  <c r="AB104" i="14" s="1"/>
  <c r="AB105" i="14" s="1"/>
  <c r="AB106" i="14" s="1"/>
  <c r="AB107" i="14" s="1"/>
  <c r="AB108" i="14" s="1"/>
  <c r="AB109" i="14" s="1"/>
  <c r="AB110" i="14" s="1"/>
  <c r="AB111" i="14" s="1"/>
  <c r="AB112" i="14" s="1"/>
  <c r="AB113" i="14" s="1"/>
  <c r="AB114" i="14" s="1"/>
  <c r="AB115" i="14" s="1"/>
  <c r="AB116" i="14" s="1"/>
  <c r="AB117" i="14" s="1"/>
  <c r="AB118" i="14" s="1"/>
  <c r="AB119" i="14" s="1"/>
  <c r="AB120" i="14" s="1"/>
  <c r="AB121" i="14" s="1"/>
  <c r="AB122" i="14" s="1"/>
  <c r="AB123" i="14" s="1"/>
  <c r="AB124" i="14" s="1"/>
  <c r="AB125" i="14" s="1"/>
  <c r="AB126" i="14" s="1"/>
  <c r="AB127" i="14" s="1"/>
  <c r="AB128" i="14" s="1"/>
  <c r="AB129" i="14" s="1"/>
  <c r="AB130" i="14" s="1"/>
  <c r="AB131" i="14" s="1"/>
  <c r="AB132" i="14" s="1"/>
  <c r="AB133" i="14" s="1"/>
  <c r="AB134" i="14" s="1"/>
  <c r="AB135" i="14" s="1"/>
  <c r="AB136" i="14" s="1"/>
  <c r="AB137" i="14" s="1"/>
  <c r="AB138" i="14" s="1"/>
  <c r="AB139" i="14" s="1"/>
  <c r="AB140" i="14" s="1"/>
  <c r="AB141" i="14" s="1"/>
  <c r="AB142" i="14" s="1"/>
  <c r="AB143" i="14" s="1"/>
  <c r="AB144" i="14" s="1"/>
  <c r="AB145" i="14" s="1"/>
  <c r="AB146" i="14" s="1"/>
  <c r="AB147" i="14" s="1"/>
  <c r="AB148" i="14" s="1"/>
  <c r="AB149" i="14" s="1"/>
  <c r="AB150" i="14" s="1"/>
  <c r="AB151" i="14" s="1"/>
  <c r="AB152" i="14" s="1"/>
  <c r="AB153" i="14" s="1"/>
  <c r="AB154" i="14" s="1"/>
  <c r="AB155" i="14" s="1"/>
  <c r="AB156" i="14" s="1"/>
  <c r="AB157" i="14" s="1"/>
  <c r="AB158" i="14" s="1"/>
  <c r="AB159" i="14" s="1"/>
  <c r="AB160" i="14" s="1"/>
  <c r="AB161" i="14" s="1"/>
  <c r="AB162" i="14" s="1"/>
  <c r="AB163" i="14" s="1"/>
  <c r="AB164" i="14" s="1"/>
  <c r="AB165" i="14" s="1"/>
  <c r="AB166" i="14" s="1"/>
  <c r="AB167" i="14" s="1"/>
  <c r="AB168" i="14" s="1"/>
  <c r="AB169" i="14" s="1"/>
  <c r="AB170" i="14" s="1"/>
  <c r="AB171" i="14" s="1"/>
  <c r="AB172" i="14" s="1"/>
  <c r="AB173" i="14" s="1"/>
  <c r="AB174" i="14" s="1"/>
  <c r="AB175" i="14" s="1"/>
  <c r="AB176" i="14" s="1"/>
  <c r="AB177" i="14" s="1"/>
  <c r="AB178" i="14" s="1"/>
  <c r="AB179" i="14" s="1"/>
  <c r="AB180" i="14" s="1"/>
  <c r="AB181" i="14" s="1"/>
  <c r="AB182" i="14" s="1"/>
  <c r="AB183" i="14" s="1"/>
  <c r="AB184" i="14" s="1"/>
  <c r="AB185" i="14" s="1"/>
  <c r="AB186" i="14" s="1"/>
  <c r="AB187" i="14" s="1"/>
  <c r="AB188" i="14" s="1"/>
  <c r="AB189" i="14" s="1"/>
  <c r="AB190" i="14" s="1"/>
  <c r="AB191" i="14" s="1"/>
  <c r="AB192" i="14" s="1"/>
  <c r="AB193" i="14" s="1"/>
  <c r="AB194" i="14" s="1"/>
  <c r="AB195" i="14" s="1"/>
  <c r="AB196" i="14" s="1"/>
  <c r="AB197" i="14" s="1"/>
  <c r="AB198" i="14" s="1"/>
  <c r="AB199" i="14" s="1"/>
  <c r="AB200" i="14" s="1"/>
  <c r="AB201" i="14" s="1"/>
  <c r="AB202" i="14" s="1"/>
  <c r="AB203" i="14" s="1"/>
  <c r="AB204" i="14" s="1"/>
  <c r="AB205" i="14" s="1"/>
  <c r="AB206" i="14" s="1"/>
  <c r="AB207" i="14" s="1"/>
  <c r="AB208" i="14" s="1"/>
  <c r="AB209" i="14" s="1"/>
  <c r="AB210" i="14" s="1"/>
  <c r="AB211" i="14" s="1"/>
  <c r="AB212" i="14" s="1"/>
  <c r="AB213" i="14" s="1"/>
  <c r="AB214" i="14" s="1"/>
  <c r="AB215" i="14" s="1"/>
  <c r="AB216" i="14" s="1"/>
  <c r="AB217" i="14" s="1"/>
  <c r="AB218" i="14" s="1"/>
  <c r="AB219" i="14" s="1"/>
  <c r="AB220" i="14" s="1"/>
  <c r="AB221" i="14" s="1"/>
  <c r="AB222" i="14" s="1"/>
  <c r="AB223" i="14" s="1"/>
  <c r="AB224" i="14" s="1"/>
  <c r="AB225" i="14" s="1"/>
  <c r="AB226" i="14" s="1"/>
  <c r="AB227" i="14" s="1"/>
  <c r="AB228" i="14" s="1"/>
  <c r="AB229" i="14" s="1"/>
  <c r="AB230" i="14" s="1"/>
  <c r="AB231" i="14" s="1"/>
  <c r="AB232" i="14" s="1"/>
  <c r="AB233" i="14" s="1"/>
  <c r="AB234" i="14" s="1"/>
  <c r="AB235" i="14" s="1"/>
  <c r="AB236" i="14" s="1"/>
  <c r="AB237" i="14" s="1"/>
  <c r="AB238" i="14" s="1"/>
  <c r="BC36" i="14"/>
  <c r="Y42" i="14"/>
  <c r="FM98" i="14"/>
  <c r="FM99" i="14" s="1"/>
  <c r="FM100" i="14" s="1"/>
  <c r="FM101" i="14" s="1"/>
  <c r="FM102" i="14" s="1"/>
  <c r="FM103" i="14" s="1"/>
  <c r="FM104" i="14" s="1"/>
  <c r="FM105" i="14" s="1"/>
  <c r="FM106" i="14" s="1"/>
  <c r="FM107" i="14" s="1"/>
  <c r="FM108" i="14" s="1"/>
  <c r="FM109" i="14" s="1"/>
  <c r="FM110" i="14" s="1"/>
  <c r="FM111" i="14" s="1"/>
  <c r="FM112" i="14" s="1"/>
  <c r="FM113" i="14" s="1"/>
  <c r="FM114" i="14" s="1"/>
  <c r="FM115" i="14" s="1"/>
  <c r="FM116" i="14" s="1"/>
  <c r="FM117" i="14" s="1"/>
  <c r="FM118" i="14" s="1"/>
  <c r="FM119" i="14" s="1"/>
  <c r="FM120" i="14" s="1"/>
  <c r="FM121" i="14" s="1"/>
  <c r="FM122" i="14" s="1"/>
  <c r="FM123" i="14" s="1"/>
  <c r="FM124" i="14" s="1"/>
  <c r="FM125" i="14" s="1"/>
  <c r="FM126" i="14" s="1"/>
  <c r="FM127" i="14" s="1"/>
  <c r="FM128" i="14" s="1"/>
  <c r="FM129" i="14" s="1"/>
  <c r="FM130" i="14" s="1"/>
  <c r="FM131" i="14" s="1"/>
  <c r="FM132" i="14" s="1"/>
  <c r="FM133" i="14" s="1"/>
  <c r="FM134" i="14" s="1"/>
  <c r="FM135" i="14" s="1"/>
  <c r="FM136" i="14" s="1"/>
  <c r="FM137" i="14" s="1"/>
  <c r="FM138" i="14" s="1"/>
  <c r="FM139" i="14" s="1"/>
  <c r="FM140" i="14" s="1"/>
  <c r="FM141" i="14" s="1"/>
  <c r="FM142" i="14" s="1"/>
  <c r="FM143" i="14" s="1"/>
  <c r="FM144" i="14" s="1"/>
  <c r="FM145" i="14" s="1"/>
  <c r="FM146" i="14" s="1"/>
  <c r="FM147" i="14" s="1"/>
  <c r="FM148" i="14" s="1"/>
  <c r="FM149" i="14" s="1"/>
  <c r="FM150" i="14" s="1"/>
  <c r="FM151" i="14" s="1"/>
  <c r="FM152" i="14" s="1"/>
  <c r="FM153" i="14" s="1"/>
  <c r="FM154" i="14" s="1"/>
  <c r="FM155" i="14" s="1"/>
  <c r="FM156" i="14" s="1"/>
  <c r="FM157" i="14" s="1"/>
  <c r="FM158" i="14" s="1"/>
  <c r="FM159" i="14" s="1"/>
  <c r="FM160" i="14" s="1"/>
  <c r="FM161" i="14" s="1"/>
  <c r="FM162" i="14" s="1"/>
  <c r="FM163" i="14" s="1"/>
  <c r="FM164" i="14" s="1"/>
  <c r="FM165" i="14" s="1"/>
  <c r="FM166" i="14" s="1"/>
  <c r="FM167" i="14" s="1"/>
  <c r="FM168" i="14" s="1"/>
  <c r="FM169" i="14" s="1"/>
  <c r="FM170" i="14" s="1"/>
  <c r="FM171" i="14" s="1"/>
  <c r="FM172" i="14" s="1"/>
  <c r="FM173" i="14" s="1"/>
  <c r="FM174" i="14" s="1"/>
  <c r="FM175" i="14" s="1"/>
  <c r="FM176" i="14" s="1"/>
  <c r="FM177" i="14" s="1"/>
  <c r="FM178" i="14" s="1"/>
  <c r="FM179" i="14" s="1"/>
  <c r="FM180" i="14" s="1"/>
  <c r="FM181" i="14" s="1"/>
  <c r="FM182" i="14" s="1"/>
  <c r="FM183" i="14" s="1"/>
  <c r="FM184" i="14" s="1"/>
  <c r="FM185" i="14" s="1"/>
  <c r="FM186" i="14" s="1"/>
  <c r="FM187" i="14" s="1"/>
  <c r="FM188" i="14" s="1"/>
  <c r="FM189" i="14" s="1"/>
  <c r="FM190" i="14" s="1"/>
  <c r="FM191" i="14" s="1"/>
  <c r="FM192" i="14" s="1"/>
  <c r="FM193" i="14" s="1"/>
  <c r="FM194" i="14" s="1"/>
  <c r="FM195" i="14" s="1"/>
  <c r="FM196" i="14" s="1"/>
  <c r="FM197" i="14" s="1"/>
  <c r="FM198" i="14" s="1"/>
  <c r="FM199" i="14" s="1"/>
  <c r="FM200" i="14" s="1"/>
  <c r="FM201" i="14" s="1"/>
  <c r="FM202" i="14" s="1"/>
  <c r="FM203" i="14" s="1"/>
  <c r="FM204" i="14" s="1"/>
  <c r="FM205" i="14" s="1"/>
  <c r="FM206" i="14" s="1"/>
  <c r="FM207" i="14" s="1"/>
  <c r="FM208" i="14" s="1"/>
  <c r="FM209" i="14" s="1"/>
  <c r="FM210" i="14" s="1"/>
  <c r="FM211" i="14" s="1"/>
  <c r="FM212" i="14" s="1"/>
  <c r="FM213" i="14" s="1"/>
  <c r="FM214" i="14" s="1"/>
  <c r="FM215" i="14" s="1"/>
  <c r="FM216" i="14" s="1"/>
  <c r="FM217" i="14" s="1"/>
  <c r="FM218" i="14" s="1"/>
  <c r="FM219" i="14" s="1"/>
  <c r="FM220" i="14" s="1"/>
  <c r="FM221" i="14" s="1"/>
  <c r="FM222" i="14" s="1"/>
  <c r="FM223" i="14" s="1"/>
  <c r="FM224" i="14" s="1"/>
  <c r="FM225" i="14" s="1"/>
  <c r="FM226" i="14" s="1"/>
  <c r="FM227" i="14" s="1"/>
  <c r="FM228" i="14" s="1"/>
  <c r="FM229" i="14" s="1"/>
  <c r="FM230" i="14" s="1"/>
  <c r="FM231" i="14" s="1"/>
  <c r="FM232" i="14" s="1"/>
  <c r="FM233" i="14" s="1"/>
  <c r="FM234" i="14" s="1"/>
  <c r="FM235" i="14" s="1"/>
  <c r="FM236" i="14" s="1"/>
  <c r="FM237" i="14" s="1"/>
  <c r="FM238" i="14" s="1"/>
  <c r="CM98" i="14"/>
  <c r="CM99" i="14" s="1"/>
  <c r="CM100" i="14" s="1"/>
  <c r="CM101" i="14" s="1"/>
  <c r="CM102" i="14" s="1"/>
  <c r="CM103" i="14" s="1"/>
  <c r="CM104" i="14" s="1"/>
  <c r="CM105" i="14" s="1"/>
  <c r="CM106" i="14" s="1"/>
  <c r="CM107" i="14" s="1"/>
  <c r="CM108" i="14" s="1"/>
  <c r="CM109" i="14" s="1"/>
  <c r="CM110" i="14" s="1"/>
  <c r="CM111" i="14" s="1"/>
  <c r="CM112" i="14" s="1"/>
  <c r="CM113" i="14" s="1"/>
  <c r="CM114" i="14" s="1"/>
  <c r="CM115" i="14" s="1"/>
  <c r="CM116" i="14" s="1"/>
  <c r="CM117" i="14" s="1"/>
  <c r="CM118" i="14" s="1"/>
  <c r="CM119" i="14" s="1"/>
  <c r="CM120" i="14" s="1"/>
  <c r="CM121" i="14" s="1"/>
  <c r="CM122" i="14" s="1"/>
  <c r="CM123" i="14" s="1"/>
  <c r="CM124" i="14" s="1"/>
  <c r="CM125" i="14" s="1"/>
  <c r="CM126" i="14" s="1"/>
  <c r="CM127" i="14" s="1"/>
  <c r="CM128" i="14" s="1"/>
  <c r="CM129" i="14" s="1"/>
  <c r="CM130" i="14" s="1"/>
  <c r="CM131" i="14" s="1"/>
  <c r="CM132" i="14" s="1"/>
  <c r="CM133" i="14" s="1"/>
  <c r="CM134" i="14" s="1"/>
  <c r="CM135" i="14" s="1"/>
  <c r="CM136" i="14" s="1"/>
  <c r="CM137" i="14" s="1"/>
  <c r="CM138" i="14" s="1"/>
  <c r="CM139" i="14" s="1"/>
  <c r="CM140" i="14" s="1"/>
  <c r="CM141" i="14" s="1"/>
  <c r="CM142" i="14" s="1"/>
  <c r="CM143" i="14" s="1"/>
  <c r="CM144" i="14" s="1"/>
  <c r="CM145" i="14" s="1"/>
  <c r="CM146" i="14" s="1"/>
  <c r="CM147" i="14" s="1"/>
  <c r="CM148" i="14" s="1"/>
  <c r="CM149" i="14" s="1"/>
  <c r="CM150" i="14" s="1"/>
  <c r="CM151" i="14" s="1"/>
  <c r="CM152" i="14" s="1"/>
  <c r="CM153" i="14" s="1"/>
  <c r="CM154" i="14" s="1"/>
  <c r="CM155" i="14" s="1"/>
  <c r="CM156" i="14" s="1"/>
  <c r="CM157" i="14" s="1"/>
  <c r="CM158" i="14" s="1"/>
  <c r="CM159" i="14" s="1"/>
  <c r="CM160" i="14" s="1"/>
  <c r="CM161" i="14" s="1"/>
  <c r="CM162" i="14" s="1"/>
  <c r="CM163" i="14" s="1"/>
  <c r="CM164" i="14" s="1"/>
  <c r="CM165" i="14" s="1"/>
  <c r="CM166" i="14" s="1"/>
  <c r="CM167" i="14" s="1"/>
  <c r="CM168" i="14" s="1"/>
  <c r="CM169" i="14" s="1"/>
  <c r="CM170" i="14" s="1"/>
  <c r="CM171" i="14" s="1"/>
  <c r="CM172" i="14" s="1"/>
  <c r="CM173" i="14" s="1"/>
  <c r="CM174" i="14" s="1"/>
  <c r="CM175" i="14" s="1"/>
  <c r="CM176" i="14" s="1"/>
  <c r="CM177" i="14" s="1"/>
  <c r="CM178" i="14" s="1"/>
  <c r="CM179" i="14" s="1"/>
  <c r="CM180" i="14" s="1"/>
  <c r="CM181" i="14" s="1"/>
  <c r="CM182" i="14" s="1"/>
  <c r="CM183" i="14" s="1"/>
  <c r="CM184" i="14" s="1"/>
  <c r="CM185" i="14" s="1"/>
  <c r="CM186" i="14" s="1"/>
  <c r="CM187" i="14" s="1"/>
  <c r="CM188" i="14" s="1"/>
  <c r="CM189" i="14" s="1"/>
  <c r="CM190" i="14" s="1"/>
  <c r="CM191" i="14" s="1"/>
  <c r="CM192" i="14" s="1"/>
  <c r="CM193" i="14" s="1"/>
  <c r="CM194" i="14" s="1"/>
  <c r="CM195" i="14" s="1"/>
  <c r="CM196" i="14" s="1"/>
  <c r="CM197" i="14" s="1"/>
  <c r="CM198" i="14" s="1"/>
  <c r="CM199" i="14" s="1"/>
  <c r="CM200" i="14" s="1"/>
  <c r="CM201" i="14" s="1"/>
  <c r="CM202" i="14" s="1"/>
  <c r="CM203" i="14" s="1"/>
  <c r="CM204" i="14" s="1"/>
  <c r="CM205" i="14" s="1"/>
  <c r="CM206" i="14" s="1"/>
  <c r="CM207" i="14" s="1"/>
  <c r="CM208" i="14" s="1"/>
  <c r="CM209" i="14" s="1"/>
  <c r="CM210" i="14" s="1"/>
  <c r="CM211" i="14" s="1"/>
  <c r="CM212" i="14" s="1"/>
  <c r="CM213" i="14" s="1"/>
  <c r="CM214" i="14" s="1"/>
  <c r="CM215" i="14" s="1"/>
  <c r="CM216" i="14" s="1"/>
  <c r="CM217" i="14" s="1"/>
  <c r="CM218" i="14" s="1"/>
  <c r="CM219" i="14" s="1"/>
  <c r="CM220" i="14" s="1"/>
  <c r="CM221" i="14" s="1"/>
  <c r="CM222" i="14" s="1"/>
  <c r="CM223" i="14" s="1"/>
  <c r="CM224" i="14" s="1"/>
  <c r="CM225" i="14" s="1"/>
  <c r="CM226" i="14" s="1"/>
  <c r="CM227" i="14" s="1"/>
  <c r="CM228" i="14" s="1"/>
  <c r="CM229" i="14" s="1"/>
  <c r="CM230" i="14" s="1"/>
  <c r="CM231" i="14" s="1"/>
  <c r="CM232" i="14" s="1"/>
  <c r="CM233" i="14" s="1"/>
  <c r="CM234" i="14" s="1"/>
  <c r="CM235" i="14" s="1"/>
  <c r="CM236" i="14" s="1"/>
  <c r="CM237" i="14" s="1"/>
  <c r="CM238" i="14" s="1"/>
  <c r="BA41" i="14"/>
  <c r="W47" i="14"/>
  <c r="GO98" i="14"/>
  <c r="GO99" i="14" s="1"/>
  <c r="GO100" i="14" s="1"/>
  <c r="GO101" i="14" s="1"/>
  <c r="GO102" i="14" s="1"/>
  <c r="GO103" i="14" s="1"/>
  <c r="GO104" i="14" s="1"/>
  <c r="GO105" i="14" s="1"/>
  <c r="GO106" i="14" s="1"/>
  <c r="GO107" i="14" s="1"/>
  <c r="GO108" i="14" s="1"/>
  <c r="GO109" i="14" s="1"/>
  <c r="GO110" i="14" s="1"/>
  <c r="GO111" i="14" s="1"/>
  <c r="GO112" i="14" s="1"/>
  <c r="GO113" i="14" s="1"/>
  <c r="GO114" i="14" s="1"/>
  <c r="GO115" i="14" s="1"/>
  <c r="GO116" i="14" s="1"/>
  <c r="GO117" i="14" s="1"/>
  <c r="GO118" i="14" s="1"/>
  <c r="GO119" i="14" s="1"/>
  <c r="GO120" i="14" s="1"/>
  <c r="GO121" i="14" s="1"/>
  <c r="GO122" i="14" s="1"/>
  <c r="GO123" i="14" s="1"/>
  <c r="GO124" i="14" s="1"/>
  <c r="GO125" i="14" s="1"/>
  <c r="GO126" i="14" s="1"/>
  <c r="GO127" i="14" s="1"/>
  <c r="GO128" i="14" s="1"/>
  <c r="GO129" i="14" s="1"/>
  <c r="GO130" i="14" s="1"/>
  <c r="GO131" i="14" s="1"/>
  <c r="GO132" i="14" s="1"/>
  <c r="GO133" i="14" s="1"/>
  <c r="GO134" i="14" s="1"/>
  <c r="GO135" i="14" s="1"/>
  <c r="GO136" i="14" s="1"/>
  <c r="GO137" i="14" s="1"/>
  <c r="GO138" i="14" s="1"/>
  <c r="GO139" i="14" s="1"/>
  <c r="GO140" i="14" s="1"/>
  <c r="GO141" i="14" s="1"/>
  <c r="GO142" i="14" s="1"/>
  <c r="GO143" i="14" s="1"/>
  <c r="GO144" i="14" s="1"/>
  <c r="GO145" i="14" s="1"/>
  <c r="GO146" i="14" s="1"/>
  <c r="GO147" i="14" s="1"/>
  <c r="GO148" i="14" s="1"/>
  <c r="GO149" i="14" s="1"/>
  <c r="GO150" i="14" s="1"/>
  <c r="GO151" i="14" s="1"/>
  <c r="GO152" i="14" s="1"/>
  <c r="GO153" i="14" s="1"/>
  <c r="GO154" i="14" s="1"/>
  <c r="GO155" i="14" s="1"/>
  <c r="GO156" i="14" s="1"/>
  <c r="GO157" i="14" s="1"/>
  <c r="GO158" i="14" s="1"/>
  <c r="GO159" i="14" s="1"/>
  <c r="GO160" i="14" s="1"/>
  <c r="GO161" i="14" s="1"/>
  <c r="GO162" i="14" s="1"/>
  <c r="GO163" i="14" s="1"/>
  <c r="GO164" i="14" s="1"/>
  <c r="GO165" i="14" s="1"/>
  <c r="GO166" i="14" s="1"/>
  <c r="GO167" i="14" s="1"/>
  <c r="GO168" i="14" s="1"/>
  <c r="GO169" i="14" s="1"/>
  <c r="GO170" i="14" s="1"/>
  <c r="GO171" i="14" s="1"/>
  <c r="GO172" i="14" s="1"/>
  <c r="GO173" i="14" s="1"/>
  <c r="GO174" i="14" s="1"/>
  <c r="GO175" i="14" s="1"/>
  <c r="GO176" i="14" s="1"/>
  <c r="GO177" i="14" s="1"/>
  <c r="GO178" i="14" s="1"/>
  <c r="GO179" i="14" s="1"/>
  <c r="GO180" i="14" s="1"/>
  <c r="GO181" i="14" s="1"/>
  <c r="GO182" i="14" s="1"/>
  <c r="GO183" i="14" s="1"/>
  <c r="GO184" i="14" s="1"/>
  <c r="GO185" i="14" s="1"/>
  <c r="GO186" i="14" s="1"/>
  <c r="GO187" i="14" s="1"/>
  <c r="GO188" i="14" s="1"/>
  <c r="GO189" i="14" s="1"/>
  <c r="GO190" i="14" s="1"/>
  <c r="GO191" i="14" s="1"/>
  <c r="GO192" i="14" s="1"/>
  <c r="GO193" i="14" s="1"/>
  <c r="GO194" i="14" s="1"/>
  <c r="GO195" i="14" s="1"/>
  <c r="GO196" i="14" s="1"/>
  <c r="GO197" i="14" s="1"/>
  <c r="GO198" i="14" s="1"/>
  <c r="GO199" i="14" s="1"/>
  <c r="GO200" i="14" s="1"/>
  <c r="GO201" i="14" s="1"/>
  <c r="GO202" i="14" s="1"/>
  <c r="GO203" i="14" s="1"/>
  <c r="GO204" i="14" s="1"/>
  <c r="GO205" i="14" s="1"/>
  <c r="GO206" i="14" s="1"/>
  <c r="GO207" i="14" s="1"/>
  <c r="GO208" i="14" s="1"/>
  <c r="GO209" i="14" s="1"/>
  <c r="GO210" i="14" s="1"/>
  <c r="GO211" i="14" s="1"/>
  <c r="GO212" i="14" s="1"/>
  <c r="GO213" i="14" s="1"/>
  <c r="GO214" i="14" s="1"/>
  <c r="GO215" i="14" s="1"/>
  <c r="GO216" i="14" s="1"/>
  <c r="GO217" i="14" s="1"/>
  <c r="GO218" i="14" s="1"/>
  <c r="GO219" i="14" s="1"/>
  <c r="GO220" i="14" s="1"/>
  <c r="GO221" i="14" s="1"/>
  <c r="GO222" i="14" s="1"/>
  <c r="GO223" i="14" s="1"/>
  <c r="GO224" i="14" s="1"/>
  <c r="GO225" i="14" s="1"/>
  <c r="GO226" i="14" s="1"/>
  <c r="GO227" i="14" s="1"/>
  <c r="GO228" i="14" s="1"/>
  <c r="GO229" i="14" s="1"/>
  <c r="GO230" i="14" s="1"/>
  <c r="GO231" i="14" s="1"/>
  <c r="GO232" i="14" s="1"/>
  <c r="GO233" i="14" s="1"/>
  <c r="GO234" i="14" s="1"/>
  <c r="GO235" i="14" s="1"/>
  <c r="GO236" i="14" s="1"/>
  <c r="GO237" i="14" s="1"/>
  <c r="GO238" i="14" s="1"/>
  <c r="BA51" i="14"/>
  <c r="W57" i="14"/>
  <c r="HY98" i="14"/>
  <c r="HY99" i="14" s="1"/>
  <c r="HY100" i="14" s="1"/>
  <c r="HY101" i="14" s="1"/>
  <c r="HY102" i="14" s="1"/>
  <c r="HY103" i="14" s="1"/>
  <c r="HY104" i="14" s="1"/>
  <c r="HY105" i="14" s="1"/>
  <c r="HY106" i="14" s="1"/>
  <c r="HY107" i="14" s="1"/>
  <c r="HY108" i="14" s="1"/>
  <c r="HY109" i="14" s="1"/>
  <c r="HY110" i="14" s="1"/>
  <c r="HY111" i="14" s="1"/>
  <c r="HY112" i="14" s="1"/>
  <c r="HY113" i="14" s="1"/>
  <c r="HY114" i="14" s="1"/>
  <c r="HY115" i="14" s="1"/>
  <c r="HY116" i="14" s="1"/>
  <c r="HY117" i="14" s="1"/>
  <c r="HY118" i="14" s="1"/>
  <c r="HY119" i="14" s="1"/>
  <c r="HY120" i="14" s="1"/>
  <c r="HY121" i="14" s="1"/>
  <c r="HY122" i="14" s="1"/>
  <c r="HY123" i="14" s="1"/>
  <c r="HY124" i="14" s="1"/>
  <c r="HY125" i="14" s="1"/>
  <c r="HY126" i="14" s="1"/>
  <c r="HY127" i="14" s="1"/>
  <c r="HY128" i="14" s="1"/>
  <c r="HY129" i="14" s="1"/>
  <c r="HY130" i="14" s="1"/>
  <c r="HY131" i="14" s="1"/>
  <c r="HY132" i="14" s="1"/>
  <c r="HY133" i="14" s="1"/>
  <c r="HY134" i="14" s="1"/>
  <c r="HY135" i="14" s="1"/>
  <c r="HY136" i="14" s="1"/>
  <c r="HY137" i="14" s="1"/>
  <c r="HY138" i="14" s="1"/>
  <c r="HY139" i="14" s="1"/>
  <c r="HY140" i="14" s="1"/>
  <c r="HY141" i="14" s="1"/>
  <c r="HY142" i="14" s="1"/>
  <c r="HY143" i="14" s="1"/>
  <c r="HY144" i="14" s="1"/>
  <c r="HY145" i="14" s="1"/>
  <c r="HY146" i="14" s="1"/>
  <c r="HY147" i="14" s="1"/>
  <c r="HY148" i="14" s="1"/>
  <c r="HY149" i="14" s="1"/>
  <c r="HY150" i="14" s="1"/>
  <c r="HY151" i="14" s="1"/>
  <c r="HY152" i="14" s="1"/>
  <c r="HY153" i="14" s="1"/>
  <c r="HY154" i="14" s="1"/>
  <c r="HY155" i="14" s="1"/>
  <c r="HY156" i="14" s="1"/>
  <c r="HY157" i="14" s="1"/>
  <c r="HY158" i="14" s="1"/>
  <c r="HY159" i="14" s="1"/>
  <c r="HY160" i="14" s="1"/>
  <c r="HY161" i="14" s="1"/>
  <c r="HY162" i="14" s="1"/>
  <c r="HY163" i="14" s="1"/>
  <c r="HY164" i="14" s="1"/>
  <c r="HY165" i="14" s="1"/>
  <c r="HY166" i="14" s="1"/>
  <c r="HY167" i="14" s="1"/>
  <c r="HY168" i="14" s="1"/>
  <c r="HY169" i="14" s="1"/>
  <c r="HY170" i="14" s="1"/>
  <c r="HY171" i="14" s="1"/>
  <c r="HY172" i="14" s="1"/>
  <c r="HY173" i="14" s="1"/>
  <c r="HY174" i="14" s="1"/>
  <c r="HY175" i="14" s="1"/>
  <c r="HY176" i="14" s="1"/>
  <c r="HY177" i="14" s="1"/>
  <c r="HY178" i="14" s="1"/>
  <c r="HY179" i="14" s="1"/>
  <c r="HY180" i="14" s="1"/>
  <c r="HY181" i="14" s="1"/>
  <c r="HY182" i="14" s="1"/>
  <c r="HY183" i="14" s="1"/>
  <c r="HY184" i="14" s="1"/>
  <c r="HY185" i="14" s="1"/>
  <c r="HY186" i="14" s="1"/>
  <c r="HY187" i="14" s="1"/>
  <c r="HY188" i="14" s="1"/>
  <c r="HY189" i="14" s="1"/>
  <c r="HY190" i="14" s="1"/>
  <c r="HY191" i="14" s="1"/>
  <c r="HY192" i="14" s="1"/>
  <c r="HY193" i="14" s="1"/>
  <c r="HY194" i="14" s="1"/>
  <c r="HY195" i="14" s="1"/>
  <c r="HY196" i="14" s="1"/>
  <c r="HY197" i="14" s="1"/>
  <c r="HY198" i="14" s="1"/>
  <c r="HY199" i="14" s="1"/>
  <c r="HY200" i="14" s="1"/>
  <c r="HY201" i="14" s="1"/>
  <c r="HY202" i="14" s="1"/>
  <c r="HY203" i="14" s="1"/>
  <c r="HY204" i="14" s="1"/>
  <c r="HY205" i="14" s="1"/>
  <c r="HY206" i="14" s="1"/>
  <c r="HY207" i="14" s="1"/>
  <c r="HY208" i="14" s="1"/>
  <c r="HY209" i="14" s="1"/>
  <c r="HY210" i="14" s="1"/>
  <c r="HY211" i="14" s="1"/>
  <c r="HY212" i="14" s="1"/>
  <c r="HY213" i="14" s="1"/>
  <c r="HY214" i="14" s="1"/>
  <c r="HY215" i="14" s="1"/>
  <c r="HY216" i="14" s="1"/>
  <c r="HY217" i="14" s="1"/>
  <c r="HY218" i="14" s="1"/>
  <c r="HY219" i="14" s="1"/>
  <c r="HY220" i="14" s="1"/>
  <c r="HY221" i="14" s="1"/>
  <c r="HY222" i="14" s="1"/>
  <c r="HY223" i="14" s="1"/>
  <c r="HY224" i="14" s="1"/>
  <c r="HY225" i="14" s="1"/>
  <c r="HY226" i="14" s="1"/>
  <c r="HY227" i="14" s="1"/>
  <c r="HY228" i="14" s="1"/>
  <c r="HY229" i="14" s="1"/>
  <c r="HY230" i="14" s="1"/>
  <c r="HY231" i="14" s="1"/>
  <c r="HY232" i="14" s="1"/>
  <c r="HY233" i="14" s="1"/>
  <c r="HY234" i="14" s="1"/>
  <c r="HY235" i="14" s="1"/>
  <c r="HY236" i="14" s="1"/>
  <c r="HY237" i="14" s="1"/>
  <c r="HY238" i="14" s="1"/>
  <c r="X58" i="14"/>
  <c r="BB52" i="14"/>
  <c r="CV98" i="14"/>
  <c r="CV99" i="14" s="1"/>
  <c r="CV100" i="14" s="1"/>
  <c r="CV101" i="14" s="1"/>
  <c r="CV102" i="14" s="1"/>
  <c r="CV103" i="14" s="1"/>
  <c r="CV104" i="14" s="1"/>
  <c r="CV105" i="14" s="1"/>
  <c r="CV106" i="14" s="1"/>
  <c r="CV107" i="14" s="1"/>
  <c r="CV108" i="14" s="1"/>
  <c r="CV109" i="14" s="1"/>
  <c r="CV110" i="14" s="1"/>
  <c r="CV111" i="14" s="1"/>
  <c r="CV112" i="14" s="1"/>
  <c r="CV113" i="14" s="1"/>
  <c r="CV114" i="14" s="1"/>
  <c r="CV115" i="14" s="1"/>
  <c r="CV116" i="14" s="1"/>
  <c r="CV117" i="14" s="1"/>
  <c r="CV118" i="14" s="1"/>
  <c r="CV119" i="14" s="1"/>
  <c r="CV120" i="14" s="1"/>
  <c r="CV121" i="14" s="1"/>
  <c r="CV122" i="14" s="1"/>
  <c r="CV123" i="14" s="1"/>
  <c r="CV124" i="14" s="1"/>
  <c r="CV125" i="14" s="1"/>
  <c r="CV126" i="14" s="1"/>
  <c r="CV127" i="14" s="1"/>
  <c r="CV128" i="14" s="1"/>
  <c r="CV129" i="14" s="1"/>
  <c r="CV130" i="14" s="1"/>
  <c r="CV131" i="14" s="1"/>
  <c r="CV132" i="14" s="1"/>
  <c r="CV133" i="14" s="1"/>
  <c r="CV134" i="14" s="1"/>
  <c r="CV135" i="14" s="1"/>
  <c r="CV136" i="14" s="1"/>
  <c r="CV137" i="14" s="1"/>
  <c r="CV138" i="14" s="1"/>
  <c r="CV139" i="14" s="1"/>
  <c r="CV140" i="14" s="1"/>
  <c r="CV141" i="14" s="1"/>
  <c r="CV142" i="14" s="1"/>
  <c r="CV143" i="14" s="1"/>
  <c r="CV144" i="14" s="1"/>
  <c r="CV145" i="14" s="1"/>
  <c r="CV146" i="14" s="1"/>
  <c r="CV147" i="14" s="1"/>
  <c r="CV148" i="14" s="1"/>
  <c r="CV149" i="14" s="1"/>
  <c r="CV150" i="14" s="1"/>
  <c r="CV151" i="14" s="1"/>
  <c r="CV152" i="14" s="1"/>
  <c r="CV153" i="14" s="1"/>
  <c r="CV154" i="14" s="1"/>
  <c r="CV155" i="14" s="1"/>
  <c r="CV156" i="14" s="1"/>
  <c r="CV157" i="14" s="1"/>
  <c r="CV158" i="14" s="1"/>
  <c r="CV159" i="14" s="1"/>
  <c r="CV160" i="14" s="1"/>
  <c r="CV161" i="14" s="1"/>
  <c r="CV162" i="14" s="1"/>
  <c r="CV163" i="14" s="1"/>
  <c r="CV164" i="14" s="1"/>
  <c r="CV165" i="14" s="1"/>
  <c r="CV166" i="14" s="1"/>
  <c r="CV167" i="14" s="1"/>
  <c r="CV168" i="14" s="1"/>
  <c r="CV169" i="14" s="1"/>
  <c r="CV170" i="14" s="1"/>
  <c r="CV171" i="14" s="1"/>
  <c r="CV172" i="14" s="1"/>
  <c r="CV173" i="14" s="1"/>
  <c r="CV174" i="14" s="1"/>
  <c r="CV175" i="14" s="1"/>
  <c r="CV176" i="14" s="1"/>
  <c r="CV177" i="14" s="1"/>
  <c r="CV178" i="14" s="1"/>
  <c r="CV179" i="14" s="1"/>
  <c r="CV180" i="14" s="1"/>
  <c r="CV181" i="14" s="1"/>
  <c r="CV182" i="14" s="1"/>
  <c r="CV183" i="14" s="1"/>
  <c r="CV184" i="14" s="1"/>
  <c r="CV185" i="14" s="1"/>
  <c r="CV186" i="14" s="1"/>
  <c r="CV187" i="14" s="1"/>
  <c r="CV188" i="14" s="1"/>
  <c r="CV189" i="14" s="1"/>
  <c r="CV190" i="14" s="1"/>
  <c r="CV191" i="14" s="1"/>
  <c r="CV192" i="14" s="1"/>
  <c r="CV193" i="14" s="1"/>
  <c r="CV194" i="14" s="1"/>
  <c r="CV195" i="14" s="1"/>
  <c r="CV196" i="14" s="1"/>
  <c r="CV197" i="14" s="1"/>
  <c r="CV198" i="14" s="1"/>
  <c r="CV199" i="14" s="1"/>
  <c r="CV200" i="14" s="1"/>
  <c r="CV201" i="14" s="1"/>
  <c r="CV202" i="14" s="1"/>
  <c r="CV203" i="14" s="1"/>
  <c r="CV204" i="14" s="1"/>
  <c r="CV205" i="14" s="1"/>
  <c r="CV206" i="14" s="1"/>
  <c r="CV207" i="14" s="1"/>
  <c r="CV208" i="14" s="1"/>
  <c r="CV209" i="14" s="1"/>
  <c r="CV210" i="14" s="1"/>
  <c r="CV211" i="14" s="1"/>
  <c r="CV212" i="14" s="1"/>
  <c r="CV213" i="14" s="1"/>
  <c r="CV214" i="14" s="1"/>
  <c r="CV215" i="14" s="1"/>
  <c r="CV216" i="14" s="1"/>
  <c r="CV217" i="14" s="1"/>
  <c r="CV218" i="14" s="1"/>
  <c r="CV219" i="14" s="1"/>
  <c r="CV220" i="14" s="1"/>
  <c r="CV221" i="14" s="1"/>
  <c r="CV222" i="14" s="1"/>
  <c r="CV223" i="14" s="1"/>
  <c r="CV224" i="14" s="1"/>
  <c r="CV225" i="14" s="1"/>
  <c r="CV226" i="14" s="1"/>
  <c r="CV227" i="14" s="1"/>
  <c r="CV228" i="14" s="1"/>
  <c r="CV229" i="14" s="1"/>
  <c r="CV230" i="14" s="1"/>
  <c r="CV231" i="14" s="1"/>
  <c r="CV232" i="14" s="1"/>
  <c r="CV233" i="14" s="1"/>
  <c r="CV234" i="14" s="1"/>
  <c r="CV235" i="14" s="1"/>
  <c r="CV236" i="14" s="1"/>
  <c r="CV237" i="14" s="1"/>
  <c r="CV238" i="14" s="1"/>
  <c r="BD41" i="14"/>
  <c r="Z47" i="14"/>
  <c r="GX98" i="14"/>
  <c r="GX99" i="14" s="1"/>
  <c r="GX100" i="14" s="1"/>
  <c r="GX101" i="14" s="1"/>
  <c r="GX102" i="14" s="1"/>
  <c r="GX103" i="14" s="1"/>
  <c r="GX104" i="14" s="1"/>
  <c r="GX105" i="14" s="1"/>
  <c r="GX106" i="14" s="1"/>
  <c r="GX107" i="14" s="1"/>
  <c r="GX108" i="14" s="1"/>
  <c r="GX109" i="14" s="1"/>
  <c r="GX110" i="14" s="1"/>
  <c r="GX111" i="14" s="1"/>
  <c r="GX112" i="14" s="1"/>
  <c r="GX113" i="14" s="1"/>
  <c r="GX114" i="14" s="1"/>
  <c r="GX115" i="14" s="1"/>
  <c r="GX116" i="14" s="1"/>
  <c r="GX117" i="14" s="1"/>
  <c r="GX118" i="14" s="1"/>
  <c r="GX119" i="14" s="1"/>
  <c r="GX120" i="14" s="1"/>
  <c r="GX121" i="14" s="1"/>
  <c r="GX122" i="14" s="1"/>
  <c r="GX123" i="14" s="1"/>
  <c r="GX124" i="14" s="1"/>
  <c r="GX125" i="14" s="1"/>
  <c r="GX126" i="14" s="1"/>
  <c r="GX127" i="14" s="1"/>
  <c r="GX128" i="14" s="1"/>
  <c r="GX129" i="14" s="1"/>
  <c r="GX130" i="14" s="1"/>
  <c r="GX131" i="14" s="1"/>
  <c r="GX132" i="14" s="1"/>
  <c r="GX133" i="14" s="1"/>
  <c r="GX134" i="14" s="1"/>
  <c r="GX135" i="14" s="1"/>
  <c r="GX136" i="14" s="1"/>
  <c r="GX137" i="14" s="1"/>
  <c r="GX138" i="14" s="1"/>
  <c r="GX139" i="14" s="1"/>
  <c r="GX140" i="14" s="1"/>
  <c r="GX141" i="14" s="1"/>
  <c r="GX142" i="14" s="1"/>
  <c r="GX143" i="14" s="1"/>
  <c r="GX144" i="14" s="1"/>
  <c r="GX145" i="14" s="1"/>
  <c r="GX146" i="14" s="1"/>
  <c r="GX147" i="14" s="1"/>
  <c r="GX148" i="14" s="1"/>
  <c r="GX149" i="14" s="1"/>
  <c r="GX150" i="14" s="1"/>
  <c r="GX151" i="14" s="1"/>
  <c r="GX152" i="14" s="1"/>
  <c r="GX153" i="14" s="1"/>
  <c r="GX154" i="14" s="1"/>
  <c r="GX155" i="14" s="1"/>
  <c r="GX156" i="14" s="1"/>
  <c r="GX157" i="14" s="1"/>
  <c r="GX158" i="14" s="1"/>
  <c r="GX159" i="14" s="1"/>
  <c r="GX160" i="14" s="1"/>
  <c r="GX161" i="14" s="1"/>
  <c r="GX162" i="14" s="1"/>
  <c r="GX163" i="14" s="1"/>
  <c r="GX164" i="14" s="1"/>
  <c r="GX165" i="14" s="1"/>
  <c r="GX166" i="14" s="1"/>
  <c r="GX167" i="14" s="1"/>
  <c r="GX168" i="14" s="1"/>
  <c r="GX169" i="14" s="1"/>
  <c r="GX170" i="14" s="1"/>
  <c r="GX171" i="14" s="1"/>
  <c r="GX172" i="14" s="1"/>
  <c r="GX173" i="14" s="1"/>
  <c r="GX174" i="14" s="1"/>
  <c r="GX175" i="14" s="1"/>
  <c r="GX176" i="14" s="1"/>
  <c r="GX177" i="14" s="1"/>
  <c r="GX178" i="14" s="1"/>
  <c r="GX179" i="14" s="1"/>
  <c r="GX180" i="14" s="1"/>
  <c r="GX181" i="14" s="1"/>
  <c r="GX182" i="14" s="1"/>
  <c r="GX183" i="14" s="1"/>
  <c r="GX184" i="14" s="1"/>
  <c r="GX185" i="14" s="1"/>
  <c r="GX186" i="14" s="1"/>
  <c r="GX187" i="14" s="1"/>
  <c r="GX188" i="14" s="1"/>
  <c r="GX189" i="14" s="1"/>
  <c r="GX190" i="14" s="1"/>
  <c r="GX191" i="14" s="1"/>
  <c r="GX192" i="14" s="1"/>
  <c r="GX193" i="14" s="1"/>
  <c r="GX194" i="14" s="1"/>
  <c r="GX195" i="14" s="1"/>
  <c r="GX196" i="14" s="1"/>
  <c r="GX197" i="14" s="1"/>
  <c r="GX198" i="14" s="1"/>
  <c r="GX199" i="14" s="1"/>
  <c r="GX200" i="14" s="1"/>
  <c r="GX201" i="14" s="1"/>
  <c r="GX202" i="14" s="1"/>
  <c r="GX203" i="14" s="1"/>
  <c r="GX204" i="14" s="1"/>
  <c r="GX205" i="14" s="1"/>
  <c r="GX206" i="14" s="1"/>
  <c r="GX207" i="14" s="1"/>
  <c r="GX208" i="14" s="1"/>
  <c r="GX209" i="14" s="1"/>
  <c r="GX210" i="14" s="1"/>
  <c r="GX211" i="14" s="1"/>
  <c r="GX212" i="14" s="1"/>
  <c r="GX213" i="14" s="1"/>
  <c r="GX214" i="14" s="1"/>
  <c r="GX215" i="14" s="1"/>
  <c r="GX216" i="14" s="1"/>
  <c r="GX217" i="14" s="1"/>
  <c r="GX218" i="14" s="1"/>
  <c r="GX219" i="14" s="1"/>
  <c r="GX220" i="14" s="1"/>
  <c r="GX221" i="14" s="1"/>
  <c r="GX222" i="14" s="1"/>
  <c r="GX223" i="14" s="1"/>
  <c r="GX224" i="14" s="1"/>
  <c r="GX225" i="14" s="1"/>
  <c r="GX226" i="14" s="1"/>
  <c r="GX227" i="14" s="1"/>
  <c r="GX228" i="14" s="1"/>
  <c r="GX229" i="14" s="1"/>
  <c r="GX230" i="14" s="1"/>
  <c r="GX231" i="14" s="1"/>
  <c r="GX232" i="14" s="1"/>
  <c r="GX233" i="14" s="1"/>
  <c r="GX234" i="14" s="1"/>
  <c r="GX235" i="14" s="1"/>
  <c r="GX236" i="14" s="1"/>
  <c r="GX237" i="14" s="1"/>
  <c r="GX238" i="14" s="1"/>
  <c r="BD51" i="14"/>
  <c r="Z57" i="14"/>
  <c r="GV98" i="14"/>
  <c r="GV99" i="14" s="1"/>
  <c r="GV100" i="14" s="1"/>
  <c r="GV101" i="14" s="1"/>
  <c r="GV102" i="14" s="1"/>
  <c r="GV103" i="14" s="1"/>
  <c r="GV104" i="14" s="1"/>
  <c r="GV105" i="14" s="1"/>
  <c r="GV106" i="14" s="1"/>
  <c r="GV107" i="14" s="1"/>
  <c r="GV108" i="14" s="1"/>
  <c r="GV109" i="14" s="1"/>
  <c r="GV110" i="14" s="1"/>
  <c r="GV111" i="14" s="1"/>
  <c r="GV112" i="14" s="1"/>
  <c r="GV113" i="14" s="1"/>
  <c r="GV114" i="14" s="1"/>
  <c r="GV115" i="14" s="1"/>
  <c r="GV116" i="14" s="1"/>
  <c r="GV117" i="14" s="1"/>
  <c r="GV118" i="14" s="1"/>
  <c r="GV119" i="14" s="1"/>
  <c r="GV120" i="14" s="1"/>
  <c r="GV121" i="14" s="1"/>
  <c r="GV122" i="14" s="1"/>
  <c r="GV123" i="14" s="1"/>
  <c r="GV124" i="14" s="1"/>
  <c r="GV125" i="14" s="1"/>
  <c r="GV126" i="14" s="1"/>
  <c r="GV127" i="14" s="1"/>
  <c r="GV128" i="14" s="1"/>
  <c r="GV129" i="14" s="1"/>
  <c r="GV130" i="14" s="1"/>
  <c r="GV131" i="14" s="1"/>
  <c r="GV132" i="14" s="1"/>
  <c r="GV133" i="14" s="1"/>
  <c r="GV134" i="14" s="1"/>
  <c r="GV135" i="14" s="1"/>
  <c r="GV136" i="14" s="1"/>
  <c r="GV137" i="14" s="1"/>
  <c r="GV138" i="14" s="1"/>
  <c r="GV139" i="14" s="1"/>
  <c r="GV140" i="14" s="1"/>
  <c r="GV141" i="14" s="1"/>
  <c r="GV142" i="14" s="1"/>
  <c r="GV143" i="14" s="1"/>
  <c r="GV144" i="14" s="1"/>
  <c r="GV145" i="14" s="1"/>
  <c r="GV146" i="14" s="1"/>
  <c r="GV147" i="14" s="1"/>
  <c r="GV148" i="14" s="1"/>
  <c r="GV149" i="14" s="1"/>
  <c r="GV150" i="14" s="1"/>
  <c r="GV151" i="14" s="1"/>
  <c r="GV152" i="14" s="1"/>
  <c r="GV153" i="14" s="1"/>
  <c r="GV154" i="14" s="1"/>
  <c r="GV155" i="14" s="1"/>
  <c r="GV156" i="14" s="1"/>
  <c r="GV157" i="14" s="1"/>
  <c r="GV158" i="14" s="1"/>
  <c r="GV159" i="14" s="1"/>
  <c r="GV160" i="14" s="1"/>
  <c r="GV161" i="14" s="1"/>
  <c r="GV162" i="14" s="1"/>
  <c r="GV163" i="14" s="1"/>
  <c r="GV164" i="14" s="1"/>
  <c r="GV165" i="14" s="1"/>
  <c r="GV166" i="14" s="1"/>
  <c r="GV167" i="14" s="1"/>
  <c r="GV168" i="14" s="1"/>
  <c r="GV169" i="14" s="1"/>
  <c r="GV170" i="14" s="1"/>
  <c r="GV171" i="14" s="1"/>
  <c r="GV172" i="14" s="1"/>
  <c r="GV173" i="14" s="1"/>
  <c r="GV174" i="14" s="1"/>
  <c r="GV175" i="14" s="1"/>
  <c r="GV176" i="14" s="1"/>
  <c r="GV177" i="14" s="1"/>
  <c r="GV178" i="14" s="1"/>
  <c r="GV179" i="14" s="1"/>
  <c r="GV180" i="14" s="1"/>
  <c r="GV181" i="14" s="1"/>
  <c r="GV182" i="14" s="1"/>
  <c r="GV183" i="14" s="1"/>
  <c r="GV184" i="14" s="1"/>
  <c r="GV185" i="14" s="1"/>
  <c r="GV186" i="14" s="1"/>
  <c r="GV187" i="14" s="1"/>
  <c r="GV188" i="14" s="1"/>
  <c r="GV189" i="14" s="1"/>
  <c r="GV190" i="14" s="1"/>
  <c r="GV191" i="14" s="1"/>
  <c r="GV192" i="14" s="1"/>
  <c r="GV193" i="14" s="1"/>
  <c r="GV194" i="14" s="1"/>
  <c r="GV195" i="14" s="1"/>
  <c r="GV196" i="14" s="1"/>
  <c r="GV197" i="14" s="1"/>
  <c r="GV198" i="14" s="1"/>
  <c r="GV199" i="14" s="1"/>
  <c r="GV200" i="14" s="1"/>
  <c r="GV201" i="14" s="1"/>
  <c r="GV202" i="14" s="1"/>
  <c r="GV203" i="14" s="1"/>
  <c r="GV204" i="14" s="1"/>
  <c r="GV205" i="14" s="1"/>
  <c r="GV206" i="14" s="1"/>
  <c r="GV207" i="14" s="1"/>
  <c r="GV208" i="14" s="1"/>
  <c r="GV209" i="14" s="1"/>
  <c r="GV210" i="14" s="1"/>
  <c r="GV211" i="14" s="1"/>
  <c r="GV212" i="14" s="1"/>
  <c r="GV213" i="14" s="1"/>
  <c r="GV214" i="14" s="1"/>
  <c r="GV215" i="14" s="1"/>
  <c r="GV216" i="14" s="1"/>
  <c r="GV217" i="14" s="1"/>
  <c r="GV218" i="14" s="1"/>
  <c r="GV219" i="14" s="1"/>
  <c r="GV220" i="14" s="1"/>
  <c r="GV221" i="14" s="1"/>
  <c r="GV222" i="14" s="1"/>
  <c r="GV223" i="14" s="1"/>
  <c r="GV224" i="14" s="1"/>
  <c r="GV225" i="14" s="1"/>
  <c r="GV226" i="14" s="1"/>
  <c r="GV227" i="14" s="1"/>
  <c r="GV228" i="14" s="1"/>
  <c r="GV229" i="14" s="1"/>
  <c r="GV230" i="14" s="1"/>
  <c r="GV231" i="14" s="1"/>
  <c r="GV232" i="14" s="1"/>
  <c r="GV233" i="14" s="1"/>
  <c r="GV234" i="14" s="1"/>
  <c r="GV235" i="14" s="1"/>
  <c r="GV236" i="14" s="1"/>
  <c r="GV237" i="14" s="1"/>
  <c r="GV238" i="14" s="1"/>
  <c r="BD49" i="14"/>
  <c r="Z55" i="14"/>
  <c r="BH98" i="14"/>
  <c r="BH99" i="14" s="1"/>
  <c r="BH100" i="14" s="1"/>
  <c r="BH101" i="14" s="1"/>
  <c r="BH102" i="14" s="1"/>
  <c r="BH103" i="14" s="1"/>
  <c r="BH104" i="14" s="1"/>
  <c r="BH105" i="14" s="1"/>
  <c r="BH106" i="14" s="1"/>
  <c r="BH107" i="14" s="1"/>
  <c r="BH108" i="14" s="1"/>
  <c r="BH109" i="14" s="1"/>
  <c r="BH110" i="14" s="1"/>
  <c r="BH111" i="14" s="1"/>
  <c r="BH112" i="14" s="1"/>
  <c r="BH113" i="14" s="1"/>
  <c r="BH114" i="14" s="1"/>
  <c r="BH115" i="14" s="1"/>
  <c r="BH116" i="14" s="1"/>
  <c r="BH117" i="14" s="1"/>
  <c r="BH118" i="14" s="1"/>
  <c r="BH119" i="14" s="1"/>
  <c r="BH120" i="14" s="1"/>
  <c r="BH121" i="14" s="1"/>
  <c r="BH122" i="14" s="1"/>
  <c r="BH123" i="14" s="1"/>
  <c r="BH124" i="14" s="1"/>
  <c r="BH125" i="14" s="1"/>
  <c r="BH126" i="14" s="1"/>
  <c r="BH127" i="14" s="1"/>
  <c r="BH128" i="14" s="1"/>
  <c r="BH129" i="14" s="1"/>
  <c r="BH130" i="14" s="1"/>
  <c r="BH131" i="14" s="1"/>
  <c r="BH132" i="14" s="1"/>
  <c r="BH133" i="14" s="1"/>
  <c r="BH134" i="14" s="1"/>
  <c r="BH135" i="14" s="1"/>
  <c r="BH136" i="14" s="1"/>
  <c r="BH137" i="14" s="1"/>
  <c r="BH138" i="14" s="1"/>
  <c r="BH139" i="14" s="1"/>
  <c r="BH140" i="14" s="1"/>
  <c r="BH141" i="14" s="1"/>
  <c r="BH142" i="14" s="1"/>
  <c r="BH143" i="14" s="1"/>
  <c r="BH144" i="14" s="1"/>
  <c r="BH145" i="14" s="1"/>
  <c r="BH146" i="14" s="1"/>
  <c r="BH147" i="14" s="1"/>
  <c r="BH148" i="14" s="1"/>
  <c r="BH149" i="14" s="1"/>
  <c r="BH150" i="14" s="1"/>
  <c r="BH151" i="14" s="1"/>
  <c r="BH152" i="14" s="1"/>
  <c r="BH153" i="14" s="1"/>
  <c r="BH154" i="14" s="1"/>
  <c r="BH155" i="14" s="1"/>
  <c r="BH156" i="14" s="1"/>
  <c r="BH157" i="14" s="1"/>
  <c r="BH158" i="14" s="1"/>
  <c r="BH159" i="14" s="1"/>
  <c r="BH160" i="14" s="1"/>
  <c r="BH161" i="14" s="1"/>
  <c r="BH162" i="14" s="1"/>
  <c r="BH163" i="14" s="1"/>
  <c r="BH164" i="14" s="1"/>
  <c r="BH165" i="14" s="1"/>
  <c r="BH166" i="14" s="1"/>
  <c r="BH167" i="14" s="1"/>
  <c r="BH168" i="14" s="1"/>
  <c r="BH169" i="14" s="1"/>
  <c r="BH170" i="14" s="1"/>
  <c r="BH171" i="14" s="1"/>
  <c r="BH172" i="14" s="1"/>
  <c r="BH173" i="14" s="1"/>
  <c r="BH174" i="14" s="1"/>
  <c r="BH175" i="14" s="1"/>
  <c r="BH176" i="14" s="1"/>
  <c r="BH177" i="14" s="1"/>
  <c r="BH178" i="14" s="1"/>
  <c r="BH179" i="14" s="1"/>
  <c r="BH180" i="14" s="1"/>
  <c r="BH181" i="14" s="1"/>
  <c r="BH182" i="14" s="1"/>
  <c r="BH183" i="14" s="1"/>
  <c r="BH184" i="14" s="1"/>
  <c r="BH185" i="14" s="1"/>
  <c r="BH186" i="14" s="1"/>
  <c r="BH187" i="14" s="1"/>
  <c r="BH188" i="14" s="1"/>
  <c r="BH189" i="14" s="1"/>
  <c r="BH190" i="14" s="1"/>
  <c r="BH191" i="14" s="1"/>
  <c r="BH192" i="14" s="1"/>
  <c r="BH193" i="14" s="1"/>
  <c r="BH194" i="14" s="1"/>
  <c r="BH195" i="14" s="1"/>
  <c r="BH196" i="14" s="1"/>
  <c r="BH197" i="14" s="1"/>
  <c r="BH198" i="14" s="1"/>
  <c r="BH199" i="14" s="1"/>
  <c r="BH200" i="14" s="1"/>
  <c r="BH201" i="14" s="1"/>
  <c r="BH202" i="14" s="1"/>
  <c r="BH203" i="14" s="1"/>
  <c r="BH204" i="14" s="1"/>
  <c r="BH205" i="14" s="1"/>
  <c r="BH206" i="14" s="1"/>
  <c r="BH207" i="14" s="1"/>
  <c r="BH208" i="14" s="1"/>
  <c r="BH209" i="14" s="1"/>
  <c r="BH210" i="14" s="1"/>
  <c r="BH211" i="14" s="1"/>
  <c r="BH212" i="14" s="1"/>
  <c r="BH213" i="14" s="1"/>
  <c r="BH214" i="14" s="1"/>
  <c r="BH215" i="14" s="1"/>
  <c r="BH216" i="14" s="1"/>
  <c r="BH217" i="14" s="1"/>
  <c r="BH218" i="14" s="1"/>
  <c r="BH219" i="14" s="1"/>
  <c r="BH220" i="14" s="1"/>
  <c r="BH221" i="14" s="1"/>
  <c r="BH222" i="14" s="1"/>
  <c r="BH223" i="14" s="1"/>
  <c r="BH224" i="14" s="1"/>
  <c r="BH225" i="14" s="1"/>
  <c r="BH226" i="14" s="1"/>
  <c r="BH227" i="14" s="1"/>
  <c r="BH228" i="14" s="1"/>
  <c r="BH229" i="14" s="1"/>
  <c r="BH230" i="14" s="1"/>
  <c r="BH231" i="14" s="1"/>
  <c r="BH232" i="14" s="1"/>
  <c r="BH233" i="14" s="1"/>
  <c r="BH234" i="14" s="1"/>
  <c r="BH235" i="14" s="1"/>
  <c r="BH236" i="14" s="1"/>
  <c r="BH237" i="14" s="1"/>
  <c r="BH238" i="14" s="1"/>
  <c r="BB39" i="14"/>
  <c r="X45" i="14"/>
  <c r="BB45" i="14"/>
  <c r="X51" i="14"/>
  <c r="BJ22" i="14"/>
  <c r="IC98" i="14"/>
  <c r="IC99" i="14" s="1"/>
  <c r="IC100" i="14" s="1"/>
  <c r="IC101" i="14" s="1"/>
  <c r="IC102" i="14" s="1"/>
  <c r="IC103" i="14" s="1"/>
  <c r="IC104" i="14" s="1"/>
  <c r="IC105" i="14" s="1"/>
  <c r="IC106" i="14" s="1"/>
  <c r="IC107" i="14" s="1"/>
  <c r="IC108" i="14" s="1"/>
  <c r="IC109" i="14" s="1"/>
  <c r="IC110" i="14" s="1"/>
  <c r="IC111" i="14" s="1"/>
  <c r="IC112" i="14" s="1"/>
  <c r="IC113" i="14" s="1"/>
  <c r="IC114" i="14" s="1"/>
  <c r="IC115" i="14" s="1"/>
  <c r="IC116" i="14" s="1"/>
  <c r="IC117" i="14" s="1"/>
  <c r="IC118" i="14" s="1"/>
  <c r="IC119" i="14" s="1"/>
  <c r="IC120" i="14" s="1"/>
  <c r="IC121" i="14" s="1"/>
  <c r="IC122" i="14" s="1"/>
  <c r="IC123" i="14" s="1"/>
  <c r="IC124" i="14" s="1"/>
  <c r="IC125" i="14" s="1"/>
  <c r="IC126" i="14" s="1"/>
  <c r="IC127" i="14" s="1"/>
  <c r="IC128" i="14" s="1"/>
  <c r="IC129" i="14" s="1"/>
  <c r="IC130" i="14" s="1"/>
  <c r="IC131" i="14" s="1"/>
  <c r="IC132" i="14" s="1"/>
  <c r="IC133" i="14" s="1"/>
  <c r="IC134" i="14" s="1"/>
  <c r="IC135" i="14" s="1"/>
  <c r="IC136" i="14" s="1"/>
  <c r="IC137" i="14" s="1"/>
  <c r="IC138" i="14" s="1"/>
  <c r="IC139" i="14" s="1"/>
  <c r="IC140" i="14" s="1"/>
  <c r="IC141" i="14" s="1"/>
  <c r="IC142" i="14" s="1"/>
  <c r="IC143" i="14" s="1"/>
  <c r="IC144" i="14" s="1"/>
  <c r="IC145" i="14" s="1"/>
  <c r="IC146" i="14" s="1"/>
  <c r="IC147" i="14" s="1"/>
  <c r="IC148" i="14" s="1"/>
  <c r="IC149" i="14" s="1"/>
  <c r="IC150" i="14" s="1"/>
  <c r="IC151" i="14" s="1"/>
  <c r="IC152" i="14" s="1"/>
  <c r="IC153" i="14" s="1"/>
  <c r="IC154" i="14" s="1"/>
  <c r="IC155" i="14" s="1"/>
  <c r="IC156" i="14" s="1"/>
  <c r="IC157" i="14" s="1"/>
  <c r="IC158" i="14" s="1"/>
  <c r="IC159" i="14" s="1"/>
  <c r="IC160" i="14" s="1"/>
  <c r="IC161" i="14" s="1"/>
  <c r="IC162" i="14" s="1"/>
  <c r="IC163" i="14" s="1"/>
  <c r="IC164" i="14" s="1"/>
  <c r="IC165" i="14" s="1"/>
  <c r="IC166" i="14" s="1"/>
  <c r="IC167" i="14" s="1"/>
  <c r="IC168" i="14" s="1"/>
  <c r="IC169" i="14" s="1"/>
  <c r="IC170" i="14" s="1"/>
  <c r="IC171" i="14" s="1"/>
  <c r="IC172" i="14" s="1"/>
  <c r="IC173" i="14" s="1"/>
  <c r="IC174" i="14" s="1"/>
  <c r="IC175" i="14" s="1"/>
  <c r="IC176" i="14" s="1"/>
  <c r="IC177" i="14" s="1"/>
  <c r="IC178" i="14" s="1"/>
  <c r="IC179" i="14" s="1"/>
  <c r="IC180" i="14" s="1"/>
  <c r="IC181" i="14" s="1"/>
  <c r="IC182" i="14" s="1"/>
  <c r="IC183" i="14" s="1"/>
  <c r="IC184" i="14" s="1"/>
  <c r="IC185" i="14" s="1"/>
  <c r="IC186" i="14" s="1"/>
  <c r="IC187" i="14" s="1"/>
  <c r="IC188" i="14" s="1"/>
  <c r="IC189" i="14" s="1"/>
  <c r="IC190" i="14" s="1"/>
  <c r="IC191" i="14" s="1"/>
  <c r="IC192" i="14" s="1"/>
  <c r="IC193" i="14" s="1"/>
  <c r="IC194" i="14" s="1"/>
  <c r="IC195" i="14" s="1"/>
  <c r="IC196" i="14" s="1"/>
  <c r="IC197" i="14" s="1"/>
  <c r="IC198" i="14" s="1"/>
  <c r="IC199" i="14" s="1"/>
  <c r="IC200" i="14" s="1"/>
  <c r="IC201" i="14" s="1"/>
  <c r="IC202" i="14" s="1"/>
  <c r="IC203" i="14" s="1"/>
  <c r="IC204" i="14" s="1"/>
  <c r="IC205" i="14" s="1"/>
  <c r="IC206" i="14" s="1"/>
  <c r="IC207" i="14" s="1"/>
  <c r="IC208" i="14" s="1"/>
  <c r="IC209" i="14" s="1"/>
  <c r="IC210" i="14" s="1"/>
  <c r="IC211" i="14" s="1"/>
  <c r="IC212" i="14" s="1"/>
  <c r="IC213" i="14" s="1"/>
  <c r="IC214" i="14" s="1"/>
  <c r="IC215" i="14" s="1"/>
  <c r="IC216" i="14" s="1"/>
  <c r="IC217" i="14" s="1"/>
  <c r="IC218" i="14" s="1"/>
  <c r="IC219" i="14" s="1"/>
  <c r="IC220" i="14" s="1"/>
  <c r="IC221" i="14" s="1"/>
  <c r="IC222" i="14" s="1"/>
  <c r="IC223" i="14" s="1"/>
  <c r="IC224" i="14" s="1"/>
  <c r="IC225" i="14" s="1"/>
  <c r="IC226" i="14" s="1"/>
  <c r="IC227" i="14" s="1"/>
  <c r="IC228" i="14" s="1"/>
  <c r="IC229" i="14" s="1"/>
  <c r="IC230" i="14" s="1"/>
  <c r="IC231" i="14" s="1"/>
  <c r="IC232" i="14" s="1"/>
  <c r="IC233" i="14" s="1"/>
  <c r="IC234" i="14" s="1"/>
  <c r="IC235" i="14" s="1"/>
  <c r="IC236" i="14" s="1"/>
  <c r="IC237" i="14" s="1"/>
  <c r="IC238" i="14" s="1"/>
  <c r="BI22" i="14"/>
  <c r="BJ14" i="14"/>
  <c r="BL19" i="14"/>
  <c r="BH11" i="14"/>
  <c r="BJ16" i="14"/>
  <c r="BK17" i="14"/>
  <c r="BK16" i="14"/>
  <c r="BI17" i="14"/>
  <c r="BI13" i="14"/>
  <c r="BL16" i="14"/>
  <c r="BJ23" i="14"/>
  <c r="BK19" i="14"/>
  <c r="CN98" i="14"/>
  <c r="CN99" i="14" s="1"/>
  <c r="CN100" i="14" s="1"/>
  <c r="CN101" i="14" s="1"/>
  <c r="CN102" i="14" s="1"/>
  <c r="CN103" i="14" s="1"/>
  <c r="CN104" i="14" s="1"/>
  <c r="CN105" i="14" s="1"/>
  <c r="CN106" i="14" s="1"/>
  <c r="CN107" i="14" s="1"/>
  <c r="CN108" i="14" s="1"/>
  <c r="CN109" i="14" s="1"/>
  <c r="CN110" i="14" s="1"/>
  <c r="CN111" i="14" s="1"/>
  <c r="CN112" i="14" s="1"/>
  <c r="CN113" i="14" s="1"/>
  <c r="CN114" i="14" s="1"/>
  <c r="CN115" i="14" s="1"/>
  <c r="CN116" i="14" s="1"/>
  <c r="CN117" i="14" s="1"/>
  <c r="CN118" i="14" s="1"/>
  <c r="CN119" i="14" s="1"/>
  <c r="CN120" i="14" s="1"/>
  <c r="CN121" i="14" s="1"/>
  <c r="CN122" i="14" s="1"/>
  <c r="CN123" i="14" s="1"/>
  <c r="CN124" i="14" s="1"/>
  <c r="CN125" i="14" s="1"/>
  <c r="CN126" i="14" s="1"/>
  <c r="CN127" i="14" s="1"/>
  <c r="CN128" i="14" s="1"/>
  <c r="CN129" i="14" s="1"/>
  <c r="CN130" i="14" s="1"/>
  <c r="CN131" i="14" s="1"/>
  <c r="CN132" i="14" s="1"/>
  <c r="CN133" i="14" s="1"/>
  <c r="CN134" i="14" s="1"/>
  <c r="CN135" i="14" s="1"/>
  <c r="CN136" i="14" s="1"/>
  <c r="CN137" i="14" s="1"/>
  <c r="CN138" i="14" s="1"/>
  <c r="CN139" i="14" s="1"/>
  <c r="CN140" i="14" s="1"/>
  <c r="CN141" i="14" s="1"/>
  <c r="CN142" i="14" s="1"/>
  <c r="CN143" i="14" s="1"/>
  <c r="CN144" i="14" s="1"/>
  <c r="CN145" i="14" s="1"/>
  <c r="CN146" i="14" s="1"/>
  <c r="CN147" i="14" s="1"/>
  <c r="CN148" i="14" s="1"/>
  <c r="CN149" i="14" s="1"/>
  <c r="CN150" i="14" s="1"/>
  <c r="CN151" i="14" s="1"/>
  <c r="CN152" i="14" s="1"/>
  <c r="CN153" i="14" s="1"/>
  <c r="CN154" i="14" s="1"/>
  <c r="CN155" i="14" s="1"/>
  <c r="CN156" i="14" s="1"/>
  <c r="CN157" i="14" s="1"/>
  <c r="CN158" i="14" s="1"/>
  <c r="CN159" i="14" s="1"/>
  <c r="CN160" i="14" s="1"/>
  <c r="CN161" i="14" s="1"/>
  <c r="CN162" i="14" s="1"/>
  <c r="CN163" i="14" s="1"/>
  <c r="CN164" i="14" s="1"/>
  <c r="CN165" i="14" s="1"/>
  <c r="CN166" i="14" s="1"/>
  <c r="CN167" i="14" s="1"/>
  <c r="CN168" i="14" s="1"/>
  <c r="CN169" i="14" s="1"/>
  <c r="CN170" i="14" s="1"/>
  <c r="CN171" i="14" s="1"/>
  <c r="CN172" i="14" s="1"/>
  <c r="CN173" i="14" s="1"/>
  <c r="CN174" i="14" s="1"/>
  <c r="CN175" i="14" s="1"/>
  <c r="CN176" i="14" s="1"/>
  <c r="CN177" i="14" s="1"/>
  <c r="CN178" i="14" s="1"/>
  <c r="CN179" i="14" s="1"/>
  <c r="CN180" i="14" s="1"/>
  <c r="CN181" i="14" s="1"/>
  <c r="CN182" i="14" s="1"/>
  <c r="CN183" i="14" s="1"/>
  <c r="CN184" i="14" s="1"/>
  <c r="CN185" i="14" s="1"/>
  <c r="CN186" i="14" s="1"/>
  <c r="CN187" i="14" s="1"/>
  <c r="CN188" i="14" s="1"/>
  <c r="CN189" i="14" s="1"/>
  <c r="CN190" i="14" s="1"/>
  <c r="CN191" i="14" s="1"/>
  <c r="CN192" i="14" s="1"/>
  <c r="CN193" i="14" s="1"/>
  <c r="CN194" i="14" s="1"/>
  <c r="CN195" i="14" s="1"/>
  <c r="CN196" i="14" s="1"/>
  <c r="CN197" i="14" s="1"/>
  <c r="CN198" i="14" s="1"/>
  <c r="CN199" i="14" s="1"/>
  <c r="CN200" i="14" s="1"/>
  <c r="CN201" i="14" s="1"/>
  <c r="CN202" i="14" s="1"/>
  <c r="CN203" i="14" s="1"/>
  <c r="CN204" i="14" s="1"/>
  <c r="CN205" i="14" s="1"/>
  <c r="CN206" i="14" s="1"/>
  <c r="CN207" i="14" s="1"/>
  <c r="CN208" i="14" s="1"/>
  <c r="CN209" i="14" s="1"/>
  <c r="CN210" i="14" s="1"/>
  <c r="CN211" i="14" s="1"/>
  <c r="CN212" i="14" s="1"/>
  <c r="CN213" i="14" s="1"/>
  <c r="CN214" i="14" s="1"/>
  <c r="CN215" i="14" s="1"/>
  <c r="CN216" i="14" s="1"/>
  <c r="CN217" i="14" s="1"/>
  <c r="CN218" i="14" s="1"/>
  <c r="CN219" i="14" s="1"/>
  <c r="CN220" i="14" s="1"/>
  <c r="CN221" i="14" s="1"/>
  <c r="CN222" i="14" s="1"/>
  <c r="CN223" i="14" s="1"/>
  <c r="CN224" i="14" s="1"/>
  <c r="CN225" i="14" s="1"/>
  <c r="CN226" i="14" s="1"/>
  <c r="CN227" i="14" s="1"/>
  <c r="CN228" i="14" s="1"/>
  <c r="CN229" i="14" s="1"/>
  <c r="CN230" i="14" s="1"/>
  <c r="CN231" i="14" s="1"/>
  <c r="CN232" i="14" s="1"/>
  <c r="CN233" i="14" s="1"/>
  <c r="CN234" i="14" s="1"/>
  <c r="CN235" i="14" s="1"/>
  <c r="CN236" i="14" s="1"/>
  <c r="CN237" i="14" s="1"/>
  <c r="CN238" i="14" s="1"/>
  <c r="IB98" i="14"/>
  <c r="IB99" i="14" s="1"/>
  <c r="IB100" i="14" s="1"/>
  <c r="IB101" i="14" s="1"/>
  <c r="IB102" i="14" s="1"/>
  <c r="IB103" i="14" s="1"/>
  <c r="IB104" i="14" s="1"/>
  <c r="IB105" i="14" s="1"/>
  <c r="IB106" i="14" s="1"/>
  <c r="IB107" i="14" s="1"/>
  <c r="IB108" i="14" s="1"/>
  <c r="IB109" i="14" s="1"/>
  <c r="IB110" i="14" s="1"/>
  <c r="IB111" i="14" s="1"/>
  <c r="IB112" i="14" s="1"/>
  <c r="IB113" i="14" s="1"/>
  <c r="IB114" i="14" s="1"/>
  <c r="IB115" i="14" s="1"/>
  <c r="IB116" i="14" s="1"/>
  <c r="IB117" i="14" s="1"/>
  <c r="IB118" i="14" s="1"/>
  <c r="IB119" i="14" s="1"/>
  <c r="IB120" i="14" s="1"/>
  <c r="IB121" i="14" s="1"/>
  <c r="IB122" i="14" s="1"/>
  <c r="IB123" i="14" s="1"/>
  <c r="IB124" i="14" s="1"/>
  <c r="IB125" i="14" s="1"/>
  <c r="IB126" i="14" s="1"/>
  <c r="IB127" i="14" s="1"/>
  <c r="IB128" i="14" s="1"/>
  <c r="IB129" i="14" s="1"/>
  <c r="IB130" i="14" s="1"/>
  <c r="IB131" i="14" s="1"/>
  <c r="IB132" i="14" s="1"/>
  <c r="IB133" i="14" s="1"/>
  <c r="IB134" i="14" s="1"/>
  <c r="IB135" i="14" s="1"/>
  <c r="IB136" i="14" s="1"/>
  <c r="IB137" i="14" s="1"/>
  <c r="IB138" i="14" s="1"/>
  <c r="IB139" i="14" s="1"/>
  <c r="IB140" i="14" s="1"/>
  <c r="IB141" i="14" s="1"/>
  <c r="IB142" i="14" s="1"/>
  <c r="IB143" i="14" s="1"/>
  <c r="IB144" i="14" s="1"/>
  <c r="IB145" i="14" s="1"/>
  <c r="IB146" i="14" s="1"/>
  <c r="IB147" i="14" s="1"/>
  <c r="IB148" i="14" s="1"/>
  <c r="IB149" i="14" s="1"/>
  <c r="IB150" i="14" s="1"/>
  <c r="IB151" i="14" s="1"/>
  <c r="IB152" i="14" s="1"/>
  <c r="IB153" i="14" s="1"/>
  <c r="IB154" i="14" s="1"/>
  <c r="IB155" i="14" s="1"/>
  <c r="IB156" i="14" s="1"/>
  <c r="IB157" i="14" s="1"/>
  <c r="IB158" i="14" s="1"/>
  <c r="IB159" i="14" s="1"/>
  <c r="IB160" i="14" s="1"/>
  <c r="IB161" i="14" s="1"/>
  <c r="IB162" i="14" s="1"/>
  <c r="IB163" i="14" s="1"/>
  <c r="IB164" i="14" s="1"/>
  <c r="IB165" i="14" s="1"/>
  <c r="IB166" i="14" s="1"/>
  <c r="IB167" i="14" s="1"/>
  <c r="IB168" i="14" s="1"/>
  <c r="IB169" i="14" s="1"/>
  <c r="IB170" i="14" s="1"/>
  <c r="IB171" i="14" s="1"/>
  <c r="IB172" i="14" s="1"/>
  <c r="IB173" i="14" s="1"/>
  <c r="IB174" i="14" s="1"/>
  <c r="IB175" i="14" s="1"/>
  <c r="IB176" i="14" s="1"/>
  <c r="IB177" i="14" s="1"/>
  <c r="IB178" i="14" s="1"/>
  <c r="IB179" i="14" s="1"/>
  <c r="IB180" i="14" s="1"/>
  <c r="IB181" i="14" s="1"/>
  <c r="IB182" i="14" s="1"/>
  <c r="IB183" i="14" s="1"/>
  <c r="IB184" i="14" s="1"/>
  <c r="IB185" i="14" s="1"/>
  <c r="IB186" i="14" s="1"/>
  <c r="IB187" i="14" s="1"/>
  <c r="IB188" i="14" s="1"/>
  <c r="IB189" i="14" s="1"/>
  <c r="IB190" i="14" s="1"/>
  <c r="IB191" i="14" s="1"/>
  <c r="IB192" i="14" s="1"/>
  <c r="IB193" i="14" s="1"/>
  <c r="IB194" i="14" s="1"/>
  <c r="IB195" i="14" s="1"/>
  <c r="IB196" i="14" s="1"/>
  <c r="IB197" i="14" s="1"/>
  <c r="IB198" i="14" s="1"/>
  <c r="IB199" i="14" s="1"/>
  <c r="IB200" i="14" s="1"/>
  <c r="IB201" i="14" s="1"/>
  <c r="IB202" i="14" s="1"/>
  <c r="IB203" i="14" s="1"/>
  <c r="IB204" i="14" s="1"/>
  <c r="IB205" i="14" s="1"/>
  <c r="IB206" i="14" s="1"/>
  <c r="IB207" i="14" s="1"/>
  <c r="IB208" i="14" s="1"/>
  <c r="IB209" i="14" s="1"/>
  <c r="IB210" i="14" s="1"/>
  <c r="IB211" i="14" s="1"/>
  <c r="IB212" i="14" s="1"/>
  <c r="IB213" i="14" s="1"/>
  <c r="IB214" i="14" s="1"/>
  <c r="IB215" i="14" s="1"/>
  <c r="IB216" i="14" s="1"/>
  <c r="IB217" i="14" s="1"/>
  <c r="IB218" i="14" s="1"/>
  <c r="IB219" i="14" s="1"/>
  <c r="IB220" i="14" s="1"/>
  <c r="IB221" i="14" s="1"/>
  <c r="IB222" i="14" s="1"/>
  <c r="IB223" i="14" s="1"/>
  <c r="IB224" i="14" s="1"/>
  <c r="IB225" i="14" s="1"/>
  <c r="IB226" i="14" s="1"/>
  <c r="IB227" i="14" s="1"/>
  <c r="IB228" i="14" s="1"/>
  <c r="IB229" i="14" s="1"/>
  <c r="IB230" i="14" s="1"/>
  <c r="IB231" i="14" s="1"/>
  <c r="IB232" i="14" s="1"/>
  <c r="IB233" i="14" s="1"/>
  <c r="IB234" i="14" s="1"/>
  <c r="IB235" i="14" s="1"/>
  <c r="IB236" i="14" s="1"/>
  <c r="IB237" i="14" s="1"/>
  <c r="IB238" i="14" s="1"/>
  <c r="BH10" i="14"/>
  <c r="BI19" i="14"/>
  <c r="BH17" i="14"/>
  <c r="BJ17" i="14"/>
  <c r="BI20" i="14"/>
  <c r="BN16" i="14"/>
  <c r="BP16" i="14" s="1"/>
  <c r="GY98" i="14"/>
  <c r="GY99" i="14" s="1"/>
  <c r="GY100" i="14" s="1"/>
  <c r="GY101" i="14" s="1"/>
  <c r="GY102" i="14" s="1"/>
  <c r="GY103" i="14" s="1"/>
  <c r="GY104" i="14" s="1"/>
  <c r="GY105" i="14" s="1"/>
  <c r="GY106" i="14" s="1"/>
  <c r="GY107" i="14" s="1"/>
  <c r="GY108" i="14" s="1"/>
  <c r="GY109" i="14" s="1"/>
  <c r="GY110" i="14" s="1"/>
  <c r="GY111" i="14" s="1"/>
  <c r="GY112" i="14" s="1"/>
  <c r="GY113" i="14" s="1"/>
  <c r="GY114" i="14" s="1"/>
  <c r="GY115" i="14" s="1"/>
  <c r="GY116" i="14" s="1"/>
  <c r="GY117" i="14" s="1"/>
  <c r="GY118" i="14" s="1"/>
  <c r="GY119" i="14" s="1"/>
  <c r="GY120" i="14" s="1"/>
  <c r="GY121" i="14" s="1"/>
  <c r="GY122" i="14" s="1"/>
  <c r="GY123" i="14" s="1"/>
  <c r="GY124" i="14" s="1"/>
  <c r="GY125" i="14" s="1"/>
  <c r="GY126" i="14" s="1"/>
  <c r="GY127" i="14" s="1"/>
  <c r="GY128" i="14" s="1"/>
  <c r="GY129" i="14" s="1"/>
  <c r="GY130" i="14" s="1"/>
  <c r="GY131" i="14" s="1"/>
  <c r="GY132" i="14" s="1"/>
  <c r="GY133" i="14" s="1"/>
  <c r="GY134" i="14" s="1"/>
  <c r="GY135" i="14" s="1"/>
  <c r="GY136" i="14" s="1"/>
  <c r="GY137" i="14" s="1"/>
  <c r="GY138" i="14" s="1"/>
  <c r="GY139" i="14" s="1"/>
  <c r="GY140" i="14" s="1"/>
  <c r="GY141" i="14" s="1"/>
  <c r="GY142" i="14" s="1"/>
  <c r="GY143" i="14" s="1"/>
  <c r="GY144" i="14" s="1"/>
  <c r="GY145" i="14" s="1"/>
  <c r="GY146" i="14" s="1"/>
  <c r="GY147" i="14" s="1"/>
  <c r="GY148" i="14" s="1"/>
  <c r="GY149" i="14" s="1"/>
  <c r="GY150" i="14" s="1"/>
  <c r="GY151" i="14" s="1"/>
  <c r="GY152" i="14" s="1"/>
  <c r="GY153" i="14" s="1"/>
  <c r="GY154" i="14" s="1"/>
  <c r="GY155" i="14" s="1"/>
  <c r="GY156" i="14" s="1"/>
  <c r="GY157" i="14" s="1"/>
  <c r="GY158" i="14" s="1"/>
  <c r="GY159" i="14" s="1"/>
  <c r="GY160" i="14" s="1"/>
  <c r="GY161" i="14" s="1"/>
  <c r="GY162" i="14" s="1"/>
  <c r="GY163" i="14" s="1"/>
  <c r="GY164" i="14" s="1"/>
  <c r="GY165" i="14" s="1"/>
  <c r="GY166" i="14" s="1"/>
  <c r="GY167" i="14" s="1"/>
  <c r="GY168" i="14" s="1"/>
  <c r="GY169" i="14" s="1"/>
  <c r="GY170" i="14" s="1"/>
  <c r="GY171" i="14" s="1"/>
  <c r="GY172" i="14" s="1"/>
  <c r="GY173" i="14" s="1"/>
  <c r="GY174" i="14" s="1"/>
  <c r="GY175" i="14" s="1"/>
  <c r="GY176" i="14" s="1"/>
  <c r="GY177" i="14" s="1"/>
  <c r="GY178" i="14" s="1"/>
  <c r="GY179" i="14" s="1"/>
  <c r="GY180" i="14" s="1"/>
  <c r="GY181" i="14" s="1"/>
  <c r="GY182" i="14" s="1"/>
  <c r="GY183" i="14" s="1"/>
  <c r="GY184" i="14" s="1"/>
  <c r="GY185" i="14" s="1"/>
  <c r="GY186" i="14" s="1"/>
  <c r="GY187" i="14" s="1"/>
  <c r="GY188" i="14" s="1"/>
  <c r="GY189" i="14" s="1"/>
  <c r="GY190" i="14" s="1"/>
  <c r="GY191" i="14" s="1"/>
  <c r="GY192" i="14" s="1"/>
  <c r="GY193" i="14" s="1"/>
  <c r="GY194" i="14" s="1"/>
  <c r="GY195" i="14" s="1"/>
  <c r="GY196" i="14" s="1"/>
  <c r="GY197" i="14" s="1"/>
  <c r="GY198" i="14" s="1"/>
  <c r="GY199" i="14" s="1"/>
  <c r="GY200" i="14" s="1"/>
  <c r="GY201" i="14" s="1"/>
  <c r="GY202" i="14" s="1"/>
  <c r="GY203" i="14" s="1"/>
  <c r="GY204" i="14" s="1"/>
  <c r="GY205" i="14" s="1"/>
  <c r="GY206" i="14" s="1"/>
  <c r="GY207" i="14" s="1"/>
  <c r="GY208" i="14" s="1"/>
  <c r="GY209" i="14" s="1"/>
  <c r="GY210" i="14" s="1"/>
  <c r="GY211" i="14" s="1"/>
  <c r="GY212" i="14" s="1"/>
  <c r="GY213" i="14" s="1"/>
  <c r="GY214" i="14" s="1"/>
  <c r="GY215" i="14" s="1"/>
  <c r="GY216" i="14" s="1"/>
  <c r="GY217" i="14" s="1"/>
  <c r="GY218" i="14" s="1"/>
  <c r="GY219" i="14" s="1"/>
  <c r="GY220" i="14" s="1"/>
  <c r="GY221" i="14" s="1"/>
  <c r="GY222" i="14" s="1"/>
  <c r="GY223" i="14" s="1"/>
  <c r="GY224" i="14" s="1"/>
  <c r="GY225" i="14" s="1"/>
  <c r="GY226" i="14" s="1"/>
  <c r="GY227" i="14" s="1"/>
  <c r="GY228" i="14" s="1"/>
  <c r="GY229" i="14" s="1"/>
  <c r="GY230" i="14" s="1"/>
  <c r="GY231" i="14" s="1"/>
  <c r="GY232" i="14" s="1"/>
  <c r="GY233" i="14" s="1"/>
  <c r="GY234" i="14" s="1"/>
  <c r="GY235" i="14" s="1"/>
  <c r="GY236" i="14" s="1"/>
  <c r="GY237" i="14" s="1"/>
  <c r="GY238" i="14" s="1"/>
  <c r="FL98" i="14"/>
  <c r="FL99" i="14" s="1"/>
  <c r="FL100" i="14" s="1"/>
  <c r="FL101" i="14" s="1"/>
  <c r="FL102" i="14" s="1"/>
  <c r="FL103" i="14" s="1"/>
  <c r="FL104" i="14" s="1"/>
  <c r="FL105" i="14" s="1"/>
  <c r="FL106" i="14" s="1"/>
  <c r="FL107" i="14" s="1"/>
  <c r="FL108" i="14" s="1"/>
  <c r="FL109" i="14" s="1"/>
  <c r="FL110" i="14" s="1"/>
  <c r="FL111" i="14" s="1"/>
  <c r="FL112" i="14" s="1"/>
  <c r="FL113" i="14" s="1"/>
  <c r="FL114" i="14" s="1"/>
  <c r="FL115" i="14" s="1"/>
  <c r="FL116" i="14" s="1"/>
  <c r="FL117" i="14" s="1"/>
  <c r="FL118" i="14" s="1"/>
  <c r="FL119" i="14" s="1"/>
  <c r="FL120" i="14" s="1"/>
  <c r="FL121" i="14" s="1"/>
  <c r="FL122" i="14" s="1"/>
  <c r="FL123" i="14" s="1"/>
  <c r="FL124" i="14" s="1"/>
  <c r="FL125" i="14" s="1"/>
  <c r="FL126" i="14" s="1"/>
  <c r="FL127" i="14" s="1"/>
  <c r="FL128" i="14" s="1"/>
  <c r="FL129" i="14" s="1"/>
  <c r="FL130" i="14" s="1"/>
  <c r="FL131" i="14" s="1"/>
  <c r="FL132" i="14" s="1"/>
  <c r="FL133" i="14" s="1"/>
  <c r="FL134" i="14" s="1"/>
  <c r="FL135" i="14" s="1"/>
  <c r="FL136" i="14" s="1"/>
  <c r="FL137" i="14" s="1"/>
  <c r="FL138" i="14" s="1"/>
  <c r="FL139" i="14" s="1"/>
  <c r="FL140" i="14" s="1"/>
  <c r="FL141" i="14" s="1"/>
  <c r="FL142" i="14" s="1"/>
  <c r="FL143" i="14" s="1"/>
  <c r="FL144" i="14" s="1"/>
  <c r="FL145" i="14" s="1"/>
  <c r="FL146" i="14" s="1"/>
  <c r="FL147" i="14" s="1"/>
  <c r="FL148" i="14" s="1"/>
  <c r="FL149" i="14" s="1"/>
  <c r="FL150" i="14" s="1"/>
  <c r="FL151" i="14" s="1"/>
  <c r="FL152" i="14" s="1"/>
  <c r="FL153" i="14" s="1"/>
  <c r="FL154" i="14" s="1"/>
  <c r="FL155" i="14" s="1"/>
  <c r="FL156" i="14" s="1"/>
  <c r="FL157" i="14" s="1"/>
  <c r="FL158" i="14" s="1"/>
  <c r="FL159" i="14" s="1"/>
  <c r="FL160" i="14" s="1"/>
  <c r="FL161" i="14" s="1"/>
  <c r="FL162" i="14" s="1"/>
  <c r="FL163" i="14" s="1"/>
  <c r="FL164" i="14" s="1"/>
  <c r="FL165" i="14" s="1"/>
  <c r="FL166" i="14" s="1"/>
  <c r="FL167" i="14" s="1"/>
  <c r="FL168" i="14" s="1"/>
  <c r="FL169" i="14" s="1"/>
  <c r="FL170" i="14" s="1"/>
  <c r="FL171" i="14" s="1"/>
  <c r="FL172" i="14" s="1"/>
  <c r="FL173" i="14" s="1"/>
  <c r="FL174" i="14" s="1"/>
  <c r="FL175" i="14" s="1"/>
  <c r="FL176" i="14" s="1"/>
  <c r="FL177" i="14" s="1"/>
  <c r="FL178" i="14" s="1"/>
  <c r="FL179" i="14" s="1"/>
  <c r="FL180" i="14" s="1"/>
  <c r="FL181" i="14" s="1"/>
  <c r="FL182" i="14" s="1"/>
  <c r="FL183" i="14" s="1"/>
  <c r="FL184" i="14" s="1"/>
  <c r="FL185" i="14" s="1"/>
  <c r="FL186" i="14" s="1"/>
  <c r="FL187" i="14" s="1"/>
  <c r="FL188" i="14" s="1"/>
  <c r="FL189" i="14" s="1"/>
  <c r="FL190" i="14" s="1"/>
  <c r="FL191" i="14" s="1"/>
  <c r="FL192" i="14" s="1"/>
  <c r="FL193" i="14" s="1"/>
  <c r="FL194" i="14" s="1"/>
  <c r="FL195" i="14" s="1"/>
  <c r="FL196" i="14" s="1"/>
  <c r="FL197" i="14" s="1"/>
  <c r="FL198" i="14" s="1"/>
  <c r="FL199" i="14" s="1"/>
  <c r="FL200" i="14" s="1"/>
  <c r="FL201" i="14" s="1"/>
  <c r="FL202" i="14" s="1"/>
  <c r="FL203" i="14" s="1"/>
  <c r="FL204" i="14" s="1"/>
  <c r="FL205" i="14" s="1"/>
  <c r="FL206" i="14" s="1"/>
  <c r="FL207" i="14" s="1"/>
  <c r="FL208" i="14" s="1"/>
  <c r="FL209" i="14" s="1"/>
  <c r="FL210" i="14" s="1"/>
  <c r="FL211" i="14" s="1"/>
  <c r="FL212" i="14" s="1"/>
  <c r="FL213" i="14" s="1"/>
  <c r="FL214" i="14" s="1"/>
  <c r="FL215" i="14" s="1"/>
  <c r="FL216" i="14" s="1"/>
  <c r="FL217" i="14" s="1"/>
  <c r="FL218" i="14" s="1"/>
  <c r="FL219" i="14" s="1"/>
  <c r="FL220" i="14" s="1"/>
  <c r="FL221" i="14" s="1"/>
  <c r="FL222" i="14" s="1"/>
  <c r="FL223" i="14" s="1"/>
  <c r="FL224" i="14" s="1"/>
  <c r="FL225" i="14" s="1"/>
  <c r="FL226" i="14" s="1"/>
  <c r="FL227" i="14" s="1"/>
  <c r="FL228" i="14" s="1"/>
  <c r="FL229" i="14" s="1"/>
  <c r="FL230" i="14" s="1"/>
  <c r="FL231" i="14" s="1"/>
  <c r="FL232" i="14" s="1"/>
  <c r="FL233" i="14" s="1"/>
  <c r="FL234" i="14" s="1"/>
  <c r="FL235" i="14" s="1"/>
  <c r="FL236" i="14" s="1"/>
  <c r="FL237" i="14" s="1"/>
  <c r="FL238" i="14" s="1"/>
  <c r="BI16" i="14"/>
  <c r="BK20" i="14"/>
  <c r="BL22" i="14"/>
  <c r="BH16" i="14"/>
  <c r="BJ13" i="14"/>
  <c r="BH23" i="14"/>
  <c r="BI10" i="14"/>
  <c r="BL20" i="14"/>
  <c r="BL17" i="14"/>
  <c r="BI14" i="14"/>
  <c r="BJ11" i="14"/>
  <c r="BI11" i="14"/>
  <c r="BJ10" i="14"/>
  <c r="BH22" i="14"/>
  <c r="BK13" i="14"/>
  <c r="BL23" i="14"/>
  <c r="EA98" i="14"/>
  <c r="EA99" i="14" s="1"/>
  <c r="EA100" i="14" s="1"/>
  <c r="EA101" i="14" s="1"/>
  <c r="EA102" i="14" s="1"/>
  <c r="EA103" i="14" s="1"/>
  <c r="EA104" i="14" s="1"/>
  <c r="EA105" i="14" s="1"/>
  <c r="EA106" i="14" s="1"/>
  <c r="EA107" i="14" s="1"/>
  <c r="EA108" i="14" s="1"/>
  <c r="EA109" i="14" s="1"/>
  <c r="EA110" i="14" s="1"/>
  <c r="EA111" i="14" s="1"/>
  <c r="EA112" i="14" s="1"/>
  <c r="EA113" i="14" s="1"/>
  <c r="EA114" i="14" s="1"/>
  <c r="EA115" i="14" s="1"/>
  <c r="EA116" i="14" s="1"/>
  <c r="EA117" i="14" s="1"/>
  <c r="EA118" i="14" s="1"/>
  <c r="EA119" i="14" s="1"/>
  <c r="EA120" i="14" s="1"/>
  <c r="EA121" i="14" s="1"/>
  <c r="EA122" i="14" s="1"/>
  <c r="EA123" i="14" s="1"/>
  <c r="EA124" i="14" s="1"/>
  <c r="EA125" i="14" s="1"/>
  <c r="EA126" i="14" s="1"/>
  <c r="EA127" i="14" s="1"/>
  <c r="EA128" i="14" s="1"/>
  <c r="EA129" i="14" s="1"/>
  <c r="EA130" i="14" s="1"/>
  <c r="EA131" i="14" s="1"/>
  <c r="EA132" i="14" s="1"/>
  <c r="EA133" i="14" s="1"/>
  <c r="EA134" i="14" s="1"/>
  <c r="EA135" i="14" s="1"/>
  <c r="EA136" i="14" s="1"/>
  <c r="EA137" i="14" s="1"/>
  <c r="EA138" i="14" s="1"/>
  <c r="EA139" i="14" s="1"/>
  <c r="EA140" i="14" s="1"/>
  <c r="EA141" i="14" s="1"/>
  <c r="EA142" i="14" s="1"/>
  <c r="EA143" i="14" s="1"/>
  <c r="EA144" i="14" s="1"/>
  <c r="EA145" i="14" s="1"/>
  <c r="EA146" i="14" s="1"/>
  <c r="EA147" i="14" s="1"/>
  <c r="EA148" i="14" s="1"/>
  <c r="EA149" i="14" s="1"/>
  <c r="EA150" i="14" s="1"/>
  <c r="EA151" i="14" s="1"/>
  <c r="EA152" i="14" s="1"/>
  <c r="EA153" i="14" s="1"/>
  <c r="EA154" i="14" s="1"/>
  <c r="EA155" i="14" s="1"/>
  <c r="EA156" i="14" s="1"/>
  <c r="EA157" i="14" s="1"/>
  <c r="EA158" i="14" s="1"/>
  <c r="EA159" i="14" s="1"/>
  <c r="EA160" i="14" s="1"/>
  <c r="EA161" i="14" s="1"/>
  <c r="EA162" i="14" s="1"/>
  <c r="EA163" i="14" s="1"/>
  <c r="EA164" i="14" s="1"/>
  <c r="EA165" i="14" s="1"/>
  <c r="EA166" i="14" s="1"/>
  <c r="EA167" i="14" s="1"/>
  <c r="EA168" i="14" s="1"/>
  <c r="EA169" i="14" s="1"/>
  <c r="EA170" i="14" s="1"/>
  <c r="EA171" i="14" s="1"/>
  <c r="EA172" i="14" s="1"/>
  <c r="EA173" i="14" s="1"/>
  <c r="EA174" i="14" s="1"/>
  <c r="EA175" i="14" s="1"/>
  <c r="EA176" i="14" s="1"/>
  <c r="EA177" i="14" s="1"/>
  <c r="EA178" i="14" s="1"/>
  <c r="EA179" i="14" s="1"/>
  <c r="EA180" i="14" s="1"/>
  <c r="EA181" i="14" s="1"/>
  <c r="EA182" i="14" s="1"/>
  <c r="EA183" i="14" s="1"/>
  <c r="EA184" i="14" s="1"/>
  <c r="EA185" i="14" s="1"/>
  <c r="EA186" i="14" s="1"/>
  <c r="EA187" i="14" s="1"/>
  <c r="EA188" i="14" s="1"/>
  <c r="EA189" i="14" s="1"/>
  <c r="EA190" i="14" s="1"/>
  <c r="EA191" i="14" s="1"/>
  <c r="EA192" i="14" s="1"/>
  <c r="EA193" i="14" s="1"/>
  <c r="EA194" i="14" s="1"/>
  <c r="EA195" i="14" s="1"/>
  <c r="EA196" i="14" s="1"/>
  <c r="EA197" i="14" s="1"/>
  <c r="EA198" i="14" s="1"/>
  <c r="EA199" i="14" s="1"/>
  <c r="EA200" i="14" s="1"/>
  <c r="EA201" i="14" s="1"/>
  <c r="EA202" i="14" s="1"/>
  <c r="EA203" i="14" s="1"/>
  <c r="EA204" i="14" s="1"/>
  <c r="EA205" i="14" s="1"/>
  <c r="EA206" i="14" s="1"/>
  <c r="EA207" i="14" s="1"/>
  <c r="EA208" i="14" s="1"/>
  <c r="EA209" i="14" s="1"/>
  <c r="EA210" i="14" s="1"/>
  <c r="EA211" i="14" s="1"/>
  <c r="EA212" i="14" s="1"/>
  <c r="EA213" i="14" s="1"/>
  <c r="EA214" i="14" s="1"/>
  <c r="EA215" i="14" s="1"/>
  <c r="EA216" i="14" s="1"/>
  <c r="EA217" i="14" s="1"/>
  <c r="EA218" i="14" s="1"/>
  <c r="EA219" i="14" s="1"/>
  <c r="EA220" i="14" s="1"/>
  <c r="EA221" i="14" s="1"/>
  <c r="EA222" i="14" s="1"/>
  <c r="EA223" i="14" s="1"/>
  <c r="EA224" i="14" s="1"/>
  <c r="EA225" i="14" s="1"/>
  <c r="EA226" i="14" s="1"/>
  <c r="EA227" i="14" s="1"/>
  <c r="EA228" i="14" s="1"/>
  <c r="EA229" i="14" s="1"/>
  <c r="EA230" i="14" s="1"/>
  <c r="EA231" i="14" s="1"/>
  <c r="EA232" i="14" s="1"/>
  <c r="EA233" i="14" s="1"/>
  <c r="EA234" i="14" s="1"/>
  <c r="EA235" i="14" s="1"/>
  <c r="EA236" i="14" s="1"/>
  <c r="EA237" i="14" s="1"/>
  <c r="EA238" i="14" s="1"/>
  <c r="BO16" i="14"/>
  <c r="BQ16" i="14" s="1"/>
  <c r="BL14" i="14"/>
  <c r="BJ19" i="14"/>
  <c r="BL13" i="14"/>
  <c r="IA98" i="14"/>
  <c r="IA99" i="14" s="1"/>
  <c r="IA100" i="14" s="1"/>
  <c r="IA101" i="14" s="1"/>
  <c r="IA102" i="14" s="1"/>
  <c r="IA103" i="14" s="1"/>
  <c r="IA104" i="14" s="1"/>
  <c r="IA105" i="14" s="1"/>
  <c r="IA106" i="14" s="1"/>
  <c r="IA107" i="14" s="1"/>
  <c r="IA108" i="14" s="1"/>
  <c r="IA109" i="14" s="1"/>
  <c r="IA110" i="14" s="1"/>
  <c r="IA111" i="14" s="1"/>
  <c r="IA112" i="14" s="1"/>
  <c r="IA113" i="14" s="1"/>
  <c r="IA114" i="14" s="1"/>
  <c r="IA115" i="14" s="1"/>
  <c r="IA116" i="14" s="1"/>
  <c r="IA117" i="14" s="1"/>
  <c r="IA118" i="14" s="1"/>
  <c r="IA119" i="14" s="1"/>
  <c r="IA120" i="14" s="1"/>
  <c r="IA121" i="14" s="1"/>
  <c r="IA122" i="14" s="1"/>
  <c r="IA123" i="14" s="1"/>
  <c r="IA124" i="14" s="1"/>
  <c r="IA125" i="14" s="1"/>
  <c r="IA126" i="14" s="1"/>
  <c r="IA127" i="14" s="1"/>
  <c r="IA128" i="14" s="1"/>
  <c r="IA129" i="14" s="1"/>
  <c r="IA130" i="14" s="1"/>
  <c r="IA131" i="14" s="1"/>
  <c r="IA132" i="14" s="1"/>
  <c r="IA133" i="14" s="1"/>
  <c r="IA134" i="14" s="1"/>
  <c r="IA135" i="14" s="1"/>
  <c r="IA136" i="14" s="1"/>
  <c r="IA137" i="14" s="1"/>
  <c r="IA138" i="14" s="1"/>
  <c r="IA139" i="14" s="1"/>
  <c r="IA140" i="14" s="1"/>
  <c r="IA141" i="14" s="1"/>
  <c r="IA142" i="14" s="1"/>
  <c r="IA143" i="14" s="1"/>
  <c r="IA144" i="14" s="1"/>
  <c r="IA145" i="14" s="1"/>
  <c r="IA146" i="14" s="1"/>
  <c r="IA147" i="14" s="1"/>
  <c r="IA148" i="14" s="1"/>
  <c r="IA149" i="14" s="1"/>
  <c r="IA150" i="14" s="1"/>
  <c r="IA151" i="14" s="1"/>
  <c r="IA152" i="14" s="1"/>
  <c r="IA153" i="14" s="1"/>
  <c r="IA154" i="14" s="1"/>
  <c r="IA155" i="14" s="1"/>
  <c r="IA156" i="14" s="1"/>
  <c r="IA157" i="14" s="1"/>
  <c r="IA158" i="14" s="1"/>
  <c r="IA159" i="14" s="1"/>
  <c r="IA160" i="14" s="1"/>
  <c r="IA161" i="14" s="1"/>
  <c r="IA162" i="14" s="1"/>
  <c r="IA163" i="14" s="1"/>
  <c r="IA164" i="14" s="1"/>
  <c r="IA165" i="14" s="1"/>
  <c r="IA166" i="14" s="1"/>
  <c r="IA167" i="14" s="1"/>
  <c r="IA168" i="14" s="1"/>
  <c r="IA169" i="14" s="1"/>
  <c r="IA170" i="14" s="1"/>
  <c r="IA171" i="14" s="1"/>
  <c r="IA172" i="14" s="1"/>
  <c r="IA173" i="14" s="1"/>
  <c r="IA174" i="14" s="1"/>
  <c r="IA175" i="14" s="1"/>
  <c r="IA176" i="14" s="1"/>
  <c r="IA177" i="14" s="1"/>
  <c r="IA178" i="14" s="1"/>
  <c r="IA179" i="14" s="1"/>
  <c r="IA180" i="14" s="1"/>
  <c r="IA181" i="14" s="1"/>
  <c r="IA182" i="14" s="1"/>
  <c r="IA183" i="14" s="1"/>
  <c r="IA184" i="14" s="1"/>
  <c r="IA185" i="14" s="1"/>
  <c r="IA186" i="14" s="1"/>
  <c r="IA187" i="14" s="1"/>
  <c r="IA188" i="14" s="1"/>
  <c r="IA189" i="14" s="1"/>
  <c r="IA190" i="14" s="1"/>
  <c r="IA191" i="14" s="1"/>
  <c r="IA192" i="14" s="1"/>
  <c r="IA193" i="14" s="1"/>
  <c r="IA194" i="14" s="1"/>
  <c r="IA195" i="14" s="1"/>
  <c r="IA196" i="14" s="1"/>
  <c r="IA197" i="14" s="1"/>
  <c r="IA198" i="14" s="1"/>
  <c r="IA199" i="14" s="1"/>
  <c r="IA200" i="14" s="1"/>
  <c r="IA201" i="14" s="1"/>
  <c r="IA202" i="14" s="1"/>
  <c r="IA203" i="14" s="1"/>
  <c r="IA204" i="14" s="1"/>
  <c r="IA205" i="14" s="1"/>
  <c r="IA206" i="14" s="1"/>
  <c r="IA207" i="14" s="1"/>
  <c r="IA208" i="14" s="1"/>
  <c r="IA209" i="14" s="1"/>
  <c r="IA210" i="14" s="1"/>
  <c r="IA211" i="14" s="1"/>
  <c r="IA212" i="14" s="1"/>
  <c r="IA213" i="14" s="1"/>
  <c r="IA214" i="14" s="1"/>
  <c r="IA215" i="14" s="1"/>
  <c r="IA216" i="14" s="1"/>
  <c r="IA217" i="14" s="1"/>
  <c r="IA218" i="14" s="1"/>
  <c r="IA219" i="14" s="1"/>
  <c r="IA220" i="14" s="1"/>
  <c r="IA221" i="14" s="1"/>
  <c r="IA222" i="14" s="1"/>
  <c r="IA223" i="14" s="1"/>
  <c r="IA224" i="14" s="1"/>
  <c r="IA225" i="14" s="1"/>
  <c r="IA226" i="14" s="1"/>
  <c r="IA227" i="14" s="1"/>
  <c r="IA228" i="14" s="1"/>
  <c r="IA229" i="14" s="1"/>
  <c r="IA230" i="14" s="1"/>
  <c r="IA231" i="14" s="1"/>
  <c r="IA232" i="14" s="1"/>
  <c r="IA233" i="14" s="1"/>
  <c r="IA234" i="14" s="1"/>
  <c r="IA235" i="14" s="1"/>
  <c r="IA236" i="14" s="1"/>
  <c r="IA237" i="14" s="1"/>
  <c r="IA238" i="14" s="1"/>
  <c r="FI98" i="14"/>
  <c r="FI99" i="14" s="1"/>
  <c r="FI100" i="14" s="1"/>
  <c r="FI101" i="14" s="1"/>
  <c r="FI102" i="14" s="1"/>
  <c r="FI103" i="14" s="1"/>
  <c r="FI104" i="14" s="1"/>
  <c r="FI105" i="14" s="1"/>
  <c r="FI106" i="14" s="1"/>
  <c r="FI107" i="14" s="1"/>
  <c r="FI108" i="14" s="1"/>
  <c r="FI109" i="14" s="1"/>
  <c r="FI110" i="14" s="1"/>
  <c r="FI111" i="14" s="1"/>
  <c r="FI112" i="14" s="1"/>
  <c r="FI113" i="14" s="1"/>
  <c r="FI114" i="14" s="1"/>
  <c r="FI115" i="14" s="1"/>
  <c r="FI116" i="14" s="1"/>
  <c r="FI117" i="14" s="1"/>
  <c r="FI118" i="14" s="1"/>
  <c r="FI119" i="14" s="1"/>
  <c r="FI120" i="14" s="1"/>
  <c r="FI121" i="14" s="1"/>
  <c r="FI122" i="14" s="1"/>
  <c r="FI123" i="14" s="1"/>
  <c r="FI124" i="14" s="1"/>
  <c r="FI125" i="14" s="1"/>
  <c r="FI126" i="14" s="1"/>
  <c r="FI127" i="14" s="1"/>
  <c r="FI128" i="14" s="1"/>
  <c r="FI129" i="14" s="1"/>
  <c r="FI130" i="14" s="1"/>
  <c r="FI131" i="14" s="1"/>
  <c r="FI132" i="14" s="1"/>
  <c r="FI133" i="14" s="1"/>
  <c r="FI134" i="14" s="1"/>
  <c r="FI135" i="14" s="1"/>
  <c r="FI136" i="14" s="1"/>
  <c r="FI137" i="14" s="1"/>
  <c r="FI138" i="14" s="1"/>
  <c r="FI139" i="14" s="1"/>
  <c r="FI140" i="14" s="1"/>
  <c r="FI141" i="14" s="1"/>
  <c r="FI142" i="14" s="1"/>
  <c r="FI143" i="14" s="1"/>
  <c r="FI144" i="14" s="1"/>
  <c r="FI145" i="14" s="1"/>
  <c r="FI146" i="14" s="1"/>
  <c r="FI147" i="14" s="1"/>
  <c r="FI148" i="14" s="1"/>
  <c r="FI149" i="14" s="1"/>
  <c r="FI150" i="14" s="1"/>
  <c r="FI151" i="14" s="1"/>
  <c r="FI152" i="14" s="1"/>
  <c r="FI153" i="14" s="1"/>
  <c r="FI154" i="14" s="1"/>
  <c r="FI155" i="14" s="1"/>
  <c r="FI156" i="14" s="1"/>
  <c r="FI157" i="14" s="1"/>
  <c r="FI158" i="14" s="1"/>
  <c r="FI159" i="14" s="1"/>
  <c r="FI160" i="14" s="1"/>
  <c r="FI161" i="14" s="1"/>
  <c r="FI162" i="14" s="1"/>
  <c r="FI163" i="14" s="1"/>
  <c r="FI164" i="14" s="1"/>
  <c r="FI165" i="14" s="1"/>
  <c r="FI166" i="14" s="1"/>
  <c r="FI167" i="14" s="1"/>
  <c r="FI168" i="14" s="1"/>
  <c r="FI169" i="14" s="1"/>
  <c r="FI170" i="14" s="1"/>
  <c r="FI171" i="14" s="1"/>
  <c r="FI172" i="14" s="1"/>
  <c r="FI173" i="14" s="1"/>
  <c r="FI174" i="14" s="1"/>
  <c r="FI175" i="14" s="1"/>
  <c r="FI176" i="14" s="1"/>
  <c r="FI177" i="14" s="1"/>
  <c r="FI178" i="14" s="1"/>
  <c r="FI179" i="14" s="1"/>
  <c r="FI180" i="14" s="1"/>
  <c r="FI181" i="14" s="1"/>
  <c r="FI182" i="14" s="1"/>
  <c r="FI183" i="14" s="1"/>
  <c r="FI184" i="14" s="1"/>
  <c r="FI185" i="14" s="1"/>
  <c r="FI186" i="14" s="1"/>
  <c r="FI187" i="14" s="1"/>
  <c r="FI188" i="14" s="1"/>
  <c r="FI189" i="14" s="1"/>
  <c r="FI190" i="14" s="1"/>
  <c r="FI191" i="14" s="1"/>
  <c r="FI192" i="14" s="1"/>
  <c r="FI193" i="14" s="1"/>
  <c r="FI194" i="14" s="1"/>
  <c r="FI195" i="14" s="1"/>
  <c r="FI196" i="14" s="1"/>
  <c r="FI197" i="14" s="1"/>
  <c r="FI198" i="14" s="1"/>
  <c r="FI199" i="14" s="1"/>
  <c r="FI200" i="14" s="1"/>
  <c r="FI201" i="14" s="1"/>
  <c r="FI202" i="14" s="1"/>
  <c r="FI203" i="14" s="1"/>
  <c r="FI204" i="14" s="1"/>
  <c r="FI205" i="14" s="1"/>
  <c r="FI206" i="14" s="1"/>
  <c r="FI207" i="14" s="1"/>
  <c r="FI208" i="14" s="1"/>
  <c r="FI209" i="14" s="1"/>
  <c r="FI210" i="14" s="1"/>
  <c r="FI211" i="14" s="1"/>
  <c r="FI212" i="14" s="1"/>
  <c r="FI213" i="14" s="1"/>
  <c r="FI214" i="14" s="1"/>
  <c r="FI215" i="14" s="1"/>
  <c r="FI216" i="14" s="1"/>
  <c r="FI217" i="14" s="1"/>
  <c r="FI218" i="14" s="1"/>
  <c r="FI219" i="14" s="1"/>
  <c r="FI220" i="14" s="1"/>
  <c r="FI221" i="14" s="1"/>
  <c r="FI222" i="14" s="1"/>
  <c r="FI223" i="14" s="1"/>
  <c r="FI224" i="14" s="1"/>
  <c r="FI225" i="14" s="1"/>
  <c r="FI226" i="14" s="1"/>
  <c r="FI227" i="14" s="1"/>
  <c r="FI228" i="14" s="1"/>
  <c r="FI229" i="14" s="1"/>
  <c r="FI230" i="14" s="1"/>
  <c r="FI231" i="14" s="1"/>
  <c r="FI232" i="14" s="1"/>
  <c r="FI233" i="14" s="1"/>
  <c r="FI234" i="14" s="1"/>
  <c r="FI235" i="14" s="1"/>
  <c r="FI236" i="14" s="1"/>
  <c r="FI237" i="14" s="1"/>
  <c r="FI238" i="14" s="1"/>
  <c r="BO22" i="14"/>
  <c r="BQ22" i="14" s="1"/>
  <c r="BJ20" i="14"/>
  <c r="BI23" i="14"/>
  <c r="BK14" i="14"/>
  <c r="BK23" i="14"/>
  <c r="BK10" i="14"/>
  <c r="GW98" i="14"/>
  <c r="GW99" i="14" s="1"/>
  <c r="GW100" i="14" s="1"/>
  <c r="GW101" i="14" s="1"/>
  <c r="GW102" i="14" s="1"/>
  <c r="GW103" i="14" s="1"/>
  <c r="GW104" i="14" s="1"/>
  <c r="GW105" i="14" s="1"/>
  <c r="GW106" i="14" s="1"/>
  <c r="GW107" i="14" s="1"/>
  <c r="GW108" i="14" s="1"/>
  <c r="GW109" i="14" s="1"/>
  <c r="GW110" i="14" s="1"/>
  <c r="GW111" i="14" s="1"/>
  <c r="GW112" i="14" s="1"/>
  <c r="GW113" i="14" s="1"/>
  <c r="GW114" i="14" s="1"/>
  <c r="GW115" i="14" s="1"/>
  <c r="GW116" i="14" s="1"/>
  <c r="GW117" i="14" s="1"/>
  <c r="GW118" i="14" s="1"/>
  <c r="GW119" i="14" s="1"/>
  <c r="GW120" i="14" s="1"/>
  <c r="GW121" i="14" s="1"/>
  <c r="GW122" i="14" s="1"/>
  <c r="GW123" i="14" s="1"/>
  <c r="GW124" i="14" s="1"/>
  <c r="GW125" i="14" s="1"/>
  <c r="GW126" i="14" s="1"/>
  <c r="GW127" i="14" s="1"/>
  <c r="GW128" i="14" s="1"/>
  <c r="GW129" i="14" s="1"/>
  <c r="GW130" i="14" s="1"/>
  <c r="GW131" i="14" s="1"/>
  <c r="GW132" i="14" s="1"/>
  <c r="GW133" i="14" s="1"/>
  <c r="GW134" i="14" s="1"/>
  <c r="GW135" i="14" s="1"/>
  <c r="GW136" i="14" s="1"/>
  <c r="GW137" i="14" s="1"/>
  <c r="GW138" i="14" s="1"/>
  <c r="GW139" i="14" s="1"/>
  <c r="GW140" i="14" s="1"/>
  <c r="GW141" i="14" s="1"/>
  <c r="GW142" i="14" s="1"/>
  <c r="GW143" i="14" s="1"/>
  <c r="GW144" i="14" s="1"/>
  <c r="GW145" i="14" s="1"/>
  <c r="GW146" i="14" s="1"/>
  <c r="GW147" i="14" s="1"/>
  <c r="GW148" i="14" s="1"/>
  <c r="GW149" i="14" s="1"/>
  <c r="GW150" i="14" s="1"/>
  <c r="GW151" i="14" s="1"/>
  <c r="GW152" i="14" s="1"/>
  <c r="GW153" i="14" s="1"/>
  <c r="GW154" i="14" s="1"/>
  <c r="GW155" i="14" s="1"/>
  <c r="GW156" i="14" s="1"/>
  <c r="GW157" i="14" s="1"/>
  <c r="GW158" i="14" s="1"/>
  <c r="GW159" i="14" s="1"/>
  <c r="GW160" i="14" s="1"/>
  <c r="GW161" i="14" s="1"/>
  <c r="GW162" i="14" s="1"/>
  <c r="GW163" i="14" s="1"/>
  <c r="GW164" i="14" s="1"/>
  <c r="GW165" i="14" s="1"/>
  <c r="GW166" i="14" s="1"/>
  <c r="GW167" i="14" s="1"/>
  <c r="GW168" i="14" s="1"/>
  <c r="GW169" i="14" s="1"/>
  <c r="GW170" i="14" s="1"/>
  <c r="GW171" i="14" s="1"/>
  <c r="GW172" i="14" s="1"/>
  <c r="GW173" i="14" s="1"/>
  <c r="GW174" i="14" s="1"/>
  <c r="GW175" i="14" s="1"/>
  <c r="GW176" i="14" s="1"/>
  <c r="GW177" i="14" s="1"/>
  <c r="GW178" i="14" s="1"/>
  <c r="GW179" i="14" s="1"/>
  <c r="GW180" i="14" s="1"/>
  <c r="GW181" i="14" s="1"/>
  <c r="GW182" i="14" s="1"/>
  <c r="GW183" i="14" s="1"/>
  <c r="GW184" i="14" s="1"/>
  <c r="GW185" i="14" s="1"/>
  <c r="GW186" i="14" s="1"/>
  <c r="GW187" i="14" s="1"/>
  <c r="GW188" i="14" s="1"/>
  <c r="GW189" i="14" s="1"/>
  <c r="GW190" i="14" s="1"/>
  <c r="GW191" i="14" s="1"/>
  <c r="GW192" i="14" s="1"/>
  <c r="GW193" i="14" s="1"/>
  <c r="GW194" i="14" s="1"/>
  <c r="GW195" i="14" s="1"/>
  <c r="GW196" i="14" s="1"/>
  <c r="GW197" i="14" s="1"/>
  <c r="GW198" i="14" s="1"/>
  <c r="GW199" i="14" s="1"/>
  <c r="GW200" i="14" s="1"/>
  <c r="GW201" i="14" s="1"/>
  <c r="GW202" i="14" s="1"/>
  <c r="GW203" i="14" s="1"/>
  <c r="GW204" i="14" s="1"/>
  <c r="GW205" i="14" s="1"/>
  <c r="GW206" i="14" s="1"/>
  <c r="GW207" i="14" s="1"/>
  <c r="GW208" i="14" s="1"/>
  <c r="GW209" i="14" s="1"/>
  <c r="GW210" i="14" s="1"/>
  <c r="GW211" i="14" s="1"/>
  <c r="GW212" i="14" s="1"/>
  <c r="GW213" i="14" s="1"/>
  <c r="GW214" i="14" s="1"/>
  <c r="GW215" i="14" s="1"/>
  <c r="GW216" i="14" s="1"/>
  <c r="GW217" i="14" s="1"/>
  <c r="GW218" i="14" s="1"/>
  <c r="GW219" i="14" s="1"/>
  <c r="GW220" i="14" s="1"/>
  <c r="GW221" i="14" s="1"/>
  <c r="GW222" i="14" s="1"/>
  <c r="GW223" i="14" s="1"/>
  <c r="GW224" i="14" s="1"/>
  <c r="GW225" i="14" s="1"/>
  <c r="GW226" i="14" s="1"/>
  <c r="GW227" i="14" s="1"/>
  <c r="GW228" i="14" s="1"/>
  <c r="GW229" i="14" s="1"/>
  <c r="GW230" i="14" s="1"/>
  <c r="GW231" i="14" s="1"/>
  <c r="GW232" i="14" s="1"/>
  <c r="GW233" i="14" s="1"/>
  <c r="GW234" i="14" s="1"/>
  <c r="GW235" i="14" s="1"/>
  <c r="GW236" i="14" s="1"/>
  <c r="GW237" i="14" s="1"/>
  <c r="GW238" i="14" s="1"/>
  <c r="BK11" i="14"/>
  <c r="BN22" i="14"/>
  <c r="BP22" i="14" s="1"/>
  <c r="BK22" i="14"/>
  <c r="BO13" i="14"/>
  <c r="BQ13" i="14" s="1"/>
  <c r="BN13" i="14"/>
  <c r="BP13" i="14" s="1"/>
  <c r="BH13" i="14"/>
  <c r="BH14" i="14"/>
  <c r="BH19" i="14"/>
  <c r="BO19" i="14"/>
  <c r="BQ19" i="14" s="1"/>
  <c r="BN19" i="14"/>
  <c r="BP19" i="14" s="1"/>
  <c r="BH20" i="14"/>
  <c r="F100" i="14"/>
  <c r="BJ7" i="14"/>
  <c r="BJ8" i="14"/>
  <c r="BI7" i="14"/>
  <c r="AZ24" i="8"/>
  <c r="BD9" i="14"/>
  <c r="BH8" i="14"/>
  <c r="BF98" i="14"/>
  <c r="BF99" i="14" s="1"/>
  <c r="BF100" i="14" s="1"/>
  <c r="BF101" i="14" s="1"/>
  <c r="BF102" i="14" s="1"/>
  <c r="BF103" i="14" s="1"/>
  <c r="BF104" i="14" s="1"/>
  <c r="BF105" i="14" s="1"/>
  <c r="BF106" i="14" s="1"/>
  <c r="BF107" i="14" s="1"/>
  <c r="BF108" i="14" s="1"/>
  <c r="BF109" i="14" s="1"/>
  <c r="BF110" i="14" s="1"/>
  <c r="BF111" i="14" s="1"/>
  <c r="BF112" i="14" s="1"/>
  <c r="BF113" i="14" s="1"/>
  <c r="BF114" i="14" s="1"/>
  <c r="BF115" i="14" s="1"/>
  <c r="BF116" i="14" s="1"/>
  <c r="BF117" i="14" s="1"/>
  <c r="BF118" i="14" s="1"/>
  <c r="BF119" i="14" s="1"/>
  <c r="BF120" i="14" s="1"/>
  <c r="BF121" i="14" s="1"/>
  <c r="BF122" i="14" s="1"/>
  <c r="BF123" i="14" s="1"/>
  <c r="BF124" i="14" s="1"/>
  <c r="BF125" i="14" s="1"/>
  <c r="BF126" i="14" s="1"/>
  <c r="BF127" i="14" s="1"/>
  <c r="BF128" i="14" s="1"/>
  <c r="BF129" i="14" s="1"/>
  <c r="BF130" i="14" s="1"/>
  <c r="BF131" i="14" s="1"/>
  <c r="BF132" i="14" s="1"/>
  <c r="BF133" i="14" s="1"/>
  <c r="BF134" i="14" s="1"/>
  <c r="BF135" i="14" s="1"/>
  <c r="BF136" i="14" s="1"/>
  <c r="BF137" i="14" s="1"/>
  <c r="BF138" i="14" s="1"/>
  <c r="BF139" i="14" s="1"/>
  <c r="BF140" i="14" s="1"/>
  <c r="BF141" i="14" s="1"/>
  <c r="BF142" i="14" s="1"/>
  <c r="BF143" i="14" s="1"/>
  <c r="BF144" i="14" s="1"/>
  <c r="BF145" i="14" s="1"/>
  <c r="BF146" i="14" s="1"/>
  <c r="BF147" i="14" s="1"/>
  <c r="BF148" i="14" s="1"/>
  <c r="BF149" i="14" s="1"/>
  <c r="BF150" i="14" s="1"/>
  <c r="BF151" i="14" s="1"/>
  <c r="BF152" i="14" s="1"/>
  <c r="BF153" i="14" s="1"/>
  <c r="BF154" i="14" s="1"/>
  <c r="BF155" i="14" s="1"/>
  <c r="BF156" i="14" s="1"/>
  <c r="BF157" i="14" s="1"/>
  <c r="BF158" i="14" s="1"/>
  <c r="BF159" i="14" s="1"/>
  <c r="BF160" i="14" s="1"/>
  <c r="BF161" i="14" s="1"/>
  <c r="BF162" i="14" s="1"/>
  <c r="BF163" i="14" s="1"/>
  <c r="BF164" i="14" s="1"/>
  <c r="BF165" i="14" s="1"/>
  <c r="BF166" i="14" s="1"/>
  <c r="BF167" i="14" s="1"/>
  <c r="BF168" i="14" s="1"/>
  <c r="BF169" i="14" s="1"/>
  <c r="BF170" i="14" s="1"/>
  <c r="BF171" i="14" s="1"/>
  <c r="BF172" i="14" s="1"/>
  <c r="BF173" i="14" s="1"/>
  <c r="BF174" i="14" s="1"/>
  <c r="BF175" i="14" s="1"/>
  <c r="BF176" i="14" s="1"/>
  <c r="BF177" i="14" s="1"/>
  <c r="BF178" i="14" s="1"/>
  <c r="BF179" i="14" s="1"/>
  <c r="BF180" i="14" s="1"/>
  <c r="BF181" i="14" s="1"/>
  <c r="BF182" i="14" s="1"/>
  <c r="BF183" i="14" s="1"/>
  <c r="BF184" i="14" s="1"/>
  <c r="BF185" i="14" s="1"/>
  <c r="BF186" i="14" s="1"/>
  <c r="BF187" i="14" s="1"/>
  <c r="BF188" i="14" s="1"/>
  <c r="BF189" i="14" s="1"/>
  <c r="BF190" i="14" s="1"/>
  <c r="BF191" i="14" s="1"/>
  <c r="BF192" i="14" s="1"/>
  <c r="BF193" i="14" s="1"/>
  <c r="BF194" i="14" s="1"/>
  <c r="BF195" i="14" s="1"/>
  <c r="BF196" i="14" s="1"/>
  <c r="BF197" i="14" s="1"/>
  <c r="BF198" i="14" s="1"/>
  <c r="BF199" i="14" s="1"/>
  <c r="BF200" i="14" s="1"/>
  <c r="BF201" i="14" s="1"/>
  <c r="BF202" i="14" s="1"/>
  <c r="BF203" i="14" s="1"/>
  <c r="BF204" i="14" s="1"/>
  <c r="BF205" i="14" s="1"/>
  <c r="BF206" i="14" s="1"/>
  <c r="BF207" i="14" s="1"/>
  <c r="BF208" i="14" s="1"/>
  <c r="BF209" i="14" s="1"/>
  <c r="BF210" i="14" s="1"/>
  <c r="BF211" i="14" s="1"/>
  <c r="BF212" i="14" s="1"/>
  <c r="BF213" i="14" s="1"/>
  <c r="BF214" i="14" s="1"/>
  <c r="BF215" i="14" s="1"/>
  <c r="BF216" i="14" s="1"/>
  <c r="BF217" i="14" s="1"/>
  <c r="BF218" i="14" s="1"/>
  <c r="BF219" i="14" s="1"/>
  <c r="BF220" i="14" s="1"/>
  <c r="BF221" i="14" s="1"/>
  <c r="BF222" i="14" s="1"/>
  <c r="BF223" i="14" s="1"/>
  <c r="BF224" i="14" s="1"/>
  <c r="BF225" i="14" s="1"/>
  <c r="BF226" i="14" s="1"/>
  <c r="BF227" i="14" s="1"/>
  <c r="BF228" i="14" s="1"/>
  <c r="BF229" i="14" s="1"/>
  <c r="BF230" i="14" s="1"/>
  <c r="BF231" i="14" s="1"/>
  <c r="BF232" i="14" s="1"/>
  <c r="BF233" i="14" s="1"/>
  <c r="BF234" i="14" s="1"/>
  <c r="BF235" i="14" s="1"/>
  <c r="BF236" i="14" s="1"/>
  <c r="BF237" i="14" s="1"/>
  <c r="BF238" i="14" s="1"/>
  <c r="BH7" i="14"/>
  <c r="BE98" i="14"/>
  <c r="BE99" i="14" s="1"/>
  <c r="BE100" i="14" s="1"/>
  <c r="BE101" i="14" s="1"/>
  <c r="BE102" i="14" s="1"/>
  <c r="BE103" i="14" s="1"/>
  <c r="BE104" i="14" s="1"/>
  <c r="BE105" i="14" s="1"/>
  <c r="BE106" i="14" s="1"/>
  <c r="BE107" i="14" s="1"/>
  <c r="BE108" i="14" s="1"/>
  <c r="BE109" i="14" s="1"/>
  <c r="BE110" i="14" s="1"/>
  <c r="BE111" i="14" s="1"/>
  <c r="BE112" i="14" s="1"/>
  <c r="BE113" i="14" s="1"/>
  <c r="BE114" i="14" s="1"/>
  <c r="BE115" i="14" s="1"/>
  <c r="BE116" i="14" s="1"/>
  <c r="BE117" i="14" s="1"/>
  <c r="BE118" i="14" s="1"/>
  <c r="BE119" i="14" s="1"/>
  <c r="BE120" i="14" s="1"/>
  <c r="BE121" i="14" s="1"/>
  <c r="BE122" i="14" s="1"/>
  <c r="BE123" i="14" s="1"/>
  <c r="BE124" i="14" s="1"/>
  <c r="BE125" i="14" s="1"/>
  <c r="BE126" i="14" s="1"/>
  <c r="BE127" i="14" s="1"/>
  <c r="BE128" i="14" s="1"/>
  <c r="BE129" i="14" s="1"/>
  <c r="BE130" i="14" s="1"/>
  <c r="BE131" i="14" s="1"/>
  <c r="BE132" i="14" s="1"/>
  <c r="BE133" i="14" s="1"/>
  <c r="BE134" i="14" s="1"/>
  <c r="BE135" i="14" s="1"/>
  <c r="BE136" i="14" s="1"/>
  <c r="BE137" i="14" s="1"/>
  <c r="BE138" i="14" s="1"/>
  <c r="BE139" i="14" s="1"/>
  <c r="BE140" i="14" s="1"/>
  <c r="BE141" i="14" s="1"/>
  <c r="BE142" i="14" s="1"/>
  <c r="BE143" i="14" s="1"/>
  <c r="BE144" i="14" s="1"/>
  <c r="BE145" i="14" s="1"/>
  <c r="BE146" i="14" s="1"/>
  <c r="BE147" i="14" s="1"/>
  <c r="BE148" i="14" s="1"/>
  <c r="BE149" i="14" s="1"/>
  <c r="BE150" i="14" s="1"/>
  <c r="BE151" i="14" s="1"/>
  <c r="BE152" i="14" s="1"/>
  <c r="BE153" i="14" s="1"/>
  <c r="BE154" i="14" s="1"/>
  <c r="BE155" i="14" s="1"/>
  <c r="BE156" i="14" s="1"/>
  <c r="BE157" i="14" s="1"/>
  <c r="BE158" i="14" s="1"/>
  <c r="BE159" i="14" s="1"/>
  <c r="BE160" i="14" s="1"/>
  <c r="BE161" i="14" s="1"/>
  <c r="BE162" i="14" s="1"/>
  <c r="BE163" i="14" s="1"/>
  <c r="BE164" i="14" s="1"/>
  <c r="BE165" i="14" s="1"/>
  <c r="BE166" i="14" s="1"/>
  <c r="BE167" i="14" s="1"/>
  <c r="BE168" i="14" s="1"/>
  <c r="BE169" i="14" s="1"/>
  <c r="BE170" i="14" s="1"/>
  <c r="BE171" i="14" s="1"/>
  <c r="BE172" i="14" s="1"/>
  <c r="BE173" i="14" s="1"/>
  <c r="BE174" i="14" s="1"/>
  <c r="BE175" i="14" s="1"/>
  <c r="BE176" i="14" s="1"/>
  <c r="BE177" i="14" s="1"/>
  <c r="BE178" i="14" s="1"/>
  <c r="BE179" i="14" s="1"/>
  <c r="BE180" i="14" s="1"/>
  <c r="BE181" i="14" s="1"/>
  <c r="BE182" i="14" s="1"/>
  <c r="BE183" i="14" s="1"/>
  <c r="BE184" i="14" s="1"/>
  <c r="BE185" i="14" s="1"/>
  <c r="BE186" i="14" s="1"/>
  <c r="BE187" i="14" s="1"/>
  <c r="BE188" i="14" s="1"/>
  <c r="BE189" i="14" s="1"/>
  <c r="BE190" i="14" s="1"/>
  <c r="BE191" i="14" s="1"/>
  <c r="BE192" i="14" s="1"/>
  <c r="BE193" i="14" s="1"/>
  <c r="BE194" i="14" s="1"/>
  <c r="BE195" i="14" s="1"/>
  <c r="BE196" i="14" s="1"/>
  <c r="BE197" i="14" s="1"/>
  <c r="BE198" i="14" s="1"/>
  <c r="BE199" i="14" s="1"/>
  <c r="BE200" i="14" s="1"/>
  <c r="BE201" i="14" s="1"/>
  <c r="BE202" i="14" s="1"/>
  <c r="BE203" i="14" s="1"/>
  <c r="BE204" i="14" s="1"/>
  <c r="BE205" i="14" s="1"/>
  <c r="BE206" i="14" s="1"/>
  <c r="BE207" i="14" s="1"/>
  <c r="BE208" i="14" s="1"/>
  <c r="BE209" i="14" s="1"/>
  <c r="BE210" i="14" s="1"/>
  <c r="BE211" i="14" s="1"/>
  <c r="BE212" i="14" s="1"/>
  <c r="BE213" i="14" s="1"/>
  <c r="BE214" i="14" s="1"/>
  <c r="BE215" i="14" s="1"/>
  <c r="BE216" i="14" s="1"/>
  <c r="BE217" i="14" s="1"/>
  <c r="BE218" i="14" s="1"/>
  <c r="BE219" i="14" s="1"/>
  <c r="BE220" i="14" s="1"/>
  <c r="BE221" i="14" s="1"/>
  <c r="BE222" i="14" s="1"/>
  <c r="BE223" i="14" s="1"/>
  <c r="BE224" i="14" s="1"/>
  <c r="BE225" i="14" s="1"/>
  <c r="BE226" i="14" s="1"/>
  <c r="BE227" i="14" s="1"/>
  <c r="BE228" i="14" s="1"/>
  <c r="BE229" i="14" s="1"/>
  <c r="BE230" i="14" s="1"/>
  <c r="BE231" i="14" s="1"/>
  <c r="BE232" i="14" s="1"/>
  <c r="BE233" i="14" s="1"/>
  <c r="BE234" i="14" s="1"/>
  <c r="BE235" i="14" s="1"/>
  <c r="BE236" i="14" s="1"/>
  <c r="BE237" i="14" s="1"/>
  <c r="BE238" i="14" s="1"/>
  <c r="BE10" i="14"/>
  <c r="BE9" i="14"/>
  <c r="BE8" i="14"/>
  <c r="BE7" i="14"/>
  <c r="DC98" i="14"/>
  <c r="BE12" i="14"/>
  <c r="BE11" i="14"/>
  <c r="BD8" i="14"/>
  <c r="BD7" i="14"/>
  <c r="BI8" i="14"/>
  <c r="AN99" i="14"/>
  <c r="BJ4" i="14"/>
  <c r="BJ5" i="14"/>
  <c r="Z98" i="14"/>
  <c r="Z99" i="14" s="1"/>
  <c r="Z100" i="14" s="1"/>
  <c r="Z101" i="14" s="1"/>
  <c r="Z102" i="14" s="1"/>
  <c r="Z103" i="14" s="1"/>
  <c r="Z104" i="14" s="1"/>
  <c r="Z105" i="14" s="1"/>
  <c r="Z106" i="14" s="1"/>
  <c r="Z107" i="14" s="1"/>
  <c r="Z108" i="14" s="1"/>
  <c r="Z109" i="14" s="1"/>
  <c r="Z110" i="14" s="1"/>
  <c r="Z111" i="14" s="1"/>
  <c r="Z112" i="14" s="1"/>
  <c r="Z113" i="14" s="1"/>
  <c r="Z114" i="14" s="1"/>
  <c r="Z115" i="14" s="1"/>
  <c r="Z116" i="14" s="1"/>
  <c r="Z117" i="14" s="1"/>
  <c r="Z118" i="14" s="1"/>
  <c r="Z119" i="14" s="1"/>
  <c r="Z120" i="14" s="1"/>
  <c r="Z121" i="14" s="1"/>
  <c r="Z122" i="14" s="1"/>
  <c r="Z123" i="14" s="1"/>
  <c r="Z124" i="14" s="1"/>
  <c r="Z125" i="14" s="1"/>
  <c r="Z126" i="14" s="1"/>
  <c r="Z127" i="14" s="1"/>
  <c r="Z128" i="14" s="1"/>
  <c r="Z129" i="14" s="1"/>
  <c r="Z130" i="14" s="1"/>
  <c r="Z131" i="14" s="1"/>
  <c r="Z132" i="14" s="1"/>
  <c r="Z133" i="14" s="1"/>
  <c r="Z134" i="14" s="1"/>
  <c r="Z135" i="14" s="1"/>
  <c r="Z136" i="14" s="1"/>
  <c r="Z137" i="14" s="1"/>
  <c r="Z138" i="14" s="1"/>
  <c r="Z139" i="14" s="1"/>
  <c r="Z140" i="14" s="1"/>
  <c r="Z141" i="14" s="1"/>
  <c r="Z142" i="14" s="1"/>
  <c r="Z143" i="14" s="1"/>
  <c r="Z144" i="14" s="1"/>
  <c r="Z145" i="14" s="1"/>
  <c r="Z146" i="14" s="1"/>
  <c r="Z147" i="14" s="1"/>
  <c r="Z148" i="14" s="1"/>
  <c r="Z149" i="14" s="1"/>
  <c r="Z150" i="14" s="1"/>
  <c r="Z151" i="14" s="1"/>
  <c r="Z152" i="14" s="1"/>
  <c r="Z153" i="14" s="1"/>
  <c r="Z154" i="14" s="1"/>
  <c r="Z155" i="14" s="1"/>
  <c r="Z156" i="14" s="1"/>
  <c r="Z157" i="14" s="1"/>
  <c r="Z158" i="14" s="1"/>
  <c r="Z159" i="14" s="1"/>
  <c r="Z160" i="14" s="1"/>
  <c r="Z161" i="14" s="1"/>
  <c r="Z162" i="14" s="1"/>
  <c r="Z163" i="14" s="1"/>
  <c r="Z164" i="14" s="1"/>
  <c r="Z165" i="14" s="1"/>
  <c r="Z166" i="14" s="1"/>
  <c r="Z167" i="14" s="1"/>
  <c r="Z168" i="14" s="1"/>
  <c r="Z169" i="14" s="1"/>
  <c r="Z170" i="14" s="1"/>
  <c r="Z171" i="14" s="1"/>
  <c r="Z172" i="14" s="1"/>
  <c r="Z173" i="14" s="1"/>
  <c r="Z174" i="14" s="1"/>
  <c r="Z175" i="14" s="1"/>
  <c r="Z176" i="14" s="1"/>
  <c r="Z177" i="14" s="1"/>
  <c r="Z178" i="14" s="1"/>
  <c r="Z179" i="14" s="1"/>
  <c r="Z180" i="14" s="1"/>
  <c r="Z181" i="14" s="1"/>
  <c r="Z182" i="14" s="1"/>
  <c r="Z183" i="14" s="1"/>
  <c r="Z184" i="14" s="1"/>
  <c r="Z185" i="14" s="1"/>
  <c r="Z186" i="14" s="1"/>
  <c r="Z187" i="14" s="1"/>
  <c r="Z188" i="14" s="1"/>
  <c r="Z189" i="14" s="1"/>
  <c r="Z190" i="14" s="1"/>
  <c r="Z191" i="14" s="1"/>
  <c r="Z192" i="14" s="1"/>
  <c r="Z193" i="14" s="1"/>
  <c r="Z194" i="14" s="1"/>
  <c r="Z195" i="14" s="1"/>
  <c r="Z196" i="14" s="1"/>
  <c r="Z197" i="14" s="1"/>
  <c r="Z198" i="14" s="1"/>
  <c r="Z199" i="14" s="1"/>
  <c r="Z200" i="14" s="1"/>
  <c r="Z201" i="14" s="1"/>
  <c r="Z202" i="14" s="1"/>
  <c r="Z203" i="14" s="1"/>
  <c r="Z204" i="14" s="1"/>
  <c r="Z205" i="14" s="1"/>
  <c r="Z206" i="14" s="1"/>
  <c r="Z207" i="14" s="1"/>
  <c r="Z208" i="14" s="1"/>
  <c r="Z209" i="14" s="1"/>
  <c r="Z210" i="14" s="1"/>
  <c r="Z211" i="14" s="1"/>
  <c r="Z212" i="14" s="1"/>
  <c r="Z213" i="14" s="1"/>
  <c r="Z214" i="14" s="1"/>
  <c r="Z215" i="14" s="1"/>
  <c r="Z216" i="14" s="1"/>
  <c r="Z217" i="14" s="1"/>
  <c r="Z218" i="14" s="1"/>
  <c r="Z219" i="14" s="1"/>
  <c r="Z220" i="14" s="1"/>
  <c r="Z221" i="14" s="1"/>
  <c r="Z222" i="14" s="1"/>
  <c r="Z223" i="14" s="1"/>
  <c r="Z224" i="14" s="1"/>
  <c r="Z225" i="14" s="1"/>
  <c r="Z226" i="14" s="1"/>
  <c r="Z227" i="14" s="1"/>
  <c r="Z228" i="14" s="1"/>
  <c r="Z229" i="14" s="1"/>
  <c r="Z230" i="14" s="1"/>
  <c r="Z231" i="14" s="1"/>
  <c r="Z232" i="14" s="1"/>
  <c r="Z233" i="14" s="1"/>
  <c r="Z234" i="14" s="1"/>
  <c r="Z235" i="14" s="1"/>
  <c r="Z236" i="14" s="1"/>
  <c r="Z237" i="14" s="1"/>
  <c r="Z238" i="14" s="1"/>
  <c r="X98" i="14"/>
  <c r="X99" i="14" s="1"/>
  <c r="X100" i="14" s="1"/>
  <c r="X101" i="14" s="1"/>
  <c r="X102" i="14" s="1"/>
  <c r="X103" i="14" s="1"/>
  <c r="X104" i="14" s="1"/>
  <c r="X105" i="14" s="1"/>
  <c r="X106" i="14" s="1"/>
  <c r="X107" i="14" s="1"/>
  <c r="X108" i="14" s="1"/>
  <c r="X109" i="14" s="1"/>
  <c r="X110" i="14" s="1"/>
  <c r="X111" i="14" s="1"/>
  <c r="X112" i="14" s="1"/>
  <c r="X113" i="14" s="1"/>
  <c r="X114" i="14" s="1"/>
  <c r="X115" i="14" s="1"/>
  <c r="X116" i="14" s="1"/>
  <c r="X117" i="14" s="1"/>
  <c r="X118" i="14" s="1"/>
  <c r="X119" i="14" s="1"/>
  <c r="X120" i="14" s="1"/>
  <c r="X121" i="14" s="1"/>
  <c r="X122" i="14" s="1"/>
  <c r="X123" i="14" s="1"/>
  <c r="X124" i="14" s="1"/>
  <c r="X125" i="14" s="1"/>
  <c r="X126" i="14" s="1"/>
  <c r="X127" i="14" s="1"/>
  <c r="X128" i="14" s="1"/>
  <c r="X129" i="14" s="1"/>
  <c r="X130" i="14" s="1"/>
  <c r="X131" i="14" s="1"/>
  <c r="X132" i="14" s="1"/>
  <c r="X133" i="14" s="1"/>
  <c r="X134" i="14" s="1"/>
  <c r="X135" i="14" s="1"/>
  <c r="X136" i="14" s="1"/>
  <c r="X137" i="14" s="1"/>
  <c r="X138" i="14" s="1"/>
  <c r="X139" i="14" s="1"/>
  <c r="X140" i="14" s="1"/>
  <c r="X141" i="14" s="1"/>
  <c r="X142" i="14" s="1"/>
  <c r="X143" i="14" s="1"/>
  <c r="X144" i="14" s="1"/>
  <c r="X145" i="14" s="1"/>
  <c r="X146" i="14" s="1"/>
  <c r="X147" i="14" s="1"/>
  <c r="X148" i="14" s="1"/>
  <c r="X149" i="14" s="1"/>
  <c r="X150" i="14" s="1"/>
  <c r="X151" i="14" s="1"/>
  <c r="X152" i="14" s="1"/>
  <c r="X153" i="14" s="1"/>
  <c r="X154" i="14" s="1"/>
  <c r="X155" i="14" s="1"/>
  <c r="X156" i="14" s="1"/>
  <c r="X157" i="14" s="1"/>
  <c r="X158" i="14" s="1"/>
  <c r="X159" i="14" s="1"/>
  <c r="X160" i="14" s="1"/>
  <c r="X161" i="14" s="1"/>
  <c r="X162" i="14" s="1"/>
  <c r="X163" i="14" s="1"/>
  <c r="X164" i="14" s="1"/>
  <c r="X165" i="14" s="1"/>
  <c r="X166" i="14" s="1"/>
  <c r="X167" i="14" s="1"/>
  <c r="X168" i="14" s="1"/>
  <c r="X169" i="14" s="1"/>
  <c r="X170" i="14" s="1"/>
  <c r="X171" i="14" s="1"/>
  <c r="X172" i="14" s="1"/>
  <c r="X173" i="14" s="1"/>
  <c r="X174" i="14" s="1"/>
  <c r="X175" i="14" s="1"/>
  <c r="X176" i="14" s="1"/>
  <c r="X177" i="14" s="1"/>
  <c r="X178" i="14" s="1"/>
  <c r="X179" i="14" s="1"/>
  <c r="X180" i="14" s="1"/>
  <c r="X181" i="14" s="1"/>
  <c r="X182" i="14" s="1"/>
  <c r="X183" i="14" s="1"/>
  <c r="X184" i="14" s="1"/>
  <c r="X185" i="14" s="1"/>
  <c r="X186" i="14" s="1"/>
  <c r="X187" i="14" s="1"/>
  <c r="X188" i="14" s="1"/>
  <c r="X189" i="14" s="1"/>
  <c r="X190" i="14" s="1"/>
  <c r="X191" i="14" s="1"/>
  <c r="X192" i="14" s="1"/>
  <c r="X193" i="14" s="1"/>
  <c r="X194" i="14" s="1"/>
  <c r="X195" i="14" s="1"/>
  <c r="X196" i="14" s="1"/>
  <c r="X197" i="14" s="1"/>
  <c r="X198" i="14" s="1"/>
  <c r="X199" i="14" s="1"/>
  <c r="X200" i="14" s="1"/>
  <c r="X201" i="14" s="1"/>
  <c r="X202" i="14" s="1"/>
  <c r="X203" i="14" s="1"/>
  <c r="X204" i="14" s="1"/>
  <c r="X205" i="14" s="1"/>
  <c r="X206" i="14" s="1"/>
  <c r="X207" i="14" s="1"/>
  <c r="X208" i="14" s="1"/>
  <c r="X209" i="14" s="1"/>
  <c r="X210" i="14" s="1"/>
  <c r="X211" i="14" s="1"/>
  <c r="X212" i="14" s="1"/>
  <c r="X213" i="14" s="1"/>
  <c r="X214" i="14" s="1"/>
  <c r="X215" i="14" s="1"/>
  <c r="X216" i="14" s="1"/>
  <c r="X217" i="14" s="1"/>
  <c r="X218" i="14" s="1"/>
  <c r="X219" i="14" s="1"/>
  <c r="X220" i="14" s="1"/>
  <c r="X221" i="14" s="1"/>
  <c r="X222" i="14" s="1"/>
  <c r="X223" i="14" s="1"/>
  <c r="X224" i="14" s="1"/>
  <c r="X225" i="14" s="1"/>
  <c r="X226" i="14" s="1"/>
  <c r="X227" i="14" s="1"/>
  <c r="X228" i="14" s="1"/>
  <c r="X229" i="14" s="1"/>
  <c r="X230" i="14" s="1"/>
  <c r="X231" i="14" s="1"/>
  <c r="X232" i="14" s="1"/>
  <c r="X233" i="14" s="1"/>
  <c r="X234" i="14" s="1"/>
  <c r="X235" i="14" s="1"/>
  <c r="X236" i="14" s="1"/>
  <c r="X237" i="14" s="1"/>
  <c r="X238" i="14" s="1"/>
  <c r="BI4" i="14"/>
  <c r="BI5" i="14"/>
  <c r="BH5" i="14"/>
  <c r="BH4" i="14"/>
  <c r="U98" i="14"/>
  <c r="U99" i="14" s="1"/>
  <c r="U100" i="14" s="1"/>
  <c r="U101" i="14" s="1"/>
  <c r="U102" i="14" s="1"/>
  <c r="U103" i="14" s="1"/>
  <c r="U104" i="14" s="1"/>
  <c r="U105" i="14" s="1"/>
  <c r="U106" i="14" s="1"/>
  <c r="U107" i="14" s="1"/>
  <c r="U108" i="14" s="1"/>
  <c r="U109" i="14" s="1"/>
  <c r="U110" i="14" s="1"/>
  <c r="U111" i="14" s="1"/>
  <c r="U112" i="14" s="1"/>
  <c r="U113" i="14" s="1"/>
  <c r="U114" i="14" s="1"/>
  <c r="U115" i="14" s="1"/>
  <c r="U116" i="14" s="1"/>
  <c r="U117" i="14" s="1"/>
  <c r="U118" i="14" s="1"/>
  <c r="U119" i="14" s="1"/>
  <c r="U120" i="14" s="1"/>
  <c r="U121" i="14" s="1"/>
  <c r="U122" i="14" s="1"/>
  <c r="U123" i="14" s="1"/>
  <c r="U124" i="14" s="1"/>
  <c r="U125" i="14" s="1"/>
  <c r="U126" i="14" s="1"/>
  <c r="U127" i="14" s="1"/>
  <c r="U128" i="14" s="1"/>
  <c r="U129" i="14" s="1"/>
  <c r="U130" i="14" s="1"/>
  <c r="U131" i="14" s="1"/>
  <c r="U132" i="14" s="1"/>
  <c r="U133" i="14" s="1"/>
  <c r="U134" i="14" s="1"/>
  <c r="U135" i="14" s="1"/>
  <c r="U136" i="14" s="1"/>
  <c r="U137" i="14" s="1"/>
  <c r="U138" i="14" s="1"/>
  <c r="U139" i="14" s="1"/>
  <c r="U140" i="14" s="1"/>
  <c r="U141" i="14" s="1"/>
  <c r="U142" i="14" s="1"/>
  <c r="U143" i="14" s="1"/>
  <c r="U144" i="14" s="1"/>
  <c r="U145" i="14" s="1"/>
  <c r="U146" i="14" s="1"/>
  <c r="U147" i="14" s="1"/>
  <c r="U148" i="14" s="1"/>
  <c r="U149" i="14" s="1"/>
  <c r="U150" i="14" s="1"/>
  <c r="U151" i="14" s="1"/>
  <c r="U152" i="14" s="1"/>
  <c r="U153" i="14" s="1"/>
  <c r="U154" i="14" s="1"/>
  <c r="U155" i="14" s="1"/>
  <c r="U156" i="14" s="1"/>
  <c r="U157" i="14" s="1"/>
  <c r="U158" i="14" s="1"/>
  <c r="U159" i="14" s="1"/>
  <c r="U160" i="14" s="1"/>
  <c r="U161" i="14" s="1"/>
  <c r="U162" i="14" s="1"/>
  <c r="U163" i="14" s="1"/>
  <c r="U164" i="14" s="1"/>
  <c r="U165" i="14" s="1"/>
  <c r="U166" i="14" s="1"/>
  <c r="U167" i="14" s="1"/>
  <c r="U168" i="14" s="1"/>
  <c r="U169" i="14" s="1"/>
  <c r="U170" i="14" s="1"/>
  <c r="U171" i="14" s="1"/>
  <c r="U172" i="14" s="1"/>
  <c r="U173" i="14" s="1"/>
  <c r="U174" i="14" s="1"/>
  <c r="U175" i="14" s="1"/>
  <c r="U176" i="14" s="1"/>
  <c r="U177" i="14" s="1"/>
  <c r="U178" i="14" s="1"/>
  <c r="U179" i="14" s="1"/>
  <c r="U180" i="14" s="1"/>
  <c r="U181" i="14" s="1"/>
  <c r="U182" i="14" s="1"/>
  <c r="U183" i="14" s="1"/>
  <c r="U184" i="14" s="1"/>
  <c r="U185" i="14" s="1"/>
  <c r="U186" i="14" s="1"/>
  <c r="U187" i="14" s="1"/>
  <c r="U188" i="14" s="1"/>
  <c r="U189" i="14" s="1"/>
  <c r="U190" i="14" s="1"/>
  <c r="U191" i="14" s="1"/>
  <c r="U192" i="14" s="1"/>
  <c r="U193" i="14" s="1"/>
  <c r="U194" i="14" s="1"/>
  <c r="U195" i="14" s="1"/>
  <c r="U196" i="14" s="1"/>
  <c r="U197" i="14" s="1"/>
  <c r="U198" i="14" s="1"/>
  <c r="U199" i="14" s="1"/>
  <c r="U200" i="14" s="1"/>
  <c r="U201" i="14" s="1"/>
  <c r="U202" i="14" s="1"/>
  <c r="U203" i="14" s="1"/>
  <c r="U204" i="14" s="1"/>
  <c r="U205" i="14" s="1"/>
  <c r="U206" i="14" s="1"/>
  <c r="U207" i="14" s="1"/>
  <c r="U208" i="14" s="1"/>
  <c r="U209" i="14" s="1"/>
  <c r="U210" i="14" s="1"/>
  <c r="U211" i="14" s="1"/>
  <c r="U212" i="14" s="1"/>
  <c r="U213" i="14" s="1"/>
  <c r="U214" i="14" s="1"/>
  <c r="U215" i="14" s="1"/>
  <c r="U216" i="14" s="1"/>
  <c r="U217" i="14" s="1"/>
  <c r="U218" i="14" s="1"/>
  <c r="U219" i="14" s="1"/>
  <c r="U220" i="14" s="1"/>
  <c r="U221" i="14" s="1"/>
  <c r="U222" i="14" s="1"/>
  <c r="U223" i="14" s="1"/>
  <c r="U224" i="14" s="1"/>
  <c r="U225" i="14" s="1"/>
  <c r="U226" i="14" s="1"/>
  <c r="U227" i="14" s="1"/>
  <c r="U228" i="14" s="1"/>
  <c r="U229" i="14" s="1"/>
  <c r="U230" i="14" s="1"/>
  <c r="U231" i="14" s="1"/>
  <c r="U232" i="14" s="1"/>
  <c r="U233" i="14" s="1"/>
  <c r="U234" i="14" s="1"/>
  <c r="U235" i="14" s="1"/>
  <c r="U236" i="14" s="1"/>
  <c r="U237" i="14" s="1"/>
  <c r="U238" i="14" s="1"/>
  <c r="BD5" i="14"/>
  <c r="BD6" i="14"/>
  <c r="BD4" i="14"/>
  <c r="BE5" i="14"/>
  <c r="BE6" i="14"/>
  <c r="BE4" i="14"/>
  <c r="DT99" i="14"/>
  <c r="DT100" i="14" s="1"/>
  <c r="DT101" i="14" s="1"/>
  <c r="DT102" i="14" s="1"/>
  <c r="DT103" i="14" s="1"/>
  <c r="DT104" i="14" s="1"/>
  <c r="DT105" i="14" s="1"/>
  <c r="DT106" i="14" s="1"/>
  <c r="DT107" i="14" s="1"/>
  <c r="DT108" i="14" s="1"/>
  <c r="DT109" i="14" s="1"/>
  <c r="DT110" i="14" s="1"/>
  <c r="DT111" i="14" s="1"/>
  <c r="DT112" i="14" s="1"/>
  <c r="DT113" i="14" s="1"/>
  <c r="DT114" i="14" s="1"/>
  <c r="DT115" i="14" s="1"/>
  <c r="DT116" i="14" s="1"/>
  <c r="DT117" i="14" s="1"/>
  <c r="DT118" i="14" s="1"/>
  <c r="DT119" i="14" s="1"/>
  <c r="DT120" i="14" s="1"/>
  <c r="DT121" i="14" s="1"/>
  <c r="DT122" i="14" s="1"/>
  <c r="DT123" i="14" s="1"/>
  <c r="DT124" i="14" s="1"/>
  <c r="DT125" i="14" s="1"/>
  <c r="DT126" i="14" s="1"/>
  <c r="DT127" i="14" s="1"/>
  <c r="DT128" i="14" s="1"/>
  <c r="DT129" i="14" s="1"/>
  <c r="DT130" i="14" s="1"/>
  <c r="DT131" i="14" s="1"/>
  <c r="DT132" i="14" s="1"/>
  <c r="DT133" i="14" s="1"/>
  <c r="DT134" i="14" s="1"/>
  <c r="DT135" i="14" s="1"/>
  <c r="DT136" i="14" s="1"/>
  <c r="DT137" i="14" s="1"/>
  <c r="DT138" i="14" s="1"/>
  <c r="DT139" i="14" s="1"/>
  <c r="DT140" i="14" s="1"/>
  <c r="DT141" i="14" s="1"/>
  <c r="DT142" i="14" s="1"/>
  <c r="DT143" i="14" s="1"/>
  <c r="DT144" i="14" s="1"/>
  <c r="DT145" i="14" s="1"/>
  <c r="DT146" i="14" s="1"/>
  <c r="DT147" i="14" s="1"/>
  <c r="DT148" i="14" s="1"/>
  <c r="DT149" i="14" s="1"/>
  <c r="DT150" i="14" s="1"/>
  <c r="DT151" i="14" s="1"/>
  <c r="DT152" i="14" s="1"/>
  <c r="DT153" i="14" s="1"/>
  <c r="DT154" i="14" s="1"/>
  <c r="DT155" i="14" s="1"/>
  <c r="DT156" i="14" s="1"/>
  <c r="DT157" i="14" s="1"/>
  <c r="DT158" i="14" s="1"/>
  <c r="DT159" i="14" s="1"/>
  <c r="DT160" i="14" s="1"/>
  <c r="DT161" i="14" s="1"/>
  <c r="DT162" i="14" s="1"/>
  <c r="DT163" i="14" s="1"/>
  <c r="DT164" i="14" s="1"/>
  <c r="DT165" i="14" s="1"/>
  <c r="DT166" i="14" s="1"/>
  <c r="DT167" i="14" s="1"/>
  <c r="DT168" i="14" s="1"/>
  <c r="DT169" i="14" s="1"/>
  <c r="DT170" i="14" s="1"/>
  <c r="DT171" i="14" s="1"/>
  <c r="DT172" i="14" s="1"/>
  <c r="DT173" i="14" s="1"/>
  <c r="DT174" i="14" s="1"/>
  <c r="DT175" i="14" s="1"/>
  <c r="DT176" i="14" s="1"/>
  <c r="DT177" i="14" s="1"/>
  <c r="DT178" i="14" s="1"/>
  <c r="DT179" i="14" s="1"/>
  <c r="DT180" i="14" s="1"/>
  <c r="DT181" i="14" s="1"/>
  <c r="DT182" i="14" s="1"/>
  <c r="DT183" i="14" s="1"/>
  <c r="DT184" i="14" s="1"/>
  <c r="DT185" i="14" s="1"/>
  <c r="DT186" i="14" s="1"/>
  <c r="DT187" i="14" s="1"/>
  <c r="DT188" i="14" s="1"/>
  <c r="DT189" i="14" s="1"/>
  <c r="DT190" i="14" s="1"/>
  <c r="DT191" i="14" s="1"/>
  <c r="DT192" i="14" s="1"/>
  <c r="DT193" i="14" s="1"/>
  <c r="DT194" i="14" s="1"/>
  <c r="DT195" i="14" s="1"/>
  <c r="DT196" i="14" s="1"/>
  <c r="DT197" i="14" s="1"/>
  <c r="DT198" i="14" s="1"/>
  <c r="DT199" i="14" s="1"/>
  <c r="DT200" i="14" s="1"/>
  <c r="DT201" i="14" s="1"/>
  <c r="DT202" i="14" s="1"/>
  <c r="DT203" i="14" s="1"/>
  <c r="DT204" i="14" s="1"/>
  <c r="DT205" i="14" s="1"/>
  <c r="DT206" i="14" s="1"/>
  <c r="DT207" i="14" s="1"/>
  <c r="DT208" i="14" s="1"/>
  <c r="DT209" i="14" s="1"/>
  <c r="DT210" i="14" s="1"/>
  <c r="DT211" i="14" s="1"/>
  <c r="DT212" i="14" s="1"/>
  <c r="DT213" i="14" s="1"/>
  <c r="DT214" i="14" s="1"/>
  <c r="DT215" i="14" s="1"/>
  <c r="DT216" i="14" s="1"/>
  <c r="DT217" i="14" s="1"/>
  <c r="DT218" i="14" s="1"/>
  <c r="DT219" i="14" s="1"/>
  <c r="DT220" i="14" s="1"/>
  <c r="DT221" i="14" s="1"/>
  <c r="DT222" i="14" s="1"/>
  <c r="DT223" i="14" s="1"/>
  <c r="DT224" i="14" s="1"/>
  <c r="DT225" i="14" s="1"/>
  <c r="DT226" i="14" s="1"/>
  <c r="DT227" i="14" s="1"/>
  <c r="DT228" i="14" s="1"/>
  <c r="DT229" i="14" s="1"/>
  <c r="DT230" i="14" s="1"/>
  <c r="DT231" i="14" s="1"/>
  <c r="DT232" i="14" s="1"/>
  <c r="DT233" i="14" s="1"/>
  <c r="DT234" i="14" s="1"/>
  <c r="DT235" i="14" s="1"/>
  <c r="DT236" i="14" s="1"/>
  <c r="DT237" i="14" s="1"/>
  <c r="DT238" i="14" s="1"/>
  <c r="FC98" i="14"/>
  <c r="DN99" i="14"/>
  <c r="DN100" i="14" s="1"/>
  <c r="DN101" i="14" s="1"/>
  <c r="DN102" i="14" s="1"/>
  <c r="DN103" i="14" s="1"/>
  <c r="DN104" i="14" s="1"/>
  <c r="DN105" i="14" s="1"/>
  <c r="DN106" i="14" s="1"/>
  <c r="DN107" i="14" s="1"/>
  <c r="DN108" i="14" s="1"/>
  <c r="DN109" i="14" s="1"/>
  <c r="DN110" i="14" s="1"/>
  <c r="DN111" i="14" s="1"/>
  <c r="DN112" i="14" s="1"/>
  <c r="DN113" i="14" s="1"/>
  <c r="DN114" i="14" s="1"/>
  <c r="DN115" i="14" s="1"/>
  <c r="DN116" i="14" s="1"/>
  <c r="DN117" i="14" s="1"/>
  <c r="DN118" i="14" s="1"/>
  <c r="DN119" i="14" s="1"/>
  <c r="DN120" i="14" s="1"/>
  <c r="DN121" i="14" s="1"/>
  <c r="DN122" i="14" s="1"/>
  <c r="DN123" i="14" s="1"/>
  <c r="DN124" i="14" s="1"/>
  <c r="DN125" i="14" s="1"/>
  <c r="DN126" i="14" s="1"/>
  <c r="DN127" i="14" s="1"/>
  <c r="DN128" i="14" s="1"/>
  <c r="DN129" i="14" s="1"/>
  <c r="DN130" i="14" s="1"/>
  <c r="DN131" i="14" s="1"/>
  <c r="DN132" i="14" s="1"/>
  <c r="DN133" i="14" s="1"/>
  <c r="DN134" i="14" s="1"/>
  <c r="DN135" i="14" s="1"/>
  <c r="DN136" i="14" s="1"/>
  <c r="DN137" i="14" s="1"/>
  <c r="DN138" i="14" s="1"/>
  <c r="DN139" i="14" s="1"/>
  <c r="DN140" i="14" s="1"/>
  <c r="DN141" i="14" s="1"/>
  <c r="DN142" i="14" s="1"/>
  <c r="DN143" i="14" s="1"/>
  <c r="DN144" i="14" s="1"/>
  <c r="DN145" i="14" s="1"/>
  <c r="DN146" i="14" s="1"/>
  <c r="DN147" i="14" s="1"/>
  <c r="DN148" i="14" s="1"/>
  <c r="DN149" i="14" s="1"/>
  <c r="DN150" i="14" s="1"/>
  <c r="DN151" i="14" s="1"/>
  <c r="DN152" i="14" s="1"/>
  <c r="DN153" i="14" s="1"/>
  <c r="DN154" i="14" s="1"/>
  <c r="DN155" i="14" s="1"/>
  <c r="DN156" i="14" s="1"/>
  <c r="DN157" i="14" s="1"/>
  <c r="DN158" i="14" s="1"/>
  <c r="DN159" i="14" s="1"/>
  <c r="DN160" i="14" s="1"/>
  <c r="DN161" i="14" s="1"/>
  <c r="DN162" i="14" s="1"/>
  <c r="DN163" i="14" s="1"/>
  <c r="DN164" i="14" s="1"/>
  <c r="DN165" i="14" s="1"/>
  <c r="DN166" i="14" s="1"/>
  <c r="DN167" i="14" s="1"/>
  <c r="DN168" i="14" s="1"/>
  <c r="DN169" i="14" s="1"/>
  <c r="DN170" i="14" s="1"/>
  <c r="DN171" i="14" s="1"/>
  <c r="DN172" i="14" s="1"/>
  <c r="DN173" i="14" s="1"/>
  <c r="DN174" i="14" s="1"/>
  <c r="DN175" i="14" s="1"/>
  <c r="DN176" i="14" s="1"/>
  <c r="DN177" i="14" s="1"/>
  <c r="DN178" i="14" s="1"/>
  <c r="DN179" i="14" s="1"/>
  <c r="DN180" i="14" s="1"/>
  <c r="DN181" i="14" s="1"/>
  <c r="DN182" i="14" s="1"/>
  <c r="DN183" i="14" s="1"/>
  <c r="DN184" i="14" s="1"/>
  <c r="DN185" i="14" s="1"/>
  <c r="DN186" i="14" s="1"/>
  <c r="DN187" i="14" s="1"/>
  <c r="DN188" i="14" s="1"/>
  <c r="DN189" i="14" s="1"/>
  <c r="DN190" i="14" s="1"/>
  <c r="DN191" i="14" s="1"/>
  <c r="DN192" i="14" s="1"/>
  <c r="DN193" i="14" s="1"/>
  <c r="DN194" i="14" s="1"/>
  <c r="DN195" i="14" s="1"/>
  <c r="DN196" i="14" s="1"/>
  <c r="DN197" i="14" s="1"/>
  <c r="DN198" i="14" s="1"/>
  <c r="DN199" i="14" s="1"/>
  <c r="DN200" i="14" s="1"/>
  <c r="DN201" i="14" s="1"/>
  <c r="DN202" i="14" s="1"/>
  <c r="DN203" i="14" s="1"/>
  <c r="DN204" i="14" s="1"/>
  <c r="DN205" i="14" s="1"/>
  <c r="DN206" i="14" s="1"/>
  <c r="DN207" i="14" s="1"/>
  <c r="DN208" i="14" s="1"/>
  <c r="DN209" i="14" s="1"/>
  <c r="DN210" i="14" s="1"/>
  <c r="DN211" i="14" s="1"/>
  <c r="DN212" i="14" s="1"/>
  <c r="DN213" i="14" s="1"/>
  <c r="DN214" i="14" s="1"/>
  <c r="DN215" i="14" s="1"/>
  <c r="DN216" i="14" s="1"/>
  <c r="DN217" i="14" s="1"/>
  <c r="DN218" i="14" s="1"/>
  <c r="DN219" i="14" s="1"/>
  <c r="DN220" i="14" s="1"/>
  <c r="DN221" i="14" s="1"/>
  <c r="DN222" i="14" s="1"/>
  <c r="DN223" i="14" s="1"/>
  <c r="DN224" i="14" s="1"/>
  <c r="DN225" i="14" s="1"/>
  <c r="DN226" i="14" s="1"/>
  <c r="DN227" i="14" s="1"/>
  <c r="DN228" i="14" s="1"/>
  <c r="DN229" i="14" s="1"/>
  <c r="DN230" i="14" s="1"/>
  <c r="DN231" i="14" s="1"/>
  <c r="DN232" i="14" s="1"/>
  <c r="DN233" i="14" s="1"/>
  <c r="DN234" i="14" s="1"/>
  <c r="DN235" i="14" s="1"/>
  <c r="DN236" i="14" s="1"/>
  <c r="DN237" i="14" s="1"/>
  <c r="DN238" i="14" s="1"/>
  <c r="EW98" i="14"/>
  <c r="GH98" i="14"/>
  <c r="EY99" i="14"/>
  <c r="EY100" i="14" s="1"/>
  <c r="EY101" i="14" s="1"/>
  <c r="EY102" i="14" s="1"/>
  <c r="DP104" i="14"/>
  <c r="CI100" i="14"/>
  <c r="B103" i="14"/>
  <c r="O104" i="14"/>
  <c r="J102" i="14"/>
  <c r="D102" i="14"/>
  <c r="E102" i="14"/>
  <c r="F102" i="14"/>
  <c r="CG104" i="14"/>
  <c r="AX102" i="14"/>
  <c r="AK101" i="14"/>
  <c r="GI99" i="14"/>
  <c r="HR98" i="14"/>
  <c r="HR99" i="14" s="1"/>
  <c r="EZ100" i="14"/>
  <c r="DM99" i="14"/>
  <c r="DM100" i="14" s="1"/>
  <c r="DM101" i="14" s="1"/>
  <c r="DM102" i="14" s="1"/>
  <c r="DM103" i="14" s="1"/>
  <c r="DM104" i="14" s="1"/>
  <c r="DM105" i="14" s="1"/>
  <c r="DM106" i="14" s="1"/>
  <c r="DM107" i="14" s="1"/>
  <c r="DM108" i="14" s="1"/>
  <c r="DM109" i="14" s="1"/>
  <c r="DM110" i="14" s="1"/>
  <c r="DM111" i="14" s="1"/>
  <c r="DM112" i="14" s="1"/>
  <c r="DM113" i="14" s="1"/>
  <c r="DM114" i="14" s="1"/>
  <c r="DM115" i="14" s="1"/>
  <c r="DM116" i="14" s="1"/>
  <c r="DM117" i="14" s="1"/>
  <c r="DM118" i="14" s="1"/>
  <c r="DM119" i="14" s="1"/>
  <c r="DM120" i="14" s="1"/>
  <c r="DM121" i="14" s="1"/>
  <c r="DM122" i="14" s="1"/>
  <c r="DM123" i="14" s="1"/>
  <c r="DM124" i="14" s="1"/>
  <c r="DM125" i="14" s="1"/>
  <c r="DM126" i="14" s="1"/>
  <c r="DM127" i="14" s="1"/>
  <c r="DM128" i="14" s="1"/>
  <c r="DM129" i="14" s="1"/>
  <c r="DM130" i="14" s="1"/>
  <c r="DM131" i="14" s="1"/>
  <c r="DM132" i="14" s="1"/>
  <c r="DM133" i="14" s="1"/>
  <c r="DM134" i="14" s="1"/>
  <c r="DM135" i="14" s="1"/>
  <c r="DM136" i="14" s="1"/>
  <c r="DM137" i="14" s="1"/>
  <c r="DM138" i="14" s="1"/>
  <c r="DM139" i="14" s="1"/>
  <c r="DM140" i="14" s="1"/>
  <c r="DM141" i="14" s="1"/>
  <c r="DM142" i="14" s="1"/>
  <c r="DM143" i="14" s="1"/>
  <c r="DM144" i="14" s="1"/>
  <c r="DM145" i="14" s="1"/>
  <c r="DM146" i="14" s="1"/>
  <c r="DM147" i="14" s="1"/>
  <c r="DM148" i="14" s="1"/>
  <c r="DM149" i="14" s="1"/>
  <c r="DM150" i="14" s="1"/>
  <c r="DM151" i="14" s="1"/>
  <c r="DM152" i="14" s="1"/>
  <c r="DM153" i="14" s="1"/>
  <c r="DM154" i="14" s="1"/>
  <c r="DM155" i="14" s="1"/>
  <c r="DM156" i="14" s="1"/>
  <c r="DM157" i="14" s="1"/>
  <c r="DM158" i="14" s="1"/>
  <c r="DM159" i="14" s="1"/>
  <c r="DM160" i="14" s="1"/>
  <c r="DM161" i="14" s="1"/>
  <c r="DM162" i="14" s="1"/>
  <c r="DM163" i="14" s="1"/>
  <c r="DM164" i="14" s="1"/>
  <c r="DM165" i="14" s="1"/>
  <c r="DM166" i="14" s="1"/>
  <c r="DM167" i="14" s="1"/>
  <c r="DM168" i="14" s="1"/>
  <c r="DM169" i="14" s="1"/>
  <c r="DM170" i="14" s="1"/>
  <c r="DM171" i="14" s="1"/>
  <c r="DM172" i="14" s="1"/>
  <c r="DM173" i="14" s="1"/>
  <c r="DM174" i="14" s="1"/>
  <c r="DM175" i="14" s="1"/>
  <c r="DM176" i="14" s="1"/>
  <c r="DM177" i="14" s="1"/>
  <c r="DM178" i="14" s="1"/>
  <c r="DM179" i="14" s="1"/>
  <c r="DM180" i="14" s="1"/>
  <c r="DM181" i="14" s="1"/>
  <c r="DM182" i="14" s="1"/>
  <c r="DM183" i="14" s="1"/>
  <c r="DM184" i="14" s="1"/>
  <c r="DM185" i="14" s="1"/>
  <c r="DM186" i="14" s="1"/>
  <c r="DM187" i="14" s="1"/>
  <c r="DM188" i="14" s="1"/>
  <c r="DM189" i="14" s="1"/>
  <c r="DM190" i="14" s="1"/>
  <c r="DM191" i="14" s="1"/>
  <c r="DM192" i="14" s="1"/>
  <c r="DM193" i="14" s="1"/>
  <c r="DM194" i="14" s="1"/>
  <c r="DM195" i="14" s="1"/>
  <c r="DM196" i="14" s="1"/>
  <c r="DM197" i="14" s="1"/>
  <c r="DM198" i="14" s="1"/>
  <c r="DM199" i="14" s="1"/>
  <c r="DM200" i="14" s="1"/>
  <c r="DM201" i="14" s="1"/>
  <c r="DM202" i="14" s="1"/>
  <c r="DM203" i="14" s="1"/>
  <c r="DM204" i="14" s="1"/>
  <c r="DM205" i="14" s="1"/>
  <c r="DM206" i="14" s="1"/>
  <c r="DM207" i="14" s="1"/>
  <c r="DM208" i="14" s="1"/>
  <c r="DM209" i="14" s="1"/>
  <c r="DM210" i="14" s="1"/>
  <c r="DM211" i="14" s="1"/>
  <c r="DM212" i="14" s="1"/>
  <c r="DM213" i="14" s="1"/>
  <c r="DM214" i="14" s="1"/>
  <c r="DM215" i="14" s="1"/>
  <c r="DM216" i="14" s="1"/>
  <c r="DM217" i="14" s="1"/>
  <c r="DM218" i="14" s="1"/>
  <c r="DM219" i="14" s="1"/>
  <c r="DM220" i="14" s="1"/>
  <c r="DM221" i="14" s="1"/>
  <c r="DM222" i="14" s="1"/>
  <c r="DM223" i="14" s="1"/>
  <c r="DM224" i="14" s="1"/>
  <c r="DM225" i="14" s="1"/>
  <c r="DM226" i="14" s="1"/>
  <c r="DM227" i="14" s="1"/>
  <c r="DM228" i="14" s="1"/>
  <c r="DM229" i="14" s="1"/>
  <c r="DM230" i="14" s="1"/>
  <c r="DM231" i="14" s="1"/>
  <c r="DM232" i="14" s="1"/>
  <c r="DM233" i="14" s="1"/>
  <c r="DM234" i="14" s="1"/>
  <c r="DM235" i="14" s="1"/>
  <c r="DM236" i="14" s="1"/>
  <c r="DM237" i="14" s="1"/>
  <c r="DM238" i="14" s="1"/>
  <c r="EV98" i="14"/>
  <c r="FA98" i="14" l="1"/>
  <c r="E99" i="14"/>
  <c r="F99" i="14"/>
  <c r="AM99" i="14"/>
  <c r="D99" i="14"/>
  <c r="J99" i="14" s="1"/>
  <c r="E100" i="14"/>
  <c r="AN100" i="14"/>
  <c r="HT98" i="14"/>
  <c r="HT99" i="14" s="1"/>
  <c r="HT100" i="14" s="1"/>
  <c r="HT101" i="14" s="1"/>
  <c r="HT102" i="14" s="1"/>
  <c r="HT103" i="14" s="1"/>
  <c r="HT104" i="14" s="1"/>
  <c r="HT105" i="14" s="1"/>
  <c r="HT106" i="14" s="1"/>
  <c r="HT107" i="14" s="1"/>
  <c r="HT108" i="14" s="1"/>
  <c r="HT109" i="14" s="1"/>
  <c r="HT110" i="14" s="1"/>
  <c r="HT111" i="14" s="1"/>
  <c r="HT112" i="14" s="1"/>
  <c r="HT113" i="14" s="1"/>
  <c r="HT114" i="14" s="1"/>
  <c r="HT115" i="14" s="1"/>
  <c r="HT116" i="14" s="1"/>
  <c r="HT117" i="14" s="1"/>
  <c r="HT118" i="14" s="1"/>
  <c r="HT119" i="14" s="1"/>
  <c r="HT120" i="14" s="1"/>
  <c r="HT121" i="14" s="1"/>
  <c r="HT122" i="14" s="1"/>
  <c r="HT123" i="14" s="1"/>
  <c r="HT124" i="14" s="1"/>
  <c r="HT125" i="14" s="1"/>
  <c r="HT126" i="14" s="1"/>
  <c r="HT127" i="14" s="1"/>
  <c r="HT128" i="14" s="1"/>
  <c r="HT129" i="14" s="1"/>
  <c r="HT130" i="14" s="1"/>
  <c r="HT131" i="14" s="1"/>
  <c r="HT132" i="14" s="1"/>
  <c r="HT133" i="14" s="1"/>
  <c r="HT134" i="14" s="1"/>
  <c r="HT135" i="14" s="1"/>
  <c r="HT136" i="14" s="1"/>
  <c r="HT137" i="14" s="1"/>
  <c r="HT138" i="14" s="1"/>
  <c r="HT139" i="14" s="1"/>
  <c r="HT140" i="14" s="1"/>
  <c r="HT141" i="14" s="1"/>
  <c r="HT142" i="14" s="1"/>
  <c r="HT143" i="14" s="1"/>
  <c r="HT144" i="14" s="1"/>
  <c r="HT145" i="14" s="1"/>
  <c r="HT146" i="14" s="1"/>
  <c r="HT147" i="14" s="1"/>
  <c r="HT148" i="14" s="1"/>
  <c r="HT149" i="14" s="1"/>
  <c r="HT150" i="14" s="1"/>
  <c r="HT151" i="14" s="1"/>
  <c r="HT152" i="14" s="1"/>
  <c r="HT153" i="14" s="1"/>
  <c r="HT154" i="14" s="1"/>
  <c r="HT155" i="14" s="1"/>
  <c r="HT156" i="14" s="1"/>
  <c r="HT157" i="14" s="1"/>
  <c r="HT158" i="14" s="1"/>
  <c r="HT159" i="14" s="1"/>
  <c r="HT160" i="14" s="1"/>
  <c r="HT161" i="14" s="1"/>
  <c r="HT162" i="14" s="1"/>
  <c r="HT163" i="14" s="1"/>
  <c r="HT164" i="14" s="1"/>
  <c r="HT165" i="14" s="1"/>
  <c r="HT166" i="14" s="1"/>
  <c r="HT167" i="14" s="1"/>
  <c r="HT168" i="14" s="1"/>
  <c r="HT169" i="14" s="1"/>
  <c r="HT170" i="14" s="1"/>
  <c r="HT171" i="14" s="1"/>
  <c r="HT172" i="14" s="1"/>
  <c r="HT173" i="14" s="1"/>
  <c r="HT174" i="14" s="1"/>
  <c r="HT175" i="14" s="1"/>
  <c r="HT176" i="14" s="1"/>
  <c r="HT177" i="14" s="1"/>
  <c r="HT178" i="14" s="1"/>
  <c r="HT179" i="14" s="1"/>
  <c r="HT180" i="14" s="1"/>
  <c r="HT181" i="14" s="1"/>
  <c r="HT182" i="14" s="1"/>
  <c r="HT183" i="14" s="1"/>
  <c r="HT184" i="14" s="1"/>
  <c r="HT185" i="14" s="1"/>
  <c r="HT186" i="14" s="1"/>
  <c r="HT187" i="14" s="1"/>
  <c r="HT188" i="14" s="1"/>
  <c r="HT189" i="14" s="1"/>
  <c r="HT190" i="14" s="1"/>
  <c r="HT191" i="14" s="1"/>
  <c r="HT192" i="14" s="1"/>
  <c r="HT193" i="14" s="1"/>
  <c r="HT194" i="14" s="1"/>
  <c r="HT195" i="14" s="1"/>
  <c r="HT196" i="14" s="1"/>
  <c r="HT197" i="14" s="1"/>
  <c r="HT198" i="14" s="1"/>
  <c r="HT199" i="14" s="1"/>
  <c r="HT200" i="14" s="1"/>
  <c r="HT201" i="14" s="1"/>
  <c r="HT202" i="14" s="1"/>
  <c r="HT203" i="14" s="1"/>
  <c r="HT204" i="14" s="1"/>
  <c r="HT205" i="14" s="1"/>
  <c r="HT206" i="14" s="1"/>
  <c r="HT207" i="14" s="1"/>
  <c r="HT208" i="14" s="1"/>
  <c r="HT209" i="14" s="1"/>
  <c r="HT210" i="14" s="1"/>
  <c r="HT211" i="14" s="1"/>
  <c r="HT212" i="14" s="1"/>
  <c r="HT213" i="14" s="1"/>
  <c r="HT214" i="14" s="1"/>
  <c r="HT215" i="14" s="1"/>
  <c r="HT216" i="14" s="1"/>
  <c r="HT217" i="14" s="1"/>
  <c r="HT218" i="14" s="1"/>
  <c r="HT219" i="14" s="1"/>
  <c r="HT220" i="14" s="1"/>
  <c r="HT221" i="14" s="1"/>
  <c r="HT222" i="14" s="1"/>
  <c r="HT223" i="14" s="1"/>
  <c r="HT224" i="14" s="1"/>
  <c r="HT225" i="14" s="1"/>
  <c r="HT226" i="14" s="1"/>
  <c r="HT227" i="14" s="1"/>
  <c r="HT228" i="14" s="1"/>
  <c r="HT229" i="14" s="1"/>
  <c r="HT230" i="14" s="1"/>
  <c r="HT231" i="14" s="1"/>
  <c r="HT232" i="14" s="1"/>
  <c r="HT233" i="14" s="1"/>
  <c r="HT234" i="14" s="1"/>
  <c r="HT235" i="14" s="1"/>
  <c r="HT236" i="14" s="1"/>
  <c r="HT237" i="14" s="1"/>
  <c r="HT238" i="14" s="1"/>
  <c r="AO100" i="14"/>
  <c r="DF98" i="14"/>
  <c r="AO99" i="14"/>
  <c r="AS99" i="14" s="1"/>
  <c r="AM100" i="14"/>
  <c r="AS100" i="14" s="1"/>
  <c r="F24" i="17"/>
  <c r="BC24" i="17"/>
  <c r="G24" i="17"/>
  <c r="BD24" i="17"/>
  <c r="AT28" i="17"/>
  <c r="AT30" i="17" s="1"/>
  <c r="BC27" i="3" s="1"/>
  <c r="AD18" i="18" s="1"/>
  <c r="AW21" i="17"/>
  <c r="AW15" i="17"/>
  <c r="AW16" i="17"/>
  <c r="AW17" i="17"/>
  <c r="AW18" i="17"/>
  <c r="AW19" i="17"/>
  <c r="AW20" i="17"/>
  <c r="AW22" i="17"/>
  <c r="AW23" i="17"/>
  <c r="F31" i="17"/>
  <c r="M19" i="17"/>
  <c r="AX22" i="17"/>
  <c r="AX19" i="17"/>
  <c r="AX15" i="17"/>
  <c r="AX21" i="17"/>
  <c r="AX20" i="17"/>
  <c r="AX16" i="17"/>
  <c r="AX18" i="17"/>
  <c r="AX17" i="17"/>
  <c r="AX23" i="17"/>
  <c r="AV15" i="17"/>
  <c r="AV19" i="17"/>
  <c r="AV18" i="17"/>
  <c r="AV16" i="17"/>
  <c r="AV17" i="17"/>
  <c r="AV20" i="17"/>
  <c r="AV21" i="17"/>
  <c r="AV22" i="17"/>
  <c r="AV23" i="17"/>
  <c r="AS28" i="17"/>
  <c r="AS30" i="17" s="1"/>
  <c r="BC26" i="3" s="1"/>
  <c r="AX24" i="17"/>
  <c r="AZ24" i="17" s="1"/>
  <c r="BA24" i="17" s="1"/>
  <c r="AX32" i="16"/>
  <c r="H28" i="16"/>
  <c r="I33" i="16"/>
  <c r="N20" i="16"/>
  <c r="I34" i="16"/>
  <c r="BA28" i="16"/>
  <c r="BA32" i="16"/>
  <c r="D100" i="14"/>
  <c r="BK21" i="14"/>
  <c r="BJ24" i="14"/>
  <c r="BJ15" i="14"/>
  <c r="AG42" i="14"/>
  <c r="AH42" i="14" s="1"/>
  <c r="AE98" i="14"/>
  <c r="AE99" i="14" s="1"/>
  <c r="AE100" i="14" s="1"/>
  <c r="AE101" i="14" s="1"/>
  <c r="AE102" i="14" s="1"/>
  <c r="AE103" i="14" s="1"/>
  <c r="AE104" i="14" s="1"/>
  <c r="AE105" i="14" s="1"/>
  <c r="AE106" i="14" s="1"/>
  <c r="AE107" i="14" s="1"/>
  <c r="AE108" i="14" s="1"/>
  <c r="AE109" i="14" s="1"/>
  <c r="AE110" i="14" s="1"/>
  <c r="AE111" i="14" s="1"/>
  <c r="AE112" i="14" s="1"/>
  <c r="AE113" i="14" s="1"/>
  <c r="AE114" i="14" s="1"/>
  <c r="AE115" i="14" s="1"/>
  <c r="AE116" i="14" s="1"/>
  <c r="AE117" i="14" s="1"/>
  <c r="AE118" i="14" s="1"/>
  <c r="AE119" i="14" s="1"/>
  <c r="AE120" i="14" s="1"/>
  <c r="AE121" i="14" s="1"/>
  <c r="AE122" i="14" s="1"/>
  <c r="AE123" i="14" s="1"/>
  <c r="AE124" i="14" s="1"/>
  <c r="AE125" i="14" s="1"/>
  <c r="AE126" i="14" s="1"/>
  <c r="AE127" i="14" s="1"/>
  <c r="AE128" i="14" s="1"/>
  <c r="AE129" i="14" s="1"/>
  <c r="AE130" i="14" s="1"/>
  <c r="AE131" i="14" s="1"/>
  <c r="AE132" i="14" s="1"/>
  <c r="AE133" i="14" s="1"/>
  <c r="AE134" i="14" s="1"/>
  <c r="AE135" i="14" s="1"/>
  <c r="AE136" i="14" s="1"/>
  <c r="AE137" i="14" s="1"/>
  <c r="AE138" i="14" s="1"/>
  <c r="AE139" i="14" s="1"/>
  <c r="AE140" i="14" s="1"/>
  <c r="AE141" i="14" s="1"/>
  <c r="AE142" i="14" s="1"/>
  <c r="AE143" i="14" s="1"/>
  <c r="AE144" i="14" s="1"/>
  <c r="AE145" i="14" s="1"/>
  <c r="AE146" i="14" s="1"/>
  <c r="AE147" i="14" s="1"/>
  <c r="AE148" i="14" s="1"/>
  <c r="AE149" i="14" s="1"/>
  <c r="AE150" i="14" s="1"/>
  <c r="AE151" i="14" s="1"/>
  <c r="AE152" i="14" s="1"/>
  <c r="AE153" i="14" s="1"/>
  <c r="AE154" i="14" s="1"/>
  <c r="AE155" i="14" s="1"/>
  <c r="AE156" i="14" s="1"/>
  <c r="AE157" i="14" s="1"/>
  <c r="AE158" i="14" s="1"/>
  <c r="AE159" i="14" s="1"/>
  <c r="AE160" i="14" s="1"/>
  <c r="AE161" i="14" s="1"/>
  <c r="AE162" i="14" s="1"/>
  <c r="AE163" i="14" s="1"/>
  <c r="AE164" i="14" s="1"/>
  <c r="AE165" i="14" s="1"/>
  <c r="AE166" i="14" s="1"/>
  <c r="AE167" i="14" s="1"/>
  <c r="AE168" i="14" s="1"/>
  <c r="AE169" i="14" s="1"/>
  <c r="AE170" i="14" s="1"/>
  <c r="AE171" i="14" s="1"/>
  <c r="AE172" i="14" s="1"/>
  <c r="AE173" i="14" s="1"/>
  <c r="AE174" i="14" s="1"/>
  <c r="AE175" i="14" s="1"/>
  <c r="AE176" i="14" s="1"/>
  <c r="AE177" i="14" s="1"/>
  <c r="AE178" i="14" s="1"/>
  <c r="AE179" i="14" s="1"/>
  <c r="AE180" i="14" s="1"/>
  <c r="AE181" i="14" s="1"/>
  <c r="AE182" i="14" s="1"/>
  <c r="AE183" i="14" s="1"/>
  <c r="AE184" i="14" s="1"/>
  <c r="AE185" i="14" s="1"/>
  <c r="AE186" i="14" s="1"/>
  <c r="AE187" i="14" s="1"/>
  <c r="AE188" i="14" s="1"/>
  <c r="AE189" i="14" s="1"/>
  <c r="AE190" i="14" s="1"/>
  <c r="AE191" i="14" s="1"/>
  <c r="AE192" i="14" s="1"/>
  <c r="AE193" i="14" s="1"/>
  <c r="AE194" i="14" s="1"/>
  <c r="AE195" i="14" s="1"/>
  <c r="AE196" i="14" s="1"/>
  <c r="AE197" i="14" s="1"/>
  <c r="AE198" i="14" s="1"/>
  <c r="AE199" i="14" s="1"/>
  <c r="AE200" i="14" s="1"/>
  <c r="AE201" i="14" s="1"/>
  <c r="AE202" i="14" s="1"/>
  <c r="AE203" i="14" s="1"/>
  <c r="AE204" i="14" s="1"/>
  <c r="AE205" i="14" s="1"/>
  <c r="AE206" i="14" s="1"/>
  <c r="AE207" i="14" s="1"/>
  <c r="AE208" i="14" s="1"/>
  <c r="AE209" i="14" s="1"/>
  <c r="AE210" i="14" s="1"/>
  <c r="AE211" i="14" s="1"/>
  <c r="AE212" i="14" s="1"/>
  <c r="AE213" i="14" s="1"/>
  <c r="AE214" i="14" s="1"/>
  <c r="AE215" i="14" s="1"/>
  <c r="AE216" i="14" s="1"/>
  <c r="AE217" i="14" s="1"/>
  <c r="AE218" i="14" s="1"/>
  <c r="AE219" i="14" s="1"/>
  <c r="AE220" i="14" s="1"/>
  <c r="AE221" i="14" s="1"/>
  <c r="AE222" i="14" s="1"/>
  <c r="AE223" i="14" s="1"/>
  <c r="AE224" i="14" s="1"/>
  <c r="AE225" i="14" s="1"/>
  <c r="AE226" i="14" s="1"/>
  <c r="AE227" i="14" s="1"/>
  <c r="AE228" i="14" s="1"/>
  <c r="AE229" i="14" s="1"/>
  <c r="AE230" i="14" s="1"/>
  <c r="AE231" i="14" s="1"/>
  <c r="AE232" i="14" s="1"/>
  <c r="AE233" i="14" s="1"/>
  <c r="AE234" i="14" s="1"/>
  <c r="AE235" i="14" s="1"/>
  <c r="AE236" i="14" s="1"/>
  <c r="AE237" i="14" s="1"/>
  <c r="AE238" i="14" s="1"/>
  <c r="BD36" i="14"/>
  <c r="Z42" i="14"/>
  <c r="AG45" i="14"/>
  <c r="AD45" i="14" s="1"/>
  <c r="AD98" i="14"/>
  <c r="AD99" i="14" s="1"/>
  <c r="AD100" i="14" s="1"/>
  <c r="AD101" i="14" s="1"/>
  <c r="AD102" i="14" s="1"/>
  <c r="AD103" i="14" s="1"/>
  <c r="AD104" i="14" s="1"/>
  <c r="AD105" i="14" s="1"/>
  <c r="AD106" i="14" s="1"/>
  <c r="AD107" i="14" s="1"/>
  <c r="AD108" i="14" s="1"/>
  <c r="AD109" i="14" s="1"/>
  <c r="AD110" i="14" s="1"/>
  <c r="AD111" i="14" s="1"/>
  <c r="AD112" i="14" s="1"/>
  <c r="AD113" i="14" s="1"/>
  <c r="AD114" i="14" s="1"/>
  <c r="AD115" i="14" s="1"/>
  <c r="AD116" i="14" s="1"/>
  <c r="AD117" i="14" s="1"/>
  <c r="AD118" i="14" s="1"/>
  <c r="AD119" i="14" s="1"/>
  <c r="AD120" i="14" s="1"/>
  <c r="AD121" i="14" s="1"/>
  <c r="AD122" i="14" s="1"/>
  <c r="AD123" i="14" s="1"/>
  <c r="AD124" i="14" s="1"/>
  <c r="AD125" i="14" s="1"/>
  <c r="AD126" i="14" s="1"/>
  <c r="AD127" i="14" s="1"/>
  <c r="AD128" i="14" s="1"/>
  <c r="AD129" i="14" s="1"/>
  <c r="AD130" i="14" s="1"/>
  <c r="AD131" i="14" s="1"/>
  <c r="AD132" i="14" s="1"/>
  <c r="AD133" i="14" s="1"/>
  <c r="AD134" i="14" s="1"/>
  <c r="AD135" i="14" s="1"/>
  <c r="AD136" i="14" s="1"/>
  <c r="AD137" i="14" s="1"/>
  <c r="AD138" i="14" s="1"/>
  <c r="AD139" i="14" s="1"/>
  <c r="AD140" i="14" s="1"/>
  <c r="AD141" i="14" s="1"/>
  <c r="AD142" i="14" s="1"/>
  <c r="AD143" i="14" s="1"/>
  <c r="AD144" i="14" s="1"/>
  <c r="AD145" i="14" s="1"/>
  <c r="AD146" i="14" s="1"/>
  <c r="AD147" i="14" s="1"/>
  <c r="AD148" i="14" s="1"/>
  <c r="AD149" i="14" s="1"/>
  <c r="AD150" i="14" s="1"/>
  <c r="AD151" i="14" s="1"/>
  <c r="AD152" i="14" s="1"/>
  <c r="AD153" i="14" s="1"/>
  <c r="AD154" i="14" s="1"/>
  <c r="AD155" i="14" s="1"/>
  <c r="AD156" i="14" s="1"/>
  <c r="AD157" i="14" s="1"/>
  <c r="AD158" i="14" s="1"/>
  <c r="AD159" i="14" s="1"/>
  <c r="AD160" i="14" s="1"/>
  <c r="AD161" i="14" s="1"/>
  <c r="AD162" i="14" s="1"/>
  <c r="AD163" i="14" s="1"/>
  <c r="AD164" i="14" s="1"/>
  <c r="AD165" i="14" s="1"/>
  <c r="AD166" i="14" s="1"/>
  <c r="AD167" i="14" s="1"/>
  <c r="AD168" i="14" s="1"/>
  <c r="AD169" i="14" s="1"/>
  <c r="AD170" i="14" s="1"/>
  <c r="AD171" i="14" s="1"/>
  <c r="AD172" i="14" s="1"/>
  <c r="AD173" i="14" s="1"/>
  <c r="AD174" i="14" s="1"/>
  <c r="AD175" i="14" s="1"/>
  <c r="AD176" i="14" s="1"/>
  <c r="AD177" i="14" s="1"/>
  <c r="AD178" i="14" s="1"/>
  <c r="AD179" i="14" s="1"/>
  <c r="AD180" i="14" s="1"/>
  <c r="AD181" i="14" s="1"/>
  <c r="AD182" i="14" s="1"/>
  <c r="AD183" i="14" s="1"/>
  <c r="AD184" i="14" s="1"/>
  <c r="AD185" i="14" s="1"/>
  <c r="AD186" i="14" s="1"/>
  <c r="AD187" i="14" s="1"/>
  <c r="AD188" i="14" s="1"/>
  <c r="AD189" i="14" s="1"/>
  <c r="AD190" i="14" s="1"/>
  <c r="AD191" i="14" s="1"/>
  <c r="AD192" i="14" s="1"/>
  <c r="AD193" i="14" s="1"/>
  <c r="AD194" i="14" s="1"/>
  <c r="AD195" i="14" s="1"/>
  <c r="AD196" i="14" s="1"/>
  <c r="AD197" i="14" s="1"/>
  <c r="AD198" i="14" s="1"/>
  <c r="AD199" i="14" s="1"/>
  <c r="AD200" i="14" s="1"/>
  <c r="AD201" i="14" s="1"/>
  <c r="AD202" i="14" s="1"/>
  <c r="AD203" i="14" s="1"/>
  <c r="AD204" i="14" s="1"/>
  <c r="AD205" i="14" s="1"/>
  <c r="AD206" i="14" s="1"/>
  <c r="AD207" i="14" s="1"/>
  <c r="AD208" i="14" s="1"/>
  <c r="AD209" i="14" s="1"/>
  <c r="AD210" i="14" s="1"/>
  <c r="AD211" i="14" s="1"/>
  <c r="AD212" i="14" s="1"/>
  <c r="AD213" i="14" s="1"/>
  <c r="AD214" i="14" s="1"/>
  <c r="AD215" i="14" s="1"/>
  <c r="AD216" i="14" s="1"/>
  <c r="AD217" i="14" s="1"/>
  <c r="AD218" i="14" s="1"/>
  <c r="AD219" i="14" s="1"/>
  <c r="AD220" i="14" s="1"/>
  <c r="AD221" i="14" s="1"/>
  <c r="AD222" i="14" s="1"/>
  <c r="AD223" i="14" s="1"/>
  <c r="AD224" i="14" s="1"/>
  <c r="AD225" i="14" s="1"/>
  <c r="AD226" i="14" s="1"/>
  <c r="AD227" i="14" s="1"/>
  <c r="AD228" i="14" s="1"/>
  <c r="AD229" i="14" s="1"/>
  <c r="AD230" i="14" s="1"/>
  <c r="AD231" i="14" s="1"/>
  <c r="AD232" i="14" s="1"/>
  <c r="AD233" i="14" s="1"/>
  <c r="AD234" i="14" s="1"/>
  <c r="AD235" i="14" s="1"/>
  <c r="AD236" i="14" s="1"/>
  <c r="AD237" i="14" s="1"/>
  <c r="AD238" i="14" s="1"/>
  <c r="BD35" i="14"/>
  <c r="Z41" i="14"/>
  <c r="BE37" i="14"/>
  <c r="AA43" i="14"/>
  <c r="BI15" i="14"/>
  <c r="BE34" i="14"/>
  <c r="AA40" i="14"/>
  <c r="BL98" i="14"/>
  <c r="BL99" i="14" s="1"/>
  <c r="BL100" i="14" s="1"/>
  <c r="BL101" i="14" s="1"/>
  <c r="BL102" i="14" s="1"/>
  <c r="BL103" i="14" s="1"/>
  <c r="BL104" i="14" s="1"/>
  <c r="BL105" i="14" s="1"/>
  <c r="BL106" i="14" s="1"/>
  <c r="BL107" i="14" s="1"/>
  <c r="BL108" i="14" s="1"/>
  <c r="BL109" i="14" s="1"/>
  <c r="BL110" i="14" s="1"/>
  <c r="BL111" i="14" s="1"/>
  <c r="BL112" i="14" s="1"/>
  <c r="BL113" i="14" s="1"/>
  <c r="BL114" i="14" s="1"/>
  <c r="BL115" i="14" s="1"/>
  <c r="BL116" i="14" s="1"/>
  <c r="BL117" i="14" s="1"/>
  <c r="BL118" i="14" s="1"/>
  <c r="BL119" i="14" s="1"/>
  <c r="BL120" i="14" s="1"/>
  <c r="BL121" i="14" s="1"/>
  <c r="BL122" i="14" s="1"/>
  <c r="BL123" i="14" s="1"/>
  <c r="BL124" i="14" s="1"/>
  <c r="BL125" i="14" s="1"/>
  <c r="BL126" i="14" s="1"/>
  <c r="BL127" i="14" s="1"/>
  <c r="BL128" i="14" s="1"/>
  <c r="BL129" i="14" s="1"/>
  <c r="BL130" i="14" s="1"/>
  <c r="BL131" i="14" s="1"/>
  <c r="BL132" i="14" s="1"/>
  <c r="BL133" i="14" s="1"/>
  <c r="BL134" i="14" s="1"/>
  <c r="BL135" i="14" s="1"/>
  <c r="BL136" i="14" s="1"/>
  <c r="BL137" i="14" s="1"/>
  <c r="BL138" i="14" s="1"/>
  <c r="BL139" i="14" s="1"/>
  <c r="BL140" i="14" s="1"/>
  <c r="BL141" i="14" s="1"/>
  <c r="BL142" i="14" s="1"/>
  <c r="BL143" i="14" s="1"/>
  <c r="BL144" i="14" s="1"/>
  <c r="BL145" i="14" s="1"/>
  <c r="BL146" i="14" s="1"/>
  <c r="BL147" i="14" s="1"/>
  <c r="BL148" i="14" s="1"/>
  <c r="BL149" i="14" s="1"/>
  <c r="BL150" i="14" s="1"/>
  <c r="BL151" i="14" s="1"/>
  <c r="BL152" i="14" s="1"/>
  <c r="BL153" i="14" s="1"/>
  <c r="BL154" i="14" s="1"/>
  <c r="BL155" i="14" s="1"/>
  <c r="BL156" i="14" s="1"/>
  <c r="BL157" i="14" s="1"/>
  <c r="BL158" i="14" s="1"/>
  <c r="BL159" i="14" s="1"/>
  <c r="BL160" i="14" s="1"/>
  <c r="BL161" i="14" s="1"/>
  <c r="BL162" i="14" s="1"/>
  <c r="BL163" i="14" s="1"/>
  <c r="BL164" i="14" s="1"/>
  <c r="BL165" i="14" s="1"/>
  <c r="BL166" i="14" s="1"/>
  <c r="BL167" i="14" s="1"/>
  <c r="BL168" i="14" s="1"/>
  <c r="BL169" i="14" s="1"/>
  <c r="BL170" i="14" s="1"/>
  <c r="BL171" i="14" s="1"/>
  <c r="BL172" i="14" s="1"/>
  <c r="BL173" i="14" s="1"/>
  <c r="BL174" i="14" s="1"/>
  <c r="BL175" i="14" s="1"/>
  <c r="BL176" i="14" s="1"/>
  <c r="BL177" i="14" s="1"/>
  <c r="BL178" i="14" s="1"/>
  <c r="BL179" i="14" s="1"/>
  <c r="BL180" i="14" s="1"/>
  <c r="BL181" i="14" s="1"/>
  <c r="BL182" i="14" s="1"/>
  <c r="BL183" i="14" s="1"/>
  <c r="BL184" i="14" s="1"/>
  <c r="BL185" i="14" s="1"/>
  <c r="BL186" i="14" s="1"/>
  <c r="BL187" i="14" s="1"/>
  <c r="BL188" i="14" s="1"/>
  <c r="BL189" i="14" s="1"/>
  <c r="BL190" i="14" s="1"/>
  <c r="BL191" i="14" s="1"/>
  <c r="BL192" i="14" s="1"/>
  <c r="BL193" i="14" s="1"/>
  <c r="BL194" i="14" s="1"/>
  <c r="BL195" i="14" s="1"/>
  <c r="BL196" i="14" s="1"/>
  <c r="BL197" i="14" s="1"/>
  <c r="BL198" i="14" s="1"/>
  <c r="BL199" i="14" s="1"/>
  <c r="BL200" i="14" s="1"/>
  <c r="BL201" i="14" s="1"/>
  <c r="BL202" i="14" s="1"/>
  <c r="BL203" i="14" s="1"/>
  <c r="BL204" i="14" s="1"/>
  <c r="BL205" i="14" s="1"/>
  <c r="BL206" i="14" s="1"/>
  <c r="BL207" i="14" s="1"/>
  <c r="BL208" i="14" s="1"/>
  <c r="BL209" i="14" s="1"/>
  <c r="BL210" i="14" s="1"/>
  <c r="BL211" i="14" s="1"/>
  <c r="BL212" i="14" s="1"/>
  <c r="BL213" i="14" s="1"/>
  <c r="BL214" i="14" s="1"/>
  <c r="BL215" i="14" s="1"/>
  <c r="BL216" i="14" s="1"/>
  <c r="BL217" i="14" s="1"/>
  <c r="BL218" i="14" s="1"/>
  <c r="BL219" i="14" s="1"/>
  <c r="BL220" i="14" s="1"/>
  <c r="BL221" i="14" s="1"/>
  <c r="BL222" i="14" s="1"/>
  <c r="BL223" i="14" s="1"/>
  <c r="BL224" i="14" s="1"/>
  <c r="BL225" i="14" s="1"/>
  <c r="BL226" i="14" s="1"/>
  <c r="BL227" i="14" s="1"/>
  <c r="BL228" i="14" s="1"/>
  <c r="BL229" i="14" s="1"/>
  <c r="BL230" i="14" s="1"/>
  <c r="BL231" i="14" s="1"/>
  <c r="BL232" i="14" s="1"/>
  <c r="BL233" i="14" s="1"/>
  <c r="BL234" i="14" s="1"/>
  <c r="BL235" i="14" s="1"/>
  <c r="BL236" i="14" s="1"/>
  <c r="BL237" i="14" s="1"/>
  <c r="BL238" i="14" s="1"/>
  <c r="BD37" i="14"/>
  <c r="Z43" i="14"/>
  <c r="BP98" i="14"/>
  <c r="BP99" i="14" s="1"/>
  <c r="BP100" i="14" s="1"/>
  <c r="BP101" i="14" s="1"/>
  <c r="BP102" i="14" s="1"/>
  <c r="BP103" i="14" s="1"/>
  <c r="BP104" i="14" s="1"/>
  <c r="BP105" i="14" s="1"/>
  <c r="BP106" i="14" s="1"/>
  <c r="BP107" i="14" s="1"/>
  <c r="BP108" i="14" s="1"/>
  <c r="BP109" i="14" s="1"/>
  <c r="BP110" i="14" s="1"/>
  <c r="BP111" i="14" s="1"/>
  <c r="BP112" i="14" s="1"/>
  <c r="BP113" i="14" s="1"/>
  <c r="BP114" i="14" s="1"/>
  <c r="BP115" i="14" s="1"/>
  <c r="BP116" i="14" s="1"/>
  <c r="BP117" i="14" s="1"/>
  <c r="BP118" i="14" s="1"/>
  <c r="BP119" i="14" s="1"/>
  <c r="BP120" i="14" s="1"/>
  <c r="BP121" i="14" s="1"/>
  <c r="BP122" i="14" s="1"/>
  <c r="BP123" i="14" s="1"/>
  <c r="BP124" i="14" s="1"/>
  <c r="BP125" i="14" s="1"/>
  <c r="BP126" i="14" s="1"/>
  <c r="BP127" i="14" s="1"/>
  <c r="BP128" i="14" s="1"/>
  <c r="BP129" i="14" s="1"/>
  <c r="BP130" i="14" s="1"/>
  <c r="BP131" i="14" s="1"/>
  <c r="BP132" i="14" s="1"/>
  <c r="BP133" i="14" s="1"/>
  <c r="BP134" i="14" s="1"/>
  <c r="BP135" i="14" s="1"/>
  <c r="BP136" i="14" s="1"/>
  <c r="BP137" i="14" s="1"/>
  <c r="BP138" i="14" s="1"/>
  <c r="BP139" i="14" s="1"/>
  <c r="BP140" i="14" s="1"/>
  <c r="BP141" i="14" s="1"/>
  <c r="BP142" i="14" s="1"/>
  <c r="BP143" i="14" s="1"/>
  <c r="BP144" i="14" s="1"/>
  <c r="BP145" i="14" s="1"/>
  <c r="BP146" i="14" s="1"/>
  <c r="BP147" i="14" s="1"/>
  <c r="BP148" i="14" s="1"/>
  <c r="BP149" i="14" s="1"/>
  <c r="BP150" i="14" s="1"/>
  <c r="BP151" i="14" s="1"/>
  <c r="BP152" i="14" s="1"/>
  <c r="BP153" i="14" s="1"/>
  <c r="BP154" i="14" s="1"/>
  <c r="BP155" i="14" s="1"/>
  <c r="BP156" i="14" s="1"/>
  <c r="BP157" i="14" s="1"/>
  <c r="BP158" i="14" s="1"/>
  <c r="BP159" i="14" s="1"/>
  <c r="BP160" i="14" s="1"/>
  <c r="BP161" i="14" s="1"/>
  <c r="BP162" i="14" s="1"/>
  <c r="BP163" i="14" s="1"/>
  <c r="BP164" i="14" s="1"/>
  <c r="BP165" i="14" s="1"/>
  <c r="BP166" i="14" s="1"/>
  <c r="BP167" i="14" s="1"/>
  <c r="BP168" i="14" s="1"/>
  <c r="BP169" i="14" s="1"/>
  <c r="BP170" i="14" s="1"/>
  <c r="BP171" i="14" s="1"/>
  <c r="BP172" i="14" s="1"/>
  <c r="BP173" i="14" s="1"/>
  <c r="BP174" i="14" s="1"/>
  <c r="BP175" i="14" s="1"/>
  <c r="BP176" i="14" s="1"/>
  <c r="BP177" i="14" s="1"/>
  <c r="BP178" i="14" s="1"/>
  <c r="BP179" i="14" s="1"/>
  <c r="BP180" i="14" s="1"/>
  <c r="BP181" i="14" s="1"/>
  <c r="BP182" i="14" s="1"/>
  <c r="BP183" i="14" s="1"/>
  <c r="BP184" i="14" s="1"/>
  <c r="BP185" i="14" s="1"/>
  <c r="BP186" i="14" s="1"/>
  <c r="BP187" i="14" s="1"/>
  <c r="BP188" i="14" s="1"/>
  <c r="BP189" i="14" s="1"/>
  <c r="BP190" i="14" s="1"/>
  <c r="BP191" i="14" s="1"/>
  <c r="BP192" i="14" s="1"/>
  <c r="BP193" i="14" s="1"/>
  <c r="BP194" i="14" s="1"/>
  <c r="BP195" i="14" s="1"/>
  <c r="BP196" i="14" s="1"/>
  <c r="BP197" i="14" s="1"/>
  <c r="BP198" i="14" s="1"/>
  <c r="BP199" i="14" s="1"/>
  <c r="BP200" i="14" s="1"/>
  <c r="BP201" i="14" s="1"/>
  <c r="BP202" i="14" s="1"/>
  <c r="BP203" i="14" s="1"/>
  <c r="BP204" i="14" s="1"/>
  <c r="BP205" i="14" s="1"/>
  <c r="BP206" i="14" s="1"/>
  <c r="BP207" i="14" s="1"/>
  <c r="BP208" i="14" s="1"/>
  <c r="BP209" i="14" s="1"/>
  <c r="BP210" i="14" s="1"/>
  <c r="BP211" i="14" s="1"/>
  <c r="BP212" i="14" s="1"/>
  <c r="BP213" i="14" s="1"/>
  <c r="BP214" i="14" s="1"/>
  <c r="BP215" i="14" s="1"/>
  <c r="BP216" i="14" s="1"/>
  <c r="BP217" i="14" s="1"/>
  <c r="BP218" i="14" s="1"/>
  <c r="BP219" i="14" s="1"/>
  <c r="BP220" i="14" s="1"/>
  <c r="BP221" i="14" s="1"/>
  <c r="BP222" i="14" s="1"/>
  <c r="BP223" i="14" s="1"/>
  <c r="BP224" i="14" s="1"/>
  <c r="BP225" i="14" s="1"/>
  <c r="BP226" i="14" s="1"/>
  <c r="BP227" i="14" s="1"/>
  <c r="BP228" i="14" s="1"/>
  <c r="BP229" i="14" s="1"/>
  <c r="BP230" i="14" s="1"/>
  <c r="BP231" i="14" s="1"/>
  <c r="BP232" i="14" s="1"/>
  <c r="BP233" i="14" s="1"/>
  <c r="BP234" i="14" s="1"/>
  <c r="BP235" i="14" s="1"/>
  <c r="BP236" i="14" s="1"/>
  <c r="BP237" i="14" s="1"/>
  <c r="BP238" i="14" s="1"/>
  <c r="BE38" i="14"/>
  <c r="AA44" i="14"/>
  <c r="BM98" i="14"/>
  <c r="BM99" i="14" s="1"/>
  <c r="BM100" i="14" s="1"/>
  <c r="BM101" i="14" s="1"/>
  <c r="BM102" i="14" s="1"/>
  <c r="BM103" i="14" s="1"/>
  <c r="BM104" i="14" s="1"/>
  <c r="BM105" i="14" s="1"/>
  <c r="BM106" i="14" s="1"/>
  <c r="BM107" i="14" s="1"/>
  <c r="BM108" i="14" s="1"/>
  <c r="BM109" i="14" s="1"/>
  <c r="BM110" i="14" s="1"/>
  <c r="BM111" i="14" s="1"/>
  <c r="BM112" i="14" s="1"/>
  <c r="BM113" i="14" s="1"/>
  <c r="BM114" i="14" s="1"/>
  <c r="BM115" i="14" s="1"/>
  <c r="BM116" i="14" s="1"/>
  <c r="BM117" i="14" s="1"/>
  <c r="BM118" i="14" s="1"/>
  <c r="BM119" i="14" s="1"/>
  <c r="BM120" i="14" s="1"/>
  <c r="BM121" i="14" s="1"/>
  <c r="BM122" i="14" s="1"/>
  <c r="BM123" i="14" s="1"/>
  <c r="BM124" i="14" s="1"/>
  <c r="BM125" i="14" s="1"/>
  <c r="BM126" i="14" s="1"/>
  <c r="BM127" i="14" s="1"/>
  <c r="BM128" i="14" s="1"/>
  <c r="BM129" i="14" s="1"/>
  <c r="BM130" i="14" s="1"/>
  <c r="BM131" i="14" s="1"/>
  <c r="BM132" i="14" s="1"/>
  <c r="BM133" i="14" s="1"/>
  <c r="BM134" i="14" s="1"/>
  <c r="BM135" i="14" s="1"/>
  <c r="BM136" i="14" s="1"/>
  <c r="BM137" i="14" s="1"/>
  <c r="BM138" i="14" s="1"/>
  <c r="BM139" i="14" s="1"/>
  <c r="BM140" i="14" s="1"/>
  <c r="BM141" i="14" s="1"/>
  <c r="BM142" i="14" s="1"/>
  <c r="BM143" i="14" s="1"/>
  <c r="BM144" i="14" s="1"/>
  <c r="BM145" i="14" s="1"/>
  <c r="BM146" i="14" s="1"/>
  <c r="BM147" i="14" s="1"/>
  <c r="BM148" i="14" s="1"/>
  <c r="BM149" i="14" s="1"/>
  <c r="BM150" i="14" s="1"/>
  <c r="BM151" i="14" s="1"/>
  <c r="BM152" i="14" s="1"/>
  <c r="BM153" i="14" s="1"/>
  <c r="BM154" i="14" s="1"/>
  <c r="BM155" i="14" s="1"/>
  <c r="BM156" i="14" s="1"/>
  <c r="BM157" i="14" s="1"/>
  <c r="BM158" i="14" s="1"/>
  <c r="BM159" i="14" s="1"/>
  <c r="BM160" i="14" s="1"/>
  <c r="BM161" i="14" s="1"/>
  <c r="BM162" i="14" s="1"/>
  <c r="BM163" i="14" s="1"/>
  <c r="BM164" i="14" s="1"/>
  <c r="BM165" i="14" s="1"/>
  <c r="BM166" i="14" s="1"/>
  <c r="BM167" i="14" s="1"/>
  <c r="BM168" i="14" s="1"/>
  <c r="BM169" i="14" s="1"/>
  <c r="BM170" i="14" s="1"/>
  <c r="BM171" i="14" s="1"/>
  <c r="BM172" i="14" s="1"/>
  <c r="BM173" i="14" s="1"/>
  <c r="BM174" i="14" s="1"/>
  <c r="BM175" i="14" s="1"/>
  <c r="BM176" i="14" s="1"/>
  <c r="BM177" i="14" s="1"/>
  <c r="BM178" i="14" s="1"/>
  <c r="BM179" i="14" s="1"/>
  <c r="BM180" i="14" s="1"/>
  <c r="BM181" i="14" s="1"/>
  <c r="BM182" i="14" s="1"/>
  <c r="BM183" i="14" s="1"/>
  <c r="BM184" i="14" s="1"/>
  <c r="BM185" i="14" s="1"/>
  <c r="BM186" i="14" s="1"/>
  <c r="BM187" i="14" s="1"/>
  <c r="BM188" i="14" s="1"/>
  <c r="BM189" i="14" s="1"/>
  <c r="BM190" i="14" s="1"/>
  <c r="BM191" i="14" s="1"/>
  <c r="BM192" i="14" s="1"/>
  <c r="BM193" i="14" s="1"/>
  <c r="BM194" i="14" s="1"/>
  <c r="BM195" i="14" s="1"/>
  <c r="BM196" i="14" s="1"/>
  <c r="BM197" i="14" s="1"/>
  <c r="BM198" i="14" s="1"/>
  <c r="BM199" i="14" s="1"/>
  <c r="BM200" i="14" s="1"/>
  <c r="BM201" i="14" s="1"/>
  <c r="BM202" i="14" s="1"/>
  <c r="BM203" i="14" s="1"/>
  <c r="BM204" i="14" s="1"/>
  <c r="BM205" i="14" s="1"/>
  <c r="BM206" i="14" s="1"/>
  <c r="BM207" i="14" s="1"/>
  <c r="BM208" i="14" s="1"/>
  <c r="BM209" i="14" s="1"/>
  <c r="BM210" i="14" s="1"/>
  <c r="BM211" i="14" s="1"/>
  <c r="BM212" i="14" s="1"/>
  <c r="BM213" i="14" s="1"/>
  <c r="BM214" i="14" s="1"/>
  <c r="BM215" i="14" s="1"/>
  <c r="BM216" i="14" s="1"/>
  <c r="BM217" i="14" s="1"/>
  <c r="BM218" i="14" s="1"/>
  <c r="BM219" i="14" s="1"/>
  <c r="BM220" i="14" s="1"/>
  <c r="BM221" i="14" s="1"/>
  <c r="BM222" i="14" s="1"/>
  <c r="BM223" i="14" s="1"/>
  <c r="BM224" i="14" s="1"/>
  <c r="BM225" i="14" s="1"/>
  <c r="BM226" i="14" s="1"/>
  <c r="BM227" i="14" s="1"/>
  <c r="BM228" i="14" s="1"/>
  <c r="BM229" i="14" s="1"/>
  <c r="BM230" i="14" s="1"/>
  <c r="BM231" i="14" s="1"/>
  <c r="BM232" i="14" s="1"/>
  <c r="BM233" i="14" s="1"/>
  <c r="BM234" i="14" s="1"/>
  <c r="BM235" i="14" s="1"/>
  <c r="BM236" i="14" s="1"/>
  <c r="BM237" i="14" s="1"/>
  <c r="BM238" i="14" s="1"/>
  <c r="BD38" i="14"/>
  <c r="Z44" i="14"/>
  <c r="BN98" i="14"/>
  <c r="BN99" i="14" s="1"/>
  <c r="BN100" i="14" s="1"/>
  <c r="BN101" i="14" s="1"/>
  <c r="BN102" i="14" s="1"/>
  <c r="BN103" i="14" s="1"/>
  <c r="BN104" i="14" s="1"/>
  <c r="BN105" i="14" s="1"/>
  <c r="BN106" i="14" s="1"/>
  <c r="BN107" i="14" s="1"/>
  <c r="BN108" i="14" s="1"/>
  <c r="BN109" i="14" s="1"/>
  <c r="BN110" i="14" s="1"/>
  <c r="BN111" i="14" s="1"/>
  <c r="BN112" i="14" s="1"/>
  <c r="BN113" i="14" s="1"/>
  <c r="BN114" i="14" s="1"/>
  <c r="BN115" i="14" s="1"/>
  <c r="BN116" i="14" s="1"/>
  <c r="BN117" i="14" s="1"/>
  <c r="BN118" i="14" s="1"/>
  <c r="BN119" i="14" s="1"/>
  <c r="BN120" i="14" s="1"/>
  <c r="BN121" i="14" s="1"/>
  <c r="BN122" i="14" s="1"/>
  <c r="BN123" i="14" s="1"/>
  <c r="BN124" i="14" s="1"/>
  <c r="BN125" i="14" s="1"/>
  <c r="BN126" i="14" s="1"/>
  <c r="BN127" i="14" s="1"/>
  <c r="BN128" i="14" s="1"/>
  <c r="BN129" i="14" s="1"/>
  <c r="BN130" i="14" s="1"/>
  <c r="BN131" i="14" s="1"/>
  <c r="BN132" i="14" s="1"/>
  <c r="BN133" i="14" s="1"/>
  <c r="BN134" i="14" s="1"/>
  <c r="BN135" i="14" s="1"/>
  <c r="BN136" i="14" s="1"/>
  <c r="BN137" i="14" s="1"/>
  <c r="BN138" i="14" s="1"/>
  <c r="BN139" i="14" s="1"/>
  <c r="BN140" i="14" s="1"/>
  <c r="BN141" i="14" s="1"/>
  <c r="BN142" i="14" s="1"/>
  <c r="BN143" i="14" s="1"/>
  <c r="BN144" i="14" s="1"/>
  <c r="BN145" i="14" s="1"/>
  <c r="BN146" i="14" s="1"/>
  <c r="BN147" i="14" s="1"/>
  <c r="BN148" i="14" s="1"/>
  <c r="BN149" i="14" s="1"/>
  <c r="BN150" i="14" s="1"/>
  <c r="BN151" i="14" s="1"/>
  <c r="BN152" i="14" s="1"/>
  <c r="BN153" i="14" s="1"/>
  <c r="BN154" i="14" s="1"/>
  <c r="BN155" i="14" s="1"/>
  <c r="BN156" i="14" s="1"/>
  <c r="BN157" i="14" s="1"/>
  <c r="BN158" i="14" s="1"/>
  <c r="BN159" i="14" s="1"/>
  <c r="BN160" i="14" s="1"/>
  <c r="BN161" i="14" s="1"/>
  <c r="BN162" i="14" s="1"/>
  <c r="BN163" i="14" s="1"/>
  <c r="BN164" i="14" s="1"/>
  <c r="BN165" i="14" s="1"/>
  <c r="BN166" i="14" s="1"/>
  <c r="BN167" i="14" s="1"/>
  <c r="BN168" i="14" s="1"/>
  <c r="BN169" i="14" s="1"/>
  <c r="BN170" i="14" s="1"/>
  <c r="BN171" i="14" s="1"/>
  <c r="BN172" i="14" s="1"/>
  <c r="BN173" i="14" s="1"/>
  <c r="BN174" i="14" s="1"/>
  <c r="BN175" i="14" s="1"/>
  <c r="BN176" i="14" s="1"/>
  <c r="BN177" i="14" s="1"/>
  <c r="BN178" i="14" s="1"/>
  <c r="BN179" i="14" s="1"/>
  <c r="BN180" i="14" s="1"/>
  <c r="BN181" i="14" s="1"/>
  <c r="BN182" i="14" s="1"/>
  <c r="BN183" i="14" s="1"/>
  <c r="BN184" i="14" s="1"/>
  <c r="BN185" i="14" s="1"/>
  <c r="BN186" i="14" s="1"/>
  <c r="BN187" i="14" s="1"/>
  <c r="BN188" i="14" s="1"/>
  <c r="BN189" i="14" s="1"/>
  <c r="BN190" i="14" s="1"/>
  <c r="BN191" i="14" s="1"/>
  <c r="BN192" i="14" s="1"/>
  <c r="BN193" i="14" s="1"/>
  <c r="BN194" i="14" s="1"/>
  <c r="BN195" i="14" s="1"/>
  <c r="BN196" i="14" s="1"/>
  <c r="BN197" i="14" s="1"/>
  <c r="BN198" i="14" s="1"/>
  <c r="BN199" i="14" s="1"/>
  <c r="BN200" i="14" s="1"/>
  <c r="BN201" i="14" s="1"/>
  <c r="BN202" i="14" s="1"/>
  <c r="BN203" i="14" s="1"/>
  <c r="BN204" i="14" s="1"/>
  <c r="BN205" i="14" s="1"/>
  <c r="BN206" i="14" s="1"/>
  <c r="BN207" i="14" s="1"/>
  <c r="BN208" i="14" s="1"/>
  <c r="BN209" i="14" s="1"/>
  <c r="BN210" i="14" s="1"/>
  <c r="BN211" i="14" s="1"/>
  <c r="BN212" i="14" s="1"/>
  <c r="BN213" i="14" s="1"/>
  <c r="BN214" i="14" s="1"/>
  <c r="BN215" i="14" s="1"/>
  <c r="BN216" i="14" s="1"/>
  <c r="BN217" i="14" s="1"/>
  <c r="BN218" i="14" s="1"/>
  <c r="BN219" i="14" s="1"/>
  <c r="BN220" i="14" s="1"/>
  <c r="BN221" i="14" s="1"/>
  <c r="BN222" i="14" s="1"/>
  <c r="BN223" i="14" s="1"/>
  <c r="BN224" i="14" s="1"/>
  <c r="BN225" i="14" s="1"/>
  <c r="BN226" i="14" s="1"/>
  <c r="BN227" i="14" s="1"/>
  <c r="BN228" i="14" s="1"/>
  <c r="BN229" i="14" s="1"/>
  <c r="BN230" i="14" s="1"/>
  <c r="BN231" i="14" s="1"/>
  <c r="BN232" i="14" s="1"/>
  <c r="BN233" i="14" s="1"/>
  <c r="BN234" i="14" s="1"/>
  <c r="BN235" i="14" s="1"/>
  <c r="BN236" i="14" s="1"/>
  <c r="BN237" i="14" s="1"/>
  <c r="BN238" i="14" s="1"/>
  <c r="BD39" i="14"/>
  <c r="Z45" i="14"/>
  <c r="AG43" i="14"/>
  <c r="AH98" i="14"/>
  <c r="AH99" i="14" s="1"/>
  <c r="AH100" i="14" s="1"/>
  <c r="AH101" i="14" s="1"/>
  <c r="AH102" i="14" s="1"/>
  <c r="AH103" i="14" s="1"/>
  <c r="AH104" i="14" s="1"/>
  <c r="AH105" i="14" s="1"/>
  <c r="AH106" i="14" s="1"/>
  <c r="AH107" i="14" s="1"/>
  <c r="AH108" i="14" s="1"/>
  <c r="AH109" i="14" s="1"/>
  <c r="AH110" i="14" s="1"/>
  <c r="AH111" i="14" s="1"/>
  <c r="AH112" i="14" s="1"/>
  <c r="AH113" i="14" s="1"/>
  <c r="AH114" i="14" s="1"/>
  <c r="AH115" i="14" s="1"/>
  <c r="AH116" i="14" s="1"/>
  <c r="AH117" i="14" s="1"/>
  <c r="AH118" i="14" s="1"/>
  <c r="AH119" i="14" s="1"/>
  <c r="AH120" i="14" s="1"/>
  <c r="AH121" i="14" s="1"/>
  <c r="AH122" i="14" s="1"/>
  <c r="AH123" i="14" s="1"/>
  <c r="AH124" i="14" s="1"/>
  <c r="AH125" i="14" s="1"/>
  <c r="AH126" i="14" s="1"/>
  <c r="AH127" i="14" s="1"/>
  <c r="AH128" i="14" s="1"/>
  <c r="AH129" i="14" s="1"/>
  <c r="AH130" i="14" s="1"/>
  <c r="AH131" i="14" s="1"/>
  <c r="AH132" i="14" s="1"/>
  <c r="AH133" i="14" s="1"/>
  <c r="AH134" i="14" s="1"/>
  <c r="AH135" i="14" s="1"/>
  <c r="AH136" i="14" s="1"/>
  <c r="AH137" i="14" s="1"/>
  <c r="AH138" i="14" s="1"/>
  <c r="AH139" i="14" s="1"/>
  <c r="AH140" i="14" s="1"/>
  <c r="AH141" i="14" s="1"/>
  <c r="AH142" i="14" s="1"/>
  <c r="AH143" i="14" s="1"/>
  <c r="AH144" i="14" s="1"/>
  <c r="AH145" i="14" s="1"/>
  <c r="AH146" i="14" s="1"/>
  <c r="AH147" i="14" s="1"/>
  <c r="AH148" i="14" s="1"/>
  <c r="AH149" i="14" s="1"/>
  <c r="AH150" i="14" s="1"/>
  <c r="AH151" i="14" s="1"/>
  <c r="AH152" i="14" s="1"/>
  <c r="AH153" i="14" s="1"/>
  <c r="AH154" i="14" s="1"/>
  <c r="AH155" i="14" s="1"/>
  <c r="AH156" i="14" s="1"/>
  <c r="AH157" i="14" s="1"/>
  <c r="AH158" i="14" s="1"/>
  <c r="AH159" i="14" s="1"/>
  <c r="AH160" i="14" s="1"/>
  <c r="AH161" i="14" s="1"/>
  <c r="AH162" i="14" s="1"/>
  <c r="AH163" i="14" s="1"/>
  <c r="AH164" i="14" s="1"/>
  <c r="AH165" i="14" s="1"/>
  <c r="AH166" i="14" s="1"/>
  <c r="AH167" i="14" s="1"/>
  <c r="AH168" i="14" s="1"/>
  <c r="AH169" i="14" s="1"/>
  <c r="AH170" i="14" s="1"/>
  <c r="AH171" i="14" s="1"/>
  <c r="AH172" i="14" s="1"/>
  <c r="AH173" i="14" s="1"/>
  <c r="AH174" i="14" s="1"/>
  <c r="AH175" i="14" s="1"/>
  <c r="AH176" i="14" s="1"/>
  <c r="AH177" i="14" s="1"/>
  <c r="AH178" i="14" s="1"/>
  <c r="AH179" i="14" s="1"/>
  <c r="AH180" i="14" s="1"/>
  <c r="AH181" i="14" s="1"/>
  <c r="AH182" i="14" s="1"/>
  <c r="AH183" i="14" s="1"/>
  <c r="AH184" i="14" s="1"/>
  <c r="AH185" i="14" s="1"/>
  <c r="AH186" i="14" s="1"/>
  <c r="AH187" i="14" s="1"/>
  <c r="AH188" i="14" s="1"/>
  <c r="AH189" i="14" s="1"/>
  <c r="AH190" i="14" s="1"/>
  <c r="AH191" i="14" s="1"/>
  <c r="AH192" i="14" s="1"/>
  <c r="AH193" i="14" s="1"/>
  <c r="AH194" i="14" s="1"/>
  <c r="AH195" i="14" s="1"/>
  <c r="AH196" i="14" s="1"/>
  <c r="AH197" i="14" s="1"/>
  <c r="AH198" i="14" s="1"/>
  <c r="AH199" i="14" s="1"/>
  <c r="AH200" i="14" s="1"/>
  <c r="AH201" i="14" s="1"/>
  <c r="AH202" i="14" s="1"/>
  <c r="AH203" i="14" s="1"/>
  <c r="AH204" i="14" s="1"/>
  <c r="AH205" i="14" s="1"/>
  <c r="AH206" i="14" s="1"/>
  <c r="AH207" i="14" s="1"/>
  <c r="AH208" i="14" s="1"/>
  <c r="AH209" i="14" s="1"/>
  <c r="AH210" i="14" s="1"/>
  <c r="AH211" i="14" s="1"/>
  <c r="AH212" i="14" s="1"/>
  <c r="AH213" i="14" s="1"/>
  <c r="AH214" i="14" s="1"/>
  <c r="AH215" i="14" s="1"/>
  <c r="AH216" i="14" s="1"/>
  <c r="AH217" i="14" s="1"/>
  <c r="AH218" i="14" s="1"/>
  <c r="AH219" i="14" s="1"/>
  <c r="AH220" i="14" s="1"/>
  <c r="AH221" i="14" s="1"/>
  <c r="AH222" i="14" s="1"/>
  <c r="AH223" i="14" s="1"/>
  <c r="AH224" i="14" s="1"/>
  <c r="AH225" i="14" s="1"/>
  <c r="AH226" i="14" s="1"/>
  <c r="AH227" i="14" s="1"/>
  <c r="AH228" i="14" s="1"/>
  <c r="AH229" i="14" s="1"/>
  <c r="AH230" i="14" s="1"/>
  <c r="AH231" i="14" s="1"/>
  <c r="AH232" i="14" s="1"/>
  <c r="AH233" i="14" s="1"/>
  <c r="AH234" i="14" s="1"/>
  <c r="AH235" i="14" s="1"/>
  <c r="AH236" i="14" s="1"/>
  <c r="AH237" i="14" s="1"/>
  <c r="AH238" i="14" s="1"/>
  <c r="BE36" i="14"/>
  <c r="AA42" i="14"/>
  <c r="BQ98" i="14"/>
  <c r="BQ99" i="14" s="1"/>
  <c r="BQ100" i="14" s="1"/>
  <c r="BQ101" i="14" s="1"/>
  <c r="BQ102" i="14" s="1"/>
  <c r="BQ103" i="14" s="1"/>
  <c r="BQ104" i="14" s="1"/>
  <c r="BQ105" i="14" s="1"/>
  <c r="BQ106" i="14" s="1"/>
  <c r="BQ107" i="14" s="1"/>
  <c r="BQ108" i="14" s="1"/>
  <c r="BQ109" i="14" s="1"/>
  <c r="BQ110" i="14" s="1"/>
  <c r="BQ111" i="14" s="1"/>
  <c r="BQ112" i="14" s="1"/>
  <c r="BQ113" i="14" s="1"/>
  <c r="BQ114" i="14" s="1"/>
  <c r="BQ115" i="14" s="1"/>
  <c r="BQ116" i="14" s="1"/>
  <c r="BQ117" i="14" s="1"/>
  <c r="BQ118" i="14" s="1"/>
  <c r="BQ119" i="14" s="1"/>
  <c r="BQ120" i="14" s="1"/>
  <c r="BQ121" i="14" s="1"/>
  <c r="BQ122" i="14" s="1"/>
  <c r="BQ123" i="14" s="1"/>
  <c r="BQ124" i="14" s="1"/>
  <c r="BQ125" i="14" s="1"/>
  <c r="BQ126" i="14" s="1"/>
  <c r="BQ127" i="14" s="1"/>
  <c r="BQ128" i="14" s="1"/>
  <c r="BQ129" i="14" s="1"/>
  <c r="BQ130" i="14" s="1"/>
  <c r="BQ131" i="14" s="1"/>
  <c r="BQ132" i="14" s="1"/>
  <c r="BQ133" i="14" s="1"/>
  <c r="BQ134" i="14" s="1"/>
  <c r="BQ135" i="14" s="1"/>
  <c r="BQ136" i="14" s="1"/>
  <c r="BQ137" i="14" s="1"/>
  <c r="BQ138" i="14" s="1"/>
  <c r="BQ139" i="14" s="1"/>
  <c r="BQ140" i="14" s="1"/>
  <c r="BQ141" i="14" s="1"/>
  <c r="BQ142" i="14" s="1"/>
  <c r="BQ143" i="14" s="1"/>
  <c r="BQ144" i="14" s="1"/>
  <c r="BQ145" i="14" s="1"/>
  <c r="BQ146" i="14" s="1"/>
  <c r="BQ147" i="14" s="1"/>
  <c r="BQ148" i="14" s="1"/>
  <c r="BQ149" i="14" s="1"/>
  <c r="BQ150" i="14" s="1"/>
  <c r="BQ151" i="14" s="1"/>
  <c r="BQ152" i="14" s="1"/>
  <c r="BQ153" i="14" s="1"/>
  <c r="BQ154" i="14" s="1"/>
  <c r="BQ155" i="14" s="1"/>
  <c r="BQ156" i="14" s="1"/>
  <c r="BQ157" i="14" s="1"/>
  <c r="BQ158" i="14" s="1"/>
  <c r="BQ159" i="14" s="1"/>
  <c r="BQ160" i="14" s="1"/>
  <c r="BQ161" i="14" s="1"/>
  <c r="BQ162" i="14" s="1"/>
  <c r="BQ163" i="14" s="1"/>
  <c r="BQ164" i="14" s="1"/>
  <c r="BQ165" i="14" s="1"/>
  <c r="BQ166" i="14" s="1"/>
  <c r="BQ167" i="14" s="1"/>
  <c r="BQ168" i="14" s="1"/>
  <c r="BQ169" i="14" s="1"/>
  <c r="BQ170" i="14" s="1"/>
  <c r="BQ171" i="14" s="1"/>
  <c r="BQ172" i="14" s="1"/>
  <c r="BQ173" i="14" s="1"/>
  <c r="BQ174" i="14" s="1"/>
  <c r="BQ175" i="14" s="1"/>
  <c r="BQ176" i="14" s="1"/>
  <c r="BQ177" i="14" s="1"/>
  <c r="BQ178" i="14" s="1"/>
  <c r="BQ179" i="14" s="1"/>
  <c r="BQ180" i="14" s="1"/>
  <c r="BQ181" i="14" s="1"/>
  <c r="BQ182" i="14" s="1"/>
  <c r="BQ183" i="14" s="1"/>
  <c r="BQ184" i="14" s="1"/>
  <c r="BQ185" i="14" s="1"/>
  <c r="BQ186" i="14" s="1"/>
  <c r="BQ187" i="14" s="1"/>
  <c r="BQ188" i="14" s="1"/>
  <c r="BQ189" i="14" s="1"/>
  <c r="BQ190" i="14" s="1"/>
  <c r="BQ191" i="14" s="1"/>
  <c r="BQ192" i="14" s="1"/>
  <c r="BQ193" i="14" s="1"/>
  <c r="BQ194" i="14" s="1"/>
  <c r="BQ195" i="14" s="1"/>
  <c r="BQ196" i="14" s="1"/>
  <c r="BQ197" i="14" s="1"/>
  <c r="BQ198" i="14" s="1"/>
  <c r="BQ199" i="14" s="1"/>
  <c r="BQ200" i="14" s="1"/>
  <c r="BQ201" i="14" s="1"/>
  <c r="BQ202" i="14" s="1"/>
  <c r="BQ203" i="14" s="1"/>
  <c r="BQ204" i="14" s="1"/>
  <c r="BQ205" i="14" s="1"/>
  <c r="BQ206" i="14" s="1"/>
  <c r="BQ207" i="14" s="1"/>
  <c r="BQ208" i="14" s="1"/>
  <c r="BQ209" i="14" s="1"/>
  <c r="BQ210" i="14" s="1"/>
  <c r="BQ211" i="14" s="1"/>
  <c r="BQ212" i="14" s="1"/>
  <c r="BQ213" i="14" s="1"/>
  <c r="BQ214" i="14" s="1"/>
  <c r="BQ215" i="14" s="1"/>
  <c r="BQ216" i="14" s="1"/>
  <c r="BQ217" i="14" s="1"/>
  <c r="BQ218" i="14" s="1"/>
  <c r="BQ219" i="14" s="1"/>
  <c r="BQ220" i="14" s="1"/>
  <c r="BQ221" i="14" s="1"/>
  <c r="BQ222" i="14" s="1"/>
  <c r="BQ223" i="14" s="1"/>
  <c r="BQ224" i="14" s="1"/>
  <c r="BQ225" i="14" s="1"/>
  <c r="BQ226" i="14" s="1"/>
  <c r="BQ227" i="14" s="1"/>
  <c r="BQ228" i="14" s="1"/>
  <c r="BQ229" i="14" s="1"/>
  <c r="BQ230" i="14" s="1"/>
  <c r="BQ231" i="14" s="1"/>
  <c r="BQ232" i="14" s="1"/>
  <c r="BQ233" i="14" s="1"/>
  <c r="BQ234" i="14" s="1"/>
  <c r="BQ235" i="14" s="1"/>
  <c r="BQ236" i="14" s="1"/>
  <c r="BQ237" i="14" s="1"/>
  <c r="BQ238" i="14" s="1"/>
  <c r="BE39" i="14"/>
  <c r="AA45" i="14"/>
  <c r="CY98" i="14"/>
  <c r="CY99" i="14" s="1"/>
  <c r="CY100" i="14" s="1"/>
  <c r="CY101" i="14" s="1"/>
  <c r="CY102" i="14" s="1"/>
  <c r="CY103" i="14" s="1"/>
  <c r="CY104" i="14" s="1"/>
  <c r="CY105" i="14" s="1"/>
  <c r="CY106" i="14" s="1"/>
  <c r="CY107" i="14" s="1"/>
  <c r="CY108" i="14" s="1"/>
  <c r="CY109" i="14" s="1"/>
  <c r="CY110" i="14" s="1"/>
  <c r="CY111" i="14" s="1"/>
  <c r="CY112" i="14" s="1"/>
  <c r="CY113" i="14" s="1"/>
  <c r="CY114" i="14" s="1"/>
  <c r="CY115" i="14" s="1"/>
  <c r="CY116" i="14" s="1"/>
  <c r="CY117" i="14" s="1"/>
  <c r="CY118" i="14" s="1"/>
  <c r="CY119" i="14" s="1"/>
  <c r="CY120" i="14" s="1"/>
  <c r="CY121" i="14" s="1"/>
  <c r="CY122" i="14" s="1"/>
  <c r="CY123" i="14" s="1"/>
  <c r="CY124" i="14" s="1"/>
  <c r="CY125" i="14" s="1"/>
  <c r="CY126" i="14" s="1"/>
  <c r="CY127" i="14" s="1"/>
  <c r="CY128" i="14" s="1"/>
  <c r="CY129" i="14" s="1"/>
  <c r="CY130" i="14" s="1"/>
  <c r="CY131" i="14" s="1"/>
  <c r="CY132" i="14" s="1"/>
  <c r="CY133" i="14" s="1"/>
  <c r="CY134" i="14" s="1"/>
  <c r="CY135" i="14" s="1"/>
  <c r="CY136" i="14" s="1"/>
  <c r="CY137" i="14" s="1"/>
  <c r="CY138" i="14" s="1"/>
  <c r="CY139" i="14" s="1"/>
  <c r="CY140" i="14" s="1"/>
  <c r="CY141" i="14" s="1"/>
  <c r="CY142" i="14" s="1"/>
  <c r="CY143" i="14" s="1"/>
  <c r="CY144" i="14" s="1"/>
  <c r="CY145" i="14" s="1"/>
  <c r="CY146" i="14" s="1"/>
  <c r="CY147" i="14" s="1"/>
  <c r="CY148" i="14" s="1"/>
  <c r="CY149" i="14" s="1"/>
  <c r="CY150" i="14" s="1"/>
  <c r="CY151" i="14" s="1"/>
  <c r="CY152" i="14" s="1"/>
  <c r="CY153" i="14" s="1"/>
  <c r="CY154" i="14" s="1"/>
  <c r="CY155" i="14" s="1"/>
  <c r="CY156" i="14" s="1"/>
  <c r="CY157" i="14" s="1"/>
  <c r="CY158" i="14" s="1"/>
  <c r="CY159" i="14" s="1"/>
  <c r="CY160" i="14" s="1"/>
  <c r="CY161" i="14" s="1"/>
  <c r="CY162" i="14" s="1"/>
  <c r="CY163" i="14" s="1"/>
  <c r="CY164" i="14" s="1"/>
  <c r="CY165" i="14" s="1"/>
  <c r="CY166" i="14" s="1"/>
  <c r="CY167" i="14" s="1"/>
  <c r="CY168" i="14" s="1"/>
  <c r="CY169" i="14" s="1"/>
  <c r="CY170" i="14" s="1"/>
  <c r="CY171" i="14" s="1"/>
  <c r="CY172" i="14" s="1"/>
  <c r="CY173" i="14" s="1"/>
  <c r="CY174" i="14" s="1"/>
  <c r="CY175" i="14" s="1"/>
  <c r="CY176" i="14" s="1"/>
  <c r="CY177" i="14" s="1"/>
  <c r="CY178" i="14" s="1"/>
  <c r="CY179" i="14" s="1"/>
  <c r="CY180" i="14" s="1"/>
  <c r="CY181" i="14" s="1"/>
  <c r="CY182" i="14" s="1"/>
  <c r="CY183" i="14" s="1"/>
  <c r="CY184" i="14" s="1"/>
  <c r="CY185" i="14" s="1"/>
  <c r="CY186" i="14" s="1"/>
  <c r="CY187" i="14" s="1"/>
  <c r="CY188" i="14" s="1"/>
  <c r="CY189" i="14" s="1"/>
  <c r="CY190" i="14" s="1"/>
  <c r="CY191" i="14" s="1"/>
  <c r="CY192" i="14" s="1"/>
  <c r="CY193" i="14" s="1"/>
  <c r="CY194" i="14" s="1"/>
  <c r="CY195" i="14" s="1"/>
  <c r="CY196" i="14" s="1"/>
  <c r="CY197" i="14" s="1"/>
  <c r="CY198" i="14" s="1"/>
  <c r="CY199" i="14" s="1"/>
  <c r="CY200" i="14" s="1"/>
  <c r="CY201" i="14" s="1"/>
  <c r="CY202" i="14" s="1"/>
  <c r="CY203" i="14" s="1"/>
  <c r="CY204" i="14" s="1"/>
  <c r="CY205" i="14" s="1"/>
  <c r="CY206" i="14" s="1"/>
  <c r="CY207" i="14" s="1"/>
  <c r="CY208" i="14" s="1"/>
  <c r="CY209" i="14" s="1"/>
  <c r="CY210" i="14" s="1"/>
  <c r="CY211" i="14" s="1"/>
  <c r="CY212" i="14" s="1"/>
  <c r="CY213" i="14" s="1"/>
  <c r="CY214" i="14" s="1"/>
  <c r="CY215" i="14" s="1"/>
  <c r="CY216" i="14" s="1"/>
  <c r="CY217" i="14" s="1"/>
  <c r="CY218" i="14" s="1"/>
  <c r="CY219" i="14" s="1"/>
  <c r="CY220" i="14" s="1"/>
  <c r="CY221" i="14" s="1"/>
  <c r="CY222" i="14" s="1"/>
  <c r="CY223" i="14" s="1"/>
  <c r="CY224" i="14" s="1"/>
  <c r="CY225" i="14" s="1"/>
  <c r="CY226" i="14" s="1"/>
  <c r="CY227" i="14" s="1"/>
  <c r="CY228" i="14" s="1"/>
  <c r="CY229" i="14" s="1"/>
  <c r="CY230" i="14" s="1"/>
  <c r="CY231" i="14" s="1"/>
  <c r="CY232" i="14" s="1"/>
  <c r="CY233" i="14" s="1"/>
  <c r="CY234" i="14" s="1"/>
  <c r="CY235" i="14" s="1"/>
  <c r="CY236" i="14" s="1"/>
  <c r="CY237" i="14" s="1"/>
  <c r="CY238" i="14" s="1"/>
  <c r="AA47" i="14"/>
  <c r="BE41" i="14"/>
  <c r="AG98" i="14"/>
  <c r="AG99" i="14" s="1"/>
  <c r="AG100" i="14" s="1"/>
  <c r="AG101" i="14" s="1"/>
  <c r="AA41" i="14"/>
  <c r="BE35" i="14"/>
  <c r="CX98" i="14"/>
  <c r="CX99" i="14" s="1"/>
  <c r="CX100" i="14" s="1"/>
  <c r="CX101" i="14" s="1"/>
  <c r="CX102" i="14" s="1"/>
  <c r="CX103" i="14" s="1"/>
  <c r="CX104" i="14" s="1"/>
  <c r="CX105" i="14" s="1"/>
  <c r="CX106" i="14" s="1"/>
  <c r="CX107" i="14" s="1"/>
  <c r="CX108" i="14" s="1"/>
  <c r="CX109" i="14" s="1"/>
  <c r="CX110" i="14" s="1"/>
  <c r="CX111" i="14" s="1"/>
  <c r="CX112" i="14" s="1"/>
  <c r="CX113" i="14" s="1"/>
  <c r="CX114" i="14" s="1"/>
  <c r="CX115" i="14" s="1"/>
  <c r="CX116" i="14" s="1"/>
  <c r="CX117" i="14" s="1"/>
  <c r="CX118" i="14" s="1"/>
  <c r="CX119" i="14" s="1"/>
  <c r="CX120" i="14" s="1"/>
  <c r="CX121" i="14" s="1"/>
  <c r="CX122" i="14" s="1"/>
  <c r="CX123" i="14" s="1"/>
  <c r="CX124" i="14" s="1"/>
  <c r="CX125" i="14" s="1"/>
  <c r="CX126" i="14" s="1"/>
  <c r="CX127" i="14" s="1"/>
  <c r="CX128" i="14" s="1"/>
  <c r="CX129" i="14" s="1"/>
  <c r="CX130" i="14" s="1"/>
  <c r="CX131" i="14" s="1"/>
  <c r="CX132" i="14" s="1"/>
  <c r="CX133" i="14" s="1"/>
  <c r="CX134" i="14" s="1"/>
  <c r="CX135" i="14" s="1"/>
  <c r="CX136" i="14" s="1"/>
  <c r="CX137" i="14" s="1"/>
  <c r="CX138" i="14" s="1"/>
  <c r="CX139" i="14" s="1"/>
  <c r="CX140" i="14" s="1"/>
  <c r="CX141" i="14" s="1"/>
  <c r="CX142" i="14" s="1"/>
  <c r="CX143" i="14" s="1"/>
  <c r="CX144" i="14" s="1"/>
  <c r="CX145" i="14" s="1"/>
  <c r="CX146" i="14" s="1"/>
  <c r="CX147" i="14" s="1"/>
  <c r="CX148" i="14" s="1"/>
  <c r="CX149" i="14" s="1"/>
  <c r="CX150" i="14" s="1"/>
  <c r="CX151" i="14" s="1"/>
  <c r="CX152" i="14" s="1"/>
  <c r="CX153" i="14" s="1"/>
  <c r="CX154" i="14" s="1"/>
  <c r="CX155" i="14" s="1"/>
  <c r="CX156" i="14" s="1"/>
  <c r="CX157" i="14" s="1"/>
  <c r="CX158" i="14" s="1"/>
  <c r="CX159" i="14" s="1"/>
  <c r="CX160" i="14" s="1"/>
  <c r="CX161" i="14" s="1"/>
  <c r="CX162" i="14" s="1"/>
  <c r="CX163" i="14" s="1"/>
  <c r="CX164" i="14" s="1"/>
  <c r="CX165" i="14" s="1"/>
  <c r="CX166" i="14" s="1"/>
  <c r="CX167" i="14" s="1"/>
  <c r="CX168" i="14" s="1"/>
  <c r="CX169" i="14" s="1"/>
  <c r="CX170" i="14" s="1"/>
  <c r="CX171" i="14" s="1"/>
  <c r="CX172" i="14" s="1"/>
  <c r="CX173" i="14" s="1"/>
  <c r="CX174" i="14" s="1"/>
  <c r="CX175" i="14" s="1"/>
  <c r="CX176" i="14" s="1"/>
  <c r="CX177" i="14" s="1"/>
  <c r="CX178" i="14" s="1"/>
  <c r="CX179" i="14" s="1"/>
  <c r="CX180" i="14" s="1"/>
  <c r="CX181" i="14" s="1"/>
  <c r="CX182" i="14" s="1"/>
  <c r="CX183" i="14" s="1"/>
  <c r="CX184" i="14" s="1"/>
  <c r="CX185" i="14" s="1"/>
  <c r="CX186" i="14" s="1"/>
  <c r="CX187" i="14" s="1"/>
  <c r="CX188" i="14" s="1"/>
  <c r="CX189" i="14" s="1"/>
  <c r="CX190" i="14" s="1"/>
  <c r="CX191" i="14" s="1"/>
  <c r="CX192" i="14" s="1"/>
  <c r="CX193" i="14" s="1"/>
  <c r="CX194" i="14" s="1"/>
  <c r="CX195" i="14" s="1"/>
  <c r="CX196" i="14" s="1"/>
  <c r="CX197" i="14" s="1"/>
  <c r="CX198" i="14" s="1"/>
  <c r="CX199" i="14" s="1"/>
  <c r="CX200" i="14" s="1"/>
  <c r="CX201" i="14" s="1"/>
  <c r="CX202" i="14" s="1"/>
  <c r="CX203" i="14" s="1"/>
  <c r="CX204" i="14" s="1"/>
  <c r="CX205" i="14" s="1"/>
  <c r="CX206" i="14" s="1"/>
  <c r="CX207" i="14" s="1"/>
  <c r="CX208" i="14" s="1"/>
  <c r="CX209" i="14" s="1"/>
  <c r="CX210" i="14" s="1"/>
  <c r="CX211" i="14" s="1"/>
  <c r="CX212" i="14" s="1"/>
  <c r="CX213" i="14" s="1"/>
  <c r="CX214" i="14" s="1"/>
  <c r="CX215" i="14" s="1"/>
  <c r="CX216" i="14" s="1"/>
  <c r="CX217" i="14" s="1"/>
  <c r="CX218" i="14" s="1"/>
  <c r="CX219" i="14" s="1"/>
  <c r="CX220" i="14" s="1"/>
  <c r="CX221" i="14" s="1"/>
  <c r="CX222" i="14" s="1"/>
  <c r="CX223" i="14" s="1"/>
  <c r="CX224" i="14" s="1"/>
  <c r="CX225" i="14" s="1"/>
  <c r="CX226" i="14" s="1"/>
  <c r="CX227" i="14" s="1"/>
  <c r="CX228" i="14" s="1"/>
  <c r="CX229" i="14" s="1"/>
  <c r="CX230" i="14" s="1"/>
  <c r="CX231" i="14" s="1"/>
  <c r="CX232" i="14" s="1"/>
  <c r="CX233" i="14" s="1"/>
  <c r="CX234" i="14" s="1"/>
  <c r="CX235" i="14" s="1"/>
  <c r="CX236" i="14" s="1"/>
  <c r="CX237" i="14" s="1"/>
  <c r="CX238" i="14" s="1"/>
  <c r="BE40" i="14"/>
  <c r="AA46" i="14"/>
  <c r="Z40" i="14"/>
  <c r="BD34" i="14"/>
  <c r="CZ98" i="14"/>
  <c r="BE42" i="14"/>
  <c r="AA48" i="14"/>
  <c r="AG44" i="14"/>
  <c r="BI24" i="14"/>
  <c r="BH12" i="14"/>
  <c r="BL18" i="14"/>
  <c r="BI21" i="14"/>
  <c r="BK18" i="14"/>
  <c r="BL21" i="14"/>
  <c r="BT19" i="14"/>
  <c r="BW19" i="14" s="1"/>
  <c r="BJ18" i="14"/>
  <c r="BI18" i="14"/>
  <c r="BT13" i="14"/>
  <c r="BW13" i="14" s="1"/>
  <c r="BJ21" i="14"/>
  <c r="BL15" i="14"/>
  <c r="BT16" i="14"/>
  <c r="BW16" i="14" s="1"/>
  <c r="BT22" i="14"/>
  <c r="BW22" i="14" s="1"/>
  <c r="BI12" i="14"/>
  <c r="BH24" i="14"/>
  <c r="BH15" i="14"/>
  <c r="BH21" i="14"/>
  <c r="BK12" i="14"/>
  <c r="BJ12" i="14"/>
  <c r="BH18" i="14"/>
  <c r="BK24" i="14"/>
  <c r="BK15" i="14"/>
  <c r="BL24" i="14"/>
  <c r="BJ9" i="14"/>
  <c r="BI9" i="14"/>
  <c r="BW98" i="14"/>
  <c r="BV98" i="14"/>
  <c r="F98" i="14"/>
  <c r="BH9" i="14"/>
  <c r="AZ25" i="8"/>
  <c r="EL98" i="14"/>
  <c r="EP98" i="14" s="1"/>
  <c r="BL10" i="14"/>
  <c r="BK7" i="14"/>
  <c r="BK8" i="14"/>
  <c r="BL7" i="14"/>
  <c r="BL8" i="14"/>
  <c r="BO98" i="14"/>
  <c r="BL11" i="14"/>
  <c r="BN7" i="14"/>
  <c r="BP7" i="14" s="1"/>
  <c r="BO10" i="14"/>
  <c r="BQ10" i="14" s="1"/>
  <c r="BN10" i="14"/>
  <c r="BP10" i="14" s="1"/>
  <c r="DE98" i="14"/>
  <c r="DG98" i="14"/>
  <c r="BO7" i="14"/>
  <c r="BQ7" i="14" s="1"/>
  <c r="BH6" i="14"/>
  <c r="BJ6" i="14"/>
  <c r="BI6" i="14"/>
  <c r="BL5" i="14"/>
  <c r="AF98" i="14"/>
  <c r="BL4" i="14"/>
  <c r="AC98" i="14"/>
  <c r="AC99" i="14" s="1"/>
  <c r="AC100" i="14" s="1"/>
  <c r="AC101" i="14" s="1"/>
  <c r="AC102" i="14" s="1"/>
  <c r="AC103" i="14" s="1"/>
  <c r="AC104" i="14" s="1"/>
  <c r="AC105" i="14" s="1"/>
  <c r="AC106" i="14" s="1"/>
  <c r="AC107" i="14" s="1"/>
  <c r="AC108" i="14" s="1"/>
  <c r="AC109" i="14" s="1"/>
  <c r="AC110" i="14" s="1"/>
  <c r="AC111" i="14" s="1"/>
  <c r="AC112" i="14" s="1"/>
  <c r="AC113" i="14" s="1"/>
  <c r="AC114" i="14" s="1"/>
  <c r="AC115" i="14" s="1"/>
  <c r="AC116" i="14" s="1"/>
  <c r="AC117" i="14" s="1"/>
  <c r="AC118" i="14" s="1"/>
  <c r="AC119" i="14" s="1"/>
  <c r="AC120" i="14" s="1"/>
  <c r="AC121" i="14" s="1"/>
  <c r="AC122" i="14" s="1"/>
  <c r="AC123" i="14" s="1"/>
  <c r="AC124" i="14" s="1"/>
  <c r="AC125" i="14" s="1"/>
  <c r="AC126" i="14" s="1"/>
  <c r="AC127" i="14" s="1"/>
  <c r="AC128" i="14" s="1"/>
  <c r="AC129" i="14" s="1"/>
  <c r="AC130" i="14" s="1"/>
  <c r="AC131" i="14" s="1"/>
  <c r="AC132" i="14" s="1"/>
  <c r="AC133" i="14" s="1"/>
  <c r="AC134" i="14" s="1"/>
  <c r="AC135" i="14" s="1"/>
  <c r="AC136" i="14" s="1"/>
  <c r="AC137" i="14" s="1"/>
  <c r="AC138" i="14" s="1"/>
  <c r="AC139" i="14" s="1"/>
  <c r="AC140" i="14" s="1"/>
  <c r="AC141" i="14" s="1"/>
  <c r="AC142" i="14" s="1"/>
  <c r="AC143" i="14" s="1"/>
  <c r="AC144" i="14" s="1"/>
  <c r="AC145" i="14" s="1"/>
  <c r="AC146" i="14" s="1"/>
  <c r="AC147" i="14" s="1"/>
  <c r="AC148" i="14" s="1"/>
  <c r="AC149" i="14" s="1"/>
  <c r="AC150" i="14" s="1"/>
  <c r="AC151" i="14" s="1"/>
  <c r="AC152" i="14" s="1"/>
  <c r="AC153" i="14" s="1"/>
  <c r="AC154" i="14" s="1"/>
  <c r="AC155" i="14" s="1"/>
  <c r="AC156" i="14" s="1"/>
  <c r="AC157" i="14" s="1"/>
  <c r="AC158" i="14" s="1"/>
  <c r="AC159" i="14" s="1"/>
  <c r="AC160" i="14" s="1"/>
  <c r="AC161" i="14" s="1"/>
  <c r="AC162" i="14" s="1"/>
  <c r="AC163" i="14" s="1"/>
  <c r="AC164" i="14" s="1"/>
  <c r="AC165" i="14" s="1"/>
  <c r="AC166" i="14" s="1"/>
  <c r="AC167" i="14" s="1"/>
  <c r="AC168" i="14" s="1"/>
  <c r="AC169" i="14" s="1"/>
  <c r="AC170" i="14" s="1"/>
  <c r="AC171" i="14" s="1"/>
  <c r="AC172" i="14" s="1"/>
  <c r="AC173" i="14" s="1"/>
  <c r="AC174" i="14" s="1"/>
  <c r="AC175" i="14" s="1"/>
  <c r="AC176" i="14" s="1"/>
  <c r="AC177" i="14" s="1"/>
  <c r="AC178" i="14" s="1"/>
  <c r="AC179" i="14" s="1"/>
  <c r="AC180" i="14" s="1"/>
  <c r="AC181" i="14" s="1"/>
  <c r="AC182" i="14" s="1"/>
  <c r="AC183" i="14" s="1"/>
  <c r="AC184" i="14" s="1"/>
  <c r="AC185" i="14" s="1"/>
  <c r="AC186" i="14" s="1"/>
  <c r="AC187" i="14" s="1"/>
  <c r="AC188" i="14" s="1"/>
  <c r="AC189" i="14" s="1"/>
  <c r="AC190" i="14" s="1"/>
  <c r="AC191" i="14" s="1"/>
  <c r="AC192" i="14" s="1"/>
  <c r="AC193" i="14" s="1"/>
  <c r="AC194" i="14" s="1"/>
  <c r="AC195" i="14" s="1"/>
  <c r="AC196" i="14" s="1"/>
  <c r="AC197" i="14" s="1"/>
  <c r="AC198" i="14" s="1"/>
  <c r="AC199" i="14" s="1"/>
  <c r="AC200" i="14" s="1"/>
  <c r="AC201" i="14" s="1"/>
  <c r="AC202" i="14" s="1"/>
  <c r="AC203" i="14" s="1"/>
  <c r="AC204" i="14" s="1"/>
  <c r="AC205" i="14" s="1"/>
  <c r="AC206" i="14" s="1"/>
  <c r="AC207" i="14" s="1"/>
  <c r="AC208" i="14" s="1"/>
  <c r="AC209" i="14" s="1"/>
  <c r="AC210" i="14" s="1"/>
  <c r="AC211" i="14" s="1"/>
  <c r="AC212" i="14" s="1"/>
  <c r="AC213" i="14" s="1"/>
  <c r="AC214" i="14" s="1"/>
  <c r="AC215" i="14" s="1"/>
  <c r="AC216" i="14" s="1"/>
  <c r="AC217" i="14" s="1"/>
  <c r="AC218" i="14" s="1"/>
  <c r="AC219" i="14" s="1"/>
  <c r="AC220" i="14" s="1"/>
  <c r="AC221" i="14" s="1"/>
  <c r="AC222" i="14" s="1"/>
  <c r="AC223" i="14" s="1"/>
  <c r="AC224" i="14" s="1"/>
  <c r="AC225" i="14" s="1"/>
  <c r="AC226" i="14" s="1"/>
  <c r="AC227" i="14" s="1"/>
  <c r="AC228" i="14" s="1"/>
  <c r="AC229" i="14" s="1"/>
  <c r="AC230" i="14" s="1"/>
  <c r="AC231" i="14" s="1"/>
  <c r="AC232" i="14" s="1"/>
  <c r="AC233" i="14" s="1"/>
  <c r="AC234" i="14" s="1"/>
  <c r="AC235" i="14" s="1"/>
  <c r="AC236" i="14" s="1"/>
  <c r="AC237" i="14" s="1"/>
  <c r="AC238" i="14" s="1"/>
  <c r="BN4" i="14"/>
  <c r="BP4" i="14" s="1"/>
  <c r="BK5" i="14"/>
  <c r="BK4" i="14"/>
  <c r="BO4" i="14"/>
  <c r="BQ4" i="14" s="1"/>
  <c r="GL98" i="14"/>
  <c r="FC99" i="14"/>
  <c r="FC100" i="14" s="1"/>
  <c r="FC101" i="14" s="1"/>
  <c r="FC102" i="14" s="1"/>
  <c r="FC103" i="14" s="1"/>
  <c r="FC104" i="14" s="1"/>
  <c r="FC105" i="14" s="1"/>
  <c r="FC106" i="14" s="1"/>
  <c r="FC107" i="14" s="1"/>
  <c r="FC108" i="14" s="1"/>
  <c r="FC109" i="14" s="1"/>
  <c r="FC110" i="14" s="1"/>
  <c r="FC111" i="14" s="1"/>
  <c r="FC112" i="14" s="1"/>
  <c r="FC113" i="14" s="1"/>
  <c r="FC114" i="14" s="1"/>
  <c r="FC115" i="14" s="1"/>
  <c r="FC116" i="14" s="1"/>
  <c r="FC117" i="14" s="1"/>
  <c r="FC118" i="14" s="1"/>
  <c r="FC119" i="14" s="1"/>
  <c r="FC120" i="14" s="1"/>
  <c r="FC121" i="14" s="1"/>
  <c r="FC122" i="14" s="1"/>
  <c r="FC123" i="14" s="1"/>
  <c r="FC124" i="14" s="1"/>
  <c r="FC125" i="14" s="1"/>
  <c r="FC126" i="14" s="1"/>
  <c r="FC127" i="14" s="1"/>
  <c r="FC128" i="14" s="1"/>
  <c r="FC129" i="14" s="1"/>
  <c r="FC130" i="14" s="1"/>
  <c r="FC131" i="14" s="1"/>
  <c r="FC132" i="14" s="1"/>
  <c r="FC133" i="14" s="1"/>
  <c r="FC134" i="14" s="1"/>
  <c r="FC135" i="14" s="1"/>
  <c r="FC136" i="14" s="1"/>
  <c r="FC137" i="14" s="1"/>
  <c r="FC138" i="14" s="1"/>
  <c r="FC139" i="14" s="1"/>
  <c r="FC140" i="14" s="1"/>
  <c r="FC141" i="14" s="1"/>
  <c r="FC142" i="14" s="1"/>
  <c r="FC143" i="14" s="1"/>
  <c r="FC144" i="14" s="1"/>
  <c r="FC145" i="14" s="1"/>
  <c r="FC146" i="14" s="1"/>
  <c r="FC147" i="14" s="1"/>
  <c r="FC148" i="14" s="1"/>
  <c r="FC149" i="14" s="1"/>
  <c r="FC150" i="14" s="1"/>
  <c r="FC151" i="14" s="1"/>
  <c r="FC152" i="14" s="1"/>
  <c r="FC153" i="14" s="1"/>
  <c r="FC154" i="14" s="1"/>
  <c r="FC155" i="14" s="1"/>
  <c r="FC156" i="14" s="1"/>
  <c r="FC157" i="14" s="1"/>
  <c r="FC158" i="14" s="1"/>
  <c r="FC159" i="14" s="1"/>
  <c r="FC160" i="14" s="1"/>
  <c r="FC161" i="14" s="1"/>
  <c r="FC162" i="14" s="1"/>
  <c r="FC163" i="14" s="1"/>
  <c r="FC164" i="14" s="1"/>
  <c r="FC165" i="14" s="1"/>
  <c r="FC166" i="14" s="1"/>
  <c r="FC167" i="14" s="1"/>
  <c r="FC168" i="14" s="1"/>
  <c r="FC169" i="14" s="1"/>
  <c r="FC170" i="14" s="1"/>
  <c r="FC171" i="14" s="1"/>
  <c r="FC172" i="14" s="1"/>
  <c r="FC173" i="14" s="1"/>
  <c r="FC174" i="14" s="1"/>
  <c r="FC175" i="14" s="1"/>
  <c r="FC176" i="14" s="1"/>
  <c r="FC177" i="14" s="1"/>
  <c r="FC178" i="14" s="1"/>
  <c r="FC179" i="14" s="1"/>
  <c r="FC180" i="14" s="1"/>
  <c r="FC181" i="14" s="1"/>
  <c r="FC182" i="14" s="1"/>
  <c r="FC183" i="14" s="1"/>
  <c r="FC184" i="14" s="1"/>
  <c r="FC185" i="14" s="1"/>
  <c r="FC186" i="14" s="1"/>
  <c r="FC187" i="14" s="1"/>
  <c r="FC188" i="14" s="1"/>
  <c r="FC189" i="14" s="1"/>
  <c r="FC190" i="14" s="1"/>
  <c r="FC191" i="14" s="1"/>
  <c r="FC192" i="14" s="1"/>
  <c r="FC193" i="14" s="1"/>
  <c r="FC194" i="14" s="1"/>
  <c r="FC195" i="14" s="1"/>
  <c r="FC196" i="14" s="1"/>
  <c r="FC197" i="14" s="1"/>
  <c r="FC198" i="14" s="1"/>
  <c r="FC199" i="14" s="1"/>
  <c r="FC200" i="14" s="1"/>
  <c r="FC201" i="14" s="1"/>
  <c r="FC202" i="14" s="1"/>
  <c r="FC203" i="14" s="1"/>
  <c r="FC204" i="14" s="1"/>
  <c r="FC205" i="14" s="1"/>
  <c r="FC206" i="14" s="1"/>
  <c r="FC207" i="14" s="1"/>
  <c r="FC208" i="14" s="1"/>
  <c r="FC209" i="14" s="1"/>
  <c r="FC210" i="14" s="1"/>
  <c r="FC211" i="14" s="1"/>
  <c r="FC212" i="14" s="1"/>
  <c r="FC213" i="14" s="1"/>
  <c r="FC214" i="14" s="1"/>
  <c r="FC215" i="14" s="1"/>
  <c r="FC216" i="14" s="1"/>
  <c r="FC217" i="14" s="1"/>
  <c r="FC218" i="14" s="1"/>
  <c r="FC219" i="14" s="1"/>
  <c r="FC220" i="14" s="1"/>
  <c r="FC221" i="14" s="1"/>
  <c r="FC222" i="14" s="1"/>
  <c r="FC223" i="14" s="1"/>
  <c r="FC224" i="14" s="1"/>
  <c r="FC225" i="14" s="1"/>
  <c r="FC226" i="14" s="1"/>
  <c r="FC227" i="14" s="1"/>
  <c r="FC228" i="14" s="1"/>
  <c r="FC229" i="14" s="1"/>
  <c r="FC230" i="14" s="1"/>
  <c r="FC231" i="14" s="1"/>
  <c r="FC232" i="14" s="1"/>
  <c r="FC233" i="14" s="1"/>
  <c r="FC234" i="14" s="1"/>
  <c r="FC235" i="14" s="1"/>
  <c r="FC236" i="14" s="1"/>
  <c r="FC237" i="14" s="1"/>
  <c r="FC238" i="14" s="1"/>
  <c r="HQ98" i="14"/>
  <c r="GH99" i="14"/>
  <c r="GH100" i="14" s="1"/>
  <c r="GH101" i="14" s="1"/>
  <c r="GH102" i="14" s="1"/>
  <c r="GH103" i="14" s="1"/>
  <c r="GH104" i="14" s="1"/>
  <c r="EW99" i="14"/>
  <c r="EW100" i="14" s="1"/>
  <c r="EW101" i="14" s="1"/>
  <c r="EW102" i="14" s="1"/>
  <c r="EW103" i="14" s="1"/>
  <c r="EW104" i="14" s="1"/>
  <c r="EW105" i="14" s="1"/>
  <c r="EW106" i="14" s="1"/>
  <c r="EW107" i="14" s="1"/>
  <c r="EW108" i="14" s="1"/>
  <c r="EW109" i="14" s="1"/>
  <c r="EW110" i="14" s="1"/>
  <c r="EW111" i="14" s="1"/>
  <c r="EW112" i="14" s="1"/>
  <c r="EW113" i="14" s="1"/>
  <c r="EW114" i="14" s="1"/>
  <c r="EW115" i="14" s="1"/>
  <c r="EW116" i="14" s="1"/>
  <c r="EW117" i="14" s="1"/>
  <c r="EW118" i="14" s="1"/>
  <c r="EW119" i="14" s="1"/>
  <c r="EW120" i="14" s="1"/>
  <c r="EW121" i="14" s="1"/>
  <c r="EW122" i="14" s="1"/>
  <c r="EW123" i="14" s="1"/>
  <c r="EW124" i="14" s="1"/>
  <c r="EW125" i="14" s="1"/>
  <c r="EW126" i="14" s="1"/>
  <c r="EW127" i="14" s="1"/>
  <c r="EW128" i="14" s="1"/>
  <c r="EW129" i="14" s="1"/>
  <c r="EW130" i="14" s="1"/>
  <c r="EW131" i="14" s="1"/>
  <c r="EW132" i="14" s="1"/>
  <c r="EW133" i="14" s="1"/>
  <c r="EW134" i="14" s="1"/>
  <c r="EW135" i="14" s="1"/>
  <c r="EW136" i="14" s="1"/>
  <c r="EW137" i="14" s="1"/>
  <c r="EW138" i="14" s="1"/>
  <c r="EW139" i="14" s="1"/>
  <c r="EW140" i="14" s="1"/>
  <c r="EW141" i="14" s="1"/>
  <c r="EW142" i="14" s="1"/>
  <c r="EW143" i="14" s="1"/>
  <c r="EW144" i="14" s="1"/>
  <c r="EW145" i="14" s="1"/>
  <c r="EW146" i="14" s="1"/>
  <c r="EW147" i="14" s="1"/>
  <c r="EW148" i="14" s="1"/>
  <c r="EW149" i="14" s="1"/>
  <c r="EW150" i="14" s="1"/>
  <c r="EW151" i="14" s="1"/>
  <c r="EW152" i="14" s="1"/>
  <c r="EW153" i="14" s="1"/>
  <c r="EW154" i="14" s="1"/>
  <c r="EW155" i="14" s="1"/>
  <c r="EW156" i="14" s="1"/>
  <c r="EW157" i="14" s="1"/>
  <c r="EW158" i="14" s="1"/>
  <c r="EW159" i="14" s="1"/>
  <c r="EW160" i="14" s="1"/>
  <c r="EW161" i="14" s="1"/>
  <c r="EW162" i="14" s="1"/>
  <c r="EW163" i="14" s="1"/>
  <c r="EW164" i="14" s="1"/>
  <c r="EW165" i="14" s="1"/>
  <c r="EW166" i="14" s="1"/>
  <c r="EW167" i="14" s="1"/>
  <c r="EW168" i="14" s="1"/>
  <c r="EW169" i="14" s="1"/>
  <c r="EW170" i="14" s="1"/>
  <c r="EW171" i="14" s="1"/>
  <c r="EW172" i="14" s="1"/>
  <c r="EW173" i="14" s="1"/>
  <c r="EW174" i="14" s="1"/>
  <c r="EW175" i="14" s="1"/>
  <c r="EW176" i="14" s="1"/>
  <c r="EW177" i="14" s="1"/>
  <c r="EW178" i="14" s="1"/>
  <c r="EW179" i="14" s="1"/>
  <c r="EW180" i="14" s="1"/>
  <c r="EW181" i="14" s="1"/>
  <c r="EW182" i="14" s="1"/>
  <c r="EW183" i="14" s="1"/>
  <c r="EW184" i="14" s="1"/>
  <c r="EW185" i="14" s="1"/>
  <c r="EW186" i="14" s="1"/>
  <c r="EW187" i="14" s="1"/>
  <c r="EW188" i="14" s="1"/>
  <c r="EW189" i="14" s="1"/>
  <c r="EW190" i="14" s="1"/>
  <c r="EW191" i="14" s="1"/>
  <c r="EW192" i="14" s="1"/>
  <c r="EW193" i="14" s="1"/>
  <c r="EW194" i="14" s="1"/>
  <c r="EW195" i="14" s="1"/>
  <c r="EW196" i="14" s="1"/>
  <c r="EW197" i="14" s="1"/>
  <c r="EW198" i="14" s="1"/>
  <c r="EW199" i="14" s="1"/>
  <c r="EW200" i="14" s="1"/>
  <c r="EW201" i="14" s="1"/>
  <c r="EW202" i="14" s="1"/>
  <c r="EW203" i="14" s="1"/>
  <c r="EW204" i="14" s="1"/>
  <c r="EW205" i="14" s="1"/>
  <c r="EW206" i="14" s="1"/>
  <c r="EW207" i="14" s="1"/>
  <c r="EW208" i="14" s="1"/>
  <c r="EW209" i="14" s="1"/>
  <c r="EW210" i="14" s="1"/>
  <c r="EW211" i="14" s="1"/>
  <c r="EW212" i="14" s="1"/>
  <c r="EW213" i="14" s="1"/>
  <c r="EW214" i="14" s="1"/>
  <c r="EW215" i="14" s="1"/>
  <c r="EW216" i="14" s="1"/>
  <c r="EW217" i="14" s="1"/>
  <c r="EW218" i="14" s="1"/>
  <c r="EW219" i="14" s="1"/>
  <c r="EW220" i="14" s="1"/>
  <c r="EW221" i="14" s="1"/>
  <c r="EW222" i="14" s="1"/>
  <c r="EW223" i="14" s="1"/>
  <c r="EW224" i="14" s="1"/>
  <c r="EW225" i="14" s="1"/>
  <c r="EW226" i="14" s="1"/>
  <c r="EW227" i="14" s="1"/>
  <c r="EW228" i="14" s="1"/>
  <c r="EW229" i="14" s="1"/>
  <c r="EW230" i="14" s="1"/>
  <c r="EW231" i="14" s="1"/>
  <c r="EW232" i="14" s="1"/>
  <c r="EW233" i="14" s="1"/>
  <c r="EW234" i="14" s="1"/>
  <c r="EW235" i="14" s="1"/>
  <c r="EW236" i="14" s="1"/>
  <c r="EW237" i="14" s="1"/>
  <c r="EW238" i="14" s="1"/>
  <c r="GF98" i="14"/>
  <c r="GI100" i="14"/>
  <c r="AX103" i="14"/>
  <c r="AK102" i="14"/>
  <c r="CG105" i="14"/>
  <c r="BX99" i="14"/>
  <c r="BV99" i="14"/>
  <c r="CB99" i="14" s="1"/>
  <c r="BW99" i="14"/>
  <c r="EZ101" i="14"/>
  <c r="EY103" i="14"/>
  <c r="FA99" i="14"/>
  <c r="GJ98" i="14"/>
  <c r="CI101" i="14"/>
  <c r="BT100" i="14"/>
  <c r="EV99" i="14"/>
  <c r="EV100" i="14" s="1"/>
  <c r="EV101" i="14" s="1"/>
  <c r="EV102" i="14" s="1"/>
  <c r="EV103" i="14" s="1"/>
  <c r="EV104" i="14" s="1"/>
  <c r="EV105" i="14" s="1"/>
  <c r="EV106" i="14" s="1"/>
  <c r="EV107" i="14" s="1"/>
  <c r="EV108" i="14" s="1"/>
  <c r="EV109" i="14" s="1"/>
  <c r="EV110" i="14" s="1"/>
  <c r="EV111" i="14" s="1"/>
  <c r="EV112" i="14" s="1"/>
  <c r="EV113" i="14" s="1"/>
  <c r="EV114" i="14" s="1"/>
  <c r="EV115" i="14" s="1"/>
  <c r="EV116" i="14" s="1"/>
  <c r="EV117" i="14" s="1"/>
  <c r="EV118" i="14" s="1"/>
  <c r="EV119" i="14" s="1"/>
  <c r="EV120" i="14" s="1"/>
  <c r="EV121" i="14" s="1"/>
  <c r="EV122" i="14" s="1"/>
  <c r="EV123" i="14" s="1"/>
  <c r="EV124" i="14" s="1"/>
  <c r="EV125" i="14" s="1"/>
  <c r="EV126" i="14" s="1"/>
  <c r="EV127" i="14" s="1"/>
  <c r="EV128" i="14" s="1"/>
  <c r="EV129" i="14" s="1"/>
  <c r="EV130" i="14" s="1"/>
  <c r="EV131" i="14" s="1"/>
  <c r="EV132" i="14" s="1"/>
  <c r="EV133" i="14" s="1"/>
  <c r="EV134" i="14" s="1"/>
  <c r="EV135" i="14" s="1"/>
  <c r="EV136" i="14" s="1"/>
  <c r="EV137" i="14" s="1"/>
  <c r="EV138" i="14" s="1"/>
  <c r="EV139" i="14" s="1"/>
  <c r="EV140" i="14" s="1"/>
  <c r="EV141" i="14" s="1"/>
  <c r="EV142" i="14" s="1"/>
  <c r="EV143" i="14" s="1"/>
  <c r="EV144" i="14" s="1"/>
  <c r="EV145" i="14" s="1"/>
  <c r="EV146" i="14" s="1"/>
  <c r="EV147" i="14" s="1"/>
  <c r="EV148" i="14" s="1"/>
  <c r="EV149" i="14" s="1"/>
  <c r="EV150" i="14" s="1"/>
  <c r="EV151" i="14" s="1"/>
  <c r="EV152" i="14" s="1"/>
  <c r="EV153" i="14" s="1"/>
  <c r="EV154" i="14" s="1"/>
  <c r="EV155" i="14" s="1"/>
  <c r="EV156" i="14" s="1"/>
  <c r="EV157" i="14" s="1"/>
  <c r="EV158" i="14" s="1"/>
  <c r="EV159" i="14" s="1"/>
  <c r="EV160" i="14" s="1"/>
  <c r="EV161" i="14" s="1"/>
  <c r="EV162" i="14" s="1"/>
  <c r="EV163" i="14" s="1"/>
  <c r="EV164" i="14" s="1"/>
  <c r="EV165" i="14" s="1"/>
  <c r="EV166" i="14" s="1"/>
  <c r="EV167" i="14" s="1"/>
  <c r="EV168" i="14" s="1"/>
  <c r="EV169" i="14" s="1"/>
  <c r="EV170" i="14" s="1"/>
  <c r="EV171" i="14" s="1"/>
  <c r="EV172" i="14" s="1"/>
  <c r="EV173" i="14" s="1"/>
  <c r="EV174" i="14" s="1"/>
  <c r="EV175" i="14" s="1"/>
  <c r="EV176" i="14" s="1"/>
  <c r="EV177" i="14" s="1"/>
  <c r="EV178" i="14" s="1"/>
  <c r="EV179" i="14" s="1"/>
  <c r="EV180" i="14" s="1"/>
  <c r="EV181" i="14" s="1"/>
  <c r="EV182" i="14" s="1"/>
  <c r="EV183" i="14" s="1"/>
  <c r="EV184" i="14" s="1"/>
  <c r="EV185" i="14" s="1"/>
  <c r="EV186" i="14" s="1"/>
  <c r="EV187" i="14" s="1"/>
  <c r="EV188" i="14" s="1"/>
  <c r="EV189" i="14" s="1"/>
  <c r="EV190" i="14" s="1"/>
  <c r="EV191" i="14" s="1"/>
  <c r="EV192" i="14" s="1"/>
  <c r="EV193" i="14" s="1"/>
  <c r="EV194" i="14" s="1"/>
  <c r="EV195" i="14" s="1"/>
  <c r="EV196" i="14" s="1"/>
  <c r="EV197" i="14" s="1"/>
  <c r="EV198" i="14" s="1"/>
  <c r="EV199" i="14" s="1"/>
  <c r="EV200" i="14" s="1"/>
  <c r="EV201" i="14" s="1"/>
  <c r="EV202" i="14" s="1"/>
  <c r="EV203" i="14" s="1"/>
  <c r="EV204" i="14" s="1"/>
  <c r="EV205" i="14" s="1"/>
  <c r="EV206" i="14" s="1"/>
  <c r="EV207" i="14" s="1"/>
  <c r="EV208" i="14" s="1"/>
  <c r="EV209" i="14" s="1"/>
  <c r="EV210" i="14" s="1"/>
  <c r="EV211" i="14" s="1"/>
  <c r="EV212" i="14" s="1"/>
  <c r="EV213" i="14" s="1"/>
  <c r="EV214" i="14" s="1"/>
  <c r="EV215" i="14" s="1"/>
  <c r="EV216" i="14" s="1"/>
  <c r="EV217" i="14" s="1"/>
  <c r="EV218" i="14" s="1"/>
  <c r="EV219" i="14" s="1"/>
  <c r="EV220" i="14" s="1"/>
  <c r="EV221" i="14" s="1"/>
  <c r="EV222" i="14" s="1"/>
  <c r="EV223" i="14" s="1"/>
  <c r="EV224" i="14" s="1"/>
  <c r="EV225" i="14" s="1"/>
  <c r="EV226" i="14" s="1"/>
  <c r="EV227" i="14" s="1"/>
  <c r="EV228" i="14" s="1"/>
  <c r="EV229" i="14" s="1"/>
  <c r="EV230" i="14" s="1"/>
  <c r="EV231" i="14" s="1"/>
  <c r="EV232" i="14" s="1"/>
  <c r="EV233" i="14" s="1"/>
  <c r="EV234" i="14" s="1"/>
  <c r="EV235" i="14" s="1"/>
  <c r="EV236" i="14" s="1"/>
  <c r="EV237" i="14" s="1"/>
  <c r="EV238" i="14" s="1"/>
  <c r="GE98" i="14"/>
  <c r="DR100" i="14"/>
  <c r="DC99" i="14"/>
  <c r="B104" i="14"/>
  <c r="O105" i="14"/>
  <c r="HR100" i="14"/>
  <c r="AO101" i="14"/>
  <c r="AN101" i="14"/>
  <c r="J103" i="14"/>
  <c r="D103" i="14"/>
  <c r="E103" i="14"/>
  <c r="F103" i="14"/>
  <c r="DP105" i="14"/>
  <c r="AG102" i="14" l="1"/>
  <c r="AG103" i="14" s="1"/>
  <c r="AG104" i="14" s="1"/>
  <c r="AG105" i="14" s="1"/>
  <c r="AG106" i="14" s="1"/>
  <c r="AG107" i="14" s="1"/>
  <c r="AG108" i="14" s="1"/>
  <c r="AG109" i="14" s="1"/>
  <c r="AG110" i="14" s="1"/>
  <c r="AG111" i="14" s="1"/>
  <c r="AG112" i="14" s="1"/>
  <c r="AG113" i="14" s="1"/>
  <c r="AG114" i="14" s="1"/>
  <c r="AG115" i="14" s="1"/>
  <c r="AG116" i="14" s="1"/>
  <c r="AG117" i="14" s="1"/>
  <c r="AG118" i="14" s="1"/>
  <c r="AG119" i="14" s="1"/>
  <c r="AG120" i="14" s="1"/>
  <c r="AG121" i="14" s="1"/>
  <c r="AG122" i="14" s="1"/>
  <c r="AG123" i="14" s="1"/>
  <c r="AG124" i="14" s="1"/>
  <c r="AG125" i="14" s="1"/>
  <c r="AG126" i="14" s="1"/>
  <c r="AG127" i="14" s="1"/>
  <c r="AG128" i="14" s="1"/>
  <c r="AG129" i="14" s="1"/>
  <c r="AG130" i="14" s="1"/>
  <c r="AG131" i="14" s="1"/>
  <c r="AG132" i="14" s="1"/>
  <c r="AG133" i="14" s="1"/>
  <c r="AG134" i="14" s="1"/>
  <c r="AG135" i="14" s="1"/>
  <c r="AG136" i="14" s="1"/>
  <c r="AG137" i="14" s="1"/>
  <c r="AG138" i="14" s="1"/>
  <c r="AG139" i="14" s="1"/>
  <c r="AG140" i="14" s="1"/>
  <c r="AG141" i="14" s="1"/>
  <c r="AG142" i="14" s="1"/>
  <c r="AG143" i="14" s="1"/>
  <c r="AG144" i="14" s="1"/>
  <c r="AG145" i="14" s="1"/>
  <c r="AG146" i="14" s="1"/>
  <c r="AG147" i="14" s="1"/>
  <c r="AG148" i="14" s="1"/>
  <c r="AG149" i="14" s="1"/>
  <c r="AG150" i="14" s="1"/>
  <c r="AG151" i="14" s="1"/>
  <c r="AG152" i="14" s="1"/>
  <c r="AG153" i="14" s="1"/>
  <c r="AG154" i="14" s="1"/>
  <c r="AG155" i="14" s="1"/>
  <c r="AG156" i="14" s="1"/>
  <c r="AG157" i="14" s="1"/>
  <c r="AG158" i="14" s="1"/>
  <c r="AG159" i="14" s="1"/>
  <c r="AG160" i="14" s="1"/>
  <c r="AG161" i="14" s="1"/>
  <c r="AG162" i="14" s="1"/>
  <c r="AG163" i="14" s="1"/>
  <c r="AG164" i="14" s="1"/>
  <c r="AG165" i="14" s="1"/>
  <c r="AG166" i="14" s="1"/>
  <c r="AG167" i="14" s="1"/>
  <c r="AG168" i="14" s="1"/>
  <c r="AG169" i="14" s="1"/>
  <c r="AG170" i="14" s="1"/>
  <c r="AG171" i="14" s="1"/>
  <c r="AG172" i="14" s="1"/>
  <c r="AG173" i="14" s="1"/>
  <c r="AG174" i="14" s="1"/>
  <c r="AG175" i="14" s="1"/>
  <c r="AG176" i="14" s="1"/>
  <c r="AG177" i="14" s="1"/>
  <c r="AG178" i="14" s="1"/>
  <c r="AG179" i="14" s="1"/>
  <c r="AG180" i="14" s="1"/>
  <c r="AG181" i="14" s="1"/>
  <c r="AG182" i="14" s="1"/>
  <c r="AG183" i="14" s="1"/>
  <c r="AG184" i="14" s="1"/>
  <c r="AG185" i="14" s="1"/>
  <c r="AG186" i="14" s="1"/>
  <c r="AG187" i="14" s="1"/>
  <c r="AG188" i="14" s="1"/>
  <c r="AG189" i="14" s="1"/>
  <c r="AG190" i="14" s="1"/>
  <c r="AG191" i="14" s="1"/>
  <c r="AG192" i="14" s="1"/>
  <c r="AG193" i="14" s="1"/>
  <c r="AG194" i="14" s="1"/>
  <c r="AG195" i="14" s="1"/>
  <c r="AG196" i="14" s="1"/>
  <c r="AG197" i="14" s="1"/>
  <c r="AG198" i="14" s="1"/>
  <c r="AG199" i="14" s="1"/>
  <c r="AG200" i="14" s="1"/>
  <c r="AG201" i="14" s="1"/>
  <c r="AG202" i="14" s="1"/>
  <c r="AG203" i="14" s="1"/>
  <c r="AG204" i="14" s="1"/>
  <c r="AG205" i="14" s="1"/>
  <c r="AG206" i="14" s="1"/>
  <c r="AG207" i="14" s="1"/>
  <c r="AG208" i="14" s="1"/>
  <c r="AG209" i="14" s="1"/>
  <c r="AG210" i="14" s="1"/>
  <c r="AG211" i="14" s="1"/>
  <c r="AG212" i="14" s="1"/>
  <c r="AG213" i="14" s="1"/>
  <c r="AG214" i="14" s="1"/>
  <c r="AG215" i="14" s="1"/>
  <c r="AG216" i="14" s="1"/>
  <c r="AG217" i="14" s="1"/>
  <c r="AG218" i="14" s="1"/>
  <c r="AG219" i="14" s="1"/>
  <c r="AG220" i="14" s="1"/>
  <c r="AG221" i="14" s="1"/>
  <c r="AG222" i="14" s="1"/>
  <c r="AG223" i="14" s="1"/>
  <c r="AG224" i="14" s="1"/>
  <c r="AG225" i="14" s="1"/>
  <c r="AG226" i="14" s="1"/>
  <c r="AG227" i="14" s="1"/>
  <c r="AG228" i="14" s="1"/>
  <c r="AG229" i="14" s="1"/>
  <c r="AG230" i="14" s="1"/>
  <c r="AG231" i="14" s="1"/>
  <c r="AG232" i="14" s="1"/>
  <c r="AG233" i="14" s="1"/>
  <c r="AG234" i="14" s="1"/>
  <c r="AG235" i="14" s="1"/>
  <c r="AG236" i="14" s="1"/>
  <c r="AG237" i="14" s="1"/>
  <c r="AG238" i="14" s="1"/>
  <c r="E101" i="14"/>
  <c r="F101" i="14"/>
  <c r="J100" i="14"/>
  <c r="E98" i="14"/>
  <c r="AN98" i="14"/>
  <c r="BE18" i="17"/>
  <c r="H18" i="17"/>
  <c r="H22" i="17"/>
  <c r="BE22" i="17"/>
  <c r="G19" i="17"/>
  <c r="BD19" i="17"/>
  <c r="H31" i="17"/>
  <c r="O19" i="17"/>
  <c r="F23" i="17"/>
  <c r="BC23" i="17"/>
  <c r="AZ23" i="17"/>
  <c r="BA23" i="17" s="1"/>
  <c r="BC18" i="17"/>
  <c r="F18" i="17"/>
  <c r="AZ18" i="17"/>
  <c r="BA18" i="17" s="1"/>
  <c r="H16" i="17"/>
  <c r="BE16" i="17"/>
  <c r="G18" i="17"/>
  <c r="BD18" i="17"/>
  <c r="N19" i="17"/>
  <c r="G31" i="17"/>
  <c r="BC16" i="17"/>
  <c r="F16" i="17"/>
  <c r="AZ16" i="17"/>
  <c r="BA16" i="17" s="1"/>
  <c r="F22" i="17"/>
  <c r="BC22" i="17"/>
  <c r="AZ22" i="17"/>
  <c r="BA22" i="17" s="1"/>
  <c r="BC19" i="17"/>
  <c r="F19" i="17"/>
  <c r="AZ19" i="17"/>
  <c r="BA19" i="17" s="1"/>
  <c r="BE20" i="17"/>
  <c r="H20" i="17"/>
  <c r="BD17" i="17"/>
  <c r="G17" i="17"/>
  <c r="F21" i="17"/>
  <c r="BC21" i="17"/>
  <c r="AZ21" i="17"/>
  <c r="BA21" i="17" s="1"/>
  <c r="BC15" i="17"/>
  <c r="AV27" i="17"/>
  <c r="AV29" i="17"/>
  <c r="AV26" i="17"/>
  <c r="F26" i="17" s="1"/>
  <c r="F15" i="17"/>
  <c r="AZ15" i="17"/>
  <c r="BA15" i="17" s="1"/>
  <c r="H21" i="17"/>
  <c r="BE21" i="17"/>
  <c r="BD23" i="17"/>
  <c r="G23" i="17"/>
  <c r="G16" i="17"/>
  <c r="BD16" i="17"/>
  <c r="BC20" i="17"/>
  <c r="F20" i="17"/>
  <c r="AZ20" i="17"/>
  <c r="BA20" i="17" s="1"/>
  <c r="H23" i="17"/>
  <c r="BE23" i="17"/>
  <c r="H15" i="17"/>
  <c r="AX29" i="17"/>
  <c r="BE15" i="17"/>
  <c r="AX26" i="17"/>
  <c r="H26" i="17" s="1"/>
  <c r="AX27" i="17"/>
  <c r="G22" i="17"/>
  <c r="BD22" i="17"/>
  <c r="BD15" i="17"/>
  <c r="AW29" i="17"/>
  <c r="AW26" i="17"/>
  <c r="G26" i="17" s="1"/>
  <c r="AW27" i="17"/>
  <c r="G15" i="17"/>
  <c r="BE24" i="17"/>
  <c r="H24" i="17"/>
  <c r="F17" i="17"/>
  <c r="BC17" i="17"/>
  <c r="AZ17" i="17"/>
  <c r="BA17" i="17" s="1"/>
  <c r="BE17" i="17"/>
  <c r="H17" i="17"/>
  <c r="BE19" i="17"/>
  <c r="H19" i="17"/>
  <c r="G20" i="17"/>
  <c r="BD20" i="17"/>
  <c r="BD21" i="17"/>
  <c r="G21" i="17"/>
  <c r="AO98" i="14"/>
  <c r="CZ99" i="14"/>
  <c r="CZ100" i="14" s="1"/>
  <c r="CZ101" i="14" s="1"/>
  <c r="CZ102" i="14" s="1"/>
  <c r="CZ103" i="14" s="1"/>
  <c r="CZ104" i="14" s="1"/>
  <c r="CZ105" i="14" s="1"/>
  <c r="CZ106" i="14" s="1"/>
  <c r="CZ107" i="14" s="1"/>
  <c r="CZ108" i="14" s="1"/>
  <c r="CZ109" i="14" s="1"/>
  <c r="CZ110" i="14" s="1"/>
  <c r="CZ111" i="14" s="1"/>
  <c r="CZ112" i="14" s="1"/>
  <c r="CZ113" i="14" s="1"/>
  <c r="CZ114" i="14" s="1"/>
  <c r="CZ115" i="14" s="1"/>
  <c r="CZ116" i="14" s="1"/>
  <c r="CZ117" i="14" s="1"/>
  <c r="CZ118" i="14" s="1"/>
  <c r="CZ119" i="14" s="1"/>
  <c r="CZ120" i="14" s="1"/>
  <c r="CZ121" i="14" s="1"/>
  <c r="CZ122" i="14" s="1"/>
  <c r="CZ123" i="14" s="1"/>
  <c r="CZ124" i="14" s="1"/>
  <c r="CZ125" i="14" s="1"/>
  <c r="CZ126" i="14" s="1"/>
  <c r="CZ127" i="14" s="1"/>
  <c r="CZ128" i="14" s="1"/>
  <c r="CZ129" i="14" s="1"/>
  <c r="CZ130" i="14" s="1"/>
  <c r="CZ131" i="14" s="1"/>
  <c r="CZ132" i="14" s="1"/>
  <c r="CZ133" i="14" s="1"/>
  <c r="CZ134" i="14" s="1"/>
  <c r="CZ135" i="14" s="1"/>
  <c r="CZ136" i="14" s="1"/>
  <c r="CZ137" i="14" s="1"/>
  <c r="CZ138" i="14" s="1"/>
  <c r="CZ139" i="14" s="1"/>
  <c r="CZ140" i="14" s="1"/>
  <c r="CZ141" i="14" s="1"/>
  <c r="CZ142" i="14" s="1"/>
  <c r="CZ143" i="14" s="1"/>
  <c r="CZ144" i="14" s="1"/>
  <c r="CZ145" i="14" s="1"/>
  <c r="CZ146" i="14" s="1"/>
  <c r="CZ147" i="14" s="1"/>
  <c r="CZ148" i="14" s="1"/>
  <c r="CZ149" i="14" s="1"/>
  <c r="CZ150" i="14" s="1"/>
  <c r="CZ151" i="14" s="1"/>
  <c r="CZ152" i="14" s="1"/>
  <c r="CZ153" i="14" s="1"/>
  <c r="CZ154" i="14" s="1"/>
  <c r="CZ155" i="14" s="1"/>
  <c r="CZ156" i="14" s="1"/>
  <c r="CZ157" i="14" s="1"/>
  <c r="CZ158" i="14" s="1"/>
  <c r="CZ159" i="14" s="1"/>
  <c r="CZ160" i="14" s="1"/>
  <c r="CZ161" i="14" s="1"/>
  <c r="CZ162" i="14" s="1"/>
  <c r="CZ163" i="14" s="1"/>
  <c r="CZ164" i="14" s="1"/>
  <c r="CZ165" i="14" s="1"/>
  <c r="CZ166" i="14" s="1"/>
  <c r="CZ167" i="14" s="1"/>
  <c r="CZ168" i="14" s="1"/>
  <c r="CZ169" i="14" s="1"/>
  <c r="CZ170" i="14" s="1"/>
  <c r="CZ171" i="14" s="1"/>
  <c r="CZ172" i="14" s="1"/>
  <c r="CZ173" i="14" s="1"/>
  <c r="CZ174" i="14" s="1"/>
  <c r="CZ175" i="14" s="1"/>
  <c r="CZ176" i="14" s="1"/>
  <c r="CZ177" i="14" s="1"/>
  <c r="CZ178" i="14" s="1"/>
  <c r="CZ179" i="14" s="1"/>
  <c r="CZ180" i="14" s="1"/>
  <c r="CZ181" i="14" s="1"/>
  <c r="CZ182" i="14" s="1"/>
  <c r="CZ183" i="14" s="1"/>
  <c r="CZ184" i="14" s="1"/>
  <c r="CZ185" i="14" s="1"/>
  <c r="CZ186" i="14" s="1"/>
  <c r="CZ187" i="14" s="1"/>
  <c r="CZ188" i="14" s="1"/>
  <c r="CZ189" i="14" s="1"/>
  <c r="CZ190" i="14" s="1"/>
  <c r="CZ191" i="14" s="1"/>
  <c r="CZ192" i="14" s="1"/>
  <c r="CZ193" i="14" s="1"/>
  <c r="CZ194" i="14" s="1"/>
  <c r="CZ195" i="14" s="1"/>
  <c r="CZ196" i="14" s="1"/>
  <c r="CZ197" i="14" s="1"/>
  <c r="CZ198" i="14" s="1"/>
  <c r="CZ199" i="14" s="1"/>
  <c r="CZ200" i="14" s="1"/>
  <c r="CZ201" i="14" s="1"/>
  <c r="CZ202" i="14" s="1"/>
  <c r="CZ203" i="14" s="1"/>
  <c r="CZ204" i="14" s="1"/>
  <c r="CZ205" i="14" s="1"/>
  <c r="CZ206" i="14" s="1"/>
  <c r="CZ207" i="14" s="1"/>
  <c r="CZ208" i="14" s="1"/>
  <c r="CZ209" i="14" s="1"/>
  <c r="CZ210" i="14" s="1"/>
  <c r="CZ211" i="14" s="1"/>
  <c r="CZ212" i="14" s="1"/>
  <c r="CZ213" i="14" s="1"/>
  <c r="CZ214" i="14" s="1"/>
  <c r="CZ215" i="14" s="1"/>
  <c r="CZ216" i="14" s="1"/>
  <c r="CZ217" i="14" s="1"/>
  <c r="CZ218" i="14" s="1"/>
  <c r="CZ219" i="14" s="1"/>
  <c r="CZ220" i="14" s="1"/>
  <c r="CZ221" i="14" s="1"/>
  <c r="CZ222" i="14" s="1"/>
  <c r="CZ223" i="14" s="1"/>
  <c r="CZ224" i="14" s="1"/>
  <c r="CZ225" i="14" s="1"/>
  <c r="CZ226" i="14" s="1"/>
  <c r="CZ227" i="14" s="1"/>
  <c r="CZ228" i="14" s="1"/>
  <c r="CZ229" i="14" s="1"/>
  <c r="CZ230" i="14" s="1"/>
  <c r="CZ231" i="14" s="1"/>
  <c r="CZ232" i="14" s="1"/>
  <c r="CZ233" i="14" s="1"/>
  <c r="CZ234" i="14" s="1"/>
  <c r="CZ235" i="14" s="1"/>
  <c r="CZ236" i="14" s="1"/>
  <c r="CZ237" i="14" s="1"/>
  <c r="CZ238" i="14" s="1"/>
  <c r="BX98" i="14"/>
  <c r="AD42" i="14"/>
  <c r="BB56" i="14"/>
  <c r="BB57" i="14" s="1"/>
  <c r="AG48" i="14" s="1"/>
  <c r="AH43" i="14"/>
  <c r="AG47" i="14" s="1"/>
  <c r="L3" i="14" s="1"/>
  <c r="AD43" i="14"/>
  <c r="AH45" i="14"/>
  <c r="AG46" i="14" s="1"/>
  <c r="AD44" i="14"/>
  <c r="BL12" i="14"/>
  <c r="AF99" i="14"/>
  <c r="AF100" i="14" s="1"/>
  <c r="AF101" i="14" s="1"/>
  <c r="AF102" i="14" s="1"/>
  <c r="AF103" i="14" s="1"/>
  <c r="AF104" i="14" s="1"/>
  <c r="AF105" i="14" s="1"/>
  <c r="AF106" i="14" s="1"/>
  <c r="AF107" i="14" s="1"/>
  <c r="AF108" i="14" s="1"/>
  <c r="AF109" i="14" s="1"/>
  <c r="AF110" i="14" s="1"/>
  <c r="AF111" i="14" s="1"/>
  <c r="AF112" i="14" s="1"/>
  <c r="AF113" i="14" s="1"/>
  <c r="AF114" i="14" s="1"/>
  <c r="AF115" i="14" s="1"/>
  <c r="AF116" i="14" s="1"/>
  <c r="AF117" i="14" s="1"/>
  <c r="AF118" i="14" s="1"/>
  <c r="AF119" i="14" s="1"/>
  <c r="AF120" i="14" s="1"/>
  <c r="AF121" i="14" s="1"/>
  <c r="AF122" i="14" s="1"/>
  <c r="AF123" i="14" s="1"/>
  <c r="AF124" i="14" s="1"/>
  <c r="AF125" i="14" s="1"/>
  <c r="AF126" i="14" s="1"/>
  <c r="AF127" i="14" s="1"/>
  <c r="AF128" i="14" s="1"/>
  <c r="AF129" i="14" s="1"/>
  <c r="AF130" i="14" s="1"/>
  <c r="AF131" i="14" s="1"/>
  <c r="AF132" i="14" s="1"/>
  <c r="AF133" i="14" s="1"/>
  <c r="AF134" i="14" s="1"/>
  <c r="AF135" i="14" s="1"/>
  <c r="AF136" i="14" s="1"/>
  <c r="AF137" i="14" s="1"/>
  <c r="AF138" i="14" s="1"/>
  <c r="AF139" i="14" s="1"/>
  <c r="AF140" i="14" s="1"/>
  <c r="AF141" i="14" s="1"/>
  <c r="AF142" i="14" s="1"/>
  <c r="AF143" i="14" s="1"/>
  <c r="AF144" i="14" s="1"/>
  <c r="AF145" i="14" s="1"/>
  <c r="AF146" i="14" s="1"/>
  <c r="AF147" i="14" s="1"/>
  <c r="AF148" i="14" s="1"/>
  <c r="AF149" i="14" s="1"/>
  <c r="AF150" i="14" s="1"/>
  <c r="AF151" i="14" s="1"/>
  <c r="AF152" i="14" s="1"/>
  <c r="AF153" i="14" s="1"/>
  <c r="AF154" i="14" s="1"/>
  <c r="AF155" i="14" s="1"/>
  <c r="AF156" i="14" s="1"/>
  <c r="AF157" i="14" s="1"/>
  <c r="AF158" i="14" s="1"/>
  <c r="AF159" i="14" s="1"/>
  <c r="AF160" i="14" s="1"/>
  <c r="AF161" i="14" s="1"/>
  <c r="AF162" i="14" s="1"/>
  <c r="AF163" i="14" s="1"/>
  <c r="AF164" i="14" s="1"/>
  <c r="AF165" i="14" s="1"/>
  <c r="AF166" i="14" s="1"/>
  <c r="AF167" i="14" s="1"/>
  <c r="AF168" i="14" s="1"/>
  <c r="AF169" i="14" s="1"/>
  <c r="AF170" i="14" s="1"/>
  <c r="AF171" i="14" s="1"/>
  <c r="AF172" i="14" s="1"/>
  <c r="AF173" i="14" s="1"/>
  <c r="AF174" i="14" s="1"/>
  <c r="AF175" i="14" s="1"/>
  <c r="AF176" i="14" s="1"/>
  <c r="AF177" i="14" s="1"/>
  <c r="AF178" i="14" s="1"/>
  <c r="AF179" i="14" s="1"/>
  <c r="AF180" i="14" s="1"/>
  <c r="AF181" i="14" s="1"/>
  <c r="AF182" i="14" s="1"/>
  <c r="AF183" i="14" s="1"/>
  <c r="AF184" i="14" s="1"/>
  <c r="AF185" i="14" s="1"/>
  <c r="AF186" i="14" s="1"/>
  <c r="AF187" i="14" s="1"/>
  <c r="AF188" i="14" s="1"/>
  <c r="AF189" i="14" s="1"/>
  <c r="AF190" i="14" s="1"/>
  <c r="AF191" i="14" s="1"/>
  <c r="AF192" i="14" s="1"/>
  <c r="AF193" i="14" s="1"/>
  <c r="AF194" i="14" s="1"/>
  <c r="AF195" i="14" s="1"/>
  <c r="AF196" i="14" s="1"/>
  <c r="AF197" i="14" s="1"/>
  <c r="AF198" i="14" s="1"/>
  <c r="AF199" i="14" s="1"/>
  <c r="AF200" i="14" s="1"/>
  <c r="AF201" i="14" s="1"/>
  <c r="AF202" i="14" s="1"/>
  <c r="AF203" i="14" s="1"/>
  <c r="AF204" i="14" s="1"/>
  <c r="AF205" i="14" s="1"/>
  <c r="AF206" i="14" s="1"/>
  <c r="AF207" i="14" s="1"/>
  <c r="AF208" i="14" s="1"/>
  <c r="AF209" i="14" s="1"/>
  <c r="AF210" i="14" s="1"/>
  <c r="AF211" i="14" s="1"/>
  <c r="AF212" i="14" s="1"/>
  <c r="AF213" i="14" s="1"/>
  <c r="AF214" i="14" s="1"/>
  <c r="AF215" i="14" s="1"/>
  <c r="AF216" i="14" s="1"/>
  <c r="AF217" i="14" s="1"/>
  <c r="AF218" i="14" s="1"/>
  <c r="AF219" i="14" s="1"/>
  <c r="AF220" i="14" s="1"/>
  <c r="AF221" i="14" s="1"/>
  <c r="AF222" i="14" s="1"/>
  <c r="AF223" i="14" s="1"/>
  <c r="AF224" i="14" s="1"/>
  <c r="AF225" i="14" s="1"/>
  <c r="AF226" i="14" s="1"/>
  <c r="AF227" i="14" s="1"/>
  <c r="AF228" i="14" s="1"/>
  <c r="AF229" i="14" s="1"/>
  <c r="AF230" i="14" s="1"/>
  <c r="AF231" i="14" s="1"/>
  <c r="AF232" i="14" s="1"/>
  <c r="AF233" i="14" s="1"/>
  <c r="AF234" i="14" s="1"/>
  <c r="AF235" i="14" s="1"/>
  <c r="AF236" i="14" s="1"/>
  <c r="AF237" i="14" s="1"/>
  <c r="AF238" i="14" s="1"/>
  <c r="D98" i="14"/>
  <c r="BO99" i="14"/>
  <c r="BO100" i="14" s="1"/>
  <c r="BO101" i="14" s="1"/>
  <c r="AM98" i="14"/>
  <c r="FU98" i="14"/>
  <c r="FW98" i="14" s="1"/>
  <c r="BK9" i="14"/>
  <c r="AZ26" i="8"/>
  <c r="EN98" i="14"/>
  <c r="EO98" i="14"/>
  <c r="BT10" i="14"/>
  <c r="BW10" i="14" s="1"/>
  <c r="BL9" i="14"/>
  <c r="BT7" i="14"/>
  <c r="BW7" i="14" s="1"/>
  <c r="BL6" i="14"/>
  <c r="BT4" i="14"/>
  <c r="BK6" i="14"/>
  <c r="HU98" i="14"/>
  <c r="HU99" i="14" s="1"/>
  <c r="HU100" i="14" s="1"/>
  <c r="HU101" i="14" s="1"/>
  <c r="HU102" i="14" s="1"/>
  <c r="HU103" i="14" s="1"/>
  <c r="HU104" i="14" s="1"/>
  <c r="HU105" i="14" s="1"/>
  <c r="HU106" i="14" s="1"/>
  <c r="HU107" i="14" s="1"/>
  <c r="HU108" i="14" s="1"/>
  <c r="HU109" i="14" s="1"/>
  <c r="HU110" i="14" s="1"/>
  <c r="HU111" i="14" s="1"/>
  <c r="HU112" i="14" s="1"/>
  <c r="HU113" i="14" s="1"/>
  <c r="HU114" i="14" s="1"/>
  <c r="HU115" i="14" s="1"/>
  <c r="HU116" i="14" s="1"/>
  <c r="HU117" i="14" s="1"/>
  <c r="HU118" i="14" s="1"/>
  <c r="HU119" i="14" s="1"/>
  <c r="HU120" i="14" s="1"/>
  <c r="HU121" i="14" s="1"/>
  <c r="HU122" i="14" s="1"/>
  <c r="HU123" i="14" s="1"/>
  <c r="HU124" i="14" s="1"/>
  <c r="HU125" i="14" s="1"/>
  <c r="HU126" i="14" s="1"/>
  <c r="HU127" i="14" s="1"/>
  <c r="HU128" i="14" s="1"/>
  <c r="HU129" i="14" s="1"/>
  <c r="HU130" i="14" s="1"/>
  <c r="HU131" i="14" s="1"/>
  <c r="HU132" i="14" s="1"/>
  <c r="HU133" i="14" s="1"/>
  <c r="HU134" i="14" s="1"/>
  <c r="HU135" i="14" s="1"/>
  <c r="HU136" i="14" s="1"/>
  <c r="HU137" i="14" s="1"/>
  <c r="HU138" i="14" s="1"/>
  <c r="HU139" i="14" s="1"/>
  <c r="HU140" i="14" s="1"/>
  <c r="HU141" i="14" s="1"/>
  <c r="HU142" i="14" s="1"/>
  <c r="HU143" i="14" s="1"/>
  <c r="HU144" i="14" s="1"/>
  <c r="HU145" i="14" s="1"/>
  <c r="HU146" i="14" s="1"/>
  <c r="HU147" i="14" s="1"/>
  <c r="HU148" i="14" s="1"/>
  <c r="HU149" i="14" s="1"/>
  <c r="HU150" i="14" s="1"/>
  <c r="HU151" i="14" s="1"/>
  <c r="HU152" i="14" s="1"/>
  <c r="HU153" i="14" s="1"/>
  <c r="HU154" i="14" s="1"/>
  <c r="HU155" i="14" s="1"/>
  <c r="HU156" i="14" s="1"/>
  <c r="HU157" i="14" s="1"/>
  <c r="HU158" i="14" s="1"/>
  <c r="HU159" i="14" s="1"/>
  <c r="HU160" i="14" s="1"/>
  <c r="HU161" i="14" s="1"/>
  <c r="HU162" i="14" s="1"/>
  <c r="HU163" i="14" s="1"/>
  <c r="HU164" i="14" s="1"/>
  <c r="HU165" i="14" s="1"/>
  <c r="HU166" i="14" s="1"/>
  <c r="HU167" i="14" s="1"/>
  <c r="HU168" i="14" s="1"/>
  <c r="HU169" i="14" s="1"/>
  <c r="HU170" i="14" s="1"/>
  <c r="HU171" i="14" s="1"/>
  <c r="HU172" i="14" s="1"/>
  <c r="HU173" i="14" s="1"/>
  <c r="HU174" i="14" s="1"/>
  <c r="HU175" i="14" s="1"/>
  <c r="HU176" i="14" s="1"/>
  <c r="HU177" i="14" s="1"/>
  <c r="HU178" i="14" s="1"/>
  <c r="HU179" i="14" s="1"/>
  <c r="HU180" i="14" s="1"/>
  <c r="HU181" i="14" s="1"/>
  <c r="HU182" i="14" s="1"/>
  <c r="HU183" i="14" s="1"/>
  <c r="HU184" i="14" s="1"/>
  <c r="HU185" i="14" s="1"/>
  <c r="HU186" i="14" s="1"/>
  <c r="HU187" i="14" s="1"/>
  <c r="HU188" i="14" s="1"/>
  <c r="HU189" i="14" s="1"/>
  <c r="HU190" i="14" s="1"/>
  <c r="HU191" i="14" s="1"/>
  <c r="HU192" i="14" s="1"/>
  <c r="HU193" i="14" s="1"/>
  <c r="HU194" i="14" s="1"/>
  <c r="HU195" i="14" s="1"/>
  <c r="HU196" i="14" s="1"/>
  <c r="HU197" i="14" s="1"/>
  <c r="HU198" i="14" s="1"/>
  <c r="HU199" i="14" s="1"/>
  <c r="HU200" i="14" s="1"/>
  <c r="HU201" i="14" s="1"/>
  <c r="HU202" i="14" s="1"/>
  <c r="HU203" i="14" s="1"/>
  <c r="HU204" i="14" s="1"/>
  <c r="HU205" i="14" s="1"/>
  <c r="HU206" i="14" s="1"/>
  <c r="HU207" i="14" s="1"/>
  <c r="HU208" i="14" s="1"/>
  <c r="HU209" i="14" s="1"/>
  <c r="HU210" i="14" s="1"/>
  <c r="HU211" i="14" s="1"/>
  <c r="HU212" i="14" s="1"/>
  <c r="HU213" i="14" s="1"/>
  <c r="HU214" i="14" s="1"/>
  <c r="HU215" i="14" s="1"/>
  <c r="HU216" i="14" s="1"/>
  <c r="HU217" i="14" s="1"/>
  <c r="HU218" i="14" s="1"/>
  <c r="HU219" i="14" s="1"/>
  <c r="HU220" i="14" s="1"/>
  <c r="HU221" i="14" s="1"/>
  <c r="HU222" i="14" s="1"/>
  <c r="HU223" i="14" s="1"/>
  <c r="HU224" i="14" s="1"/>
  <c r="HU225" i="14" s="1"/>
  <c r="HU226" i="14" s="1"/>
  <c r="HU227" i="14" s="1"/>
  <c r="HU228" i="14" s="1"/>
  <c r="HU229" i="14" s="1"/>
  <c r="HU230" i="14" s="1"/>
  <c r="HU231" i="14" s="1"/>
  <c r="HU232" i="14" s="1"/>
  <c r="HU233" i="14" s="1"/>
  <c r="HU234" i="14" s="1"/>
  <c r="HU235" i="14" s="1"/>
  <c r="HU236" i="14" s="1"/>
  <c r="HU237" i="14" s="1"/>
  <c r="HU238" i="14" s="1"/>
  <c r="GL99" i="14"/>
  <c r="GL100" i="14" s="1"/>
  <c r="GL101" i="14" s="1"/>
  <c r="GL102" i="14" s="1"/>
  <c r="GL103" i="14" s="1"/>
  <c r="GL104" i="14" s="1"/>
  <c r="GL105" i="14" s="1"/>
  <c r="GL106" i="14" s="1"/>
  <c r="GL107" i="14" s="1"/>
  <c r="GL108" i="14" s="1"/>
  <c r="GL109" i="14" s="1"/>
  <c r="GL110" i="14" s="1"/>
  <c r="GL111" i="14" s="1"/>
  <c r="GL112" i="14" s="1"/>
  <c r="GL113" i="14" s="1"/>
  <c r="GL114" i="14" s="1"/>
  <c r="GL115" i="14" s="1"/>
  <c r="GL116" i="14" s="1"/>
  <c r="GL117" i="14" s="1"/>
  <c r="GL118" i="14" s="1"/>
  <c r="GL119" i="14" s="1"/>
  <c r="GL120" i="14" s="1"/>
  <c r="GL121" i="14" s="1"/>
  <c r="GL122" i="14" s="1"/>
  <c r="GL123" i="14" s="1"/>
  <c r="GL124" i="14" s="1"/>
  <c r="GL125" i="14" s="1"/>
  <c r="GL126" i="14" s="1"/>
  <c r="GL127" i="14" s="1"/>
  <c r="GL128" i="14" s="1"/>
  <c r="GL129" i="14" s="1"/>
  <c r="GL130" i="14" s="1"/>
  <c r="GL131" i="14" s="1"/>
  <c r="GL132" i="14" s="1"/>
  <c r="GL133" i="14" s="1"/>
  <c r="GL134" i="14" s="1"/>
  <c r="GL135" i="14" s="1"/>
  <c r="GL136" i="14" s="1"/>
  <c r="GL137" i="14" s="1"/>
  <c r="GL138" i="14" s="1"/>
  <c r="GL139" i="14" s="1"/>
  <c r="GL140" i="14" s="1"/>
  <c r="GL141" i="14" s="1"/>
  <c r="GL142" i="14" s="1"/>
  <c r="GL143" i="14" s="1"/>
  <c r="GL144" i="14" s="1"/>
  <c r="GL145" i="14" s="1"/>
  <c r="GL146" i="14" s="1"/>
  <c r="GL147" i="14" s="1"/>
  <c r="GL148" i="14" s="1"/>
  <c r="GL149" i="14" s="1"/>
  <c r="GL150" i="14" s="1"/>
  <c r="GL151" i="14" s="1"/>
  <c r="GL152" i="14" s="1"/>
  <c r="GL153" i="14" s="1"/>
  <c r="GL154" i="14" s="1"/>
  <c r="GL155" i="14" s="1"/>
  <c r="GL156" i="14" s="1"/>
  <c r="GL157" i="14" s="1"/>
  <c r="GL158" i="14" s="1"/>
  <c r="GL159" i="14" s="1"/>
  <c r="GL160" i="14" s="1"/>
  <c r="GL161" i="14" s="1"/>
  <c r="GL162" i="14" s="1"/>
  <c r="GL163" i="14" s="1"/>
  <c r="GL164" i="14" s="1"/>
  <c r="GL165" i="14" s="1"/>
  <c r="GL166" i="14" s="1"/>
  <c r="GL167" i="14" s="1"/>
  <c r="GL168" i="14" s="1"/>
  <c r="GL169" i="14" s="1"/>
  <c r="GL170" i="14" s="1"/>
  <c r="GL171" i="14" s="1"/>
  <c r="GL172" i="14" s="1"/>
  <c r="GL173" i="14" s="1"/>
  <c r="GL174" i="14" s="1"/>
  <c r="GL175" i="14" s="1"/>
  <c r="GL176" i="14" s="1"/>
  <c r="GL177" i="14" s="1"/>
  <c r="GL178" i="14" s="1"/>
  <c r="GL179" i="14" s="1"/>
  <c r="GL180" i="14" s="1"/>
  <c r="GL181" i="14" s="1"/>
  <c r="GL182" i="14" s="1"/>
  <c r="GL183" i="14" s="1"/>
  <c r="GL184" i="14" s="1"/>
  <c r="GL185" i="14" s="1"/>
  <c r="GL186" i="14" s="1"/>
  <c r="GL187" i="14" s="1"/>
  <c r="GL188" i="14" s="1"/>
  <c r="GL189" i="14" s="1"/>
  <c r="GL190" i="14" s="1"/>
  <c r="GL191" i="14" s="1"/>
  <c r="GL192" i="14" s="1"/>
  <c r="GL193" i="14" s="1"/>
  <c r="GL194" i="14" s="1"/>
  <c r="GL195" i="14" s="1"/>
  <c r="GL196" i="14" s="1"/>
  <c r="GL197" i="14" s="1"/>
  <c r="GL198" i="14" s="1"/>
  <c r="GL199" i="14" s="1"/>
  <c r="GL200" i="14" s="1"/>
  <c r="GL201" i="14" s="1"/>
  <c r="GL202" i="14" s="1"/>
  <c r="GL203" i="14" s="1"/>
  <c r="GL204" i="14" s="1"/>
  <c r="GL205" i="14" s="1"/>
  <c r="GL206" i="14" s="1"/>
  <c r="GL207" i="14" s="1"/>
  <c r="GL208" i="14" s="1"/>
  <c r="GL209" i="14" s="1"/>
  <c r="GL210" i="14" s="1"/>
  <c r="GL211" i="14" s="1"/>
  <c r="GL212" i="14" s="1"/>
  <c r="GL213" i="14" s="1"/>
  <c r="GL214" i="14" s="1"/>
  <c r="GL215" i="14" s="1"/>
  <c r="GL216" i="14" s="1"/>
  <c r="GL217" i="14" s="1"/>
  <c r="GL218" i="14" s="1"/>
  <c r="GL219" i="14" s="1"/>
  <c r="GL220" i="14" s="1"/>
  <c r="GL221" i="14" s="1"/>
  <c r="GL222" i="14" s="1"/>
  <c r="GL223" i="14" s="1"/>
  <c r="GL224" i="14" s="1"/>
  <c r="GL225" i="14" s="1"/>
  <c r="GL226" i="14" s="1"/>
  <c r="GL227" i="14" s="1"/>
  <c r="GL228" i="14" s="1"/>
  <c r="GL229" i="14" s="1"/>
  <c r="GL230" i="14" s="1"/>
  <c r="GL231" i="14" s="1"/>
  <c r="GL232" i="14" s="1"/>
  <c r="GL233" i="14" s="1"/>
  <c r="GL234" i="14" s="1"/>
  <c r="GL235" i="14" s="1"/>
  <c r="GL236" i="14" s="1"/>
  <c r="GL237" i="14" s="1"/>
  <c r="GL238" i="14" s="1"/>
  <c r="HO98" i="14"/>
  <c r="HO99" i="14" s="1"/>
  <c r="HO100" i="14" s="1"/>
  <c r="HO101" i="14" s="1"/>
  <c r="HO102" i="14" s="1"/>
  <c r="HO103" i="14" s="1"/>
  <c r="HO104" i="14" s="1"/>
  <c r="HO105" i="14" s="1"/>
  <c r="HO106" i="14" s="1"/>
  <c r="HO107" i="14" s="1"/>
  <c r="HO108" i="14" s="1"/>
  <c r="HO109" i="14" s="1"/>
  <c r="HO110" i="14" s="1"/>
  <c r="HO111" i="14" s="1"/>
  <c r="HO112" i="14" s="1"/>
  <c r="HO113" i="14" s="1"/>
  <c r="HO114" i="14" s="1"/>
  <c r="HO115" i="14" s="1"/>
  <c r="HO116" i="14" s="1"/>
  <c r="HO117" i="14" s="1"/>
  <c r="HO118" i="14" s="1"/>
  <c r="HO119" i="14" s="1"/>
  <c r="HO120" i="14" s="1"/>
  <c r="HO121" i="14" s="1"/>
  <c r="HO122" i="14" s="1"/>
  <c r="HO123" i="14" s="1"/>
  <c r="HO124" i="14" s="1"/>
  <c r="HO125" i="14" s="1"/>
  <c r="HO126" i="14" s="1"/>
  <c r="HO127" i="14" s="1"/>
  <c r="HO128" i="14" s="1"/>
  <c r="HO129" i="14" s="1"/>
  <c r="HO130" i="14" s="1"/>
  <c r="HO131" i="14" s="1"/>
  <c r="HO132" i="14" s="1"/>
  <c r="HO133" i="14" s="1"/>
  <c r="HO134" i="14" s="1"/>
  <c r="HO135" i="14" s="1"/>
  <c r="HO136" i="14" s="1"/>
  <c r="HO137" i="14" s="1"/>
  <c r="HO138" i="14" s="1"/>
  <c r="HO139" i="14" s="1"/>
  <c r="HO140" i="14" s="1"/>
  <c r="HO141" i="14" s="1"/>
  <c r="HO142" i="14" s="1"/>
  <c r="HO143" i="14" s="1"/>
  <c r="HO144" i="14" s="1"/>
  <c r="HO145" i="14" s="1"/>
  <c r="HO146" i="14" s="1"/>
  <c r="HO147" i="14" s="1"/>
  <c r="HO148" i="14" s="1"/>
  <c r="HO149" i="14" s="1"/>
  <c r="HO150" i="14" s="1"/>
  <c r="HO151" i="14" s="1"/>
  <c r="HO152" i="14" s="1"/>
  <c r="HO153" i="14" s="1"/>
  <c r="HO154" i="14" s="1"/>
  <c r="HO155" i="14" s="1"/>
  <c r="HO156" i="14" s="1"/>
  <c r="HO157" i="14" s="1"/>
  <c r="HO158" i="14" s="1"/>
  <c r="HO159" i="14" s="1"/>
  <c r="HO160" i="14" s="1"/>
  <c r="HO161" i="14" s="1"/>
  <c r="HO162" i="14" s="1"/>
  <c r="HO163" i="14" s="1"/>
  <c r="HO164" i="14" s="1"/>
  <c r="HO165" i="14" s="1"/>
  <c r="HO166" i="14" s="1"/>
  <c r="HO167" i="14" s="1"/>
  <c r="HO168" i="14" s="1"/>
  <c r="HO169" i="14" s="1"/>
  <c r="HO170" i="14" s="1"/>
  <c r="HO171" i="14" s="1"/>
  <c r="HO172" i="14" s="1"/>
  <c r="HO173" i="14" s="1"/>
  <c r="HO174" i="14" s="1"/>
  <c r="HO175" i="14" s="1"/>
  <c r="HO176" i="14" s="1"/>
  <c r="HO177" i="14" s="1"/>
  <c r="HO178" i="14" s="1"/>
  <c r="HO179" i="14" s="1"/>
  <c r="HO180" i="14" s="1"/>
  <c r="HO181" i="14" s="1"/>
  <c r="HO182" i="14" s="1"/>
  <c r="HO183" i="14" s="1"/>
  <c r="HO184" i="14" s="1"/>
  <c r="HO185" i="14" s="1"/>
  <c r="HO186" i="14" s="1"/>
  <c r="HO187" i="14" s="1"/>
  <c r="HO188" i="14" s="1"/>
  <c r="HO189" i="14" s="1"/>
  <c r="HO190" i="14" s="1"/>
  <c r="HO191" i="14" s="1"/>
  <c r="HO192" i="14" s="1"/>
  <c r="HO193" i="14" s="1"/>
  <c r="HO194" i="14" s="1"/>
  <c r="HO195" i="14" s="1"/>
  <c r="HO196" i="14" s="1"/>
  <c r="HO197" i="14" s="1"/>
  <c r="HO198" i="14" s="1"/>
  <c r="HO199" i="14" s="1"/>
  <c r="HO200" i="14" s="1"/>
  <c r="HO201" i="14" s="1"/>
  <c r="HO202" i="14" s="1"/>
  <c r="HO203" i="14" s="1"/>
  <c r="HO204" i="14" s="1"/>
  <c r="HO205" i="14" s="1"/>
  <c r="HO206" i="14" s="1"/>
  <c r="HO207" i="14" s="1"/>
  <c r="HO208" i="14" s="1"/>
  <c r="HO209" i="14" s="1"/>
  <c r="HO210" i="14" s="1"/>
  <c r="HO211" i="14" s="1"/>
  <c r="HO212" i="14" s="1"/>
  <c r="HO213" i="14" s="1"/>
  <c r="HO214" i="14" s="1"/>
  <c r="HO215" i="14" s="1"/>
  <c r="HO216" i="14" s="1"/>
  <c r="HO217" i="14" s="1"/>
  <c r="HO218" i="14" s="1"/>
  <c r="HO219" i="14" s="1"/>
  <c r="HO220" i="14" s="1"/>
  <c r="HO221" i="14" s="1"/>
  <c r="HO222" i="14" s="1"/>
  <c r="HO223" i="14" s="1"/>
  <c r="HO224" i="14" s="1"/>
  <c r="HO225" i="14" s="1"/>
  <c r="HO226" i="14" s="1"/>
  <c r="HO227" i="14" s="1"/>
  <c r="HO228" i="14" s="1"/>
  <c r="HO229" i="14" s="1"/>
  <c r="HO230" i="14" s="1"/>
  <c r="HO231" i="14" s="1"/>
  <c r="HO232" i="14" s="1"/>
  <c r="HO233" i="14" s="1"/>
  <c r="HO234" i="14" s="1"/>
  <c r="HO235" i="14" s="1"/>
  <c r="HO236" i="14" s="1"/>
  <c r="HO237" i="14" s="1"/>
  <c r="HO238" i="14" s="1"/>
  <c r="GF99" i="14"/>
  <c r="GF100" i="14" s="1"/>
  <c r="GF101" i="14" s="1"/>
  <c r="GF102" i="14" s="1"/>
  <c r="GF103" i="14" s="1"/>
  <c r="GF104" i="14" s="1"/>
  <c r="GF105" i="14" s="1"/>
  <c r="GF106" i="14" s="1"/>
  <c r="GF107" i="14" s="1"/>
  <c r="GF108" i="14" s="1"/>
  <c r="GF109" i="14" s="1"/>
  <c r="GF110" i="14" s="1"/>
  <c r="GF111" i="14" s="1"/>
  <c r="GF112" i="14" s="1"/>
  <c r="GF113" i="14" s="1"/>
  <c r="GF114" i="14" s="1"/>
  <c r="GF115" i="14" s="1"/>
  <c r="GF116" i="14" s="1"/>
  <c r="GF117" i="14" s="1"/>
  <c r="GF118" i="14" s="1"/>
  <c r="GF119" i="14" s="1"/>
  <c r="GF120" i="14" s="1"/>
  <c r="GF121" i="14" s="1"/>
  <c r="GF122" i="14" s="1"/>
  <c r="GF123" i="14" s="1"/>
  <c r="GF124" i="14" s="1"/>
  <c r="GF125" i="14" s="1"/>
  <c r="GF126" i="14" s="1"/>
  <c r="GF127" i="14" s="1"/>
  <c r="GF128" i="14" s="1"/>
  <c r="GF129" i="14" s="1"/>
  <c r="GF130" i="14" s="1"/>
  <c r="GF131" i="14" s="1"/>
  <c r="GF132" i="14" s="1"/>
  <c r="GF133" i="14" s="1"/>
  <c r="GF134" i="14" s="1"/>
  <c r="GF135" i="14" s="1"/>
  <c r="GF136" i="14" s="1"/>
  <c r="GF137" i="14" s="1"/>
  <c r="GF138" i="14" s="1"/>
  <c r="GF139" i="14" s="1"/>
  <c r="GF140" i="14" s="1"/>
  <c r="GF141" i="14" s="1"/>
  <c r="GF142" i="14" s="1"/>
  <c r="GF143" i="14" s="1"/>
  <c r="GF144" i="14" s="1"/>
  <c r="GF145" i="14" s="1"/>
  <c r="GF146" i="14" s="1"/>
  <c r="GF147" i="14" s="1"/>
  <c r="GF148" i="14" s="1"/>
  <c r="GF149" i="14" s="1"/>
  <c r="GF150" i="14" s="1"/>
  <c r="GF151" i="14" s="1"/>
  <c r="GF152" i="14" s="1"/>
  <c r="GF153" i="14" s="1"/>
  <c r="GF154" i="14" s="1"/>
  <c r="GF155" i="14" s="1"/>
  <c r="GF156" i="14" s="1"/>
  <c r="GF157" i="14" s="1"/>
  <c r="GF158" i="14" s="1"/>
  <c r="GF159" i="14" s="1"/>
  <c r="GF160" i="14" s="1"/>
  <c r="GF161" i="14" s="1"/>
  <c r="GF162" i="14" s="1"/>
  <c r="GF163" i="14" s="1"/>
  <c r="GF164" i="14" s="1"/>
  <c r="GF165" i="14" s="1"/>
  <c r="GF166" i="14" s="1"/>
  <c r="GF167" i="14" s="1"/>
  <c r="GF168" i="14" s="1"/>
  <c r="GF169" i="14" s="1"/>
  <c r="GF170" i="14" s="1"/>
  <c r="GF171" i="14" s="1"/>
  <c r="GF172" i="14" s="1"/>
  <c r="GF173" i="14" s="1"/>
  <c r="GF174" i="14" s="1"/>
  <c r="GF175" i="14" s="1"/>
  <c r="GF176" i="14" s="1"/>
  <c r="GF177" i="14" s="1"/>
  <c r="GF178" i="14" s="1"/>
  <c r="GF179" i="14" s="1"/>
  <c r="GF180" i="14" s="1"/>
  <c r="GF181" i="14" s="1"/>
  <c r="GF182" i="14" s="1"/>
  <c r="GF183" i="14" s="1"/>
  <c r="GF184" i="14" s="1"/>
  <c r="GF185" i="14" s="1"/>
  <c r="GF186" i="14" s="1"/>
  <c r="GF187" i="14" s="1"/>
  <c r="GF188" i="14" s="1"/>
  <c r="GF189" i="14" s="1"/>
  <c r="GF190" i="14" s="1"/>
  <c r="GF191" i="14" s="1"/>
  <c r="GF192" i="14" s="1"/>
  <c r="GF193" i="14" s="1"/>
  <c r="GF194" i="14" s="1"/>
  <c r="GF195" i="14" s="1"/>
  <c r="GF196" i="14" s="1"/>
  <c r="GF197" i="14" s="1"/>
  <c r="GF198" i="14" s="1"/>
  <c r="GF199" i="14" s="1"/>
  <c r="GF200" i="14" s="1"/>
  <c r="GF201" i="14" s="1"/>
  <c r="GF202" i="14" s="1"/>
  <c r="GF203" i="14" s="1"/>
  <c r="GF204" i="14" s="1"/>
  <c r="GF205" i="14" s="1"/>
  <c r="GF206" i="14" s="1"/>
  <c r="GF207" i="14" s="1"/>
  <c r="GF208" i="14" s="1"/>
  <c r="GF209" i="14" s="1"/>
  <c r="GF210" i="14" s="1"/>
  <c r="GF211" i="14" s="1"/>
  <c r="GF212" i="14" s="1"/>
  <c r="GF213" i="14" s="1"/>
  <c r="GF214" i="14" s="1"/>
  <c r="GF215" i="14" s="1"/>
  <c r="GF216" i="14" s="1"/>
  <c r="GF217" i="14" s="1"/>
  <c r="GF218" i="14" s="1"/>
  <c r="GF219" i="14" s="1"/>
  <c r="GF220" i="14" s="1"/>
  <c r="GF221" i="14" s="1"/>
  <c r="GF222" i="14" s="1"/>
  <c r="GF223" i="14" s="1"/>
  <c r="GF224" i="14" s="1"/>
  <c r="GF225" i="14" s="1"/>
  <c r="GF226" i="14" s="1"/>
  <c r="GF227" i="14" s="1"/>
  <c r="GF228" i="14" s="1"/>
  <c r="GF229" i="14" s="1"/>
  <c r="GF230" i="14" s="1"/>
  <c r="GF231" i="14" s="1"/>
  <c r="GF232" i="14" s="1"/>
  <c r="GF233" i="14" s="1"/>
  <c r="GF234" i="14" s="1"/>
  <c r="GF235" i="14" s="1"/>
  <c r="GF236" i="14" s="1"/>
  <c r="GF237" i="14" s="1"/>
  <c r="GF238" i="14" s="1"/>
  <c r="HQ99" i="14"/>
  <c r="HQ100" i="14" s="1"/>
  <c r="HQ101" i="14" s="1"/>
  <c r="HQ102" i="14" s="1"/>
  <c r="HQ103" i="14" s="1"/>
  <c r="HQ104" i="14" s="1"/>
  <c r="HQ105" i="14" s="1"/>
  <c r="DG99" i="14"/>
  <c r="DF99" i="14"/>
  <c r="DE99" i="14"/>
  <c r="DK99" i="14" s="1"/>
  <c r="DP106" i="14"/>
  <c r="B105" i="14"/>
  <c r="O106" i="14"/>
  <c r="FA100" i="14"/>
  <c r="EL99" i="14"/>
  <c r="AO102" i="14"/>
  <c r="AN102" i="14"/>
  <c r="AS102" i="14"/>
  <c r="AM102" i="14"/>
  <c r="D104" i="14"/>
  <c r="E104" i="14"/>
  <c r="F104" i="14"/>
  <c r="HN98" i="14"/>
  <c r="HN99" i="14" s="1"/>
  <c r="HN100" i="14" s="1"/>
  <c r="HN101" i="14" s="1"/>
  <c r="HN102" i="14" s="1"/>
  <c r="HN103" i="14" s="1"/>
  <c r="HN104" i="14" s="1"/>
  <c r="HN105" i="14" s="1"/>
  <c r="HN106" i="14" s="1"/>
  <c r="HN107" i="14" s="1"/>
  <c r="HN108" i="14" s="1"/>
  <c r="HN109" i="14" s="1"/>
  <c r="HN110" i="14" s="1"/>
  <c r="HN111" i="14" s="1"/>
  <c r="HN112" i="14" s="1"/>
  <c r="HN113" i="14" s="1"/>
  <c r="HN114" i="14" s="1"/>
  <c r="HN115" i="14" s="1"/>
  <c r="HN116" i="14" s="1"/>
  <c r="HN117" i="14" s="1"/>
  <c r="HN118" i="14" s="1"/>
  <c r="HN119" i="14" s="1"/>
  <c r="HN120" i="14" s="1"/>
  <c r="HN121" i="14" s="1"/>
  <c r="HN122" i="14" s="1"/>
  <c r="HN123" i="14" s="1"/>
  <c r="HN124" i="14" s="1"/>
  <c r="HN125" i="14" s="1"/>
  <c r="HN126" i="14" s="1"/>
  <c r="HN127" i="14" s="1"/>
  <c r="HN128" i="14" s="1"/>
  <c r="HN129" i="14" s="1"/>
  <c r="HN130" i="14" s="1"/>
  <c r="HN131" i="14" s="1"/>
  <c r="HN132" i="14" s="1"/>
  <c r="HN133" i="14" s="1"/>
  <c r="HN134" i="14" s="1"/>
  <c r="HN135" i="14" s="1"/>
  <c r="HN136" i="14" s="1"/>
  <c r="HN137" i="14" s="1"/>
  <c r="HN138" i="14" s="1"/>
  <c r="HN139" i="14" s="1"/>
  <c r="HN140" i="14" s="1"/>
  <c r="HN141" i="14" s="1"/>
  <c r="HN142" i="14" s="1"/>
  <c r="HN143" i="14" s="1"/>
  <c r="HN144" i="14" s="1"/>
  <c r="HN145" i="14" s="1"/>
  <c r="HN146" i="14" s="1"/>
  <c r="HN147" i="14" s="1"/>
  <c r="HN148" i="14" s="1"/>
  <c r="HN149" i="14" s="1"/>
  <c r="HN150" i="14" s="1"/>
  <c r="HN151" i="14" s="1"/>
  <c r="HN152" i="14" s="1"/>
  <c r="HN153" i="14" s="1"/>
  <c r="HN154" i="14" s="1"/>
  <c r="HN155" i="14" s="1"/>
  <c r="HN156" i="14" s="1"/>
  <c r="HN157" i="14" s="1"/>
  <c r="HN158" i="14" s="1"/>
  <c r="HN159" i="14" s="1"/>
  <c r="HN160" i="14" s="1"/>
  <c r="HN161" i="14" s="1"/>
  <c r="HN162" i="14" s="1"/>
  <c r="HN163" i="14" s="1"/>
  <c r="HN164" i="14" s="1"/>
  <c r="HN165" i="14" s="1"/>
  <c r="HN166" i="14" s="1"/>
  <c r="HN167" i="14" s="1"/>
  <c r="HN168" i="14" s="1"/>
  <c r="HN169" i="14" s="1"/>
  <c r="HN170" i="14" s="1"/>
  <c r="HN171" i="14" s="1"/>
  <c r="HN172" i="14" s="1"/>
  <c r="HN173" i="14" s="1"/>
  <c r="HN174" i="14" s="1"/>
  <c r="HN175" i="14" s="1"/>
  <c r="HN176" i="14" s="1"/>
  <c r="HN177" i="14" s="1"/>
  <c r="HN178" i="14" s="1"/>
  <c r="HN179" i="14" s="1"/>
  <c r="HN180" i="14" s="1"/>
  <c r="HN181" i="14" s="1"/>
  <c r="HN182" i="14" s="1"/>
  <c r="HN183" i="14" s="1"/>
  <c r="HN184" i="14" s="1"/>
  <c r="HN185" i="14" s="1"/>
  <c r="HN186" i="14" s="1"/>
  <c r="HN187" i="14" s="1"/>
  <c r="HN188" i="14" s="1"/>
  <c r="HN189" i="14" s="1"/>
  <c r="HN190" i="14" s="1"/>
  <c r="HN191" i="14" s="1"/>
  <c r="HN192" i="14" s="1"/>
  <c r="HN193" i="14" s="1"/>
  <c r="HN194" i="14" s="1"/>
  <c r="HN195" i="14" s="1"/>
  <c r="HN196" i="14" s="1"/>
  <c r="HN197" i="14" s="1"/>
  <c r="HN198" i="14" s="1"/>
  <c r="HN199" i="14" s="1"/>
  <c r="HN200" i="14" s="1"/>
  <c r="HN201" i="14" s="1"/>
  <c r="HN202" i="14" s="1"/>
  <c r="HN203" i="14" s="1"/>
  <c r="HN204" i="14" s="1"/>
  <c r="HN205" i="14" s="1"/>
  <c r="HN206" i="14" s="1"/>
  <c r="HN207" i="14" s="1"/>
  <c r="HN208" i="14" s="1"/>
  <c r="HN209" i="14" s="1"/>
  <c r="HN210" i="14" s="1"/>
  <c r="HN211" i="14" s="1"/>
  <c r="HN212" i="14" s="1"/>
  <c r="HN213" i="14" s="1"/>
  <c r="HN214" i="14" s="1"/>
  <c r="HN215" i="14" s="1"/>
  <c r="HN216" i="14" s="1"/>
  <c r="HN217" i="14" s="1"/>
  <c r="HN218" i="14" s="1"/>
  <c r="HN219" i="14" s="1"/>
  <c r="HN220" i="14" s="1"/>
  <c r="HN221" i="14" s="1"/>
  <c r="HN222" i="14" s="1"/>
  <c r="HN223" i="14" s="1"/>
  <c r="HN224" i="14" s="1"/>
  <c r="HN225" i="14" s="1"/>
  <c r="HN226" i="14" s="1"/>
  <c r="HN227" i="14" s="1"/>
  <c r="HN228" i="14" s="1"/>
  <c r="HN229" i="14" s="1"/>
  <c r="HN230" i="14" s="1"/>
  <c r="HN231" i="14" s="1"/>
  <c r="HN232" i="14" s="1"/>
  <c r="HN233" i="14" s="1"/>
  <c r="HN234" i="14" s="1"/>
  <c r="HN235" i="14" s="1"/>
  <c r="HN236" i="14" s="1"/>
  <c r="HN237" i="14" s="1"/>
  <c r="HN238" i="14" s="1"/>
  <c r="GE99" i="14"/>
  <c r="GE100" i="14" s="1"/>
  <c r="GE101" i="14" s="1"/>
  <c r="GE102" i="14" s="1"/>
  <c r="GE103" i="14" s="1"/>
  <c r="GE104" i="14" s="1"/>
  <c r="GE105" i="14" s="1"/>
  <c r="GE106" i="14" s="1"/>
  <c r="GE107" i="14" s="1"/>
  <c r="GE108" i="14" s="1"/>
  <c r="GE109" i="14" s="1"/>
  <c r="GE110" i="14" s="1"/>
  <c r="GE111" i="14" s="1"/>
  <c r="GE112" i="14" s="1"/>
  <c r="GE113" i="14" s="1"/>
  <c r="GE114" i="14" s="1"/>
  <c r="GE115" i="14" s="1"/>
  <c r="GE116" i="14" s="1"/>
  <c r="GE117" i="14" s="1"/>
  <c r="GE118" i="14" s="1"/>
  <c r="GE119" i="14" s="1"/>
  <c r="GE120" i="14" s="1"/>
  <c r="GE121" i="14" s="1"/>
  <c r="GE122" i="14" s="1"/>
  <c r="GE123" i="14" s="1"/>
  <c r="GE124" i="14" s="1"/>
  <c r="GE125" i="14" s="1"/>
  <c r="GE126" i="14" s="1"/>
  <c r="GE127" i="14" s="1"/>
  <c r="GE128" i="14" s="1"/>
  <c r="GE129" i="14" s="1"/>
  <c r="GE130" i="14" s="1"/>
  <c r="GE131" i="14" s="1"/>
  <c r="GE132" i="14" s="1"/>
  <c r="GE133" i="14" s="1"/>
  <c r="GE134" i="14" s="1"/>
  <c r="GE135" i="14" s="1"/>
  <c r="GE136" i="14" s="1"/>
  <c r="GE137" i="14" s="1"/>
  <c r="GE138" i="14" s="1"/>
  <c r="GE139" i="14" s="1"/>
  <c r="GE140" i="14" s="1"/>
  <c r="GE141" i="14" s="1"/>
  <c r="GE142" i="14" s="1"/>
  <c r="GE143" i="14" s="1"/>
  <c r="GE144" i="14" s="1"/>
  <c r="GE145" i="14" s="1"/>
  <c r="GE146" i="14" s="1"/>
  <c r="GE147" i="14" s="1"/>
  <c r="GE148" i="14" s="1"/>
  <c r="GE149" i="14" s="1"/>
  <c r="GE150" i="14" s="1"/>
  <c r="GE151" i="14" s="1"/>
  <c r="GE152" i="14" s="1"/>
  <c r="GE153" i="14" s="1"/>
  <c r="GE154" i="14" s="1"/>
  <c r="GE155" i="14" s="1"/>
  <c r="GE156" i="14" s="1"/>
  <c r="GE157" i="14" s="1"/>
  <c r="GE158" i="14" s="1"/>
  <c r="GE159" i="14" s="1"/>
  <c r="GE160" i="14" s="1"/>
  <c r="GE161" i="14" s="1"/>
  <c r="GE162" i="14" s="1"/>
  <c r="GE163" i="14" s="1"/>
  <c r="GE164" i="14" s="1"/>
  <c r="GE165" i="14" s="1"/>
  <c r="GE166" i="14" s="1"/>
  <c r="GE167" i="14" s="1"/>
  <c r="GE168" i="14" s="1"/>
  <c r="GE169" i="14" s="1"/>
  <c r="GE170" i="14" s="1"/>
  <c r="GE171" i="14" s="1"/>
  <c r="GE172" i="14" s="1"/>
  <c r="GE173" i="14" s="1"/>
  <c r="GE174" i="14" s="1"/>
  <c r="GE175" i="14" s="1"/>
  <c r="GE176" i="14" s="1"/>
  <c r="GE177" i="14" s="1"/>
  <c r="GE178" i="14" s="1"/>
  <c r="GE179" i="14" s="1"/>
  <c r="GE180" i="14" s="1"/>
  <c r="GE181" i="14" s="1"/>
  <c r="GE182" i="14" s="1"/>
  <c r="GE183" i="14" s="1"/>
  <c r="GE184" i="14" s="1"/>
  <c r="GE185" i="14" s="1"/>
  <c r="GE186" i="14" s="1"/>
  <c r="GE187" i="14" s="1"/>
  <c r="GE188" i="14" s="1"/>
  <c r="GE189" i="14" s="1"/>
  <c r="GE190" i="14" s="1"/>
  <c r="GE191" i="14" s="1"/>
  <c r="GE192" i="14" s="1"/>
  <c r="GE193" i="14" s="1"/>
  <c r="GE194" i="14" s="1"/>
  <c r="GE195" i="14" s="1"/>
  <c r="GE196" i="14" s="1"/>
  <c r="GE197" i="14" s="1"/>
  <c r="GE198" i="14" s="1"/>
  <c r="GE199" i="14" s="1"/>
  <c r="GE200" i="14" s="1"/>
  <c r="GE201" i="14" s="1"/>
  <c r="GE202" i="14" s="1"/>
  <c r="GE203" i="14" s="1"/>
  <c r="GE204" i="14" s="1"/>
  <c r="GE205" i="14" s="1"/>
  <c r="GE206" i="14" s="1"/>
  <c r="GE207" i="14" s="1"/>
  <c r="GE208" i="14" s="1"/>
  <c r="GE209" i="14" s="1"/>
  <c r="GE210" i="14" s="1"/>
  <c r="GE211" i="14" s="1"/>
  <c r="GE212" i="14" s="1"/>
  <c r="GE213" i="14" s="1"/>
  <c r="GE214" i="14" s="1"/>
  <c r="GE215" i="14" s="1"/>
  <c r="GE216" i="14" s="1"/>
  <c r="GE217" i="14" s="1"/>
  <c r="GE218" i="14" s="1"/>
  <c r="GE219" i="14" s="1"/>
  <c r="GE220" i="14" s="1"/>
  <c r="GE221" i="14" s="1"/>
  <c r="GE222" i="14" s="1"/>
  <c r="GE223" i="14" s="1"/>
  <c r="GE224" i="14" s="1"/>
  <c r="GE225" i="14" s="1"/>
  <c r="GE226" i="14" s="1"/>
  <c r="GE227" i="14" s="1"/>
  <c r="GE228" i="14" s="1"/>
  <c r="GE229" i="14" s="1"/>
  <c r="GE230" i="14" s="1"/>
  <c r="GE231" i="14" s="1"/>
  <c r="GE232" i="14" s="1"/>
  <c r="GE233" i="14" s="1"/>
  <c r="GE234" i="14" s="1"/>
  <c r="GE235" i="14" s="1"/>
  <c r="GE236" i="14" s="1"/>
  <c r="GE237" i="14" s="1"/>
  <c r="GE238" i="14" s="1"/>
  <c r="EY104" i="14"/>
  <c r="CG106" i="14"/>
  <c r="AK103" i="14"/>
  <c r="AX104" i="14"/>
  <c r="EZ102" i="14"/>
  <c r="HR101" i="14"/>
  <c r="DR101" i="14"/>
  <c r="DC100" i="14"/>
  <c r="BX100" i="14"/>
  <c r="BV100" i="14"/>
  <c r="BW100" i="14"/>
  <c r="GI101" i="14"/>
  <c r="CI102" i="14"/>
  <c r="BT101" i="14"/>
  <c r="GH105" i="14"/>
  <c r="HS98" i="14"/>
  <c r="HS99" i="14" s="1"/>
  <c r="GJ99" i="14"/>
  <c r="D101" i="14" l="1"/>
  <c r="J101" i="14" s="1"/>
  <c r="BO102" i="14"/>
  <c r="BO103" i="14" s="1"/>
  <c r="BO104" i="14" s="1"/>
  <c r="BO105" i="14" s="1"/>
  <c r="BO106" i="14" s="1"/>
  <c r="BO107" i="14" s="1"/>
  <c r="BO108" i="14" s="1"/>
  <c r="BO109" i="14" s="1"/>
  <c r="BO110" i="14" s="1"/>
  <c r="BO111" i="14" s="1"/>
  <c r="BO112" i="14" s="1"/>
  <c r="BO113" i="14" s="1"/>
  <c r="BO114" i="14" s="1"/>
  <c r="BO115" i="14" s="1"/>
  <c r="BO116" i="14" s="1"/>
  <c r="BO117" i="14" s="1"/>
  <c r="BO118" i="14" s="1"/>
  <c r="BO119" i="14" s="1"/>
  <c r="BO120" i="14" s="1"/>
  <c r="BO121" i="14" s="1"/>
  <c r="BO122" i="14" s="1"/>
  <c r="BO123" i="14" s="1"/>
  <c r="BO124" i="14" s="1"/>
  <c r="BO125" i="14" s="1"/>
  <c r="BO126" i="14" s="1"/>
  <c r="BO127" i="14" s="1"/>
  <c r="BO128" i="14" s="1"/>
  <c r="BO129" i="14" s="1"/>
  <c r="BO130" i="14" s="1"/>
  <c r="BO131" i="14" s="1"/>
  <c r="BO132" i="14" s="1"/>
  <c r="BO133" i="14" s="1"/>
  <c r="BO134" i="14" s="1"/>
  <c r="BO135" i="14" s="1"/>
  <c r="BO136" i="14" s="1"/>
  <c r="BO137" i="14" s="1"/>
  <c r="BO138" i="14" s="1"/>
  <c r="BO139" i="14" s="1"/>
  <c r="BO140" i="14" s="1"/>
  <c r="BO141" i="14" s="1"/>
  <c r="BO142" i="14" s="1"/>
  <c r="BO143" i="14" s="1"/>
  <c r="BO144" i="14" s="1"/>
  <c r="BO145" i="14" s="1"/>
  <c r="BO146" i="14" s="1"/>
  <c r="BO147" i="14" s="1"/>
  <c r="BO148" i="14" s="1"/>
  <c r="BO149" i="14" s="1"/>
  <c r="BO150" i="14" s="1"/>
  <c r="BO151" i="14" s="1"/>
  <c r="BO152" i="14" s="1"/>
  <c r="BO153" i="14" s="1"/>
  <c r="BO154" i="14" s="1"/>
  <c r="BO155" i="14" s="1"/>
  <c r="BO156" i="14" s="1"/>
  <c r="BO157" i="14" s="1"/>
  <c r="BO158" i="14" s="1"/>
  <c r="BO159" i="14" s="1"/>
  <c r="BO160" i="14" s="1"/>
  <c r="BO161" i="14" s="1"/>
  <c r="BO162" i="14" s="1"/>
  <c r="BO163" i="14" s="1"/>
  <c r="BO164" i="14" s="1"/>
  <c r="BO165" i="14" s="1"/>
  <c r="BO166" i="14" s="1"/>
  <c r="BO167" i="14" s="1"/>
  <c r="BO168" i="14" s="1"/>
  <c r="BO169" i="14" s="1"/>
  <c r="BO170" i="14" s="1"/>
  <c r="BO171" i="14" s="1"/>
  <c r="BO172" i="14" s="1"/>
  <c r="BO173" i="14" s="1"/>
  <c r="BO174" i="14" s="1"/>
  <c r="BO175" i="14" s="1"/>
  <c r="BO176" i="14" s="1"/>
  <c r="BO177" i="14" s="1"/>
  <c r="BO178" i="14" s="1"/>
  <c r="BO179" i="14" s="1"/>
  <c r="BO180" i="14" s="1"/>
  <c r="BO181" i="14" s="1"/>
  <c r="BO182" i="14" s="1"/>
  <c r="BO183" i="14" s="1"/>
  <c r="BO184" i="14" s="1"/>
  <c r="BO185" i="14" s="1"/>
  <c r="BO186" i="14" s="1"/>
  <c r="BO187" i="14" s="1"/>
  <c r="BO188" i="14" s="1"/>
  <c r="BO189" i="14" s="1"/>
  <c r="BO190" i="14" s="1"/>
  <c r="BO191" i="14" s="1"/>
  <c r="BO192" i="14" s="1"/>
  <c r="BO193" i="14" s="1"/>
  <c r="BO194" i="14" s="1"/>
  <c r="BO195" i="14" s="1"/>
  <c r="BO196" i="14" s="1"/>
  <c r="BO197" i="14" s="1"/>
  <c r="BO198" i="14" s="1"/>
  <c r="BO199" i="14" s="1"/>
  <c r="BO200" i="14" s="1"/>
  <c r="BO201" i="14" s="1"/>
  <c r="BO202" i="14" s="1"/>
  <c r="BO203" i="14" s="1"/>
  <c r="BO204" i="14" s="1"/>
  <c r="BO205" i="14" s="1"/>
  <c r="BO206" i="14" s="1"/>
  <c r="BO207" i="14" s="1"/>
  <c r="BO208" i="14" s="1"/>
  <c r="BO209" i="14" s="1"/>
  <c r="BO210" i="14" s="1"/>
  <c r="BO211" i="14" s="1"/>
  <c r="BO212" i="14" s="1"/>
  <c r="BO213" i="14" s="1"/>
  <c r="BO214" i="14" s="1"/>
  <c r="BO215" i="14" s="1"/>
  <c r="BO216" i="14" s="1"/>
  <c r="BO217" i="14" s="1"/>
  <c r="BO218" i="14" s="1"/>
  <c r="BO219" i="14" s="1"/>
  <c r="BO220" i="14" s="1"/>
  <c r="BO221" i="14" s="1"/>
  <c r="BO222" i="14" s="1"/>
  <c r="BO223" i="14" s="1"/>
  <c r="BO224" i="14" s="1"/>
  <c r="BO225" i="14" s="1"/>
  <c r="BO226" i="14" s="1"/>
  <c r="BO227" i="14" s="1"/>
  <c r="BO228" i="14" s="1"/>
  <c r="BO229" i="14" s="1"/>
  <c r="BO230" i="14" s="1"/>
  <c r="BO231" i="14" s="1"/>
  <c r="BO232" i="14" s="1"/>
  <c r="BO233" i="14" s="1"/>
  <c r="BO234" i="14" s="1"/>
  <c r="BO235" i="14" s="1"/>
  <c r="BO236" i="14" s="1"/>
  <c r="BO237" i="14" s="1"/>
  <c r="BO238" i="14" s="1"/>
  <c r="AM101" i="14"/>
  <c r="AS101" i="14" s="1"/>
  <c r="CB100" i="14"/>
  <c r="AD48" i="14"/>
  <c r="BD25" i="3"/>
  <c r="AD47" i="14"/>
  <c r="CD3" i="14" s="1"/>
  <c r="BD23" i="3"/>
  <c r="AD46" i="14"/>
  <c r="BD24" i="3"/>
  <c r="AW31" i="17"/>
  <c r="G28" i="17" s="1"/>
  <c r="AX28" i="17"/>
  <c r="H27" i="17"/>
  <c r="BA29" i="17"/>
  <c r="BA30" i="17" s="1"/>
  <c r="BA31" i="17"/>
  <c r="BA27" i="17"/>
  <c r="BA34" i="17"/>
  <c r="BA35" i="17" s="1"/>
  <c r="BA36" i="17" s="1"/>
  <c r="BA37" i="17" s="1"/>
  <c r="BC28" i="3" s="1"/>
  <c r="AD17" i="18" s="1"/>
  <c r="D17" i="18" s="1"/>
  <c r="BA26" i="17"/>
  <c r="F29" i="17"/>
  <c r="AV30" i="17"/>
  <c r="F30" i="17" s="1"/>
  <c r="AX30" i="17"/>
  <c r="H30" i="17" s="1"/>
  <c r="H29" i="17"/>
  <c r="G27" i="17"/>
  <c r="AW28" i="17"/>
  <c r="AW30" i="17"/>
  <c r="G30" i="17" s="1"/>
  <c r="G29" i="17"/>
  <c r="AX31" i="17"/>
  <c r="F27" i="17"/>
  <c r="AV28" i="17"/>
  <c r="AV31" i="17"/>
  <c r="J104" i="14"/>
  <c r="FY98" i="14"/>
  <c r="FX98" i="14"/>
  <c r="AZ27" i="8"/>
  <c r="AZ28" i="8" s="1"/>
  <c r="BK1" i="14"/>
  <c r="O3" i="14" s="1"/>
  <c r="BT1" i="14"/>
  <c r="BW4" i="14"/>
  <c r="HD98" i="14"/>
  <c r="HH98" i="14" s="1"/>
  <c r="D105" i="14"/>
  <c r="E105" i="14"/>
  <c r="J105" i="14"/>
  <c r="F105" i="14"/>
  <c r="CG107" i="14"/>
  <c r="HS100" i="14"/>
  <c r="HD99" i="14"/>
  <c r="HR102" i="14"/>
  <c r="GH106" i="14"/>
  <c r="AS103" i="14"/>
  <c r="AM103" i="14"/>
  <c r="AN103" i="14"/>
  <c r="AO103" i="14"/>
  <c r="BW101" i="14"/>
  <c r="BX101" i="14"/>
  <c r="BV101" i="14"/>
  <c r="CI103" i="14"/>
  <c r="BT102" i="14"/>
  <c r="EZ103" i="14"/>
  <c r="DE100" i="14"/>
  <c r="DF100" i="14"/>
  <c r="DK100" i="14" s="1"/>
  <c r="DG100" i="14"/>
  <c r="EY105" i="14"/>
  <c r="EN99" i="14"/>
  <c r="ET99" i="14" s="1"/>
  <c r="EO99" i="14"/>
  <c r="EP99" i="14"/>
  <c r="GJ100" i="14"/>
  <c r="FU99" i="14"/>
  <c r="AK104" i="14"/>
  <c r="AX105" i="14"/>
  <c r="HQ106" i="14"/>
  <c r="GI102" i="14"/>
  <c r="DR102" i="14"/>
  <c r="DC101" i="14"/>
  <c r="FA101" i="14"/>
  <c r="EL100" i="14"/>
  <c r="B106" i="14"/>
  <c r="O107" i="14"/>
  <c r="DP107" i="14"/>
  <c r="BI7" i="3"/>
  <c r="BI5" i="3"/>
  <c r="BI6" i="3"/>
  <c r="BI4" i="3"/>
  <c r="BI3" i="3"/>
  <c r="BJ3" i="3" s="1"/>
  <c r="D4" i="12"/>
  <c r="AS9" i="12"/>
  <c r="P23" i="12" s="1"/>
  <c r="AS8" i="12"/>
  <c r="P22" i="12" s="1"/>
  <c r="AS7" i="12"/>
  <c r="I23" i="12" s="1"/>
  <c r="AS5" i="12"/>
  <c r="I21" i="12" s="1"/>
  <c r="AS4" i="12"/>
  <c r="G12" i="12" s="1"/>
  <c r="CB101" i="14" l="1"/>
  <c r="AS10" i="16"/>
  <c r="AS10" i="17"/>
  <c r="BA32" i="17"/>
  <c r="AW32" i="17"/>
  <c r="N20" i="17"/>
  <c r="I33" i="17"/>
  <c r="BA28" i="17"/>
  <c r="I34" i="17"/>
  <c r="AX32" i="17"/>
  <c r="H28" i="17"/>
  <c r="F28" i="17"/>
  <c r="AV32" i="17"/>
  <c r="AS10" i="5"/>
  <c r="AZ29" i="8"/>
  <c r="HG98" i="14"/>
  <c r="HF98" i="14"/>
  <c r="CI104" i="14"/>
  <c r="BT103" i="14"/>
  <c r="EN100" i="14"/>
  <c r="EO100" i="14"/>
  <c r="EP100" i="14"/>
  <c r="GH107" i="14"/>
  <c r="HR103" i="14"/>
  <c r="FA102" i="14"/>
  <c r="EL101" i="14"/>
  <c r="HH99" i="14"/>
  <c r="HF99" i="14"/>
  <c r="HL99" i="14" s="1"/>
  <c r="HG99" i="14"/>
  <c r="CG108" i="14"/>
  <c r="GI103" i="14"/>
  <c r="HQ107" i="14"/>
  <c r="DP108" i="14"/>
  <c r="DE101" i="14"/>
  <c r="DK101" i="14" s="1"/>
  <c r="DF101" i="14"/>
  <c r="DG101" i="14"/>
  <c r="AK105" i="14"/>
  <c r="AX106" i="14"/>
  <c r="HS101" i="14"/>
  <c r="HD100" i="14"/>
  <c r="DR103" i="14"/>
  <c r="DC102" i="14"/>
  <c r="EZ104" i="14"/>
  <c r="E106" i="14"/>
  <c r="F106" i="14"/>
  <c r="D106" i="14"/>
  <c r="GJ101" i="14"/>
  <c r="FU100" i="14"/>
  <c r="AM104" i="14"/>
  <c r="AN104" i="14"/>
  <c r="AO104" i="14"/>
  <c r="O108" i="14"/>
  <c r="B107" i="14"/>
  <c r="FY99" i="14"/>
  <c r="FW99" i="14"/>
  <c r="GC99" i="14" s="1"/>
  <c r="FX99" i="14"/>
  <c r="EY106" i="14"/>
  <c r="CB102" i="14"/>
  <c r="BV102" i="14"/>
  <c r="BW102" i="14"/>
  <c r="BX102" i="14"/>
  <c r="BJ6" i="3"/>
  <c r="BJ4" i="3"/>
  <c r="X15" i="14" s="1"/>
  <c r="BJ5" i="3"/>
  <c r="AS10" i="9" s="1"/>
  <c r="BJ7" i="3"/>
  <c r="AS10" i="12" s="1"/>
  <c r="BI8" i="3"/>
  <c r="B4" i="18" s="1"/>
  <c r="D9" i="12"/>
  <c r="D8" i="12"/>
  <c r="D7" i="12"/>
  <c r="ET100" i="14" l="1"/>
  <c r="AS104" i="14"/>
  <c r="AS10" i="10"/>
  <c r="AL18" i="20"/>
  <c r="M38" i="12"/>
  <c r="E9" i="12"/>
  <c r="F9" i="12" s="1"/>
  <c r="H9" i="12" s="1"/>
  <c r="M36" i="12"/>
  <c r="E8" i="12"/>
  <c r="F8" i="12" s="1"/>
  <c r="H8" i="12" s="1"/>
  <c r="M34" i="12"/>
  <c r="E7" i="12"/>
  <c r="F7" i="12" s="1"/>
  <c r="H7" i="12" s="1"/>
  <c r="AU10" i="17"/>
  <c r="AV10" i="17" s="1"/>
  <c r="K1" i="17" s="1"/>
  <c r="AU10" i="16"/>
  <c r="AV10" i="16" s="1"/>
  <c r="K1" i="16" s="1"/>
  <c r="AZ30" i="8"/>
  <c r="AZ31" i="8" s="1"/>
  <c r="AZ32" i="8" s="1"/>
  <c r="Z15" i="14"/>
  <c r="AE26" i="14" s="1"/>
  <c r="EN101" i="14"/>
  <c r="EO101" i="14"/>
  <c r="EP101" i="14"/>
  <c r="EZ105" i="14"/>
  <c r="AX107" i="14"/>
  <c r="AK106" i="14"/>
  <c r="DP109" i="14"/>
  <c r="CG109" i="14"/>
  <c r="DK102" i="14"/>
  <c r="DF102" i="14"/>
  <c r="DG102" i="14"/>
  <c r="DE102" i="14"/>
  <c r="AS105" i="14"/>
  <c r="AN105" i="14"/>
  <c r="AO105" i="14"/>
  <c r="AM105" i="14"/>
  <c r="HR104" i="14"/>
  <c r="CB103" i="14"/>
  <c r="BV103" i="14"/>
  <c r="BW103" i="14"/>
  <c r="BX103" i="14"/>
  <c r="DR104" i="14"/>
  <c r="DC103" i="14"/>
  <c r="EY107" i="14"/>
  <c r="HG100" i="14"/>
  <c r="HH100" i="14"/>
  <c r="HF100" i="14"/>
  <c r="HL100" i="14" s="1"/>
  <c r="HQ108" i="14"/>
  <c r="FA103" i="14"/>
  <c r="EL102" i="14"/>
  <c r="GH108" i="14"/>
  <c r="CI105" i="14"/>
  <c r="BT104" i="14"/>
  <c r="D107" i="14"/>
  <c r="E107" i="14"/>
  <c r="F107" i="14"/>
  <c r="J107" i="14"/>
  <c r="B108" i="14"/>
  <c r="O109" i="14"/>
  <c r="HS102" i="14"/>
  <c r="HD101" i="14"/>
  <c r="FW100" i="14"/>
  <c r="FX100" i="14"/>
  <c r="GC100" i="14" s="1"/>
  <c r="FY100" i="14"/>
  <c r="GJ102" i="14"/>
  <c r="FU101" i="14"/>
  <c r="GI104" i="14"/>
  <c r="AS12" i="11"/>
  <c r="BI22" i="8"/>
  <c r="AU10" i="12"/>
  <c r="Q12" i="12" s="1"/>
  <c r="AU10" i="5"/>
  <c r="AU10" i="10"/>
  <c r="AU12" i="11"/>
  <c r="BK22" i="8"/>
  <c r="AU10" i="9"/>
  <c r="U28" i="9" s="1"/>
  <c r="ET101" i="14" l="1"/>
  <c r="F10" i="12"/>
  <c r="AL18" i="10"/>
  <c r="K34" i="12"/>
  <c r="O38" i="12"/>
  <c r="K38" i="12"/>
  <c r="K36" i="12"/>
  <c r="O36" i="12"/>
  <c r="AZ33" i="8"/>
  <c r="DF103" i="14"/>
  <c r="DG103" i="14"/>
  <c r="DK103" i="14"/>
  <c r="DE103" i="14"/>
  <c r="AK107" i="14"/>
  <c r="AX108" i="14"/>
  <c r="GH109" i="14"/>
  <c r="DR105" i="14"/>
  <c r="DC104" i="14"/>
  <c r="CG110" i="14"/>
  <c r="HF101" i="14"/>
  <c r="HG101" i="14"/>
  <c r="HH101" i="14"/>
  <c r="HL101" i="14" s="1"/>
  <c r="EZ106" i="14"/>
  <c r="HR105" i="14"/>
  <c r="DP110" i="14"/>
  <c r="FY101" i="14"/>
  <c r="FW101" i="14"/>
  <c r="FX101" i="14"/>
  <c r="HS103" i="14"/>
  <c r="HD102" i="14"/>
  <c r="FA104" i="14"/>
  <c r="EL103" i="14"/>
  <c r="GI105" i="14"/>
  <c r="B109" i="14"/>
  <c r="O110" i="14"/>
  <c r="BV104" i="14"/>
  <c r="CB104" i="14" s="1"/>
  <c r="BW104" i="14"/>
  <c r="BX104" i="14"/>
  <c r="HQ109" i="14"/>
  <c r="EY108" i="14"/>
  <c r="GJ103" i="14"/>
  <c r="FU102" i="14"/>
  <c r="EP102" i="14"/>
  <c r="ET102" i="14"/>
  <c r="EN102" i="14"/>
  <c r="EO102" i="14"/>
  <c r="D108" i="14"/>
  <c r="E108" i="14"/>
  <c r="F108" i="14"/>
  <c r="J108" i="14" s="1"/>
  <c r="CI106" i="14"/>
  <c r="BT105" i="14"/>
  <c r="AM106" i="14"/>
  <c r="AN106" i="14"/>
  <c r="AO106" i="14"/>
  <c r="AM44" i="11"/>
  <c r="AS14" i="11"/>
  <c r="AS9" i="11"/>
  <c r="AE54" i="11" s="1"/>
  <c r="AS11" i="11"/>
  <c r="AL54" i="11" s="1"/>
  <c r="AS10" i="11"/>
  <c r="AS7" i="11"/>
  <c r="AE52" i="11" s="1"/>
  <c r="AS6" i="11"/>
  <c r="AE44" i="11" s="1"/>
  <c r="O14" i="11"/>
  <c r="AJ66" i="11" s="1"/>
  <c r="O7" i="11"/>
  <c r="AJ59" i="11" s="1"/>
  <c r="AH78" i="11"/>
  <c r="AG78" i="11"/>
  <c r="AF78" i="11"/>
  <c r="AE78" i="11"/>
  <c r="AH77" i="11"/>
  <c r="AG77" i="11"/>
  <c r="AF77" i="11"/>
  <c r="AE77" i="11"/>
  <c r="AH76" i="11"/>
  <c r="AG76" i="11"/>
  <c r="AF76" i="11"/>
  <c r="AE76" i="11"/>
  <c r="AH75" i="11"/>
  <c r="AG75" i="11"/>
  <c r="AF75" i="11"/>
  <c r="AE75" i="11"/>
  <c r="AH74" i="11"/>
  <c r="AG74" i="11"/>
  <c r="AF74" i="11"/>
  <c r="AE74" i="11"/>
  <c r="AH73" i="11"/>
  <c r="AG73" i="11"/>
  <c r="AF73" i="11"/>
  <c r="AE73" i="11"/>
  <c r="AH72" i="11"/>
  <c r="AG72" i="11"/>
  <c r="AF72" i="11"/>
  <c r="AE72" i="11"/>
  <c r="AH71" i="11"/>
  <c r="AG71" i="11"/>
  <c r="AF71" i="11"/>
  <c r="AE71" i="11"/>
  <c r="AH70" i="11"/>
  <c r="AG70" i="11"/>
  <c r="AF70" i="11"/>
  <c r="AE70" i="11"/>
  <c r="AH69" i="11"/>
  <c r="AG69" i="11"/>
  <c r="AF69" i="11"/>
  <c r="AE69" i="11"/>
  <c r="AH68" i="11"/>
  <c r="AG68" i="11"/>
  <c r="AF68" i="11"/>
  <c r="AE68" i="11"/>
  <c r="AH67" i="11"/>
  <c r="AG67" i="11"/>
  <c r="AF67" i="11"/>
  <c r="AE67" i="11"/>
  <c r="AH66" i="11"/>
  <c r="AG66" i="11"/>
  <c r="AF66" i="11"/>
  <c r="AE66" i="11"/>
  <c r="AH65" i="11"/>
  <c r="AG65" i="11"/>
  <c r="AF65" i="11"/>
  <c r="AE65" i="11"/>
  <c r="AH64" i="11"/>
  <c r="AG64" i="11"/>
  <c r="AF64" i="11"/>
  <c r="AE64" i="11"/>
  <c r="AH63" i="11"/>
  <c r="AG63" i="11"/>
  <c r="AF63" i="11"/>
  <c r="AE63" i="11"/>
  <c r="AH62" i="11"/>
  <c r="AG62" i="11"/>
  <c r="AF62" i="11"/>
  <c r="AE62" i="11"/>
  <c r="AH61" i="11"/>
  <c r="AG61" i="11"/>
  <c r="AF61" i="11"/>
  <c r="AE61" i="11"/>
  <c r="AH60" i="11"/>
  <c r="AG60" i="11"/>
  <c r="AF60" i="11"/>
  <c r="AE60" i="11"/>
  <c r="AH59" i="11"/>
  <c r="AG59" i="11"/>
  <c r="AF59" i="11"/>
  <c r="AE59" i="11"/>
  <c r="AH58" i="11"/>
  <c r="AG58" i="11"/>
  <c r="AF58" i="11"/>
  <c r="AE58" i="11"/>
  <c r="L26" i="11"/>
  <c r="N26" i="11" s="1"/>
  <c r="L25" i="11"/>
  <c r="N25" i="11" s="1"/>
  <c r="L24" i="11"/>
  <c r="N24" i="11" s="1"/>
  <c r="L23" i="11"/>
  <c r="N23" i="11" s="1"/>
  <c r="L22" i="11"/>
  <c r="N22" i="11" s="1"/>
  <c r="L21" i="11"/>
  <c r="N21" i="11" s="1"/>
  <c r="L20" i="11"/>
  <c r="N20" i="11" s="1"/>
  <c r="L19" i="11"/>
  <c r="N19" i="11" s="1"/>
  <c r="L18" i="11"/>
  <c r="N18" i="11" s="1"/>
  <c r="L17" i="11"/>
  <c r="N17" i="11" s="1"/>
  <c r="L16" i="11"/>
  <c r="L15" i="11"/>
  <c r="N15" i="11" s="1"/>
  <c r="L14" i="11"/>
  <c r="N14" i="11" s="1"/>
  <c r="L13" i="11"/>
  <c r="N13" i="11" s="1"/>
  <c r="L12" i="11"/>
  <c r="N12" i="11" s="1"/>
  <c r="L11" i="11"/>
  <c r="N11" i="11" s="1"/>
  <c r="L10" i="11"/>
  <c r="N10" i="11" s="1"/>
  <c r="L9" i="11"/>
  <c r="N9" i="11" s="1"/>
  <c r="L8" i="11"/>
  <c r="N8" i="11" s="1"/>
  <c r="L7" i="11"/>
  <c r="N7" i="11" s="1"/>
  <c r="GC101" i="14" l="1"/>
  <c r="AD22" i="18"/>
  <c r="O34" i="12"/>
  <c r="N16" i="11"/>
  <c r="AI68" i="11" s="1"/>
  <c r="AZ34" i="8"/>
  <c r="AL53" i="11"/>
  <c r="EY109" i="14"/>
  <c r="EP103" i="14"/>
  <c r="ET103" i="14"/>
  <c r="EN103" i="14"/>
  <c r="EO103" i="14"/>
  <c r="DR106" i="14"/>
  <c r="DC105" i="14"/>
  <c r="AS107" i="14"/>
  <c r="AM107" i="14"/>
  <c r="AN107" i="14"/>
  <c r="AO107" i="14"/>
  <c r="FA105" i="14"/>
  <c r="EL104" i="14"/>
  <c r="CG111" i="14"/>
  <c r="GH110" i="14"/>
  <c r="FX102" i="14"/>
  <c r="FY102" i="14"/>
  <c r="FW102" i="14"/>
  <c r="GC102" i="14"/>
  <c r="HQ110" i="14"/>
  <c r="B110" i="14"/>
  <c r="O111" i="14"/>
  <c r="HF102" i="14"/>
  <c r="HG102" i="14"/>
  <c r="HH102" i="14"/>
  <c r="HL102" i="14"/>
  <c r="EZ107" i="14"/>
  <c r="D109" i="14"/>
  <c r="J109" i="14" s="1"/>
  <c r="E109" i="14"/>
  <c r="F109" i="14"/>
  <c r="GJ104" i="14"/>
  <c r="FU103" i="14"/>
  <c r="HS104" i="14"/>
  <c r="HD103" i="14"/>
  <c r="CB105" i="14"/>
  <c r="BV105" i="14"/>
  <c r="BW105" i="14"/>
  <c r="BX105" i="14"/>
  <c r="HR106" i="14"/>
  <c r="CI107" i="14"/>
  <c r="BT106" i="14"/>
  <c r="GI106" i="14"/>
  <c r="DP111" i="14"/>
  <c r="DE104" i="14"/>
  <c r="DG104" i="14"/>
  <c r="DF104" i="14"/>
  <c r="AK108" i="14"/>
  <c r="AX109" i="14"/>
  <c r="AT14" i="11"/>
  <c r="AK86" i="11" s="1"/>
  <c r="O8" i="11"/>
  <c r="AJ60" i="11" s="1"/>
  <c r="AI76" i="11"/>
  <c r="P14" i="11"/>
  <c r="AI66" i="11"/>
  <c r="AI78" i="11"/>
  <c r="O16" i="11"/>
  <c r="AI77" i="11"/>
  <c r="DK104" i="14" l="1"/>
  <c r="D23" i="1"/>
  <c r="O41" i="12"/>
  <c r="P16" i="11"/>
  <c r="Q16" i="11" s="1"/>
  <c r="AZ35" i="8"/>
  <c r="R36" i="8" s="1"/>
  <c r="FX103" i="14"/>
  <c r="GC103" i="14"/>
  <c r="FW103" i="14"/>
  <c r="FY103" i="14"/>
  <c r="HQ111" i="14"/>
  <c r="GH111" i="14"/>
  <c r="FA106" i="14"/>
  <c r="EL105" i="14"/>
  <c r="DR107" i="14"/>
  <c r="DC106" i="14"/>
  <c r="GI107" i="14"/>
  <c r="GJ105" i="14"/>
  <c r="FU104" i="14"/>
  <c r="CG112" i="14"/>
  <c r="EY110" i="14"/>
  <c r="O112" i="14"/>
  <c r="B111" i="14"/>
  <c r="HR107" i="14"/>
  <c r="AX110" i="14"/>
  <c r="AK109" i="14"/>
  <c r="DP112" i="14"/>
  <c r="BV106" i="14"/>
  <c r="BW106" i="14"/>
  <c r="BX106" i="14"/>
  <c r="HF103" i="14"/>
  <c r="HG103" i="14"/>
  <c r="HH103" i="14"/>
  <c r="HL103" i="14"/>
  <c r="EZ108" i="14"/>
  <c r="E110" i="14"/>
  <c r="D110" i="14"/>
  <c r="F110" i="14"/>
  <c r="AM108" i="14"/>
  <c r="AN108" i="14"/>
  <c r="AO108" i="14"/>
  <c r="CI108" i="14"/>
  <c r="BT107" i="14"/>
  <c r="HS105" i="14"/>
  <c r="HD104" i="14"/>
  <c r="EP104" i="14"/>
  <c r="EO104" i="14"/>
  <c r="EN104" i="14"/>
  <c r="ET104" i="14" s="1"/>
  <c r="DG105" i="14"/>
  <c r="DK105" i="14"/>
  <c r="DF105" i="14"/>
  <c r="DE105" i="14"/>
  <c r="O9" i="11"/>
  <c r="AJ61" i="11" s="1"/>
  <c r="AI73" i="11"/>
  <c r="AI69" i="11"/>
  <c r="AI74" i="11"/>
  <c r="AL66" i="11"/>
  <c r="Q14" i="11"/>
  <c r="P7" i="11"/>
  <c r="AI59" i="11"/>
  <c r="AI70" i="11"/>
  <c r="AI71" i="11"/>
  <c r="AI67" i="11"/>
  <c r="AI61" i="11"/>
  <c r="AI72" i="11"/>
  <c r="AI63" i="11"/>
  <c r="O24" i="11"/>
  <c r="AJ68" i="11"/>
  <c r="P8" i="11"/>
  <c r="AI60" i="11"/>
  <c r="AI65" i="11"/>
  <c r="AI62" i="11"/>
  <c r="AI64" i="11"/>
  <c r="AI75" i="11"/>
  <c r="AL68" i="11" l="1"/>
  <c r="AS108" i="14"/>
  <c r="P9" i="11"/>
  <c r="AL61" i="11" s="1"/>
  <c r="O10" i="11"/>
  <c r="P10" i="11" s="1"/>
  <c r="AL62" i="11" s="1"/>
  <c r="HG104" i="14"/>
  <c r="HH104" i="14"/>
  <c r="HF104" i="14"/>
  <c r="CB107" i="14"/>
  <c r="BV107" i="14"/>
  <c r="BW107" i="14"/>
  <c r="BX107" i="14"/>
  <c r="AM109" i="14"/>
  <c r="AS109" i="14" s="1"/>
  <c r="AO109" i="14"/>
  <c r="AN109" i="14"/>
  <c r="EY111" i="14"/>
  <c r="FX104" i="14"/>
  <c r="FY104" i="14"/>
  <c r="FW104" i="14"/>
  <c r="GC104" i="14" s="1"/>
  <c r="DE106" i="14"/>
  <c r="DG106" i="14"/>
  <c r="DF106" i="14"/>
  <c r="HQ112" i="14"/>
  <c r="CI109" i="14"/>
  <c r="BT108" i="14"/>
  <c r="EZ109" i="14"/>
  <c r="AK110" i="14"/>
  <c r="AX111" i="14"/>
  <c r="GJ106" i="14"/>
  <c r="FU105" i="14"/>
  <c r="DR108" i="14"/>
  <c r="DC107" i="14"/>
  <c r="D111" i="14"/>
  <c r="E111" i="14"/>
  <c r="F111" i="14"/>
  <c r="J111" i="14"/>
  <c r="EP105" i="14"/>
  <c r="EN105" i="14"/>
  <c r="EO105" i="14"/>
  <c r="ET105" i="14"/>
  <c r="HR108" i="14"/>
  <c r="O113" i="14"/>
  <c r="B112" i="14"/>
  <c r="CG113" i="14"/>
  <c r="HS106" i="14"/>
  <c r="HD105" i="14"/>
  <c r="FA107" i="14"/>
  <c r="EL106" i="14"/>
  <c r="DP113" i="14"/>
  <c r="GI108" i="14"/>
  <c r="GH112" i="14"/>
  <c r="AL60" i="11"/>
  <c r="Q8" i="11"/>
  <c r="AL59" i="11"/>
  <c r="Q7" i="11"/>
  <c r="AJ76" i="11"/>
  <c r="O25" i="11"/>
  <c r="P24" i="11"/>
  <c r="HL104" i="14" l="1"/>
  <c r="Q9" i="11"/>
  <c r="Q10" i="11"/>
  <c r="O11" i="11"/>
  <c r="P11" i="11" s="1"/>
  <c r="AL63" i="11" s="1"/>
  <c r="AJ62" i="11"/>
  <c r="GH113" i="14"/>
  <c r="FA108" i="14"/>
  <c r="EL107" i="14"/>
  <c r="HR109" i="14"/>
  <c r="FX105" i="14"/>
  <c r="GC105" i="14"/>
  <c r="FW105" i="14"/>
  <c r="FY105" i="14"/>
  <c r="BW108" i="14"/>
  <c r="BX108" i="14"/>
  <c r="BV108" i="14"/>
  <c r="HF105" i="14"/>
  <c r="HH105" i="14"/>
  <c r="HL105" i="14"/>
  <c r="HG105" i="14"/>
  <c r="GJ107" i="14"/>
  <c r="FU106" i="14"/>
  <c r="CI110" i="14"/>
  <c r="BT109" i="14"/>
  <c r="EY112" i="14"/>
  <c r="HS107" i="14"/>
  <c r="HD106" i="14"/>
  <c r="AK111" i="14"/>
  <c r="AX112" i="14"/>
  <c r="HQ113" i="14"/>
  <c r="F112" i="14"/>
  <c r="E112" i="14"/>
  <c r="D112" i="14"/>
  <c r="GI109" i="14"/>
  <c r="DP114" i="14"/>
  <c r="AM110" i="14"/>
  <c r="AN110" i="14"/>
  <c r="AO110" i="14"/>
  <c r="CG114" i="14"/>
  <c r="O114" i="14"/>
  <c r="B113" i="14"/>
  <c r="DK107" i="14"/>
  <c r="DE107" i="14"/>
  <c r="DF107" i="14"/>
  <c r="DG107" i="14"/>
  <c r="EN106" i="14"/>
  <c r="EP106" i="14"/>
  <c r="EO106" i="14"/>
  <c r="DR109" i="14"/>
  <c r="DC108" i="14"/>
  <c r="EZ110" i="14"/>
  <c r="AL76" i="11"/>
  <c r="Q24" i="11"/>
  <c r="O26" i="11"/>
  <c r="AJ77" i="11"/>
  <c r="P25" i="11"/>
  <c r="J112" i="14" l="1"/>
  <c r="CB108" i="14"/>
  <c r="AJ63" i="11"/>
  <c r="Q11" i="11"/>
  <c r="O12" i="11"/>
  <c r="O115" i="14"/>
  <c r="B114" i="14"/>
  <c r="CG115" i="14"/>
  <c r="DR110" i="14"/>
  <c r="DC109" i="14"/>
  <c r="E113" i="14"/>
  <c r="F113" i="14"/>
  <c r="D113" i="14"/>
  <c r="J113" i="14"/>
  <c r="AK112" i="14"/>
  <c r="AX113" i="14"/>
  <c r="EY113" i="14"/>
  <c r="GI110" i="14"/>
  <c r="AS111" i="14"/>
  <c r="AO111" i="14"/>
  <c r="AN111" i="14"/>
  <c r="AM111" i="14"/>
  <c r="BV109" i="14"/>
  <c r="CB109" i="14" s="1"/>
  <c r="BW109" i="14"/>
  <c r="BX109" i="14"/>
  <c r="EP107" i="14"/>
  <c r="EN107" i="14"/>
  <c r="EO107" i="14"/>
  <c r="ET107" i="14"/>
  <c r="HR110" i="14"/>
  <c r="EZ111" i="14"/>
  <c r="DE108" i="14"/>
  <c r="DF108" i="14"/>
  <c r="DK108" i="14" s="1"/>
  <c r="DG108" i="14"/>
  <c r="FA109" i="14"/>
  <c r="EL108" i="14"/>
  <c r="DP115" i="14"/>
  <c r="HG106" i="14"/>
  <c r="HH106" i="14"/>
  <c r="HF106" i="14"/>
  <c r="FY106" i="14"/>
  <c r="FX106" i="14"/>
  <c r="FW106" i="14"/>
  <c r="CI111" i="14"/>
  <c r="BT110" i="14"/>
  <c r="HQ114" i="14"/>
  <c r="HS108" i="14"/>
  <c r="HD107" i="14"/>
  <c r="GJ108" i="14"/>
  <c r="FU107" i="14"/>
  <c r="GH114" i="14"/>
  <c r="AL77" i="11"/>
  <c r="Q25" i="11"/>
  <c r="AJ78" i="11"/>
  <c r="P26" i="11"/>
  <c r="P12" i="11" l="1"/>
  <c r="AJ64" i="11"/>
  <c r="O13" i="11"/>
  <c r="AX114" i="14"/>
  <c r="AK113" i="14"/>
  <c r="DG109" i="14"/>
  <c r="DE109" i="14"/>
  <c r="DK109" i="14" s="1"/>
  <c r="DF109" i="14"/>
  <c r="HQ115" i="14"/>
  <c r="EZ112" i="14"/>
  <c r="AN112" i="14"/>
  <c r="AM112" i="14"/>
  <c r="AO112" i="14"/>
  <c r="DR111" i="14"/>
  <c r="DC110" i="14"/>
  <c r="CG116" i="14"/>
  <c r="CI112" i="14"/>
  <c r="BT111" i="14"/>
  <c r="GH115" i="14"/>
  <c r="BX110" i="14"/>
  <c r="BV110" i="14"/>
  <c r="BW110" i="14"/>
  <c r="DP116" i="14"/>
  <c r="GJ109" i="14"/>
  <c r="FU108" i="14"/>
  <c r="HR111" i="14"/>
  <c r="EP108" i="14"/>
  <c r="EN108" i="14"/>
  <c r="EO108" i="14"/>
  <c r="EY114" i="14"/>
  <c r="D114" i="14"/>
  <c r="E114" i="14"/>
  <c r="F114" i="14"/>
  <c r="FX107" i="14"/>
  <c r="FY107" i="14"/>
  <c r="FW107" i="14"/>
  <c r="GC107" i="14"/>
  <c r="HF107" i="14"/>
  <c r="HG107" i="14"/>
  <c r="HH107" i="14"/>
  <c r="HL107" i="14"/>
  <c r="HS109" i="14"/>
  <c r="HD108" i="14"/>
  <c r="FA110" i="14"/>
  <c r="EL109" i="14"/>
  <c r="GI111" i="14"/>
  <c r="B115" i="14"/>
  <c r="O116" i="14"/>
  <c r="AL78" i="11"/>
  <c r="Q26" i="11"/>
  <c r="ET108" i="14" l="1"/>
  <c r="AS112" i="14"/>
  <c r="O15" i="11"/>
  <c r="AJ65" i="11"/>
  <c r="P13" i="11"/>
  <c r="AL64" i="11"/>
  <c r="Q12" i="11"/>
  <c r="BV111" i="14"/>
  <c r="BW111" i="14"/>
  <c r="BX111" i="14"/>
  <c r="CB111" i="14"/>
  <c r="J115" i="14"/>
  <c r="D115" i="14"/>
  <c r="F115" i="14"/>
  <c r="E115" i="14"/>
  <c r="FA111" i="14"/>
  <c r="EL110" i="14"/>
  <c r="HR112" i="14"/>
  <c r="CI113" i="14"/>
  <c r="BT112" i="14"/>
  <c r="AM113" i="14"/>
  <c r="AN113" i="14"/>
  <c r="AS113" i="14"/>
  <c r="AO113" i="14"/>
  <c r="B116" i="14"/>
  <c r="O117" i="14"/>
  <c r="CG117" i="14"/>
  <c r="HQ116" i="14"/>
  <c r="AK114" i="14"/>
  <c r="AX115" i="14"/>
  <c r="EN109" i="14"/>
  <c r="EO109" i="14"/>
  <c r="EP109" i="14"/>
  <c r="ET109" i="14" s="1"/>
  <c r="HF108" i="14"/>
  <c r="HG108" i="14"/>
  <c r="HH108" i="14"/>
  <c r="GI112" i="14"/>
  <c r="HS110" i="14"/>
  <c r="HD109" i="14"/>
  <c r="DE110" i="14"/>
  <c r="DF110" i="14"/>
  <c r="DG110" i="14"/>
  <c r="FX108" i="14"/>
  <c r="FY108" i="14"/>
  <c r="FW108" i="14"/>
  <c r="GJ110" i="14"/>
  <c r="FU109" i="14"/>
  <c r="EY115" i="14"/>
  <c r="DP117" i="14"/>
  <c r="GH116" i="14"/>
  <c r="DR112" i="14"/>
  <c r="DC111" i="14"/>
  <c r="EZ113" i="14"/>
  <c r="GC108" i="14" l="1"/>
  <c r="HL108" i="14"/>
  <c r="AL65" i="11"/>
  <c r="Q13" i="11"/>
  <c r="AJ67" i="11"/>
  <c r="O17" i="11"/>
  <c r="P15" i="11"/>
  <c r="EZ114" i="14"/>
  <c r="DE111" i="14"/>
  <c r="DK111" i="14"/>
  <c r="DF111" i="14"/>
  <c r="DG111" i="14"/>
  <c r="HQ117" i="14"/>
  <c r="B117" i="14"/>
  <c r="O118" i="14"/>
  <c r="GH117" i="14"/>
  <c r="GI113" i="14"/>
  <c r="D116" i="14"/>
  <c r="E116" i="14"/>
  <c r="F116" i="14"/>
  <c r="HR113" i="14"/>
  <c r="EN110" i="14"/>
  <c r="EO110" i="14"/>
  <c r="EP110" i="14"/>
  <c r="DR113" i="14"/>
  <c r="DC112" i="14"/>
  <c r="FA112" i="14"/>
  <c r="EL111" i="14"/>
  <c r="FW109" i="14"/>
  <c r="GC109" i="14" s="1"/>
  <c r="FX109" i="14"/>
  <c r="FY109" i="14"/>
  <c r="HH109" i="14"/>
  <c r="HG109" i="14"/>
  <c r="HF109" i="14"/>
  <c r="HL109" i="14" s="1"/>
  <c r="AK115" i="14"/>
  <c r="AX116" i="14"/>
  <c r="BV112" i="14"/>
  <c r="BW112" i="14"/>
  <c r="BX112" i="14"/>
  <c r="EY116" i="14"/>
  <c r="DP118" i="14"/>
  <c r="GJ111" i="14"/>
  <c r="FU110" i="14"/>
  <c r="HS111" i="14"/>
  <c r="HD110" i="14"/>
  <c r="AM114" i="14"/>
  <c r="AO114" i="14"/>
  <c r="AN114" i="14"/>
  <c r="CG118" i="14"/>
  <c r="CI114" i="14"/>
  <c r="BT113" i="14"/>
  <c r="CB112" i="14" l="1"/>
  <c r="J116" i="14"/>
  <c r="Q15" i="11"/>
  <c r="AL67" i="11"/>
  <c r="O18" i="11"/>
  <c r="AJ69" i="11"/>
  <c r="P17" i="11"/>
  <c r="DP119" i="14"/>
  <c r="CG119" i="14"/>
  <c r="ET111" i="14"/>
  <c r="EP111" i="14"/>
  <c r="EO111" i="14"/>
  <c r="EN111" i="14"/>
  <c r="DE112" i="14"/>
  <c r="DG112" i="14"/>
  <c r="DF112" i="14"/>
  <c r="B118" i="14"/>
  <c r="O119" i="14"/>
  <c r="AS115" i="14"/>
  <c r="AM115" i="14"/>
  <c r="AN115" i="14"/>
  <c r="AO115" i="14"/>
  <c r="FA113" i="14"/>
  <c r="EL112" i="14"/>
  <c r="DR114" i="14"/>
  <c r="DC113" i="14"/>
  <c r="HR114" i="14"/>
  <c r="GI114" i="14"/>
  <c r="F117" i="14"/>
  <c r="J117" i="14"/>
  <c r="D117" i="14"/>
  <c r="E117" i="14"/>
  <c r="CB113" i="14"/>
  <c r="BV113" i="14"/>
  <c r="BX113" i="14"/>
  <c r="BW113" i="14"/>
  <c r="AX117" i="14"/>
  <c r="AK116" i="14"/>
  <c r="FY110" i="14"/>
  <c r="FX110" i="14"/>
  <c r="FW110" i="14"/>
  <c r="GH118" i="14"/>
  <c r="HQ118" i="14"/>
  <c r="CI115" i="14"/>
  <c r="BT114" i="14"/>
  <c r="HG110" i="14"/>
  <c r="HF110" i="14"/>
  <c r="HH110" i="14"/>
  <c r="HS112" i="14"/>
  <c r="HD111" i="14"/>
  <c r="EY117" i="14"/>
  <c r="GJ112" i="14"/>
  <c r="FU111" i="14"/>
  <c r="EZ115" i="14"/>
  <c r="DK112" i="14" l="1"/>
  <c r="P18" i="11"/>
  <c r="AJ70" i="11"/>
  <c r="O19" i="11"/>
  <c r="Q17" i="11"/>
  <c r="AL69" i="11"/>
  <c r="DK113" i="14"/>
  <c r="DE113" i="14"/>
  <c r="DF113" i="14"/>
  <c r="DG113" i="14"/>
  <c r="CG120" i="14"/>
  <c r="EZ116" i="14"/>
  <c r="DR115" i="14"/>
  <c r="DC114" i="14"/>
  <c r="AO116" i="14"/>
  <c r="AM116" i="14"/>
  <c r="AN116" i="14"/>
  <c r="EN112" i="14"/>
  <c r="EO112" i="14"/>
  <c r="EP112" i="14"/>
  <c r="O120" i="14"/>
  <c r="B119" i="14"/>
  <c r="GI115" i="14"/>
  <c r="HL111" i="14"/>
  <c r="HH111" i="14"/>
  <c r="HF111" i="14"/>
  <c r="HG111" i="14"/>
  <c r="CI116" i="14"/>
  <c r="BT115" i="14"/>
  <c r="FW111" i="14"/>
  <c r="FX111" i="14"/>
  <c r="FY111" i="14"/>
  <c r="GC111" i="14"/>
  <c r="HQ119" i="14"/>
  <c r="F118" i="14"/>
  <c r="D118" i="14"/>
  <c r="E118" i="14"/>
  <c r="GH119" i="14"/>
  <c r="BV114" i="14"/>
  <c r="BW114" i="14"/>
  <c r="BX114" i="14"/>
  <c r="HS113" i="14"/>
  <c r="HD112" i="14"/>
  <c r="GJ113" i="14"/>
  <c r="FU112" i="14"/>
  <c r="AK117" i="14"/>
  <c r="AX118" i="14"/>
  <c r="FA114" i="14"/>
  <c r="EL113" i="14"/>
  <c r="EY118" i="14"/>
  <c r="HR115" i="14"/>
  <c r="DP120" i="14"/>
  <c r="ET112" i="14" l="1"/>
  <c r="J118" i="14"/>
  <c r="AS116" i="14"/>
  <c r="AL70" i="11"/>
  <c r="Q18" i="11"/>
  <c r="AJ71" i="11"/>
  <c r="O20" i="11"/>
  <c r="P19" i="11"/>
  <c r="AX119" i="14"/>
  <c r="AK118" i="14"/>
  <c r="HH112" i="14"/>
  <c r="HF112" i="14"/>
  <c r="HL112" i="14" s="1"/>
  <c r="HG112" i="14"/>
  <c r="F119" i="14"/>
  <c r="J119" i="14"/>
  <c r="D119" i="14"/>
  <c r="E119" i="14"/>
  <c r="DG114" i="14"/>
  <c r="DF114" i="14"/>
  <c r="DE114" i="14"/>
  <c r="AO117" i="14"/>
  <c r="AS117" i="14"/>
  <c r="AM117" i="14"/>
  <c r="AN117" i="14"/>
  <c r="HS114" i="14"/>
  <c r="HD113" i="14"/>
  <c r="B120" i="14"/>
  <c r="O121" i="14"/>
  <c r="DR116" i="14"/>
  <c r="DC115" i="14"/>
  <c r="CG121" i="14"/>
  <c r="GH120" i="14"/>
  <c r="HQ120" i="14"/>
  <c r="BX115" i="14"/>
  <c r="CB115" i="14"/>
  <c r="BV115" i="14"/>
  <c r="BW115" i="14"/>
  <c r="GI116" i="14"/>
  <c r="FY112" i="14"/>
  <c r="FX112" i="14"/>
  <c r="FW112" i="14"/>
  <c r="GC112" i="14" s="1"/>
  <c r="EY119" i="14"/>
  <c r="DP121" i="14"/>
  <c r="CI117" i="14"/>
  <c r="BT116" i="14"/>
  <c r="EP113" i="14"/>
  <c r="ET113" i="14"/>
  <c r="EO113" i="14"/>
  <c r="EN113" i="14"/>
  <c r="HR116" i="14"/>
  <c r="FA115" i="14"/>
  <c r="EL114" i="14"/>
  <c r="GJ114" i="14"/>
  <c r="FU113" i="14"/>
  <c r="EZ117" i="14"/>
  <c r="AL71" i="11" l="1"/>
  <c r="Q19" i="11"/>
  <c r="AJ72" i="11"/>
  <c r="O21" i="11"/>
  <c r="P20" i="11"/>
  <c r="EZ118" i="14"/>
  <c r="CI118" i="14"/>
  <c r="BT117" i="14"/>
  <c r="BX116" i="14"/>
  <c r="BV116" i="14"/>
  <c r="BW116" i="14"/>
  <c r="B121" i="14"/>
  <c r="O122" i="14"/>
  <c r="F120" i="14"/>
  <c r="D120" i="14"/>
  <c r="E120" i="14"/>
  <c r="HQ121" i="14"/>
  <c r="CG122" i="14"/>
  <c r="HG113" i="14"/>
  <c r="HH113" i="14"/>
  <c r="HF113" i="14"/>
  <c r="HL113" i="14"/>
  <c r="DP122" i="14"/>
  <c r="HS115" i="14"/>
  <c r="HD114" i="14"/>
  <c r="GH121" i="14"/>
  <c r="DG115" i="14"/>
  <c r="DE115" i="14"/>
  <c r="DK115" i="14"/>
  <c r="DF115" i="14"/>
  <c r="AO118" i="14"/>
  <c r="AN118" i="14"/>
  <c r="AM118" i="14"/>
  <c r="HR117" i="14"/>
  <c r="FY113" i="14"/>
  <c r="FW113" i="14"/>
  <c r="GC113" i="14"/>
  <c r="FX113" i="14"/>
  <c r="GJ115" i="14"/>
  <c r="FU114" i="14"/>
  <c r="GI117" i="14"/>
  <c r="EP114" i="14"/>
  <c r="EN114" i="14"/>
  <c r="EO114" i="14"/>
  <c r="FA116" i="14"/>
  <c r="EL115" i="14"/>
  <c r="EY120" i="14"/>
  <c r="DR117" i="14"/>
  <c r="DC116" i="14"/>
  <c r="AK119" i="14"/>
  <c r="AX120" i="14"/>
  <c r="J120" i="14" l="1"/>
  <c r="AS118" i="14"/>
  <c r="CB116" i="14"/>
  <c r="AL72" i="11"/>
  <c r="Q20" i="11"/>
  <c r="AJ73" i="11"/>
  <c r="O22" i="11"/>
  <c r="P21" i="11"/>
  <c r="AX121" i="14"/>
  <c r="AK120" i="14"/>
  <c r="EO115" i="14"/>
  <c r="EP115" i="14"/>
  <c r="EN115" i="14"/>
  <c r="ET115" i="14"/>
  <c r="HQ122" i="14"/>
  <c r="O123" i="14"/>
  <c r="B122" i="14"/>
  <c r="AO119" i="14"/>
  <c r="AM119" i="14"/>
  <c r="AN119" i="14"/>
  <c r="AS119" i="14"/>
  <c r="FA117" i="14"/>
  <c r="EL116" i="14"/>
  <c r="GI118" i="14"/>
  <c r="E121" i="14"/>
  <c r="D121" i="14"/>
  <c r="J121" i="14" s="1"/>
  <c r="F121" i="14"/>
  <c r="HF114" i="14"/>
  <c r="HG114" i="14"/>
  <c r="HH114" i="14"/>
  <c r="BW117" i="14"/>
  <c r="BX117" i="14"/>
  <c r="BV117" i="14"/>
  <c r="CB117" i="14"/>
  <c r="DF116" i="14"/>
  <c r="DG116" i="14"/>
  <c r="DE116" i="14"/>
  <c r="CI119" i="14"/>
  <c r="BT118" i="14"/>
  <c r="FX114" i="14"/>
  <c r="FY114" i="14"/>
  <c r="FW114" i="14"/>
  <c r="GJ116" i="14"/>
  <c r="FU115" i="14"/>
  <c r="HS116" i="14"/>
  <c r="HD115" i="14"/>
  <c r="EY121" i="14"/>
  <c r="DP123" i="14"/>
  <c r="CG123" i="14"/>
  <c r="DR118" i="14"/>
  <c r="DC117" i="14"/>
  <c r="HR118" i="14"/>
  <c r="GH122" i="14"/>
  <c r="EZ119" i="14"/>
  <c r="DK116" i="14" l="1"/>
  <c r="AL73" i="11"/>
  <c r="Q21" i="11"/>
  <c r="O23" i="11"/>
  <c r="AJ74" i="11"/>
  <c r="P22" i="11"/>
  <c r="EY122" i="14"/>
  <c r="FW115" i="14"/>
  <c r="FX115" i="14"/>
  <c r="GC115" i="14"/>
  <c r="FY115" i="14"/>
  <c r="BX118" i="14"/>
  <c r="CB118" i="14" s="1"/>
  <c r="BV118" i="14"/>
  <c r="BW118" i="14"/>
  <c r="EN116" i="14"/>
  <c r="EO116" i="14"/>
  <c r="EP116" i="14"/>
  <c r="EZ120" i="14"/>
  <c r="GJ117" i="14"/>
  <c r="FU116" i="14"/>
  <c r="CI120" i="14"/>
  <c r="BT119" i="14"/>
  <c r="FA118" i="14"/>
  <c r="EL117" i="14"/>
  <c r="F122" i="14"/>
  <c r="D122" i="14"/>
  <c r="E122" i="14"/>
  <c r="HR119" i="14"/>
  <c r="CG124" i="14"/>
  <c r="GH123" i="14"/>
  <c r="DE117" i="14"/>
  <c r="DF117" i="14"/>
  <c r="DK117" i="14"/>
  <c r="DG117" i="14"/>
  <c r="DP124" i="14"/>
  <c r="HL115" i="14"/>
  <c r="HF115" i="14"/>
  <c r="HH115" i="14"/>
  <c r="HG115" i="14"/>
  <c r="HQ123" i="14"/>
  <c r="AN120" i="14"/>
  <c r="AO120" i="14"/>
  <c r="AM120" i="14"/>
  <c r="B123" i="14"/>
  <c r="O124" i="14"/>
  <c r="DR119" i="14"/>
  <c r="DC118" i="14"/>
  <c r="HS117" i="14"/>
  <c r="HD116" i="14"/>
  <c r="GI119" i="14"/>
  <c r="AX122" i="14"/>
  <c r="AK121" i="14"/>
  <c r="AS120" i="14" l="1"/>
  <c r="ET116" i="14"/>
  <c r="AL74" i="11"/>
  <c r="Q22" i="11"/>
  <c r="AJ75" i="11"/>
  <c r="P23" i="11"/>
  <c r="AM121" i="14"/>
  <c r="AS121" i="14" s="1"/>
  <c r="AO121" i="14"/>
  <c r="AN121" i="14"/>
  <c r="DF118" i="14"/>
  <c r="DE118" i="14"/>
  <c r="DG118" i="14"/>
  <c r="DP125" i="14"/>
  <c r="GH124" i="14"/>
  <c r="FW116" i="14"/>
  <c r="FY116" i="14"/>
  <c r="FX116" i="14"/>
  <c r="AK122" i="14"/>
  <c r="AX123" i="14"/>
  <c r="DR120" i="14"/>
  <c r="DC119" i="14"/>
  <c r="HQ124" i="14"/>
  <c r="HR120" i="14"/>
  <c r="GJ118" i="14"/>
  <c r="FU117" i="14"/>
  <c r="O125" i="14"/>
  <c r="B124" i="14"/>
  <c r="ET117" i="14"/>
  <c r="EN117" i="14"/>
  <c r="EP117" i="14"/>
  <c r="EO117" i="14"/>
  <c r="E123" i="14"/>
  <c r="F123" i="14"/>
  <c r="D123" i="14"/>
  <c r="J123" i="14"/>
  <c r="HF116" i="14"/>
  <c r="HG116" i="14"/>
  <c r="HH116" i="14"/>
  <c r="CG125" i="14"/>
  <c r="BW119" i="14"/>
  <c r="CB119" i="14"/>
  <c r="BV119" i="14"/>
  <c r="BX119" i="14"/>
  <c r="GI120" i="14"/>
  <c r="FA119" i="14"/>
  <c r="EL118" i="14"/>
  <c r="EZ121" i="14"/>
  <c r="HS118" i="14"/>
  <c r="HD117" i="14"/>
  <c r="CI121" i="14"/>
  <c r="BT120" i="14"/>
  <c r="EY123" i="14"/>
  <c r="DK118" i="14" l="1"/>
  <c r="HL116" i="14"/>
  <c r="GC116" i="14"/>
  <c r="P28" i="11"/>
  <c r="P29" i="11" s="1"/>
  <c r="P27" i="11"/>
  <c r="AL75" i="11"/>
  <c r="Q23" i="11"/>
  <c r="P32" i="11" s="1"/>
  <c r="P34" i="11"/>
  <c r="EY124" i="14"/>
  <c r="EN118" i="14"/>
  <c r="EP118" i="14"/>
  <c r="EO118" i="14"/>
  <c r="DE119" i="14"/>
  <c r="DG119" i="14"/>
  <c r="DF119" i="14"/>
  <c r="DK119" i="14"/>
  <c r="DP126" i="14"/>
  <c r="DR121" i="14"/>
  <c r="DC120" i="14"/>
  <c r="HH117" i="14"/>
  <c r="HL117" i="14"/>
  <c r="HF117" i="14"/>
  <c r="HG117" i="14"/>
  <c r="D124" i="14"/>
  <c r="E124" i="14"/>
  <c r="F124" i="14"/>
  <c r="AK123" i="14"/>
  <c r="AX124" i="14"/>
  <c r="GI121" i="14"/>
  <c r="CG126" i="14"/>
  <c r="B125" i="14"/>
  <c r="O126" i="14"/>
  <c r="HR121" i="14"/>
  <c r="BV120" i="14"/>
  <c r="BX120" i="14"/>
  <c r="BW120" i="14"/>
  <c r="GC117" i="14"/>
  <c r="FW117" i="14"/>
  <c r="FX117" i="14"/>
  <c r="FY117" i="14"/>
  <c r="HQ125" i="14"/>
  <c r="FA120" i="14"/>
  <c r="EL119" i="14"/>
  <c r="HS119" i="14"/>
  <c r="HD118" i="14"/>
  <c r="AN122" i="14"/>
  <c r="AO122" i="14"/>
  <c r="AM122" i="14"/>
  <c r="CI122" i="14"/>
  <c r="BT121" i="14"/>
  <c r="EZ122" i="14"/>
  <c r="GJ119" i="14"/>
  <c r="FU118" i="14"/>
  <c r="GH125" i="14"/>
  <c r="AL84" i="11" l="1"/>
  <c r="BD21" i="3"/>
  <c r="AL82" i="11"/>
  <c r="BD22" i="3"/>
  <c r="P30" i="11"/>
  <c r="BD20" i="3" s="1"/>
  <c r="ET118" i="14"/>
  <c r="CB120" i="14"/>
  <c r="P31" i="11"/>
  <c r="DR122" i="14"/>
  <c r="DC121" i="14"/>
  <c r="CI123" i="14"/>
  <c r="BT122" i="14"/>
  <c r="AK124" i="14"/>
  <c r="AX125" i="14"/>
  <c r="CB121" i="14"/>
  <c r="BV121" i="14"/>
  <c r="BW121" i="14"/>
  <c r="BX121" i="14"/>
  <c r="HS120" i="14"/>
  <c r="HD119" i="14"/>
  <c r="GJ120" i="14"/>
  <c r="FU119" i="14"/>
  <c r="HQ126" i="14"/>
  <c r="HR122" i="14"/>
  <c r="AM123" i="14"/>
  <c r="AN123" i="14"/>
  <c r="AO123" i="14"/>
  <c r="AS123" i="14"/>
  <c r="DP127" i="14"/>
  <c r="GH126" i="14"/>
  <c r="CG127" i="14"/>
  <c r="DE120" i="14"/>
  <c r="DF120" i="14"/>
  <c r="DG120" i="14"/>
  <c r="FW118" i="14"/>
  <c r="FX118" i="14"/>
  <c r="FY118" i="14"/>
  <c r="ET119" i="14"/>
  <c r="EN119" i="14"/>
  <c r="EO119" i="14"/>
  <c r="EP119" i="14"/>
  <c r="O127" i="14"/>
  <c r="B126" i="14"/>
  <c r="EY125" i="14"/>
  <c r="HF118" i="14"/>
  <c r="HH118" i="14"/>
  <c r="HG118" i="14"/>
  <c r="EZ123" i="14"/>
  <c r="FA121" i="14"/>
  <c r="EL120" i="14"/>
  <c r="J125" i="14"/>
  <c r="D125" i="14"/>
  <c r="E125" i="14"/>
  <c r="F125" i="14"/>
  <c r="GI122" i="14"/>
  <c r="AS12" i="10"/>
  <c r="AT12" i="10" s="1"/>
  <c r="AU11" i="10"/>
  <c r="AY14" i="10"/>
  <c r="AX14" i="10"/>
  <c r="AW14" i="10"/>
  <c r="AV14" i="10"/>
  <c r="AU14" i="10"/>
  <c r="AT14" i="10"/>
  <c r="AS14" i="10"/>
  <c r="AR14" i="10"/>
  <c r="AF21" i="18" s="1"/>
  <c r="F21" i="18" s="1"/>
  <c r="AS9" i="10"/>
  <c r="AK29" i="10" s="1"/>
  <c r="AS8" i="10"/>
  <c r="AK28" i="10" s="1"/>
  <c r="AS7" i="10"/>
  <c r="AD29" i="10" s="1"/>
  <c r="AS5" i="10"/>
  <c r="AD27" i="10" s="1"/>
  <c r="AS4" i="10"/>
  <c r="AB18" i="10" s="1"/>
  <c r="V902" i="10"/>
  <c r="E902" i="10"/>
  <c r="V901" i="10"/>
  <c r="E901" i="10"/>
  <c r="V900" i="10"/>
  <c r="E900" i="10"/>
  <c r="V899" i="10"/>
  <c r="E899" i="10"/>
  <c r="V897" i="10"/>
  <c r="E897" i="10"/>
  <c r="V896" i="10"/>
  <c r="E896" i="10"/>
  <c r="V895" i="10"/>
  <c r="E895" i="10"/>
  <c r="V894" i="10"/>
  <c r="E894" i="10"/>
  <c r="V892" i="10"/>
  <c r="E892" i="10"/>
  <c r="V891" i="10"/>
  <c r="E891" i="10"/>
  <c r="V890" i="10"/>
  <c r="E890" i="10"/>
  <c r="V889" i="10"/>
  <c r="E889" i="10"/>
  <c r="V868" i="10"/>
  <c r="E868" i="10"/>
  <c r="V867" i="10"/>
  <c r="E867" i="10"/>
  <c r="V866" i="10"/>
  <c r="E866" i="10"/>
  <c r="V865" i="10"/>
  <c r="E865" i="10"/>
  <c r="V863" i="10"/>
  <c r="E863" i="10"/>
  <c r="V862" i="10"/>
  <c r="E862" i="10"/>
  <c r="V861" i="10"/>
  <c r="E861" i="10"/>
  <c r="V860" i="10"/>
  <c r="E860" i="10"/>
  <c r="V858" i="10"/>
  <c r="E858" i="10"/>
  <c r="V857" i="10"/>
  <c r="E857" i="10"/>
  <c r="V856" i="10"/>
  <c r="E856" i="10"/>
  <c r="V855" i="10"/>
  <c r="E855" i="10"/>
  <c r="V834" i="10"/>
  <c r="E834" i="10"/>
  <c r="V833" i="10"/>
  <c r="E833" i="10"/>
  <c r="V832" i="10"/>
  <c r="E832" i="10"/>
  <c r="V831" i="10"/>
  <c r="E831" i="10"/>
  <c r="V829" i="10"/>
  <c r="E829" i="10"/>
  <c r="V828" i="10"/>
  <c r="E828" i="10"/>
  <c r="V827" i="10"/>
  <c r="E827" i="10"/>
  <c r="V826" i="10"/>
  <c r="E826" i="10"/>
  <c r="V824" i="10"/>
  <c r="E824" i="10"/>
  <c r="V823" i="10"/>
  <c r="E823" i="10"/>
  <c r="V822" i="10"/>
  <c r="E822" i="10"/>
  <c r="V821" i="10"/>
  <c r="E821" i="10"/>
  <c r="V800" i="10"/>
  <c r="E800" i="10"/>
  <c r="V799" i="10"/>
  <c r="E799" i="10"/>
  <c r="V798" i="10"/>
  <c r="E798" i="10"/>
  <c r="V797" i="10"/>
  <c r="E797" i="10"/>
  <c r="V795" i="10"/>
  <c r="E795" i="10"/>
  <c r="V794" i="10"/>
  <c r="E794" i="10"/>
  <c r="V793" i="10"/>
  <c r="E793" i="10"/>
  <c r="V792" i="10"/>
  <c r="E792" i="10"/>
  <c r="V790" i="10"/>
  <c r="E790" i="10"/>
  <c r="V789" i="10"/>
  <c r="E789" i="10"/>
  <c r="V788" i="10"/>
  <c r="E788" i="10"/>
  <c r="V787" i="10"/>
  <c r="E787" i="10"/>
  <c r="V766" i="10"/>
  <c r="E766" i="10"/>
  <c r="V765" i="10"/>
  <c r="E765" i="10"/>
  <c r="V764" i="10"/>
  <c r="E764" i="10"/>
  <c r="V763" i="10"/>
  <c r="E763" i="10"/>
  <c r="V761" i="10"/>
  <c r="E761" i="10"/>
  <c r="V760" i="10"/>
  <c r="E760" i="10"/>
  <c r="V759" i="10"/>
  <c r="E759" i="10"/>
  <c r="V758" i="10"/>
  <c r="E758" i="10"/>
  <c r="V756" i="10"/>
  <c r="E756" i="10"/>
  <c r="V755" i="10"/>
  <c r="E755" i="10"/>
  <c r="V754" i="10"/>
  <c r="E754" i="10"/>
  <c r="V753" i="10"/>
  <c r="E753" i="10"/>
  <c r="R694" i="10"/>
  <c r="A694" i="10"/>
  <c r="R693" i="10"/>
  <c r="A693" i="10"/>
  <c r="R692" i="10"/>
  <c r="A692" i="10"/>
  <c r="R631" i="10"/>
  <c r="A631" i="10"/>
  <c r="R630" i="10"/>
  <c r="A630" i="10"/>
  <c r="R629" i="10"/>
  <c r="A629" i="10"/>
  <c r="R568" i="10"/>
  <c r="A568" i="10"/>
  <c r="R567" i="10"/>
  <c r="A567" i="10"/>
  <c r="R566" i="10"/>
  <c r="A566" i="10"/>
  <c r="R505" i="10"/>
  <c r="A505" i="10"/>
  <c r="R504" i="10"/>
  <c r="A504" i="10"/>
  <c r="R503" i="10"/>
  <c r="A503" i="10"/>
  <c r="R442" i="10"/>
  <c r="A442" i="10"/>
  <c r="R441" i="10"/>
  <c r="A441" i="10"/>
  <c r="R440" i="10"/>
  <c r="A440" i="10"/>
  <c r="R379" i="10"/>
  <c r="A379" i="10"/>
  <c r="R378" i="10"/>
  <c r="A378" i="10"/>
  <c r="R377" i="10"/>
  <c r="A377" i="10"/>
  <c r="R316" i="10"/>
  <c r="A316" i="10"/>
  <c r="R315" i="10"/>
  <c r="A315" i="10"/>
  <c r="R314" i="10"/>
  <c r="A314" i="10"/>
  <c r="R253" i="10"/>
  <c r="A253" i="10"/>
  <c r="R252" i="10"/>
  <c r="A252" i="10"/>
  <c r="R251" i="10"/>
  <c r="A251" i="10"/>
  <c r="R190" i="10"/>
  <c r="A190" i="10"/>
  <c r="R189" i="10"/>
  <c r="A189" i="10"/>
  <c r="R188" i="10"/>
  <c r="A188" i="10"/>
  <c r="R127" i="10"/>
  <c r="A127" i="10"/>
  <c r="R126" i="10"/>
  <c r="A126" i="10"/>
  <c r="R125" i="10"/>
  <c r="A125" i="10"/>
  <c r="X57" i="10"/>
  <c r="G57" i="10"/>
  <c r="X56" i="10"/>
  <c r="G56" i="10"/>
  <c r="X55" i="10"/>
  <c r="G55" i="10"/>
  <c r="X54" i="10"/>
  <c r="G54" i="10"/>
  <c r="X53" i="10"/>
  <c r="V53" i="10"/>
  <c r="U53" i="10"/>
  <c r="T53" i="10"/>
  <c r="S95" i="10" s="1"/>
  <c r="S125" i="10" s="1"/>
  <c r="G53" i="10"/>
  <c r="E53" i="10"/>
  <c r="D53" i="10"/>
  <c r="D54" i="10" s="1"/>
  <c r="C53" i="10"/>
  <c r="AY14" i="9"/>
  <c r="AX14" i="9"/>
  <c r="C9" i="9" s="1"/>
  <c r="O50" i="9" s="1"/>
  <c r="AW14" i="9"/>
  <c r="AV14" i="9"/>
  <c r="AU14" i="9"/>
  <c r="AT14" i="9"/>
  <c r="AS14" i="9"/>
  <c r="AR14" i="9"/>
  <c r="AF19" i="18" s="1"/>
  <c r="AF20" i="18" s="1"/>
  <c r="AU12" i="9"/>
  <c r="AS9" i="9"/>
  <c r="T39" i="9" s="1"/>
  <c r="AS8" i="9"/>
  <c r="T38" i="9" s="1"/>
  <c r="AS7" i="9"/>
  <c r="M39" i="9" s="1"/>
  <c r="AS5" i="9"/>
  <c r="M37" i="9" s="1"/>
  <c r="AS4" i="9"/>
  <c r="K28" i="9" s="1"/>
  <c r="T54" i="10" l="1"/>
  <c r="S812" i="10" s="1"/>
  <c r="AI43" i="10"/>
  <c r="AI45" i="10"/>
  <c r="AJ42" i="10"/>
  <c r="AF43" i="10"/>
  <c r="AF45" i="10"/>
  <c r="AK43" i="10"/>
  <c r="AI42" i="10"/>
  <c r="AD42" i="10"/>
  <c r="AJ44" i="10"/>
  <c r="AJ46" i="10"/>
  <c r="AD45" i="10"/>
  <c r="AK46" i="10"/>
  <c r="AE45" i="10"/>
  <c r="AF42" i="10"/>
  <c r="AJ43" i="10"/>
  <c r="AJ45" i="10"/>
  <c r="AK42" i="10"/>
  <c r="AD44" i="10"/>
  <c r="AD46" i="10"/>
  <c r="AK45" i="10"/>
  <c r="AE44" i="10"/>
  <c r="AE46" i="10"/>
  <c r="AF46" i="10"/>
  <c r="AD43" i="10"/>
  <c r="AE42" i="10"/>
  <c r="AE43" i="10"/>
  <c r="AI44" i="10"/>
  <c r="AI46" i="10"/>
  <c r="AF44" i="10"/>
  <c r="AK44" i="10"/>
  <c r="DK120" i="14"/>
  <c r="HL118" i="14"/>
  <c r="GC118" i="14"/>
  <c r="C16" i="9"/>
  <c r="S50" i="9" s="1"/>
  <c r="D16" i="9"/>
  <c r="S52" i="9" s="1"/>
  <c r="C10" i="9"/>
  <c r="N50" i="9" s="1"/>
  <c r="P33" i="11"/>
  <c r="AL83" i="11" s="1"/>
  <c r="AL81" i="11"/>
  <c r="P4" i="11"/>
  <c r="AL80" i="11"/>
  <c r="EN120" i="14"/>
  <c r="EO120" i="14"/>
  <c r="EP120" i="14"/>
  <c r="D126" i="14"/>
  <c r="E126" i="14"/>
  <c r="F126" i="14"/>
  <c r="HH119" i="14"/>
  <c r="HL119" i="14"/>
  <c r="HF119" i="14"/>
  <c r="HG119" i="14"/>
  <c r="AK125" i="14"/>
  <c r="AX126" i="14"/>
  <c r="GI123" i="14"/>
  <c r="FA122" i="14"/>
  <c r="EL121" i="14"/>
  <c r="B127" i="14"/>
  <c r="O128" i="14"/>
  <c r="HR123" i="14"/>
  <c r="HS121" i="14"/>
  <c r="HD120" i="14"/>
  <c r="AM124" i="14"/>
  <c r="AN124" i="14"/>
  <c r="AO124" i="14"/>
  <c r="GC119" i="14"/>
  <c r="FW119" i="14"/>
  <c r="FX119" i="14"/>
  <c r="FY119" i="14"/>
  <c r="BV122" i="14"/>
  <c r="BW122" i="14"/>
  <c r="BX122" i="14"/>
  <c r="EZ124" i="14"/>
  <c r="CG128" i="14"/>
  <c r="GJ121" i="14"/>
  <c r="FU120" i="14"/>
  <c r="CI124" i="14"/>
  <c r="BT123" i="14"/>
  <c r="HQ127" i="14"/>
  <c r="DK121" i="14"/>
  <c r="DE121" i="14"/>
  <c r="DF121" i="14"/>
  <c r="DG121" i="14"/>
  <c r="EY126" i="14"/>
  <c r="GH127" i="14"/>
  <c r="DP128" i="14"/>
  <c r="DR123" i="14"/>
  <c r="DC122" i="14"/>
  <c r="S158" i="10"/>
  <c r="X58" i="10"/>
  <c r="G58" i="10"/>
  <c r="C95" i="10"/>
  <c r="C125" i="10" s="1"/>
  <c r="C743" i="10"/>
  <c r="C845" i="10"/>
  <c r="C811" i="10"/>
  <c r="C777" i="10"/>
  <c r="C347" i="10"/>
  <c r="C284" i="10"/>
  <c r="C410" i="10"/>
  <c r="C221" i="10"/>
  <c r="U54" i="10"/>
  <c r="D95" i="10"/>
  <c r="T95" i="10"/>
  <c r="B158" i="10"/>
  <c r="T158" i="10"/>
  <c r="U221" i="10"/>
  <c r="S879" i="10"/>
  <c r="S744" i="10"/>
  <c r="S599" i="10"/>
  <c r="S536" i="10"/>
  <c r="S159" i="10"/>
  <c r="S473" i="10"/>
  <c r="S222" i="10"/>
  <c r="C54" i="10"/>
  <c r="C55" i="10" s="1"/>
  <c r="C56" i="10" s="1"/>
  <c r="C71" i="10"/>
  <c r="F71" i="10" s="1"/>
  <c r="AA71" i="10"/>
  <c r="AE71" i="10" s="1"/>
  <c r="U95" i="10"/>
  <c r="C96" i="10"/>
  <c r="C158" i="10"/>
  <c r="B221" i="10"/>
  <c r="V54" i="10"/>
  <c r="AC71" i="10" s="1"/>
  <c r="AG71" i="10" s="1"/>
  <c r="C879" i="10"/>
  <c r="C778" i="10"/>
  <c r="C744" i="10"/>
  <c r="C812" i="10"/>
  <c r="C599" i="10"/>
  <c r="C536" i="10"/>
  <c r="C473" i="10"/>
  <c r="C159" i="10"/>
  <c r="C222" i="10"/>
  <c r="D158" i="10"/>
  <c r="U845" i="10"/>
  <c r="U777" i="10"/>
  <c r="U743" i="10"/>
  <c r="U811" i="10"/>
  <c r="U410" i="10"/>
  <c r="U158" i="10"/>
  <c r="U284" i="10"/>
  <c r="S188" i="10"/>
  <c r="T55" i="10"/>
  <c r="AA75" i="10" s="1"/>
  <c r="AE75" i="10" s="1"/>
  <c r="S845" i="10"/>
  <c r="S811" i="10"/>
  <c r="S777" i="10"/>
  <c r="S743" i="10"/>
  <c r="S347" i="10"/>
  <c r="S410" i="10"/>
  <c r="S221" i="10"/>
  <c r="S284" i="10"/>
  <c r="K71" i="10"/>
  <c r="O71" i="10" s="1"/>
  <c r="B845" i="10"/>
  <c r="B777" i="10"/>
  <c r="B811" i="10"/>
  <c r="B410" i="10"/>
  <c r="B743" i="10"/>
  <c r="B284" i="10"/>
  <c r="B347" i="10"/>
  <c r="S71" i="10"/>
  <c r="V71" i="10" s="1"/>
  <c r="D845" i="10"/>
  <c r="D811" i="10"/>
  <c r="D777" i="10"/>
  <c r="D743" i="10"/>
  <c r="D284" i="10"/>
  <c r="D347" i="10"/>
  <c r="D221" i="10"/>
  <c r="D410" i="10"/>
  <c r="E54" i="10"/>
  <c r="L71" i="10" s="1"/>
  <c r="P71" i="10" s="1"/>
  <c r="T845" i="10"/>
  <c r="T811" i="10"/>
  <c r="T743" i="10"/>
  <c r="T777" i="10"/>
  <c r="T284" i="10"/>
  <c r="T221" i="10"/>
  <c r="T410" i="10"/>
  <c r="T347" i="10"/>
  <c r="D55" i="10"/>
  <c r="D56" i="10" s="1"/>
  <c r="B95" i="10"/>
  <c r="U347" i="10"/>
  <c r="D9" i="9"/>
  <c r="BI24" i="8"/>
  <c r="S96" i="10" l="1"/>
  <c r="S778" i="10"/>
  <c r="X778" i="10" s="1"/>
  <c r="D10" i="9"/>
  <c r="N52" i="9" s="1"/>
  <c r="O52" i="9"/>
  <c r="C13" i="10"/>
  <c r="BJ24" i="8"/>
  <c r="G44" i="8" s="1"/>
  <c r="ET120" i="14"/>
  <c r="DE122" i="14"/>
  <c r="DF122" i="14"/>
  <c r="DG122" i="14"/>
  <c r="GH128" i="14"/>
  <c r="DR124" i="14"/>
  <c r="DC123" i="14"/>
  <c r="HQ128" i="14"/>
  <c r="EZ125" i="14"/>
  <c r="HR124" i="14"/>
  <c r="GI124" i="14"/>
  <c r="CB123" i="14"/>
  <c r="BV123" i="14"/>
  <c r="BW123" i="14"/>
  <c r="BX123" i="14"/>
  <c r="HH120" i="14"/>
  <c r="HF120" i="14"/>
  <c r="HG120" i="14"/>
  <c r="O129" i="14"/>
  <c r="B128" i="14"/>
  <c r="AK126" i="14"/>
  <c r="AX127" i="14"/>
  <c r="EY127" i="14"/>
  <c r="CI125" i="14"/>
  <c r="BT124" i="14"/>
  <c r="HS122" i="14"/>
  <c r="HD121" i="14"/>
  <c r="J127" i="14"/>
  <c r="F127" i="14"/>
  <c r="E127" i="14"/>
  <c r="D127" i="14"/>
  <c r="AS125" i="14"/>
  <c r="AM125" i="14"/>
  <c r="AN125" i="14"/>
  <c r="AO125" i="14"/>
  <c r="FY120" i="14"/>
  <c r="FX120" i="14"/>
  <c r="FW120" i="14"/>
  <c r="EP121" i="14"/>
  <c r="ET121" i="14" s="1"/>
  <c r="EN121" i="14"/>
  <c r="EO121" i="14"/>
  <c r="DP129" i="14"/>
  <c r="GJ122" i="14"/>
  <c r="FU121" i="14"/>
  <c r="CG129" i="14"/>
  <c r="FA123" i="14"/>
  <c r="EL122" i="14"/>
  <c r="J71" i="10"/>
  <c r="N71" i="10" s="1"/>
  <c r="T56" i="10"/>
  <c r="AA76" i="10" s="1"/>
  <c r="AE76" i="10" s="1"/>
  <c r="K75" i="10"/>
  <c r="O75" i="10" s="1"/>
  <c r="B881" i="10"/>
  <c r="B847" i="10"/>
  <c r="B813" i="10"/>
  <c r="B746" i="10"/>
  <c r="B600" i="10"/>
  <c r="B663" i="10"/>
  <c r="B475" i="10"/>
  <c r="B286" i="10"/>
  <c r="B411" i="10"/>
  <c r="B78" i="10"/>
  <c r="E78" i="10" s="1"/>
  <c r="B76" i="10"/>
  <c r="E76" i="10" s="1"/>
  <c r="B73" i="10"/>
  <c r="E73" i="10" s="1"/>
  <c r="B160" i="10"/>
  <c r="J73" i="10"/>
  <c r="N73" i="10" s="1"/>
  <c r="U377" i="10"/>
  <c r="D377" i="10"/>
  <c r="X743" i="10"/>
  <c r="Y753" i="10"/>
  <c r="S748" i="10"/>
  <c r="C57" i="10"/>
  <c r="J80" i="10" s="1"/>
  <c r="N80" i="10" s="1"/>
  <c r="T850" i="10"/>
  <c r="Z855" i="10"/>
  <c r="Y845" i="10"/>
  <c r="C253" i="10"/>
  <c r="I221" i="10"/>
  <c r="C503" i="10"/>
  <c r="U879" i="10"/>
  <c r="U812" i="10"/>
  <c r="U778" i="10"/>
  <c r="U744" i="10"/>
  <c r="U599" i="10"/>
  <c r="U536" i="10"/>
  <c r="U222" i="10"/>
  <c r="U473" i="10"/>
  <c r="U159" i="10"/>
  <c r="U96" i="10"/>
  <c r="U71" i="10"/>
  <c r="X71" i="10" s="1"/>
  <c r="Y221" i="10"/>
  <c r="S253" i="10"/>
  <c r="B188" i="10"/>
  <c r="C881" i="10"/>
  <c r="C847" i="10"/>
  <c r="C746" i="10"/>
  <c r="C813" i="10"/>
  <c r="C663" i="10"/>
  <c r="C475" i="10"/>
  <c r="C411" i="10"/>
  <c r="C286" i="10"/>
  <c r="C600" i="10"/>
  <c r="C160" i="10"/>
  <c r="C76" i="10"/>
  <c r="F76" i="10" s="1"/>
  <c r="C73" i="10"/>
  <c r="F73" i="10" s="1"/>
  <c r="K73" i="10"/>
  <c r="O73" i="10" s="1"/>
  <c r="C78" i="10"/>
  <c r="F78" i="10" s="1"/>
  <c r="K76" i="10"/>
  <c r="O76" i="10" s="1"/>
  <c r="C440" i="10"/>
  <c r="C377" i="10"/>
  <c r="I821" i="10"/>
  <c r="H811" i="10"/>
  <c r="C816" i="10"/>
  <c r="C846" i="10"/>
  <c r="C880" i="10"/>
  <c r="C745" i="10"/>
  <c r="C779" i="10"/>
  <c r="C662" i="10"/>
  <c r="C285" i="10"/>
  <c r="C474" i="10"/>
  <c r="C537" i="10"/>
  <c r="C348" i="10"/>
  <c r="C97" i="10"/>
  <c r="C72" i="10"/>
  <c r="F72" i="10" s="1"/>
  <c r="K78" i="10"/>
  <c r="O78" i="10" s="1"/>
  <c r="C75" i="10"/>
  <c r="F75" i="10" s="1"/>
  <c r="T377" i="10"/>
  <c r="T251" i="10"/>
  <c r="B314" i="10"/>
  <c r="H855" i="10"/>
  <c r="B850" i="10"/>
  <c r="G845" i="10"/>
  <c r="S314" i="10"/>
  <c r="S880" i="10"/>
  <c r="S846" i="10"/>
  <c r="S779" i="10"/>
  <c r="S745" i="10"/>
  <c r="S662" i="10"/>
  <c r="S537" i="10"/>
  <c r="S474" i="10"/>
  <c r="S348" i="10"/>
  <c r="S285" i="10"/>
  <c r="S97" i="10"/>
  <c r="S75" i="10"/>
  <c r="V75" i="10" s="1"/>
  <c r="S72" i="10"/>
  <c r="V72" i="10" s="1"/>
  <c r="AA72" i="10"/>
  <c r="AE72" i="10" s="1"/>
  <c r="AA753" i="10"/>
  <c r="Z743" i="10"/>
  <c r="U748" i="10"/>
  <c r="D188" i="10"/>
  <c r="I158" i="10"/>
  <c r="C190" i="10"/>
  <c r="C566" i="10"/>
  <c r="I889" i="10"/>
  <c r="H879" i="10"/>
  <c r="C884" i="10"/>
  <c r="B251" i="10"/>
  <c r="Y95" i="10"/>
  <c r="S127" i="10"/>
  <c r="B879" i="10"/>
  <c r="B778" i="10"/>
  <c r="B744" i="10"/>
  <c r="B812" i="10"/>
  <c r="B599" i="10"/>
  <c r="B536" i="10"/>
  <c r="B473" i="10"/>
  <c r="B222" i="10"/>
  <c r="B159" i="10"/>
  <c r="J76" i="10"/>
  <c r="N76" i="10" s="1"/>
  <c r="B96" i="10"/>
  <c r="J75" i="10"/>
  <c r="N75" i="10" s="1"/>
  <c r="B71" i="10"/>
  <c r="E71" i="10" s="1"/>
  <c r="S503" i="10"/>
  <c r="S749" i="10"/>
  <c r="Y754" i="10"/>
  <c r="X744" i="10"/>
  <c r="T744" i="10"/>
  <c r="T879" i="10"/>
  <c r="T778" i="10"/>
  <c r="T599" i="10"/>
  <c r="T812" i="10"/>
  <c r="T473" i="10"/>
  <c r="T536" i="10"/>
  <c r="T222" i="10"/>
  <c r="T159" i="10"/>
  <c r="T96" i="10"/>
  <c r="AB71" i="10"/>
  <c r="AF71" i="10" s="1"/>
  <c r="U55" i="10"/>
  <c r="AB75" i="10" s="1"/>
  <c r="AF75" i="10" s="1"/>
  <c r="T71" i="10"/>
  <c r="W71" i="10" s="1"/>
  <c r="U314" i="10"/>
  <c r="AA787" i="10"/>
  <c r="U782" i="10"/>
  <c r="Z777" i="10"/>
  <c r="H812" i="10"/>
  <c r="C817" i="10"/>
  <c r="I822" i="10"/>
  <c r="C127" i="10"/>
  <c r="I95" i="10"/>
  <c r="S190" i="10"/>
  <c r="Y158" i="10"/>
  <c r="Y788" i="10"/>
  <c r="S783" i="10"/>
  <c r="I787" i="10"/>
  <c r="C782" i="10"/>
  <c r="H777" i="10"/>
  <c r="T314" i="10"/>
  <c r="D440" i="10"/>
  <c r="I777" i="10"/>
  <c r="J787" i="10"/>
  <c r="D782" i="10"/>
  <c r="B440" i="10"/>
  <c r="AA855" i="10"/>
  <c r="U850" i="10"/>
  <c r="Z845" i="10"/>
  <c r="C629" i="10"/>
  <c r="T440" i="10"/>
  <c r="D879" i="10"/>
  <c r="D812" i="10"/>
  <c r="D599" i="10"/>
  <c r="D744" i="10"/>
  <c r="D473" i="10"/>
  <c r="D778" i="10"/>
  <c r="D536" i="10"/>
  <c r="D222" i="10"/>
  <c r="D96" i="10"/>
  <c r="D71" i="10"/>
  <c r="G71" i="10" s="1"/>
  <c r="D159" i="10"/>
  <c r="E55" i="10"/>
  <c r="S440" i="10"/>
  <c r="X777" i="10"/>
  <c r="S782" i="10"/>
  <c r="Y787" i="10"/>
  <c r="AA821" i="10"/>
  <c r="Z811" i="10"/>
  <c r="U816" i="10"/>
  <c r="Y889" i="10"/>
  <c r="X879" i="10"/>
  <c r="S884" i="10"/>
  <c r="I811" i="10"/>
  <c r="J821" i="10"/>
  <c r="D816" i="10"/>
  <c r="D251" i="10"/>
  <c r="I845" i="10"/>
  <c r="J855" i="10"/>
  <c r="D850" i="10"/>
  <c r="S251" i="10"/>
  <c r="S816" i="10"/>
  <c r="X811" i="10"/>
  <c r="Y821" i="10"/>
  <c r="U440" i="10"/>
  <c r="D57" i="10"/>
  <c r="K79" i="10" s="1"/>
  <c r="O79" i="10" s="1"/>
  <c r="C749" i="10"/>
  <c r="I754" i="10"/>
  <c r="H744" i="10"/>
  <c r="U125" i="10"/>
  <c r="K72" i="10"/>
  <c r="O72" i="10" s="1"/>
  <c r="S629" i="10"/>
  <c r="C251" i="10"/>
  <c r="B880" i="10"/>
  <c r="B846" i="10"/>
  <c r="B779" i="10"/>
  <c r="B745" i="10"/>
  <c r="B662" i="10"/>
  <c r="B474" i="10"/>
  <c r="B285" i="10"/>
  <c r="B537" i="10"/>
  <c r="B348" i="10"/>
  <c r="B75" i="10"/>
  <c r="E75" i="10" s="1"/>
  <c r="B72" i="10"/>
  <c r="E72" i="10" s="1"/>
  <c r="B97" i="10"/>
  <c r="J78" i="10"/>
  <c r="N78" i="10" s="1"/>
  <c r="B377" i="10"/>
  <c r="C783" i="10"/>
  <c r="I788" i="10"/>
  <c r="H778" i="10"/>
  <c r="B125" i="10"/>
  <c r="T782" i="10"/>
  <c r="Z787" i="10"/>
  <c r="Y777" i="10"/>
  <c r="H753" i="10"/>
  <c r="B748" i="10"/>
  <c r="G743" i="10"/>
  <c r="H787" i="10"/>
  <c r="B782" i="10"/>
  <c r="G777" i="10"/>
  <c r="S566" i="10"/>
  <c r="T748" i="10"/>
  <c r="Y743" i="10"/>
  <c r="Z753" i="10"/>
  <c r="D314" i="10"/>
  <c r="T816" i="10"/>
  <c r="Y811" i="10"/>
  <c r="Z821" i="10"/>
  <c r="V55" i="10"/>
  <c r="V56" i="10" s="1"/>
  <c r="I743" i="10"/>
  <c r="J753" i="10"/>
  <c r="D748" i="10"/>
  <c r="H821" i="10"/>
  <c r="B816" i="10"/>
  <c r="G811" i="10"/>
  <c r="S377" i="10"/>
  <c r="X845" i="10"/>
  <c r="S850" i="10"/>
  <c r="Y855" i="10"/>
  <c r="U188" i="10"/>
  <c r="C188" i="10"/>
  <c r="U251" i="10"/>
  <c r="T125" i="10"/>
  <c r="J72" i="10"/>
  <c r="N72" i="10" s="1"/>
  <c r="C314" i="10"/>
  <c r="I855" i="10"/>
  <c r="C850" i="10"/>
  <c r="H845" i="10"/>
  <c r="X812" i="10"/>
  <c r="Y822" i="10"/>
  <c r="S817" i="10"/>
  <c r="T188" i="10"/>
  <c r="D125" i="10"/>
  <c r="I753" i="10"/>
  <c r="C748" i="10"/>
  <c r="H743" i="10"/>
  <c r="C21" i="9"/>
  <c r="C11" i="9"/>
  <c r="AA78" i="10" l="1"/>
  <c r="AE78" i="10" s="1"/>
  <c r="T57" i="10"/>
  <c r="S80" i="10" s="1"/>
  <c r="V80" i="10" s="1"/>
  <c r="S813" i="10"/>
  <c r="S818" i="10" s="1"/>
  <c r="S881" i="10"/>
  <c r="Y891" i="10" s="1"/>
  <c r="D11" i="9"/>
  <c r="Q52" i="9" s="1"/>
  <c r="S73" i="10"/>
  <c r="V73" i="10" s="1"/>
  <c r="S286" i="10"/>
  <c r="Y286" i="10" s="1"/>
  <c r="AA73" i="10"/>
  <c r="AE73" i="10" s="1"/>
  <c r="S411" i="10"/>
  <c r="Y410" i="10" s="1"/>
  <c r="C12" i="9"/>
  <c r="Q50" i="9"/>
  <c r="D21" i="1"/>
  <c r="AD20" i="18"/>
  <c r="AA80" i="10"/>
  <c r="AE80" i="10" s="1"/>
  <c r="S600" i="10"/>
  <c r="S631" i="10" s="1"/>
  <c r="S78" i="10"/>
  <c r="V78" i="10" s="1"/>
  <c r="S475" i="10"/>
  <c r="Y474" i="10" s="1"/>
  <c r="S76" i="10"/>
  <c r="V76" i="10" s="1"/>
  <c r="S160" i="10"/>
  <c r="S189" i="10" s="1"/>
  <c r="Y188" i="10" s="1"/>
  <c r="S847" i="10"/>
  <c r="S852" i="10" s="1"/>
  <c r="S663" i="10"/>
  <c r="Y662" i="10" s="1"/>
  <c r="S746" i="10"/>
  <c r="Y756" i="10" s="1"/>
  <c r="GC120" i="14"/>
  <c r="HL120" i="14"/>
  <c r="EN122" i="14"/>
  <c r="EO122" i="14"/>
  <c r="EP122" i="14"/>
  <c r="FW121" i="14"/>
  <c r="FX121" i="14"/>
  <c r="FY121" i="14"/>
  <c r="GC121" i="14" s="1"/>
  <c r="HF121" i="14"/>
  <c r="HL121" i="14" s="1"/>
  <c r="HG121" i="14"/>
  <c r="HH121" i="14"/>
  <c r="AX128" i="14"/>
  <c r="AK127" i="14"/>
  <c r="FA124" i="14"/>
  <c r="EL123" i="14"/>
  <c r="GJ123" i="14"/>
  <c r="FU122" i="14"/>
  <c r="HS123" i="14"/>
  <c r="HD122" i="14"/>
  <c r="EY128" i="14"/>
  <c r="AO126" i="14"/>
  <c r="AM126" i="14"/>
  <c r="AN126" i="14"/>
  <c r="GI125" i="14"/>
  <c r="GH129" i="14"/>
  <c r="DP130" i="14"/>
  <c r="F128" i="14"/>
  <c r="D128" i="14"/>
  <c r="J128" i="14" s="1"/>
  <c r="E128" i="14"/>
  <c r="HQ129" i="14"/>
  <c r="B129" i="14"/>
  <c r="O130" i="14"/>
  <c r="HR125" i="14"/>
  <c r="CG130" i="14"/>
  <c r="BV124" i="14"/>
  <c r="BW124" i="14"/>
  <c r="BX124" i="14"/>
  <c r="DK123" i="14"/>
  <c r="DE123" i="14"/>
  <c r="DF123" i="14"/>
  <c r="DG123" i="14"/>
  <c r="CI126" i="14"/>
  <c r="BT125" i="14"/>
  <c r="EZ126" i="14"/>
  <c r="DR125" i="14"/>
  <c r="DC124" i="14"/>
  <c r="Y71" i="10"/>
  <c r="Z71" i="10" s="1"/>
  <c r="J811" i="10"/>
  <c r="K811" i="10" s="1"/>
  <c r="D831" i="10" s="1"/>
  <c r="J79" i="10"/>
  <c r="N79" i="10" s="1"/>
  <c r="AC75" i="10"/>
  <c r="AG75" i="10" s="1"/>
  <c r="AA743" i="10"/>
  <c r="AB743" i="10" s="1"/>
  <c r="U763" i="10" s="1"/>
  <c r="J777" i="10"/>
  <c r="K777" i="10" s="1"/>
  <c r="K787" i="10" s="1"/>
  <c r="J77" i="10"/>
  <c r="N77" i="10" s="1"/>
  <c r="C797" i="10"/>
  <c r="C787" i="10"/>
  <c r="U881" i="10"/>
  <c r="U813" i="10"/>
  <c r="U746" i="10"/>
  <c r="U847" i="10"/>
  <c r="U663" i="10"/>
  <c r="U411" i="10"/>
  <c r="U600" i="10"/>
  <c r="U286" i="10"/>
  <c r="U475" i="10"/>
  <c r="U76" i="10"/>
  <c r="X76" i="10" s="1"/>
  <c r="U73" i="10"/>
  <c r="X73" i="10" s="1"/>
  <c r="U160" i="10"/>
  <c r="U78" i="10"/>
  <c r="X78" i="10" s="1"/>
  <c r="AC73" i="10"/>
  <c r="AG73" i="10" s="1"/>
  <c r="C315" i="10"/>
  <c r="I314" i="10" s="1"/>
  <c r="I286" i="10"/>
  <c r="I285" i="10"/>
  <c r="H823" i="10"/>
  <c r="G813" i="10"/>
  <c r="B818" i="10"/>
  <c r="S865" i="10"/>
  <c r="S860" i="10"/>
  <c r="U880" i="10"/>
  <c r="U779" i="10"/>
  <c r="U745" i="10"/>
  <c r="U662" i="10"/>
  <c r="U846" i="10"/>
  <c r="U474" i="10"/>
  <c r="U285" i="10"/>
  <c r="U537" i="10"/>
  <c r="U97" i="10"/>
  <c r="U75" i="10"/>
  <c r="X75" i="10" s="1"/>
  <c r="AC78" i="10"/>
  <c r="AG78" i="10" s="1"/>
  <c r="U348" i="10"/>
  <c r="U72" i="10"/>
  <c r="X72" i="10" s="1"/>
  <c r="V57" i="10"/>
  <c r="AC80" i="10" s="1"/>
  <c r="AG80" i="10" s="1"/>
  <c r="AC72" i="10"/>
  <c r="AG72" i="10" s="1"/>
  <c r="H96" i="10"/>
  <c r="B126" i="10"/>
  <c r="H125" i="10" s="1"/>
  <c r="H97" i="10"/>
  <c r="B568" i="10"/>
  <c r="H536" i="10"/>
  <c r="B692" i="10"/>
  <c r="S814" i="10"/>
  <c r="S848" i="10"/>
  <c r="S780" i="10"/>
  <c r="S664" i="10"/>
  <c r="S601" i="10"/>
  <c r="S538" i="10"/>
  <c r="S412" i="10"/>
  <c r="S223" i="10"/>
  <c r="S349" i="10"/>
  <c r="S77" i="10"/>
  <c r="V77" i="10" s="1"/>
  <c r="AA77" i="10"/>
  <c r="AE77" i="10" s="1"/>
  <c r="AA74" i="10"/>
  <c r="AE74" i="10" s="1"/>
  <c r="S504" i="10"/>
  <c r="Y503" i="10" s="1"/>
  <c r="Y475" i="10"/>
  <c r="U787" i="10"/>
  <c r="U792" i="10"/>
  <c r="H71" i="10"/>
  <c r="I71" i="10" s="1"/>
  <c r="H54" i="10" s="1"/>
  <c r="Y536" i="10"/>
  <c r="S568" i="10"/>
  <c r="C692" i="10"/>
  <c r="C831" i="10"/>
  <c r="C821" i="10"/>
  <c r="C189" i="10"/>
  <c r="I188" i="10" s="1"/>
  <c r="I160" i="10"/>
  <c r="I159" i="10"/>
  <c r="Y253" i="10"/>
  <c r="H410" i="10"/>
  <c r="B442" i="10"/>
  <c r="U821" i="10"/>
  <c r="U826" i="10"/>
  <c r="J788" i="10"/>
  <c r="I778" i="10"/>
  <c r="D783" i="10"/>
  <c r="J889" i="10"/>
  <c r="D884" i="10"/>
  <c r="I879" i="10"/>
  <c r="S505" i="10"/>
  <c r="Y473" i="10"/>
  <c r="U566" i="10"/>
  <c r="B631" i="10"/>
  <c r="H599" i="10"/>
  <c r="AA845" i="10"/>
  <c r="AB845" i="10" s="1"/>
  <c r="B831" i="10"/>
  <c r="B826" i="10"/>
  <c r="B505" i="10"/>
  <c r="H473" i="10"/>
  <c r="G745" i="10"/>
  <c r="B750" i="10"/>
  <c r="H755" i="10"/>
  <c r="C754" i="10"/>
  <c r="C764" i="10"/>
  <c r="AA811" i="10"/>
  <c r="AB811" i="10" s="1"/>
  <c r="D860" i="10"/>
  <c r="D855" i="10"/>
  <c r="D566" i="10"/>
  <c r="D792" i="10"/>
  <c r="D787" i="10"/>
  <c r="S798" i="10"/>
  <c r="S793" i="10"/>
  <c r="I127" i="10"/>
  <c r="Z95" i="10"/>
  <c r="T127" i="10"/>
  <c r="T503" i="10"/>
  <c r="Y879" i="10"/>
  <c r="Z889" i="10"/>
  <c r="T884" i="10"/>
  <c r="B817" i="10"/>
  <c r="G812" i="10"/>
  <c r="H822" i="10"/>
  <c r="C568" i="10"/>
  <c r="I536" i="10"/>
  <c r="H881" i="10"/>
  <c r="C886" i="10"/>
  <c r="I891" i="10"/>
  <c r="U190" i="10"/>
  <c r="AA158" i="10"/>
  <c r="U253" i="10"/>
  <c r="AA221" i="10"/>
  <c r="AA822" i="10"/>
  <c r="U817" i="10"/>
  <c r="Z812" i="10"/>
  <c r="T865" i="10"/>
  <c r="T855" i="10"/>
  <c r="H285" i="10"/>
  <c r="B315" i="10"/>
  <c r="H314" i="10" s="1"/>
  <c r="H286" i="10"/>
  <c r="S832" i="10"/>
  <c r="S827" i="10"/>
  <c r="B763" i="10"/>
  <c r="B758" i="10"/>
  <c r="Y190" i="10"/>
  <c r="T817" i="10"/>
  <c r="Y812" i="10"/>
  <c r="Z822" i="10"/>
  <c r="C750" i="10"/>
  <c r="H745" i="10"/>
  <c r="I755" i="10"/>
  <c r="C504" i="10"/>
  <c r="I503" i="10" s="1"/>
  <c r="I475" i="10"/>
  <c r="I474" i="10"/>
  <c r="AA95" i="10"/>
  <c r="U127" i="10"/>
  <c r="C763" i="10"/>
  <c r="C753" i="10"/>
  <c r="B797" i="10"/>
  <c r="B792" i="10"/>
  <c r="G779" i="10"/>
  <c r="B784" i="10"/>
  <c r="H789" i="10"/>
  <c r="C882" i="10"/>
  <c r="C814" i="10"/>
  <c r="C848" i="10"/>
  <c r="C780" i="10"/>
  <c r="C664" i="10"/>
  <c r="C601" i="10"/>
  <c r="C349" i="10"/>
  <c r="C412" i="10"/>
  <c r="C223" i="10"/>
  <c r="C538" i="10"/>
  <c r="C79" i="10"/>
  <c r="F79" i="10" s="1"/>
  <c r="C80" i="10"/>
  <c r="F80" i="10" s="1"/>
  <c r="C77" i="10"/>
  <c r="F77" i="10" s="1"/>
  <c r="C74" i="10"/>
  <c r="F74" i="10" s="1"/>
  <c r="K74" i="10"/>
  <c r="O74" i="10" s="1"/>
  <c r="K77" i="10"/>
  <c r="O77" i="10" s="1"/>
  <c r="S831" i="10"/>
  <c r="S826" i="10"/>
  <c r="S899" i="10"/>
  <c r="S894" i="10"/>
  <c r="D880" i="10"/>
  <c r="D846" i="10"/>
  <c r="D779" i="10"/>
  <c r="D745" i="10"/>
  <c r="D662" i="10"/>
  <c r="D537" i="10"/>
  <c r="D348" i="10"/>
  <c r="D474" i="10"/>
  <c r="D285" i="10"/>
  <c r="D97" i="10"/>
  <c r="D75" i="10"/>
  <c r="G75" i="10" s="1"/>
  <c r="H75" i="10" s="1"/>
  <c r="I75" i="10" s="1"/>
  <c r="D72" i="10"/>
  <c r="G72" i="10" s="1"/>
  <c r="H72" i="10" s="1"/>
  <c r="I72" i="10" s="1"/>
  <c r="L72" i="10"/>
  <c r="P72" i="10" s="1"/>
  <c r="E56" i="10"/>
  <c r="L75" i="10"/>
  <c r="P75" i="10" s="1"/>
  <c r="D503" i="10"/>
  <c r="I812" i="10"/>
  <c r="J822" i="10"/>
  <c r="D817" i="10"/>
  <c r="U860" i="10"/>
  <c r="U855" i="10"/>
  <c r="T253" i="10"/>
  <c r="Z221" i="10"/>
  <c r="T629" i="10"/>
  <c r="Y744" i="10"/>
  <c r="T749" i="10"/>
  <c r="Z754" i="10"/>
  <c r="S764" i="10"/>
  <c r="S759" i="10"/>
  <c r="B127" i="10"/>
  <c r="H95" i="10"/>
  <c r="B629" i="10"/>
  <c r="B749" i="10"/>
  <c r="H754" i="10"/>
  <c r="G744" i="10"/>
  <c r="U753" i="10"/>
  <c r="U758" i="10"/>
  <c r="AA79" i="10"/>
  <c r="AE79" i="10" s="1"/>
  <c r="Y284" i="10"/>
  <c r="S316" i="10"/>
  <c r="S851" i="10"/>
  <c r="Y856" i="10"/>
  <c r="X846" i="10"/>
  <c r="J845" i="10"/>
  <c r="K845" i="10" s="1"/>
  <c r="I473" i="10"/>
  <c r="C505" i="10"/>
  <c r="C631" i="10"/>
  <c r="I599" i="10"/>
  <c r="C442" i="10"/>
  <c r="I410" i="10"/>
  <c r="I823" i="10"/>
  <c r="C818" i="10"/>
  <c r="H813" i="10"/>
  <c r="U629" i="10"/>
  <c r="B882" i="10"/>
  <c r="B814" i="10"/>
  <c r="B848" i="10"/>
  <c r="B780" i="10"/>
  <c r="B664" i="10"/>
  <c r="B538" i="10"/>
  <c r="B601" i="10"/>
  <c r="B349" i="10"/>
  <c r="B412" i="10"/>
  <c r="B223" i="10"/>
  <c r="B79" i="10"/>
  <c r="E79" i="10" s="1"/>
  <c r="B80" i="10"/>
  <c r="E80" i="10" s="1"/>
  <c r="B77" i="10"/>
  <c r="E77" i="10" s="1"/>
  <c r="B74" i="10"/>
  <c r="E74" i="10" s="1"/>
  <c r="J74" i="10"/>
  <c r="N74" i="10" s="1"/>
  <c r="H159" i="10"/>
  <c r="B189" i="10"/>
  <c r="H188" i="10" s="1"/>
  <c r="H160" i="10"/>
  <c r="H756" i="10"/>
  <c r="G746" i="10"/>
  <c r="B751" i="10"/>
  <c r="G847" i="10"/>
  <c r="B852" i="10"/>
  <c r="H857" i="10"/>
  <c r="C865" i="10"/>
  <c r="C855" i="10"/>
  <c r="Y789" i="10"/>
  <c r="S784" i="10"/>
  <c r="X779" i="10"/>
  <c r="I347" i="10"/>
  <c r="C379" i="10"/>
  <c r="H474" i="10"/>
  <c r="H475" i="10"/>
  <c r="B504" i="10"/>
  <c r="T797" i="10"/>
  <c r="T787" i="10"/>
  <c r="H856" i="10"/>
  <c r="B851" i="10"/>
  <c r="G846" i="10"/>
  <c r="S797" i="10"/>
  <c r="S792" i="10"/>
  <c r="D190" i="10"/>
  <c r="J158" i="10"/>
  <c r="D127" i="10"/>
  <c r="J95" i="10"/>
  <c r="J754" i="10"/>
  <c r="I744" i="10"/>
  <c r="D749" i="10"/>
  <c r="C822" i="10"/>
  <c r="C832" i="10"/>
  <c r="T190" i="10"/>
  <c r="Z158" i="10"/>
  <c r="H158" i="10"/>
  <c r="B190" i="10"/>
  <c r="B503" i="10"/>
  <c r="H889" i="10"/>
  <c r="G879" i="10"/>
  <c r="B884" i="10"/>
  <c r="C899" i="10"/>
  <c r="C889" i="10"/>
  <c r="I190" i="10"/>
  <c r="Y96" i="10"/>
  <c r="S126" i="10"/>
  <c r="Y125" i="10" s="1"/>
  <c r="Y97" i="10"/>
  <c r="Y755" i="10"/>
  <c r="S750" i="10"/>
  <c r="X745" i="10"/>
  <c r="B860" i="10"/>
  <c r="B865" i="10"/>
  <c r="I96" i="10"/>
  <c r="C126" i="10"/>
  <c r="I125" i="10" s="1"/>
  <c r="I97" i="10"/>
  <c r="H880" i="10"/>
  <c r="I890" i="10"/>
  <c r="C885" i="10"/>
  <c r="K80" i="10"/>
  <c r="O80" i="10" s="1"/>
  <c r="I662" i="10"/>
  <c r="C694" i="10"/>
  <c r="H746" i="10"/>
  <c r="I756" i="10"/>
  <c r="C751" i="10"/>
  <c r="AC76" i="10"/>
  <c r="AG76" i="10" s="1"/>
  <c r="Z744" i="10"/>
  <c r="AA754" i="10"/>
  <c r="U749" i="10"/>
  <c r="S763" i="10"/>
  <c r="S758" i="10"/>
  <c r="B694" i="10"/>
  <c r="H662" i="10"/>
  <c r="D821" i="10"/>
  <c r="D826" i="10"/>
  <c r="S692" i="10"/>
  <c r="D758" i="10"/>
  <c r="D753" i="10"/>
  <c r="T831" i="10"/>
  <c r="T821" i="10"/>
  <c r="T763" i="10"/>
  <c r="T753" i="10"/>
  <c r="C788" i="10"/>
  <c r="C798" i="10"/>
  <c r="H347" i="10"/>
  <c r="B379" i="10"/>
  <c r="J743" i="10"/>
  <c r="K743" i="10" s="1"/>
  <c r="B316" i="10"/>
  <c r="H284" i="10"/>
  <c r="B885" i="10"/>
  <c r="G880" i="10"/>
  <c r="H890" i="10"/>
  <c r="AA777" i="10"/>
  <c r="AB777" i="10" s="1"/>
  <c r="D253" i="10"/>
  <c r="J221" i="10"/>
  <c r="D629" i="10"/>
  <c r="T880" i="10"/>
  <c r="T846" i="10"/>
  <c r="T779" i="10"/>
  <c r="T745" i="10"/>
  <c r="T662" i="10"/>
  <c r="T537" i="10"/>
  <c r="T348" i="10"/>
  <c r="T474" i="10"/>
  <c r="T285" i="10"/>
  <c r="T97" i="10"/>
  <c r="T75" i="10"/>
  <c r="W75" i="10" s="1"/>
  <c r="T72" i="10"/>
  <c r="W72" i="10" s="1"/>
  <c r="AB72" i="10"/>
  <c r="AF72" i="10" s="1"/>
  <c r="U56" i="10"/>
  <c r="T566" i="10"/>
  <c r="Y778" i="10"/>
  <c r="T783" i="10"/>
  <c r="Z788" i="10"/>
  <c r="B253" i="10"/>
  <c r="H221" i="10"/>
  <c r="B566" i="10"/>
  <c r="B783" i="10"/>
  <c r="G778" i="10"/>
  <c r="H788" i="10"/>
  <c r="Y127" i="10"/>
  <c r="Y347" i="10"/>
  <c r="S379" i="10"/>
  <c r="Y890" i="10"/>
  <c r="X880" i="10"/>
  <c r="S885" i="10"/>
  <c r="C316" i="10"/>
  <c r="I284" i="10"/>
  <c r="C784" i="10"/>
  <c r="I789" i="10"/>
  <c r="H779" i="10"/>
  <c r="C851" i="10"/>
  <c r="H846" i="10"/>
  <c r="I856" i="10"/>
  <c r="C852" i="10"/>
  <c r="I857" i="10"/>
  <c r="H847" i="10"/>
  <c r="U503" i="10"/>
  <c r="Z778" i="10"/>
  <c r="AA788" i="10"/>
  <c r="U783" i="10"/>
  <c r="Z879" i="10"/>
  <c r="AA889" i="10"/>
  <c r="U884" i="10"/>
  <c r="I253" i="10"/>
  <c r="B886" i="10"/>
  <c r="G881" i="10"/>
  <c r="H891" i="10"/>
  <c r="Y72" i="10" l="1"/>
  <c r="Z72" i="10" s="1"/>
  <c r="X881" i="10"/>
  <c r="X813" i="10"/>
  <c r="S79" i="10"/>
  <c r="V79" i="10" s="1"/>
  <c r="S882" i="10"/>
  <c r="S887" i="10" s="1"/>
  <c r="Y823" i="10"/>
  <c r="S74" i="10"/>
  <c r="V74" i="10" s="1"/>
  <c r="X847" i="10"/>
  <c r="Y857" i="10"/>
  <c r="X746" i="10"/>
  <c r="S694" i="10"/>
  <c r="Y285" i="10"/>
  <c r="S315" i="10"/>
  <c r="Y314" i="10" s="1"/>
  <c r="S886" i="10"/>
  <c r="S896" i="10" s="1"/>
  <c r="C826" i="10"/>
  <c r="S442" i="10"/>
  <c r="Y442" i="10" s="1"/>
  <c r="Y599" i="10"/>
  <c r="D12" i="9"/>
  <c r="C20" i="9" s="1"/>
  <c r="AD19" i="18" s="1"/>
  <c r="S751" i="10"/>
  <c r="S766" i="10" s="1"/>
  <c r="Y160" i="10"/>
  <c r="Y159" i="10"/>
  <c r="B821" i="10"/>
  <c r="DE124" i="14"/>
  <c r="DF124" i="14"/>
  <c r="DG124" i="14"/>
  <c r="CB125" i="14"/>
  <c r="BX125" i="14"/>
  <c r="BV125" i="14"/>
  <c r="BW125" i="14"/>
  <c r="EY129" i="14"/>
  <c r="FW122" i="14"/>
  <c r="FY122" i="14"/>
  <c r="FX122" i="14"/>
  <c r="DR126" i="14"/>
  <c r="DC125" i="14"/>
  <c r="CI127" i="14"/>
  <c r="BT126" i="14"/>
  <c r="HR126" i="14"/>
  <c r="GI126" i="14"/>
  <c r="GJ124" i="14"/>
  <c r="FU123" i="14"/>
  <c r="O131" i="14"/>
  <c r="B130" i="14"/>
  <c r="GH130" i="14"/>
  <c r="HH122" i="14"/>
  <c r="HG122" i="14"/>
  <c r="HF122" i="14"/>
  <c r="ET123" i="14"/>
  <c r="EO123" i="14"/>
  <c r="EP123" i="14"/>
  <c r="EN123" i="14"/>
  <c r="EZ127" i="14"/>
  <c r="E129" i="14"/>
  <c r="F129" i="14"/>
  <c r="D129" i="14"/>
  <c r="J129" i="14" s="1"/>
  <c r="HS124" i="14"/>
  <c r="HD123" i="14"/>
  <c r="FA125" i="14"/>
  <c r="EL124" i="14"/>
  <c r="CG131" i="14"/>
  <c r="HQ130" i="14"/>
  <c r="AO127" i="14"/>
  <c r="AM127" i="14"/>
  <c r="AN127" i="14"/>
  <c r="AS127" i="14"/>
  <c r="DP131" i="14"/>
  <c r="AX129" i="14"/>
  <c r="AK128" i="14"/>
  <c r="AB158" i="10"/>
  <c r="Y177" i="10" s="1"/>
  <c r="Y54" i="10"/>
  <c r="C792" i="10"/>
  <c r="D797" i="10"/>
  <c r="H55" i="10"/>
  <c r="AB221" i="10"/>
  <c r="Y240" i="10" s="1"/>
  <c r="B787" i="10"/>
  <c r="Y75" i="10"/>
  <c r="Z75" i="10" s="1"/>
  <c r="Y126" i="10"/>
  <c r="J879" i="10"/>
  <c r="K879" i="10" s="1"/>
  <c r="K889" i="10" s="1"/>
  <c r="K821" i="10"/>
  <c r="I189" i="10"/>
  <c r="AA778" i="10"/>
  <c r="AB778" i="10" s="1"/>
  <c r="S788" i="10" s="1"/>
  <c r="AA879" i="10"/>
  <c r="AB879" i="10" s="1"/>
  <c r="AB889" i="10" s="1"/>
  <c r="AB753" i="10"/>
  <c r="S753" i="10"/>
  <c r="AA812" i="10"/>
  <c r="AB812" i="10" s="1"/>
  <c r="S822" i="10" s="1"/>
  <c r="T758" i="10"/>
  <c r="AA744" i="10"/>
  <c r="AB744" i="10" s="1"/>
  <c r="S754" i="10" s="1"/>
  <c r="J744" i="10"/>
  <c r="K744" i="10" s="1"/>
  <c r="K754" i="10" s="1"/>
  <c r="J778" i="10"/>
  <c r="K778" i="10" s="1"/>
  <c r="B788" i="10" s="1"/>
  <c r="H503" i="10"/>
  <c r="T568" i="10"/>
  <c r="Z536" i="10"/>
  <c r="B819" i="10"/>
  <c r="H824" i="10"/>
  <c r="G814" i="10"/>
  <c r="D881" i="10"/>
  <c r="D847" i="10"/>
  <c r="D813" i="10"/>
  <c r="D746" i="10"/>
  <c r="D663" i="10"/>
  <c r="D411" i="10"/>
  <c r="D600" i="10"/>
  <c r="D475" i="10"/>
  <c r="D286" i="10"/>
  <c r="D76" i="10"/>
  <c r="G76" i="10" s="1"/>
  <c r="H76" i="10" s="1"/>
  <c r="I76" i="10" s="1"/>
  <c r="D73" i="10"/>
  <c r="G73" i="10" s="1"/>
  <c r="H73" i="10" s="1"/>
  <c r="I73" i="10" s="1"/>
  <c r="D160" i="10"/>
  <c r="D78" i="10"/>
  <c r="G78" i="10" s="1"/>
  <c r="H78" i="10" s="1"/>
  <c r="I78" i="10" s="1"/>
  <c r="L73" i="10"/>
  <c r="P73" i="10" s="1"/>
  <c r="L76" i="10"/>
  <c r="P76" i="10" s="1"/>
  <c r="E57" i="10"/>
  <c r="L80" i="10" s="1"/>
  <c r="P80" i="10" s="1"/>
  <c r="D505" i="10"/>
  <c r="J473" i="10"/>
  <c r="K473" i="10" s="1"/>
  <c r="I478" i="10" s="1"/>
  <c r="J789" i="10"/>
  <c r="D784" i="10"/>
  <c r="I779" i="10"/>
  <c r="J779" i="10" s="1"/>
  <c r="K779" i="10" s="1"/>
  <c r="D894" i="10"/>
  <c r="D889" i="10"/>
  <c r="Z96" i="10"/>
  <c r="T126" i="10"/>
  <c r="Z125" i="10" s="1"/>
  <c r="Z97" i="10"/>
  <c r="B894" i="10"/>
  <c r="B899" i="10"/>
  <c r="S794" i="10"/>
  <c r="S799" i="10"/>
  <c r="B867" i="10"/>
  <c r="B862" i="10"/>
  <c r="B567" i="10"/>
  <c r="H566" i="10" s="1"/>
  <c r="H538" i="10"/>
  <c r="H537" i="10"/>
  <c r="G780" i="10"/>
  <c r="B785" i="10"/>
  <c r="H790" i="10"/>
  <c r="I631" i="10"/>
  <c r="L78" i="10"/>
  <c r="P78" i="10" s="1"/>
  <c r="D692" i="10"/>
  <c r="I411" i="10"/>
  <c r="I412" i="10"/>
  <c r="C441" i="10"/>
  <c r="I440" i="10" s="1"/>
  <c r="U827" i="10"/>
  <c r="U822" i="10"/>
  <c r="I568" i="10"/>
  <c r="I126" i="10"/>
  <c r="B765" i="10"/>
  <c r="B760" i="10"/>
  <c r="H442" i="10"/>
  <c r="Y568" i="10"/>
  <c r="Y411" i="10"/>
  <c r="S441" i="10"/>
  <c r="Y440" i="10" s="1"/>
  <c r="Y412" i="10"/>
  <c r="X848" i="10"/>
  <c r="S853" i="10"/>
  <c r="Y858" i="10"/>
  <c r="U692" i="10"/>
  <c r="U750" i="10"/>
  <c r="Z745" i="10"/>
  <c r="AA755" i="10"/>
  <c r="AA285" i="10"/>
  <c r="U315" i="10"/>
  <c r="AA314" i="10" s="1"/>
  <c r="AA286" i="10"/>
  <c r="I315" i="10"/>
  <c r="I316" i="10"/>
  <c r="U504" i="10"/>
  <c r="AA503" i="10" s="1"/>
  <c r="AA475" i="10"/>
  <c r="AA474" i="10"/>
  <c r="U793" i="10"/>
  <c r="U788" i="10"/>
  <c r="H253" i="10"/>
  <c r="T692" i="10"/>
  <c r="U797" i="10"/>
  <c r="T792" i="10"/>
  <c r="S787" i="10"/>
  <c r="AB787" i="10"/>
  <c r="S760" i="10"/>
  <c r="S765" i="10"/>
  <c r="K158" i="10"/>
  <c r="H163" i="10" s="1"/>
  <c r="J127" i="10"/>
  <c r="B252" i="10"/>
  <c r="H251" i="10" s="1"/>
  <c r="H222" i="10"/>
  <c r="H223" i="10"/>
  <c r="B378" i="10"/>
  <c r="H377" i="10" s="1"/>
  <c r="H349" i="10"/>
  <c r="H348" i="10"/>
  <c r="C833" i="10"/>
  <c r="C823" i="10"/>
  <c r="H126" i="10"/>
  <c r="H127" i="10"/>
  <c r="J284" i="10"/>
  <c r="D316" i="10"/>
  <c r="Y631" i="10"/>
  <c r="C567" i="10"/>
  <c r="I566" i="10" s="1"/>
  <c r="I537" i="10"/>
  <c r="I538" i="10"/>
  <c r="I824" i="10"/>
  <c r="C819" i="10"/>
  <c r="H814" i="10"/>
  <c r="T822" i="10"/>
  <c r="T832" i="10"/>
  <c r="S828" i="10"/>
  <c r="S833" i="10"/>
  <c r="J812" i="10"/>
  <c r="K812" i="10" s="1"/>
  <c r="S855" i="10"/>
  <c r="T860" i="10"/>
  <c r="AB855" i="10"/>
  <c r="U865" i="10"/>
  <c r="D793" i="10"/>
  <c r="D788" i="10"/>
  <c r="Y349" i="10"/>
  <c r="Y348" i="10"/>
  <c r="S378" i="10"/>
  <c r="Y377" i="10" s="1"/>
  <c r="S567" i="10"/>
  <c r="Y566" i="10" s="1"/>
  <c r="Y538" i="10"/>
  <c r="Y537" i="10"/>
  <c r="Y601" i="10"/>
  <c r="Y600" i="10"/>
  <c r="S630" i="10"/>
  <c r="Y629" i="10" s="1"/>
  <c r="H568" i="10"/>
  <c r="AA536" i="10"/>
  <c r="U568" i="10"/>
  <c r="AA473" i="10"/>
  <c r="U505" i="10"/>
  <c r="U189" i="10"/>
  <c r="AA188" i="10" s="1"/>
  <c r="AA160" i="10"/>
  <c r="AA159" i="10"/>
  <c r="U751" i="10"/>
  <c r="AA756" i="10"/>
  <c r="Z746" i="10"/>
  <c r="AA891" i="10"/>
  <c r="U886" i="10"/>
  <c r="Z881" i="10"/>
  <c r="I694" i="10"/>
  <c r="Z253" i="10"/>
  <c r="I858" i="10"/>
  <c r="H848" i="10"/>
  <c r="C853" i="10"/>
  <c r="AA190" i="10"/>
  <c r="U852" i="10"/>
  <c r="Z847" i="10"/>
  <c r="AA857" i="10"/>
  <c r="K221" i="10"/>
  <c r="J226" i="10" s="1"/>
  <c r="J253" i="10"/>
  <c r="B793" i="10"/>
  <c r="B798" i="10"/>
  <c r="T881" i="10"/>
  <c r="T847" i="10"/>
  <c r="T813" i="10"/>
  <c r="T746" i="10"/>
  <c r="T663" i="10"/>
  <c r="T600" i="10"/>
  <c r="T475" i="10"/>
  <c r="T411" i="10"/>
  <c r="T286" i="10"/>
  <c r="T78" i="10"/>
  <c r="W78" i="10" s="1"/>
  <c r="Y78" i="10" s="1"/>
  <c r="Z78" i="10" s="1"/>
  <c r="T76" i="10"/>
  <c r="W76" i="10" s="1"/>
  <c r="Y76" i="10" s="1"/>
  <c r="Z76" i="10" s="1"/>
  <c r="T73" i="10"/>
  <c r="W73" i="10" s="1"/>
  <c r="Y73" i="10" s="1"/>
  <c r="Z73" i="10" s="1"/>
  <c r="T160" i="10"/>
  <c r="AB73" i="10"/>
  <c r="AF73" i="10" s="1"/>
  <c r="AB76" i="10"/>
  <c r="AF76" i="10" s="1"/>
  <c r="U57" i="10"/>
  <c r="AB80" i="10" s="1"/>
  <c r="AF80" i="10" s="1"/>
  <c r="T316" i="10"/>
  <c r="Z284" i="10"/>
  <c r="Z789" i="10"/>
  <c r="Y779" i="10"/>
  <c r="T784" i="10"/>
  <c r="H316" i="10"/>
  <c r="H315" i="10"/>
  <c r="H379" i="10"/>
  <c r="C756" i="10"/>
  <c r="C766" i="10"/>
  <c r="C890" i="10"/>
  <c r="C900" i="10"/>
  <c r="B761" i="10"/>
  <c r="B766" i="10"/>
  <c r="H858" i="10"/>
  <c r="G848" i="10"/>
  <c r="B853" i="10"/>
  <c r="B887" i="10"/>
  <c r="G882" i="10"/>
  <c r="H892" i="10"/>
  <c r="S866" i="10"/>
  <c r="S861" i="10"/>
  <c r="B764" i="10"/>
  <c r="B759" i="10"/>
  <c r="D568" i="10"/>
  <c r="J536" i="10"/>
  <c r="K536" i="10" s="1"/>
  <c r="J856" i="10"/>
  <c r="D851" i="10"/>
  <c r="I846" i="10"/>
  <c r="J846" i="10" s="1"/>
  <c r="K846" i="10" s="1"/>
  <c r="C378" i="10"/>
  <c r="I377" i="10" s="1"/>
  <c r="I349" i="10"/>
  <c r="I348" i="10"/>
  <c r="I663" i="10"/>
  <c r="C693" i="10"/>
  <c r="I692" i="10" s="1"/>
  <c r="I664" i="10"/>
  <c r="C765" i="10"/>
  <c r="C755" i="10"/>
  <c r="B827" i="10"/>
  <c r="B832" i="10"/>
  <c r="U831" i="10"/>
  <c r="T826" i="10"/>
  <c r="S821" i="10"/>
  <c r="AB821" i="10"/>
  <c r="H631" i="10"/>
  <c r="Y664" i="10"/>
  <c r="S693" i="10"/>
  <c r="Y692" i="10" s="1"/>
  <c r="Y663" i="10"/>
  <c r="S819" i="10"/>
  <c r="X814" i="10"/>
  <c r="Y824" i="10"/>
  <c r="U882" i="10"/>
  <c r="U848" i="10"/>
  <c r="U780" i="10"/>
  <c r="U814" i="10"/>
  <c r="U664" i="10"/>
  <c r="U601" i="10"/>
  <c r="U538" i="10"/>
  <c r="U349" i="10"/>
  <c r="U412" i="10"/>
  <c r="U223" i="10"/>
  <c r="U79" i="10"/>
  <c r="X79" i="10" s="1"/>
  <c r="U80" i="10"/>
  <c r="X80" i="10" s="1"/>
  <c r="U77" i="10"/>
  <c r="X77" i="10" s="1"/>
  <c r="U74" i="10"/>
  <c r="X74" i="10" s="1"/>
  <c r="AC74" i="10"/>
  <c r="AG74" i="10" s="1"/>
  <c r="AC77" i="10"/>
  <c r="AG77" i="10" s="1"/>
  <c r="U316" i="10"/>
  <c r="AA284" i="10"/>
  <c r="U784" i="10"/>
  <c r="AA789" i="10"/>
  <c r="Z779" i="10"/>
  <c r="B833" i="10"/>
  <c r="B828" i="10"/>
  <c r="U818" i="10"/>
  <c r="AA823" i="10"/>
  <c r="Z813" i="10"/>
  <c r="H694" i="10"/>
  <c r="H663" i="10"/>
  <c r="H664" i="10"/>
  <c r="B693" i="10"/>
  <c r="H692" i="10" s="1"/>
  <c r="C860" i="10"/>
  <c r="K855" i="10"/>
  <c r="B855" i="10"/>
  <c r="D865" i="10"/>
  <c r="T754" i="10"/>
  <c r="T764" i="10"/>
  <c r="U126" i="10"/>
  <c r="AA125" i="10" s="1"/>
  <c r="AA97" i="10"/>
  <c r="AA96" i="10"/>
  <c r="C856" i="10"/>
  <c r="C866" i="10"/>
  <c r="Y379" i="10"/>
  <c r="Z755" i="10"/>
  <c r="Y745" i="10"/>
  <c r="T750" i="10"/>
  <c r="Y694" i="10"/>
  <c r="B900" i="10"/>
  <c r="B895" i="10"/>
  <c r="H190" i="10"/>
  <c r="H189" i="10"/>
  <c r="K95" i="10"/>
  <c r="J100" i="10" s="1"/>
  <c r="C867" i="10"/>
  <c r="C857" i="10"/>
  <c r="C799" i="10"/>
  <c r="C789" i="10"/>
  <c r="S895" i="10"/>
  <c r="S900" i="10"/>
  <c r="T788" i="10"/>
  <c r="T798" i="10"/>
  <c r="T379" i="10"/>
  <c r="Z347" i="10"/>
  <c r="D763" i="10"/>
  <c r="K753" i="10"/>
  <c r="C758" i="10"/>
  <c r="B753" i="10"/>
  <c r="Z190" i="10"/>
  <c r="D759" i="10"/>
  <c r="D754" i="10"/>
  <c r="J190" i="10"/>
  <c r="B866" i="10"/>
  <c r="B861" i="10"/>
  <c r="I379" i="10"/>
  <c r="I504" i="10"/>
  <c r="I505" i="10"/>
  <c r="Y316" i="10"/>
  <c r="Y315" i="10"/>
  <c r="J96" i="10"/>
  <c r="K96" i="10" s="1"/>
  <c r="D126" i="10"/>
  <c r="J125" i="10" s="1"/>
  <c r="K125" i="10" s="1"/>
  <c r="J97" i="10"/>
  <c r="H780" i="10"/>
  <c r="I790" i="10"/>
  <c r="C785" i="10"/>
  <c r="B799" i="10"/>
  <c r="B794" i="10"/>
  <c r="Y189" i="10"/>
  <c r="AA253" i="10"/>
  <c r="C901" i="10"/>
  <c r="C891" i="10"/>
  <c r="T899" i="10"/>
  <c r="T889" i="10"/>
  <c r="Z127" i="10"/>
  <c r="H505" i="10"/>
  <c r="H504" i="10"/>
  <c r="Y505" i="10"/>
  <c r="Y504" i="10"/>
  <c r="S252" i="10"/>
  <c r="Y223" i="10"/>
  <c r="Y222" i="10"/>
  <c r="Z846" i="10"/>
  <c r="U851" i="10"/>
  <c r="AA856" i="10"/>
  <c r="AA599" i="10"/>
  <c r="U631" i="10"/>
  <c r="T851" i="10"/>
  <c r="Y846" i="10"/>
  <c r="Z856" i="10"/>
  <c r="Z890" i="10"/>
  <c r="T885" i="10"/>
  <c r="Y880" i="10"/>
  <c r="B896" i="10"/>
  <c r="B901" i="10"/>
  <c r="U894" i="10"/>
  <c r="U889" i="10"/>
  <c r="AB78" i="10"/>
  <c r="AF78" i="10" s="1"/>
  <c r="T505" i="10"/>
  <c r="Z473" i="10"/>
  <c r="U759" i="10"/>
  <c r="U754" i="10"/>
  <c r="S867" i="10"/>
  <c r="S862" i="10"/>
  <c r="B441" i="10"/>
  <c r="H440" i="10" s="1"/>
  <c r="H412" i="10"/>
  <c r="H411" i="10"/>
  <c r="B630" i="10"/>
  <c r="H629" i="10" s="1"/>
  <c r="H601" i="10"/>
  <c r="H600" i="10"/>
  <c r="I442" i="10"/>
  <c r="D827" i="10"/>
  <c r="D822" i="10"/>
  <c r="D379" i="10"/>
  <c r="J347" i="10"/>
  <c r="K347" i="10" s="1"/>
  <c r="J755" i="10"/>
  <c r="I745" i="10"/>
  <c r="J745" i="10" s="1"/>
  <c r="K745" i="10" s="1"/>
  <c r="D750" i="10"/>
  <c r="D885" i="10"/>
  <c r="J890" i="10"/>
  <c r="I880" i="10"/>
  <c r="J880" i="10" s="1"/>
  <c r="K880" i="10" s="1"/>
  <c r="I223" i="10"/>
  <c r="C252" i="10"/>
  <c r="I222" i="10"/>
  <c r="C630" i="10"/>
  <c r="I629" i="10" s="1"/>
  <c r="I601" i="10"/>
  <c r="I600" i="10"/>
  <c r="C887" i="10"/>
  <c r="I892" i="10"/>
  <c r="H882" i="10"/>
  <c r="AA127" i="10"/>
  <c r="AB95" i="10"/>
  <c r="AA100" i="10" s="1"/>
  <c r="X780" i="10"/>
  <c r="Y790" i="10"/>
  <c r="S785" i="10"/>
  <c r="U379" i="10"/>
  <c r="AA347" i="10"/>
  <c r="AC79" i="10"/>
  <c r="AG79" i="10" s="1"/>
  <c r="AA890" i="10"/>
  <c r="U885" i="10"/>
  <c r="Z880" i="10"/>
  <c r="AA410" i="10"/>
  <c r="U442" i="10"/>
  <c r="AA662" i="10"/>
  <c r="U694" i="10"/>
  <c r="X882" i="10" l="1"/>
  <c r="Y892" i="10"/>
  <c r="S901" i="10"/>
  <c r="AA163" i="10"/>
  <c r="AA226" i="10"/>
  <c r="S761" i="10"/>
  <c r="D20" i="1"/>
  <c r="P3" i="14"/>
  <c r="Z163" i="10"/>
  <c r="Y163" i="10"/>
  <c r="T793" i="10"/>
  <c r="AA846" i="10"/>
  <c r="AB846" i="10" s="1"/>
  <c r="U866" i="10" s="1"/>
  <c r="B754" i="10"/>
  <c r="B889" i="10"/>
  <c r="D899" i="10"/>
  <c r="C894" i="10"/>
  <c r="AN128" i="14"/>
  <c r="AS128" i="14" s="1"/>
  <c r="AO128" i="14"/>
  <c r="AM128" i="14"/>
  <c r="HQ131" i="14"/>
  <c r="D130" i="14"/>
  <c r="F130" i="14"/>
  <c r="E130" i="14"/>
  <c r="AK129" i="14"/>
  <c r="AX130" i="14"/>
  <c r="B131" i="14"/>
  <c r="O132" i="14"/>
  <c r="HR127" i="14"/>
  <c r="EP124" i="14"/>
  <c r="EN124" i="14"/>
  <c r="EO124" i="14"/>
  <c r="GH131" i="14"/>
  <c r="FY123" i="14"/>
  <c r="FW123" i="14"/>
  <c r="FX123" i="14"/>
  <c r="GC123" i="14"/>
  <c r="BX126" i="14"/>
  <c r="BV126" i="14"/>
  <c r="BW126" i="14"/>
  <c r="DP132" i="14"/>
  <c r="FA126" i="14"/>
  <c r="EL125" i="14"/>
  <c r="GJ125" i="14"/>
  <c r="FU124" i="14"/>
  <c r="CI128" i="14"/>
  <c r="BT127" i="14"/>
  <c r="CG132" i="14"/>
  <c r="HG123" i="14"/>
  <c r="HH123" i="14"/>
  <c r="HF123" i="14"/>
  <c r="HL123" i="14"/>
  <c r="DG125" i="14"/>
  <c r="DE125" i="14"/>
  <c r="DF125" i="14"/>
  <c r="DK125" i="14"/>
  <c r="EY130" i="14"/>
  <c r="HS125" i="14"/>
  <c r="HD124" i="14"/>
  <c r="EZ128" i="14"/>
  <c r="GI127" i="14"/>
  <c r="DR127" i="14"/>
  <c r="DC126" i="14"/>
  <c r="Y55" i="10"/>
  <c r="AA745" i="10"/>
  <c r="AB745" i="10" s="1"/>
  <c r="T760" i="10" s="1"/>
  <c r="D764" i="10"/>
  <c r="S889" i="10"/>
  <c r="U798" i="10"/>
  <c r="Y226" i="10"/>
  <c r="Z226" i="10"/>
  <c r="AB253" i="10"/>
  <c r="Y257" i="10" s="1"/>
  <c r="C759" i="10"/>
  <c r="AB788" i="10"/>
  <c r="Y441" i="10"/>
  <c r="AB473" i="10"/>
  <c r="AA478" i="10" s="1"/>
  <c r="Z126" i="10"/>
  <c r="K788" i="10"/>
  <c r="C793" i="10"/>
  <c r="AB754" i="10"/>
  <c r="U764" i="10"/>
  <c r="D798" i="10"/>
  <c r="T759" i="10"/>
  <c r="AB822" i="10"/>
  <c r="Y56" i="10"/>
  <c r="H56" i="10"/>
  <c r="AA779" i="10"/>
  <c r="AB779" i="10" s="1"/>
  <c r="U799" i="10" s="1"/>
  <c r="U899" i="10"/>
  <c r="AB127" i="10"/>
  <c r="Y131" i="10" s="1"/>
  <c r="T894" i="10"/>
  <c r="Y378" i="10"/>
  <c r="AA880" i="10"/>
  <c r="AB880" i="10" s="1"/>
  <c r="U900" i="10" s="1"/>
  <c r="Y693" i="10"/>
  <c r="AB96" i="10"/>
  <c r="T827" i="10"/>
  <c r="U832" i="10"/>
  <c r="J163" i="10"/>
  <c r="I378" i="10"/>
  <c r="I441" i="10"/>
  <c r="H378" i="10"/>
  <c r="I352" i="10"/>
  <c r="H352" i="10"/>
  <c r="I693" i="10"/>
  <c r="H144" i="10"/>
  <c r="H130" i="10"/>
  <c r="I130" i="10"/>
  <c r="H555" i="10"/>
  <c r="I541" i="10"/>
  <c r="H541" i="10"/>
  <c r="AA315" i="10"/>
  <c r="AA316" i="10"/>
  <c r="U890" i="10"/>
  <c r="U895" i="10"/>
  <c r="I251" i="10"/>
  <c r="I252" i="10"/>
  <c r="B902" i="10"/>
  <c r="B897" i="10"/>
  <c r="T789" i="10"/>
  <c r="T799" i="10"/>
  <c r="T315" i="10"/>
  <c r="Z314" i="10" s="1"/>
  <c r="Z286" i="10"/>
  <c r="Z285" i="10"/>
  <c r="AB285" i="10" s="1"/>
  <c r="Y813" i="10"/>
  <c r="AA813" i="10" s="1"/>
  <c r="AB813" i="10" s="1"/>
  <c r="Z823" i="10"/>
  <c r="T818" i="10"/>
  <c r="H240" i="10"/>
  <c r="I226" i="10"/>
  <c r="K284" i="10"/>
  <c r="J289" i="10" s="1"/>
  <c r="K253" i="10"/>
  <c r="H257" i="10" s="1"/>
  <c r="J478" i="10"/>
  <c r="J286" i="10"/>
  <c r="J285" i="10"/>
  <c r="K285" i="10" s="1"/>
  <c r="D315" i="10"/>
  <c r="J314" i="10" s="1"/>
  <c r="I746" i="10"/>
  <c r="J746" i="10" s="1"/>
  <c r="K746" i="10" s="1"/>
  <c r="D751" i="10"/>
  <c r="J756" i="10"/>
  <c r="Z568" i="10"/>
  <c r="AA126" i="10"/>
  <c r="J379" i="10"/>
  <c r="K379" i="10" s="1"/>
  <c r="H114" i="10"/>
  <c r="I100" i="10"/>
  <c r="AA349" i="10"/>
  <c r="U378" i="10"/>
  <c r="AA377" i="10" s="1"/>
  <c r="AA348" i="10"/>
  <c r="Z848" i="10"/>
  <c r="AA858" i="10"/>
  <c r="U853" i="10"/>
  <c r="H492" i="10"/>
  <c r="AA694" i="10"/>
  <c r="S800" i="10"/>
  <c r="S795" i="10"/>
  <c r="D890" i="10"/>
  <c r="D895" i="10"/>
  <c r="AB125" i="10"/>
  <c r="Z130" i="10" s="1"/>
  <c r="Z379" i="10"/>
  <c r="H100" i="10"/>
  <c r="K190" i="10"/>
  <c r="J194" i="10" s="1"/>
  <c r="U567" i="10"/>
  <c r="AA566" i="10" s="1"/>
  <c r="AA538" i="10"/>
  <c r="AA537" i="10"/>
  <c r="AA892" i="10"/>
  <c r="U887" i="10"/>
  <c r="Z882" i="10"/>
  <c r="AB190" i="10"/>
  <c r="AA194" i="10" s="1"/>
  <c r="B868" i="10"/>
  <c r="B863" i="10"/>
  <c r="Z662" i="10"/>
  <c r="T694" i="10"/>
  <c r="H226" i="10"/>
  <c r="C868" i="10"/>
  <c r="C858" i="10"/>
  <c r="C824" i="10"/>
  <c r="C834" i="10"/>
  <c r="K127" i="10"/>
  <c r="H131" i="10" s="1"/>
  <c r="J126" i="10"/>
  <c r="K126" i="10" s="1"/>
  <c r="AB347" i="10"/>
  <c r="Z352" i="10" s="1"/>
  <c r="Y567" i="10"/>
  <c r="J505" i="10"/>
  <c r="D631" i="10"/>
  <c r="J599" i="10"/>
  <c r="D886" i="10"/>
  <c r="J891" i="10"/>
  <c r="I881" i="10"/>
  <c r="J881" i="10" s="1"/>
  <c r="K881" i="10" s="1"/>
  <c r="AA379" i="10"/>
  <c r="Y251" i="10"/>
  <c r="Y252" i="10"/>
  <c r="C892" i="10"/>
  <c r="C902" i="10"/>
  <c r="J130" i="10"/>
  <c r="D760" i="10"/>
  <c r="D755" i="10"/>
  <c r="T900" i="10"/>
  <c r="T890" i="10"/>
  <c r="T856" i="10"/>
  <c r="T866" i="10"/>
  <c r="H693" i="10"/>
  <c r="U823" i="10"/>
  <c r="U828" i="10"/>
  <c r="U789" i="10"/>
  <c r="U794" i="10"/>
  <c r="U819" i="10"/>
  <c r="Z814" i="10"/>
  <c r="AA824" i="10"/>
  <c r="D861" i="10"/>
  <c r="D856" i="10"/>
  <c r="Z160" i="10"/>
  <c r="Z159" i="10"/>
  <c r="AB159" i="10" s="1"/>
  <c r="T189" i="10"/>
  <c r="AA189" i="10"/>
  <c r="U761" i="10"/>
  <c r="U756" i="10"/>
  <c r="AB536" i="10"/>
  <c r="AA541" i="10" s="1"/>
  <c r="Y630" i="10"/>
  <c r="U755" i="10"/>
  <c r="U760" i="10"/>
  <c r="S902" i="10"/>
  <c r="S897" i="10"/>
  <c r="D882" i="10"/>
  <c r="D848" i="10"/>
  <c r="D814" i="10"/>
  <c r="D780" i="10"/>
  <c r="D664" i="10"/>
  <c r="D601" i="10"/>
  <c r="D538" i="10"/>
  <c r="D412" i="10"/>
  <c r="D349" i="10"/>
  <c r="D223" i="10"/>
  <c r="D79" i="10"/>
  <c r="G79" i="10" s="1"/>
  <c r="H79" i="10" s="1"/>
  <c r="I79" i="10" s="1"/>
  <c r="D80" i="10"/>
  <c r="G80" i="10" s="1"/>
  <c r="H80" i="10" s="1"/>
  <c r="I80" i="10" s="1"/>
  <c r="D77" i="10"/>
  <c r="G77" i="10" s="1"/>
  <c r="H77" i="10" s="1"/>
  <c r="I77" i="10" s="1"/>
  <c r="D74" i="10"/>
  <c r="G74" i="10" s="1"/>
  <c r="H74" i="10" s="1"/>
  <c r="I74" i="10" s="1"/>
  <c r="L74" i="10"/>
  <c r="P74" i="10" s="1"/>
  <c r="L77" i="10"/>
  <c r="P77" i="10" s="1"/>
  <c r="L79" i="10"/>
  <c r="P79" i="10" s="1"/>
  <c r="AA600" i="10"/>
  <c r="U630" i="10"/>
  <c r="AA629" i="10" s="1"/>
  <c r="AA601" i="10"/>
  <c r="Z756" i="10"/>
  <c r="Y746" i="10"/>
  <c r="AA746" i="10" s="1"/>
  <c r="AB746" i="10" s="1"/>
  <c r="T751" i="10"/>
  <c r="W750" i="10" s="1"/>
  <c r="AA442" i="10"/>
  <c r="K789" i="10"/>
  <c r="B789" i="10"/>
  <c r="D799" i="10"/>
  <c r="C794" i="10"/>
  <c r="U856" i="10"/>
  <c r="U861" i="10"/>
  <c r="H366" i="10"/>
  <c r="T765" i="10"/>
  <c r="T755" i="10"/>
  <c r="AA222" i="10"/>
  <c r="U252" i="10"/>
  <c r="AA223" i="10"/>
  <c r="S834" i="10"/>
  <c r="S829" i="10"/>
  <c r="H630" i="10"/>
  <c r="Z857" i="10"/>
  <c r="T852" i="10"/>
  <c r="Y847" i="10"/>
  <c r="AA847" i="10" s="1"/>
  <c r="AB847" i="10" s="1"/>
  <c r="AA504" i="10"/>
  <c r="AA505" i="10"/>
  <c r="H567" i="10"/>
  <c r="H177" i="10"/>
  <c r="I163" i="10"/>
  <c r="S868" i="10"/>
  <c r="S863" i="10"/>
  <c r="H441" i="10"/>
  <c r="I567" i="10"/>
  <c r="I630" i="10"/>
  <c r="D189" i="10"/>
  <c r="J160" i="10"/>
  <c r="J159" i="10"/>
  <c r="K159" i="10" s="1"/>
  <c r="D442" i="10"/>
  <c r="J410" i="10"/>
  <c r="J823" i="10"/>
  <c r="D818" i="10"/>
  <c r="I813" i="10"/>
  <c r="J813" i="10" s="1"/>
  <c r="K813" i="10" s="1"/>
  <c r="J541" i="10"/>
  <c r="Z410" i="10"/>
  <c r="T442" i="10"/>
  <c r="U862" i="10"/>
  <c r="U857" i="10"/>
  <c r="U896" i="10"/>
  <c r="U891" i="10"/>
  <c r="K755" i="10"/>
  <c r="B755" i="10"/>
  <c r="D765" i="10"/>
  <c r="C760" i="10"/>
  <c r="D794" i="10"/>
  <c r="D789" i="10"/>
  <c r="J857" i="10"/>
  <c r="D852" i="10"/>
  <c r="I847" i="10"/>
  <c r="J847" i="10" s="1"/>
  <c r="K847" i="10" s="1"/>
  <c r="K890" i="10"/>
  <c r="D900" i="10"/>
  <c r="B890" i="10"/>
  <c r="C895" i="10"/>
  <c r="Y114" i="10"/>
  <c r="Y100" i="10"/>
  <c r="U785" i="10"/>
  <c r="AA790" i="10"/>
  <c r="Z780" i="10"/>
  <c r="Z316" i="10"/>
  <c r="Z891" i="10"/>
  <c r="Y881" i="10"/>
  <c r="AA881" i="10" s="1"/>
  <c r="AB881" i="10" s="1"/>
  <c r="T886" i="10"/>
  <c r="Z100" i="10"/>
  <c r="J352" i="10"/>
  <c r="AB284" i="10"/>
  <c r="Z289" i="10" s="1"/>
  <c r="Z505" i="10"/>
  <c r="AA631" i="10"/>
  <c r="C790" i="10"/>
  <c r="C800" i="10"/>
  <c r="AB97" i="10"/>
  <c r="Z101" i="10" s="1"/>
  <c r="AA412" i="10"/>
  <c r="U441" i="10"/>
  <c r="AA440" i="10" s="1"/>
  <c r="AA411" i="10"/>
  <c r="U693" i="10"/>
  <c r="AA692" i="10" s="1"/>
  <c r="AA664" i="10"/>
  <c r="AA663" i="10"/>
  <c r="K97" i="10"/>
  <c r="H103" i="10" s="1"/>
  <c r="H478" i="10"/>
  <c r="J568" i="10"/>
  <c r="D866" i="10"/>
  <c r="B856" i="10"/>
  <c r="C861" i="10"/>
  <c r="K856" i="10"/>
  <c r="T882" i="10"/>
  <c r="T848" i="10"/>
  <c r="T814" i="10"/>
  <c r="T664" i="10"/>
  <c r="T601" i="10"/>
  <c r="T780" i="10"/>
  <c r="T412" i="10"/>
  <c r="T538" i="10"/>
  <c r="T223" i="10"/>
  <c r="T79" i="10"/>
  <c r="W79" i="10" s="1"/>
  <c r="Y79" i="10" s="1"/>
  <c r="Z79" i="10" s="1"/>
  <c r="T349" i="10"/>
  <c r="T80" i="10"/>
  <c r="W80" i="10" s="1"/>
  <c r="Y80" i="10" s="1"/>
  <c r="Z80" i="10" s="1"/>
  <c r="T77" i="10"/>
  <c r="W77" i="10" s="1"/>
  <c r="Y77" i="10" s="1"/>
  <c r="Z77" i="10" s="1"/>
  <c r="T74" i="10"/>
  <c r="W74" i="10" s="1"/>
  <c r="Y74" i="10" s="1"/>
  <c r="Z74" i="10" s="1"/>
  <c r="AB74" i="10"/>
  <c r="AF74" i="10" s="1"/>
  <c r="AB77" i="10"/>
  <c r="AF77" i="10" s="1"/>
  <c r="AB79" i="10"/>
  <c r="AF79" i="10" s="1"/>
  <c r="T504" i="10"/>
  <c r="Z503" i="10" s="1"/>
  <c r="Z475" i="10"/>
  <c r="Z474" i="10"/>
  <c r="AB474" i="10" s="1"/>
  <c r="T631" i="10"/>
  <c r="Z599" i="10"/>
  <c r="AA568" i="10"/>
  <c r="D832" i="10"/>
  <c r="K822" i="10"/>
  <c r="B822" i="10"/>
  <c r="C827" i="10"/>
  <c r="J316" i="10"/>
  <c r="H252" i="10"/>
  <c r="B795" i="10"/>
  <c r="B800" i="10"/>
  <c r="D504" i="10"/>
  <c r="J503" i="10" s="1"/>
  <c r="J475" i="10"/>
  <c r="J474" i="10"/>
  <c r="K474" i="10" s="1"/>
  <c r="J662" i="10"/>
  <c r="D694" i="10"/>
  <c r="B829" i="10"/>
  <c r="B834" i="10"/>
  <c r="J257" i="10" l="1"/>
  <c r="Y478" i="10"/>
  <c r="AB856" i="10"/>
  <c r="Z541" i="10"/>
  <c r="Z478" i="10"/>
  <c r="T861" i="10"/>
  <c r="S856" i="10"/>
  <c r="AB755" i="10"/>
  <c r="S755" i="10"/>
  <c r="U765" i="10"/>
  <c r="Y492" i="10"/>
  <c r="AB126" i="10"/>
  <c r="Y133" i="10" s="1"/>
  <c r="DF126" i="14"/>
  <c r="DG126" i="14"/>
  <c r="DE126" i="14"/>
  <c r="HF124" i="14"/>
  <c r="HG124" i="14"/>
  <c r="HH124" i="14"/>
  <c r="EO125" i="14"/>
  <c r="EP125" i="14"/>
  <c r="ET125" i="14"/>
  <c r="EN125" i="14"/>
  <c r="DR128" i="14"/>
  <c r="DC127" i="14"/>
  <c r="HS126" i="14"/>
  <c r="HD125" i="14"/>
  <c r="FA127" i="14"/>
  <c r="EL126" i="14"/>
  <c r="HR128" i="14"/>
  <c r="HQ132" i="14"/>
  <c r="BW127" i="14"/>
  <c r="BX127" i="14"/>
  <c r="CB127" i="14"/>
  <c r="BV127" i="14"/>
  <c r="GH132" i="14"/>
  <c r="O133" i="14"/>
  <c r="B132" i="14"/>
  <c r="GI128" i="14"/>
  <c r="CI129" i="14"/>
  <c r="BT128" i="14"/>
  <c r="E131" i="14"/>
  <c r="D131" i="14"/>
  <c r="F131" i="14"/>
  <c r="J131" i="14"/>
  <c r="EY131" i="14"/>
  <c r="CG133" i="14"/>
  <c r="FX124" i="14"/>
  <c r="FY124" i="14"/>
  <c r="FW124" i="14"/>
  <c r="AK130" i="14"/>
  <c r="AX131" i="14"/>
  <c r="EZ129" i="14"/>
  <c r="GJ126" i="14"/>
  <c r="FU125" i="14"/>
  <c r="DP133" i="14"/>
  <c r="AM129" i="14"/>
  <c r="AO129" i="14"/>
  <c r="AN129" i="14"/>
  <c r="AS129" i="14" s="1"/>
  <c r="T794" i="10"/>
  <c r="Z257" i="10"/>
  <c r="AA257" i="10"/>
  <c r="Z131" i="10"/>
  <c r="AA131" i="10"/>
  <c r="J315" i="10"/>
  <c r="K315" i="10" s="1"/>
  <c r="AB789" i="10"/>
  <c r="S789" i="10"/>
  <c r="Y57" i="10"/>
  <c r="AN51" i="10" s="1"/>
  <c r="AJ51" i="10" s="1"/>
  <c r="H57" i="10"/>
  <c r="Z51" i="10" s="1"/>
  <c r="AE51" i="10" s="1"/>
  <c r="S890" i="10"/>
  <c r="AB890" i="10"/>
  <c r="T895" i="10"/>
  <c r="AB505" i="10"/>
  <c r="Z509" i="10" s="1"/>
  <c r="AB379" i="10"/>
  <c r="Y383" i="10" s="1"/>
  <c r="AA567" i="10"/>
  <c r="Y69" i="10"/>
  <c r="AD80" i="10" s="1"/>
  <c r="H194" i="10"/>
  <c r="J131" i="10"/>
  <c r="AA352" i="10"/>
  <c r="D252" i="10"/>
  <c r="J223" i="10"/>
  <c r="J222" i="10"/>
  <c r="K222" i="10" s="1"/>
  <c r="D441" i="10"/>
  <c r="J440" i="10" s="1"/>
  <c r="J412" i="10"/>
  <c r="J411" i="10"/>
  <c r="K411" i="10" s="1"/>
  <c r="I780" i="10"/>
  <c r="J780" i="10" s="1"/>
  <c r="K780" i="10" s="1"/>
  <c r="D785" i="10"/>
  <c r="J790" i="10"/>
  <c r="Y555" i="10"/>
  <c r="Y541" i="10"/>
  <c r="AA378" i="10"/>
  <c r="D891" i="10"/>
  <c r="D896" i="10"/>
  <c r="Z694" i="10"/>
  <c r="Y194" i="10"/>
  <c r="K286" i="10"/>
  <c r="J290" i="10" s="1"/>
  <c r="AB475" i="10"/>
  <c r="T252" i="10"/>
  <c r="Z222" i="10"/>
  <c r="AB222" i="10" s="1"/>
  <c r="Z223" i="10"/>
  <c r="Y882" i="10"/>
  <c r="AA882" i="10" s="1"/>
  <c r="AB882" i="10" s="1"/>
  <c r="Z892" i="10"/>
  <c r="T887" i="10"/>
  <c r="W886" i="10" s="1"/>
  <c r="J442" i="10"/>
  <c r="U829" i="10"/>
  <c r="U824" i="10"/>
  <c r="AB568" i="10"/>
  <c r="AA572" i="10" s="1"/>
  <c r="I101" i="10"/>
  <c r="H101" i="10"/>
  <c r="T862" i="10"/>
  <c r="U867" i="10"/>
  <c r="AB857" i="10"/>
  <c r="S857" i="10"/>
  <c r="J694" i="10"/>
  <c r="AB599" i="10"/>
  <c r="Z604" i="10" s="1"/>
  <c r="T378" i="10"/>
  <c r="Z348" i="10"/>
  <c r="AB348" i="10" s="1"/>
  <c r="Z349" i="10"/>
  <c r="Z537" i="10"/>
  <c r="AB537" i="10" s="1"/>
  <c r="T567" i="10"/>
  <c r="Z538" i="10"/>
  <c r="T901" i="10"/>
  <c r="T891" i="10"/>
  <c r="Y103" i="10"/>
  <c r="C828" i="10"/>
  <c r="K823" i="10"/>
  <c r="D833" i="10"/>
  <c r="B823" i="10"/>
  <c r="T857" i="10"/>
  <c r="T867" i="10"/>
  <c r="AA289" i="10"/>
  <c r="AA441" i="10"/>
  <c r="T766" i="10"/>
  <c r="T756" i="10"/>
  <c r="J537" i="10"/>
  <c r="K537" i="10" s="1"/>
  <c r="J538" i="10"/>
  <c r="D567" i="10"/>
  <c r="Z188" i="10"/>
  <c r="Z189" i="10"/>
  <c r="AB189" i="10" s="1"/>
  <c r="K599" i="10"/>
  <c r="J604" i="10" s="1"/>
  <c r="AB662" i="10"/>
  <c r="Z667" i="10" s="1"/>
  <c r="I194" i="10"/>
  <c r="Y144" i="10"/>
  <c r="Y130" i="10"/>
  <c r="U858" i="10"/>
  <c r="U863" i="10"/>
  <c r="AA130" i="10"/>
  <c r="D761" i="10"/>
  <c r="D756" i="10"/>
  <c r="F750" i="10"/>
  <c r="T828" i="10"/>
  <c r="U833" i="10"/>
  <c r="AB823" i="10"/>
  <c r="S823" i="10"/>
  <c r="H133" i="10"/>
  <c r="Y366" i="10"/>
  <c r="Y352" i="10"/>
  <c r="H111" i="10"/>
  <c r="H112" i="10" s="1"/>
  <c r="H104" i="10"/>
  <c r="H105" i="10" s="1"/>
  <c r="J383" i="10"/>
  <c r="T833" i="10"/>
  <c r="T823" i="10"/>
  <c r="K503" i="10"/>
  <c r="J508" i="10" s="1"/>
  <c r="AB503" i="10"/>
  <c r="K662" i="10"/>
  <c r="J101" i="10"/>
  <c r="AA630" i="10"/>
  <c r="S891" i="10"/>
  <c r="T896" i="10"/>
  <c r="U901" i="10"/>
  <c r="AB891" i="10"/>
  <c r="K857" i="10"/>
  <c r="C862" i="10"/>
  <c r="B857" i="10"/>
  <c r="D867" i="10"/>
  <c r="D828" i="10"/>
  <c r="D823" i="10"/>
  <c r="K160" i="10"/>
  <c r="J164" i="10" s="1"/>
  <c r="S756" i="10"/>
  <c r="U766" i="10"/>
  <c r="T761" i="10"/>
  <c r="W759" i="10" s="1"/>
  <c r="W761" i="10" s="1"/>
  <c r="Z751" i="10" s="1"/>
  <c r="AB756" i="10"/>
  <c r="J348" i="10"/>
  <c r="K348" i="10" s="1"/>
  <c r="D378" i="10"/>
  <c r="J349" i="10"/>
  <c r="D819" i="10"/>
  <c r="I814" i="10"/>
  <c r="J814" i="10" s="1"/>
  <c r="K814" i="10" s="1"/>
  <c r="J824" i="10"/>
  <c r="J631" i="10"/>
  <c r="K568" i="10"/>
  <c r="J572" i="10" s="1"/>
  <c r="Z194" i="10"/>
  <c r="K756" i="10"/>
  <c r="I758" i="10" s="1"/>
  <c r="D766" i="10"/>
  <c r="F764" i="10" s="1"/>
  <c r="B756" i="10"/>
  <c r="C761" i="10"/>
  <c r="AA251" i="10"/>
  <c r="AA252" i="10"/>
  <c r="J600" i="10"/>
  <c r="K600" i="10" s="1"/>
  <c r="D630" i="10"/>
  <c r="J629" i="10" s="1"/>
  <c r="J601" i="10"/>
  <c r="AB314" i="10"/>
  <c r="Z600" i="10"/>
  <c r="AB600" i="10" s="1"/>
  <c r="T630" i="10"/>
  <c r="Z629" i="10" s="1"/>
  <c r="Z601" i="10"/>
  <c r="AB316" i="10"/>
  <c r="Z320" i="10" s="1"/>
  <c r="H383" i="10"/>
  <c r="Z631" i="10"/>
  <c r="T441" i="10"/>
  <c r="Z440" i="10" s="1"/>
  <c r="Z412" i="10"/>
  <c r="Z411" i="10"/>
  <c r="AB411" i="10" s="1"/>
  <c r="T693" i="10"/>
  <c r="Z692" i="10" s="1"/>
  <c r="Z663" i="10"/>
  <c r="AB663" i="10" s="1"/>
  <c r="Z664" i="10"/>
  <c r="Z824" i="10"/>
  <c r="T819" i="10"/>
  <c r="Y814" i="10"/>
  <c r="AA814" i="10" s="1"/>
  <c r="AB814" i="10" s="1"/>
  <c r="Z504" i="10"/>
  <c r="AB504" i="10" s="1"/>
  <c r="D857" i="10"/>
  <c r="D862" i="10"/>
  <c r="Z442" i="10"/>
  <c r="J188" i="10"/>
  <c r="J189" i="10"/>
  <c r="K189" i="10" s="1"/>
  <c r="I848" i="10"/>
  <c r="J848" i="10" s="1"/>
  <c r="K848" i="10" s="1"/>
  <c r="D853" i="10"/>
  <c r="J858" i="10"/>
  <c r="AB160" i="10"/>
  <c r="Z164" i="10" s="1"/>
  <c r="J504" i="10"/>
  <c r="K504" i="10" s="1"/>
  <c r="U897" i="10"/>
  <c r="U892" i="10"/>
  <c r="I383" i="10"/>
  <c r="AA693" i="10"/>
  <c r="I257" i="10"/>
  <c r="Z790" i="10"/>
  <c r="T785" i="10"/>
  <c r="Y780" i="10"/>
  <c r="AA780" i="10" s="1"/>
  <c r="AB780" i="10" s="1"/>
  <c r="Y101" i="10"/>
  <c r="K475" i="10"/>
  <c r="J479" i="10" s="1"/>
  <c r="Z858" i="10"/>
  <c r="Y848" i="10"/>
  <c r="AA848" i="10" s="1"/>
  <c r="AB848" i="10" s="1"/>
  <c r="T853" i="10"/>
  <c r="Y303" i="10"/>
  <c r="Y289" i="10"/>
  <c r="Z315" i="10"/>
  <c r="AB315" i="10" s="1"/>
  <c r="U795" i="10"/>
  <c r="U790" i="10"/>
  <c r="AB410" i="10"/>
  <c r="K410" i="10"/>
  <c r="K316" i="10"/>
  <c r="AA101" i="10"/>
  <c r="H69" i="10"/>
  <c r="J663" i="10"/>
  <c r="K663" i="10" s="1"/>
  <c r="D693" i="10"/>
  <c r="J692" i="10" s="1"/>
  <c r="J664" i="10"/>
  <c r="D887" i="10"/>
  <c r="J892" i="10"/>
  <c r="I882" i="10"/>
  <c r="J882" i="10" s="1"/>
  <c r="K882" i="10" s="1"/>
  <c r="D901" i="10"/>
  <c r="K891" i="10"/>
  <c r="C896" i="10"/>
  <c r="B891" i="10"/>
  <c r="I131" i="10"/>
  <c r="K505" i="10"/>
  <c r="J509" i="10" s="1"/>
  <c r="K314" i="10"/>
  <c r="J319" i="10" s="1"/>
  <c r="H303" i="10"/>
  <c r="H289" i="10"/>
  <c r="I289" i="10"/>
  <c r="AB286" i="10"/>
  <c r="Y292" i="10" s="1"/>
  <c r="Z758" i="10" l="1"/>
  <c r="Z759" i="10" s="1"/>
  <c r="AA509" i="10"/>
  <c r="Y509" i="10"/>
  <c r="Z383" i="10"/>
  <c r="AA383" i="10"/>
  <c r="EY132" i="14"/>
  <c r="GH133" i="14"/>
  <c r="HQ133" i="14"/>
  <c r="DP134" i="14"/>
  <c r="HL125" i="14"/>
  <c r="HG125" i="14"/>
  <c r="HH125" i="14"/>
  <c r="HF125" i="14"/>
  <c r="EZ130" i="14"/>
  <c r="GI129" i="14"/>
  <c r="HR129" i="14"/>
  <c r="HS127" i="14"/>
  <c r="HD126" i="14"/>
  <c r="FW125" i="14"/>
  <c r="FY125" i="14"/>
  <c r="GC125" i="14"/>
  <c r="FX125" i="14"/>
  <c r="AX132" i="14"/>
  <c r="AK131" i="14"/>
  <c r="BV128" i="14"/>
  <c r="BX128" i="14"/>
  <c r="CB128" i="14" s="1"/>
  <c r="BW128" i="14"/>
  <c r="D132" i="14"/>
  <c r="J132" i="14" s="1"/>
  <c r="E132" i="14"/>
  <c r="F132" i="14"/>
  <c r="EN126" i="14"/>
  <c r="EP126" i="14"/>
  <c r="EO126" i="14"/>
  <c r="DE127" i="14"/>
  <c r="DG127" i="14"/>
  <c r="DK127" i="14"/>
  <c r="DF127" i="14"/>
  <c r="GJ127" i="14"/>
  <c r="FU126" i="14"/>
  <c r="AM130" i="14"/>
  <c r="AO130" i="14"/>
  <c r="AN130" i="14"/>
  <c r="CG134" i="14"/>
  <c r="CI130" i="14"/>
  <c r="BT129" i="14"/>
  <c r="B133" i="14"/>
  <c r="O134" i="14"/>
  <c r="FA128" i="14"/>
  <c r="EL127" i="14"/>
  <c r="DR129" i="14"/>
  <c r="DC128" i="14"/>
  <c r="AD72" i="10"/>
  <c r="AD71" i="10"/>
  <c r="AD73" i="10"/>
  <c r="AD76" i="10"/>
  <c r="AD78" i="10"/>
  <c r="AD75" i="10"/>
  <c r="AD77" i="10"/>
  <c r="AD79" i="10"/>
  <c r="AD74" i="10"/>
  <c r="M75" i="10"/>
  <c r="M71" i="10"/>
  <c r="M72" i="10"/>
  <c r="M73" i="10"/>
  <c r="M76" i="10"/>
  <c r="M78" i="10"/>
  <c r="M79" i="10"/>
  <c r="M80" i="10"/>
  <c r="M77" i="10"/>
  <c r="M74" i="10"/>
  <c r="W764" i="10"/>
  <c r="W766" i="10" s="1"/>
  <c r="AA751" i="10" s="1"/>
  <c r="AA768" i="10" s="1"/>
  <c r="X69" i="10"/>
  <c r="AA84" i="10" s="1"/>
  <c r="AA85" i="10" s="1"/>
  <c r="AA86" i="10" s="1"/>
  <c r="AA87" i="10" s="1"/>
  <c r="AA88" i="10" s="1"/>
  <c r="H292" i="10"/>
  <c r="H293" i="10" s="1"/>
  <c r="Z693" i="10"/>
  <c r="AB693" i="10" s="1"/>
  <c r="AA320" i="10"/>
  <c r="W754" i="10"/>
  <c r="W756" i="10" s="1"/>
  <c r="Y751" i="10" s="1"/>
  <c r="Z630" i="10"/>
  <c r="AB630" i="10" s="1"/>
  <c r="Z290" i="10"/>
  <c r="Z441" i="10"/>
  <c r="AB441" i="10" s="1"/>
  <c r="J441" i="10"/>
  <c r="K441" i="10" s="1"/>
  <c r="F754" i="10"/>
  <c r="F756" i="10" s="1"/>
  <c r="F766" i="10"/>
  <c r="J751" i="10" s="1"/>
  <c r="J768" i="10" s="1"/>
  <c r="I759" i="10"/>
  <c r="F759" i="10"/>
  <c r="F761" i="10" s="1"/>
  <c r="I751" i="10" s="1"/>
  <c r="E913" i="10" s="1"/>
  <c r="J630" i="10"/>
  <c r="K630" i="10" s="1"/>
  <c r="V913" i="10"/>
  <c r="Z768" i="10"/>
  <c r="Y429" i="10"/>
  <c r="Y415" i="10"/>
  <c r="AA415" i="10"/>
  <c r="D858" i="10"/>
  <c r="D863" i="10"/>
  <c r="AB442" i="10"/>
  <c r="S790" i="10"/>
  <c r="AB790" i="10"/>
  <c r="Z792" i="10" s="1"/>
  <c r="T795" i="10"/>
  <c r="W793" i="10" s="1"/>
  <c r="U800" i="10"/>
  <c r="B858" i="10"/>
  <c r="C863" i="10"/>
  <c r="K858" i="10"/>
  <c r="I860" i="10" s="1"/>
  <c r="D868" i="10"/>
  <c r="F866" i="10" s="1"/>
  <c r="Y290" i="10"/>
  <c r="AA290" i="10"/>
  <c r="K664" i="10"/>
  <c r="J668" i="10" s="1"/>
  <c r="T824" i="10"/>
  <c r="T834" i="10"/>
  <c r="AB631" i="10"/>
  <c r="Z635" i="10" s="1"/>
  <c r="AB601" i="10"/>
  <c r="I572" i="10"/>
  <c r="H572" i="10"/>
  <c r="I164" i="10"/>
  <c r="H164" i="10"/>
  <c r="H166" i="10"/>
  <c r="H511" i="10"/>
  <c r="H522" i="10"/>
  <c r="H508" i="10"/>
  <c r="I508" i="10"/>
  <c r="Y141" i="10"/>
  <c r="Y134" i="10"/>
  <c r="Y681" i="10"/>
  <c r="Y667" i="10"/>
  <c r="AA667" i="10"/>
  <c r="J566" i="10"/>
  <c r="J567" i="10"/>
  <c r="K567" i="10" s="1"/>
  <c r="Y111" i="10"/>
  <c r="Y104" i="10"/>
  <c r="Z566" i="10"/>
  <c r="Z567" i="10"/>
  <c r="AB567" i="10" s="1"/>
  <c r="Y618" i="10"/>
  <c r="Y604" i="10"/>
  <c r="AA604" i="10"/>
  <c r="AB223" i="10"/>
  <c r="Z227" i="10" s="1"/>
  <c r="I290" i="10"/>
  <c r="H290" i="10"/>
  <c r="K692" i="10"/>
  <c r="J697" i="10" s="1"/>
  <c r="H429" i="10"/>
  <c r="H415" i="10"/>
  <c r="I415" i="10"/>
  <c r="T868" i="10"/>
  <c r="T858" i="10"/>
  <c r="W852" i="10"/>
  <c r="K188" i="10"/>
  <c r="AB412" i="10"/>
  <c r="Y418" i="10" s="1"/>
  <c r="AB629" i="10"/>
  <c r="Z634" i="10" s="1"/>
  <c r="K601" i="10"/>
  <c r="H607" i="10" s="1"/>
  <c r="K631" i="10"/>
  <c r="J635" i="10" s="1"/>
  <c r="D834" i="10"/>
  <c r="F832" i="10" s="1"/>
  <c r="B824" i="10"/>
  <c r="C829" i="10"/>
  <c r="K824" i="10"/>
  <c r="I826" i="10" s="1"/>
  <c r="H681" i="10"/>
  <c r="I667" i="10"/>
  <c r="H667" i="10"/>
  <c r="K538" i="10"/>
  <c r="J542" i="10" s="1"/>
  <c r="D795" i="10"/>
  <c r="D790" i="10"/>
  <c r="F784" i="10"/>
  <c r="H509" i="10"/>
  <c r="I509" i="10"/>
  <c r="I320" i="10"/>
  <c r="H320" i="10"/>
  <c r="J415" i="10"/>
  <c r="S858" i="10"/>
  <c r="U868" i="10"/>
  <c r="AB858" i="10"/>
  <c r="Z860" i="10" s="1"/>
  <c r="T863" i="10"/>
  <c r="W861" i="10" s="1"/>
  <c r="AB664" i="10"/>
  <c r="Y670" i="10" s="1"/>
  <c r="AB440" i="10"/>
  <c r="Z445" i="10" s="1"/>
  <c r="D829" i="10"/>
  <c r="D824" i="10"/>
  <c r="F818" i="10"/>
  <c r="J667" i="10"/>
  <c r="H618" i="10"/>
  <c r="H604" i="10"/>
  <c r="I604" i="10"/>
  <c r="AB349" i="10"/>
  <c r="Z353" i="10" s="1"/>
  <c r="I105" i="10"/>
  <c r="T902" i="10"/>
  <c r="T892" i="10"/>
  <c r="Z251" i="10"/>
  <c r="Z252" i="10"/>
  <c r="AB252" i="10" s="1"/>
  <c r="K790" i="10"/>
  <c r="I792" i="10" s="1"/>
  <c r="D800" i="10"/>
  <c r="F798" i="10" s="1"/>
  <c r="B790" i="10"/>
  <c r="C795" i="10"/>
  <c r="K223" i="10"/>
  <c r="J227" i="10" s="1"/>
  <c r="H322" i="10"/>
  <c r="H333" i="10"/>
  <c r="I319" i="10"/>
  <c r="H319" i="10"/>
  <c r="K629" i="10"/>
  <c r="J634" i="10" s="1"/>
  <c r="K349" i="10"/>
  <c r="I106" i="10"/>
  <c r="I109" i="10" s="1"/>
  <c r="H106" i="10"/>
  <c r="H109" i="10" s="1"/>
  <c r="J106" i="10"/>
  <c r="J109" i="10" s="1"/>
  <c r="J693" i="10"/>
  <c r="K693" i="10" s="1"/>
  <c r="Y479" i="10"/>
  <c r="Y481" i="10"/>
  <c r="AA479" i="10"/>
  <c r="D902" i="10"/>
  <c r="F900" i="10" s="1"/>
  <c r="K892" i="10"/>
  <c r="I894" i="10" s="1"/>
  <c r="B892" i="10"/>
  <c r="C897" i="10"/>
  <c r="J377" i="10"/>
  <c r="J378" i="10"/>
  <c r="K378" i="10" s="1"/>
  <c r="Y522" i="10"/>
  <c r="Y511" i="10"/>
  <c r="Y508" i="10"/>
  <c r="AA508" i="10"/>
  <c r="J117" i="10"/>
  <c r="J118" i="10" s="1"/>
  <c r="J119" i="10" s="1"/>
  <c r="J120" i="10" s="1"/>
  <c r="J121" i="10" s="1"/>
  <c r="I114" i="10"/>
  <c r="Y572" i="10"/>
  <c r="K442" i="10"/>
  <c r="J446" i="10" s="1"/>
  <c r="S892" i="10"/>
  <c r="AB892" i="10"/>
  <c r="Z894" i="10" s="1"/>
  <c r="Z895" i="10" s="1"/>
  <c r="T897" i="10"/>
  <c r="W895" i="10" s="1"/>
  <c r="W897" i="10" s="1"/>
  <c r="Z887" i="10" s="1"/>
  <c r="U902" i="10"/>
  <c r="Z479" i="10"/>
  <c r="AB694" i="10"/>
  <c r="K412" i="10"/>
  <c r="J416" i="10" s="1"/>
  <c r="J251" i="10"/>
  <c r="J252" i="10"/>
  <c r="K252" i="10" s="1"/>
  <c r="Y293" i="10"/>
  <c r="Y300" i="10"/>
  <c r="Y301" i="10" s="1"/>
  <c r="G69" i="10"/>
  <c r="J84" i="10" s="1"/>
  <c r="J85" i="10" s="1"/>
  <c r="J86" i="10" s="1"/>
  <c r="J87" i="10" s="1"/>
  <c r="J88" i="10" s="1"/>
  <c r="Z415" i="10"/>
  <c r="Y333" i="10"/>
  <c r="Y322" i="10"/>
  <c r="Y319" i="10"/>
  <c r="AA319" i="10"/>
  <c r="D897" i="10"/>
  <c r="D892" i="10"/>
  <c r="F886" i="10"/>
  <c r="I479" i="10"/>
  <c r="H479" i="10"/>
  <c r="H481" i="10"/>
  <c r="T800" i="10"/>
  <c r="T790" i="10"/>
  <c r="W784" i="10"/>
  <c r="Y164" i="10"/>
  <c r="Y166" i="10"/>
  <c r="AA164" i="10"/>
  <c r="F852" i="10"/>
  <c r="S824" i="10"/>
  <c r="U834" i="10"/>
  <c r="T829" i="10"/>
  <c r="W827" i="10" s="1"/>
  <c r="AB824" i="10"/>
  <c r="Z826" i="10" s="1"/>
  <c r="AB692" i="10"/>
  <c r="Y320" i="10"/>
  <c r="Z319" i="10"/>
  <c r="Z508" i="10"/>
  <c r="W818" i="10"/>
  <c r="H141" i="10"/>
  <c r="H134" i="10"/>
  <c r="AB188" i="10"/>
  <c r="Z193" i="10" s="1"/>
  <c r="AB538" i="10"/>
  <c r="Z542" i="10" s="1"/>
  <c r="Z377" i="10"/>
  <c r="Z378" i="10"/>
  <c r="AB378" i="10" s="1"/>
  <c r="K694" i="10"/>
  <c r="J698" i="10" s="1"/>
  <c r="Z572" i="10"/>
  <c r="J320" i="10"/>
  <c r="K440" i="10"/>
  <c r="H300" i="10" l="1"/>
  <c r="H301" i="10" s="1"/>
  <c r="I303" i="10" s="1"/>
  <c r="W913" i="10"/>
  <c r="EY133" i="14"/>
  <c r="BV129" i="14"/>
  <c r="BX129" i="14"/>
  <c r="BW129" i="14"/>
  <c r="DR130" i="14"/>
  <c r="DC129" i="14"/>
  <c r="CI131" i="14"/>
  <c r="BT130" i="14"/>
  <c r="GI130" i="14"/>
  <c r="DF128" i="14"/>
  <c r="DG128" i="14"/>
  <c r="DE128" i="14"/>
  <c r="DK128" i="14" s="1"/>
  <c r="ET127" i="14"/>
  <c r="EO127" i="14"/>
  <c r="EP127" i="14"/>
  <c r="EN127" i="14"/>
  <c r="CG135" i="14"/>
  <c r="FX126" i="14"/>
  <c r="FY126" i="14"/>
  <c r="FW126" i="14"/>
  <c r="AM131" i="14"/>
  <c r="AS131" i="14"/>
  <c r="AN131" i="14"/>
  <c r="AO131" i="14"/>
  <c r="HF126" i="14"/>
  <c r="HG126" i="14"/>
  <c r="HH126" i="14"/>
  <c r="HQ134" i="14"/>
  <c r="FA129" i="14"/>
  <c r="EL128" i="14"/>
  <c r="GJ128" i="14"/>
  <c r="FU127" i="14"/>
  <c r="AK132" i="14"/>
  <c r="AX133" i="14"/>
  <c r="HS128" i="14"/>
  <c r="HD127" i="14"/>
  <c r="B134" i="14"/>
  <c r="O135" i="14"/>
  <c r="DP135" i="14"/>
  <c r="GH134" i="14"/>
  <c r="F133" i="14"/>
  <c r="D133" i="14"/>
  <c r="E133" i="14"/>
  <c r="HR130" i="14"/>
  <c r="EZ131" i="14"/>
  <c r="W69" i="10"/>
  <c r="U85" i="10" s="1"/>
  <c r="X85" i="10" s="1"/>
  <c r="V69" i="10"/>
  <c r="T85" i="10" s="1"/>
  <c r="W85" i="10" s="1"/>
  <c r="U69" i="10"/>
  <c r="S88" i="10" s="1"/>
  <c r="V88" i="10" s="1"/>
  <c r="F69" i="10"/>
  <c r="D86" i="10" s="1"/>
  <c r="G86" i="10" s="1"/>
  <c r="E69" i="10"/>
  <c r="C87" i="10" s="1"/>
  <c r="F87" i="10" s="1"/>
  <c r="D69" i="10"/>
  <c r="B86" i="10" s="1"/>
  <c r="E86" i="10" s="1"/>
  <c r="W832" i="10"/>
  <c r="W834" i="10" s="1"/>
  <c r="AA819" i="10" s="1"/>
  <c r="W822" i="10"/>
  <c r="W824" i="10" s="1"/>
  <c r="Y819" i="10" s="1"/>
  <c r="W863" i="10"/>
  <c r="Z853" i="10" s="1"/>
  <c r="V916" i="10" s="1"/>
  <c r="F913" i="10"/>
  <c r="Z761" i="10"/>
  <c r="X913" i="10" s="1"/>
  <c r="W900" i="10"/>
  <c r="W902" i="10" s="1"/>
  <c r="AA887" i="10" s="1"/>
  <c r="W917" i="10" s="1"/>
  <c r="W856" i="10"/>
  <c r="W858" i="10" s="1"/>
  <c r="Y853" i="10" s="1"/>
  <c r="W890" i="10"/>
  <c r="W892" i="10" s="1"/>
  <c r="Z762" i="10"/>
  <c r="Z861" i="10"/>
  <c r="Z827" i="10"/>
  <c r="W866" i="10"/>
  <c r="W868" i="10" s="1"/>
  <c r="AA853" i="10" s="1"/>
  <c r="AA870" i="10" s="1"/>
  <c r="W829" i="10"/>
  <c r="Z819" i="10" s="1"/>
  <c r="V915" i="10" s="1"/>
  <c r="F800" i="10"/>
  <c r="J785" i="10" s="1"/>
  <c r="F914" i="10" s="1"/>
  <c r="F827" i="10"/>
  <c r="F829" i="10" s="1"/>
  <c r="I819" i="10" s="1"/>
  <c r="F890" i="10"/>
  <c r="F892" i="10" s="1"/>
  <c r="H887" i="10" s="1"/>
  <c r="H670" i="10"/>
  <c r="H678" i="10" s="1"/>
  <c r="H679" i="10" s="1"/>
  <c r="F856" i="10"/>
  <c r="F858" i="10" s="1"/>
  <c r="H853" i="10" s="1"/>
  <c r="I768" i="10"/>
  <c r="C772" i="10" s="1"/>
  <c r="F772" i="10" s="1"/>
  <c r="F822" i="10"/>
  <c r="F824" i="10" s="1"/>
  <c r="H819" i="10" s="1"/>
  <c r="F788" i="10"/>
  <c r="F790" i="10" s="1"/>
  <c r="F902" i="10"/>
  <c r="J887" i="10" s="1"/>
  <c r="J904" i="10" s="1"/>
  <c r="F895" i="10"/>
  <c r="F897" i="10" s="1"/>
  <c r="I887" i="10" s="1"/>
  <c r="I904" i="10" s="1"/>
  <c r="Y671" i="10"/>
  <c r="Y672" i="10" s="1"/>
  <c r="Y678" i="10"/>
  <c r="Y679" i="10" s="1"/>
  <c r="Y426" i="10"/>
  <c r="Y427" i="10" s="1"/>
  <c r="Y419" i="10"/>
  <c r="Y420" i="10" s="1"/>
  <c r="V917" i="10"/>
  <c r="Z904" i="10"/>
  <c r="Y700" i="10"/>
  <c r="Y711" i="10"/>
  <c r="Y697" i="10"/>
  <c r="AA697" i="10"/>
  <c r="Y174" i="10"/>
  <c r="Y167" i="10"/>
  <c r="AA295" i="10"/>
  <c r="Z295" i="10"/>
  <c r="Y295" i="10"/>
  <c r="H115" i="10"/>
  <c r="I115" i="10"/>
  <c r="J115" i="10"/>
  <c r="I895" i="10"/>
  <c r="F793" i="10"/>
  <c r="F795" i="10" s="1"/>
  <c r="I785" i="10" s="1"/>
  <c r="Z416" i="10"/>
  <c r="Y635" i="10"/>
  <c r="AA635" i="10"/>
  <c r="Z793" i="10"/>
  <c r="Z294" i="10"/>
  <c r="W798" i="10"/>
  <c r="W800" i="10" s="1"/>
  <c r="AA785" i="10" s="1"/>
  <c r="F861" i="10"/>
  <c r="F863" i="10" s="1"/>
  <c r="I853" i="10" s="1"/>
  <c r="I136" i="10"/>
  <c r="H136" i="10"/>
  <c r="J136" i="10"/>
  <c r="H135" i="10"/>
  <c r="K251" i="10"/>
  <c r="J256" i="10" s="1"/>
  <c r="K377" i="10"/>
  <c r="J382" i="10" s="1"/>
  <c r="H355" i="10"/>
  <c r="H353" i="10"/>
  <c r="I353" i="10"/>
  <c r="H615" i="10"/>
  <c r="H616" i="10" s="1"/>
  <c r="H608" i="10"/>
  <c r="H609" i="10" s="1"/>
  <c r="J295" i="10"/>
  <c r="H295" i="10"/>
  <c r="I295" i="10"/>
  <c r="I605" i="10"/>
  <c r="H605" i="10"/>
  <c r="H196" i="10"/>
  <c r="H207" i="10"/>
  <c r="H193" i="10"/>
  <c r="I193" i="10"/>
  <c r="AB566" i="10"/>
  <c r="Z571" i="10" s="1"/>
  <c r="Y294" i="10"/>
  <c r="W795" i="10"/>
  <c r="Z785" i="10" s="1"/>
  <c r="U770" i="10"/>
  <c r="X770" i="10" s="1"/>
  <c r="U771" i="10"/>
  <c r="X771" i="10" s="1"/>
  <c r="U772" i="10"/>
  <c r="X772" i="10" s="1"/>
  <c r="U773" i="10"/>
  <c r="X773" i="10" s="1"/>
  <c r="U774" i="10"/>
  <c r="X774" i="10" s="1"/>
  <c r="H489" i="10"/>
  <c r="H482" i="10"/>
  <c r="AB377" i="10"/>
  <c r="I135" i="10"/>
  <c r="H142" i="10"/>
  <c r="H416" i="10"/>
  <c r="I416" i="10"/>
  <c r="J353" i="10"/>
  <c r="I793" i="10"/>
  <c r="Y353" i="10"/>
  <c r="AA353" i="10"/>
  <c r="Y355" i="10"/>
  <c r="Y459" i="10"/>
  <c r="Y448" i="10"/>
  <c r="Y445" i="10"/>
  <c r="AA445" i="10"/>
  <c r="F834" i="10"/>
  <c r="J819" i="10" s="1"/>
  <c r="J605" i="10"/>
  <c r="J193" i="10"/>
  <c r="Y106" i="10"/>
  <c r="AA106" i="10"/>
  <c r="Z106" i="10"/>
  <c r="Y105" i="10"/>
  <c r="I762" i="10"/>
  <c r="I761" i="10"/>
  <c r="H751" i="10"/>
  <c r="H668" i="10"/>
  <c r="I668" i="10"/>
  <c r="F868" i="10"/>
  <c r="J853" i="10" s="1"/>
  <c r="U913" i="10"/>
  <c r="Y768" i="10"/>
  <c r="H459" i="10"/>
  <c r="H448" i="10"/>
  <c r="I445" i="10"/>
  <c r="H445" i="10"/>
  <c r="Y542" i="10"/>
  <c r="AA542" i="10"/>
  <c r="Y544" i="10"/>
  <c r="H637" i="10"/>
  <c r="H648" i="10"/>
  <c r="I634" i="10"/>
  <c r="H634" i="10"/>
  <c r="H330" i="10"/>
  <c r="H323" i="10"/>
  <c r="H227" i="10"/>
  <c r="H229" i="10"/>
  <c r="I227" i="10"/>
  <c r="H542" i="10"/>
  <c r="I542" i="10"/>
  <c r="H544" i="10"/>
  <c r="I635" i="10"/>
  <c r="H635" i="10"/>
  <c r="Y648" i="10"/>
  <c r="Y637" i="10"/>
  <c r="Y634" i="10"/>
  <c r="AA634" i="10"/>
  <c r="H294" i="10"/>
  <c r="Y112" i="10"/>
  <c r="Z105" i="10"/>
  <c r="W788" i="10"/>
  <c r="W790" i="10" s="1"/>
  <c r="T770" i="10"/>
  <c r="W770" i="10" s="1"/>
  <c r="T771" i="10"/>
  <c r="W771" i="10" s="1"/>
  <c r="T772" i="10"/>
  <c r="W772" i="10" s="1"/>
  <c r="T773" i="10"/>
  <c r="W773" i="10" s="1"/>
  <c r="T774" i="10"/>
  <c r="W774" i="10" s="1"/>
  <c r="Y698" i="10"/>
  <c r="AA698" i="10"/>
  <c r="Y519" i="10"/>
  <c r="Y512" i="10"/>
  <c r="Y489" i="10"/>
  <c r="Y482" i="10"/>
  <c r="AB251" i="10"/>
  <c r="I861" i="10"/>
  <c r="Y668" i="10"/>
  <c r="AA668" i="10"/>
  <c r="H418" i="10"/>
  <c r="Y136" i="10"/>
  <c r="AA136" i="10"/>
  <c r="Z136" i="10"/>
  <c r="Y135" i="10"/>
  <c r="H519" i="10"/>
  <c r="H512" i="10"/>
  <c r="Y605" i="10"/>
  <c r="AA605" i="10"/>
  <c r="Y446" i="10"/>
  <c r="AA446" i="10"/>
  <c r="J445" i="10"/>
  <c r="H698" i="10"/>
  <c r="I698" i="10"/>
  <c r="Y196" i="10"/>
  <c r="Y207" i="10"/>
  <c r="Y193" i="10"/>
  <c r="AA193" i="10"/>
  <c r="Z697" i="10"/>
  <c r="Y330" i="10"/>
  <c r="Y323" i="10"/>
  <c r="Z303" i="10"/>
  <c r="AA306" i="10"/>
  <c r="AA307" i="10" s="1"/>
  <c r="AA308" i="10" s="1"/>
  <c r="AA309" i="10" s="1"/>
  <c r="AA310" i="10" s="1"/>
  <c r="Z698" i="10"/>
  <c r="I446" i="10"/>
  <c r="H446" i="10"/>
  <c r="Z668" i="10"/>
  <c r="I827" i="10"/>
  <c r="D770" i="10"/>
  <c r="G770" i="10" s="1"/>
  <c r="D771" i="10"/>
  <c r="G771" i="10" s="1"/>
  <c r="D772" i="10"/>
  <c r="G772" i="10" s="1"/>
  <c r="D773" i="10"/>
  <c r="G773" i="10" s="1"/>
  <c r="D774" i="10"/>
  <c r="G774" i="10" s="1"/>
  <c r="Y416" i="10"/>
  <c r="AA416" i="10"/>
  <c r="H711" i="10"/>
  <c r="H700" i="10"/>
  <c r="H697" i="10"/>
  <c r="I697" i="10"/>
  <c r="Y229" i="10"/>
  <c r="Y227" i="10"/>
  <c r="AA227" i="10"/>
  <c r="Y607" i="10"/>
  <c r="K566" i="10"/>
  <c r="J571" i="10" s="1"/>
  <c r="Z135" i="10"/>
  <c r="Y142" i="10"/>
  <c r="H174" i="10"/>
  <c r="H167" i="10"/>
  <c r="Z605" i="10"/>
  <c r="Z446" i="10"/>
  <c r="CB129" i="14" l="1"/>
  <c r="I294" i="10"/>
  <c r="J306" i="10"/>
  <c r="J307" i="10" s="1"/>
  <c r="J308" i="10" s="1"/>
  <c r="J309" i="10" s="1"/>
  <c r="J310" i="10" s="1"/>
  <c r="C86" i="10"/>
  <c r="F86" i="10" s="1"/>
  <c r="C85" i="10"/>
  <c r="F85" i="10" s="1"/>
  <c r="U87" i="10"/>
  <c r="X87" i="10" s="1"/>
  <c r="U86" i="10"/>
  <c r="X86" i="10" s="1"/>
  <c r="D87" i="10"/>
  <c r="G87" i="10" s="1"/>
  <c r="D85" i="10"/>
  <c r="G85" i="10" s="1"/>
  <c r="D84" i="10"/>
  <c r="G84" i="10" s="1"/>
  <c r="S85" i="10"/>
  <c r="V85" i="10" s="1"/>
  <c r="Y85" i="10" s="1"/>
  <c r="Z85" i="10" s="1"/>
  <c r="AB85" i="10" s="1"/>
  <c r="T86" i="10"/>
  <c r="W86" i="10" s="1"/>
  <c r="AA770" i="10"/>
  <c r="AA771" i="10" s="1"/>
  <c r="AA772" i="10" s="1"/>
  <c r="AA773" i="10" s="1"/>
  <c r="AA774" i="10" s="1"/>
  <c r="T87" i="10"/>
  <c r="W87" i="10" s="1"/>
  <c r="Z870" i="10"/>
  <c r="T873" i="10" s="1"/>
  <c r="W873" i="10" s="1"/>
  <c r="U84" i="10"/>
  <c r="X84" i="10" s="1"/>
  <c r="U88" i="10"/>
  <c r="X88" i="10" s="1"/>
  <c r="J133" i="14"/>
  <c r="D88" i="10"/>
  <c r="G88" i="10" s="1"/>
  <c r="HL127" i="14"/>
  <c r="HH127" i="14"/>
  <c r="HF127" i="14"/>
  <c r="HG127" i="14"/>
  <c r="EN128" i="14"/>
  <c r="EO128" i="14"/>
  <c r="EP128" i="14"/>
  <c r="ET128" i="14"/>
  <c r="BV130" i="14"/>
  <c r="BW130" i="14"/>
  <c r="BX130" i="14"/>
  <c r="GH135" i="14"/>
  <c r="HS129" i="14"/>
  <c r="HD128" i="14"/>
  <c r="FA130" i="14"/>
  <c r="EL129" i="14"/>
  <c r="CI132" i="14"/>
  <c r="BT131" i="14"/>
  <c r="AX134" i="14"/>
  <c r="AK133" i="14"/>
  <c r="HQ135" i="14"/>
  <c r="DE129" i="14"/>
  <c r="DF129" i="14"/>
  <c r="DG129" i="14"/>
  <c r="EY134" i="14"/>
  <c r="EZ132" i="14"/>
  <c r="DP136" i="14"/>
  <c r="AO132" i="14"/>
  <c r="AM132" i="14"/>
  <c r="AS132" i="14" s="1"/>
  <c r="AN132" i="14"/>
  <c r="DR131" i="14"/>
  <c r="DC130" i="14"/>
  <c r="B135" i="14"/>
  <c r="O136" i="14"/>
  <c r="FW127" i="14"/>
  <c r="FX127" i="14"/>
  <c r="FY127" i="14"/>
  <c r="GC127" i="14"/>
  <c r="CG136" i="14"/>
  <c r="HR131" i="14"/>
  <c r="D134" i="14"/>
  <c r="E134" i="14"/>
  <c r="F134" i="14"/>
  <c r="GJ129" i="14"/>
  <c r="FU128" i="14"/>
  <c r="GI131" i="14"/>
  <c r="S87" i="10"/>
  <c r="V87" i="10" s="1"/>
  <c r="S86" i="10"/>
  <c r="V86" i="10" s="1"/>
  <c r="T84" i="10"/>
  <c r="W84" i="10" s="1"/>
  <c r="T88" i="10"/>
  <c r="W88" i="10" s="1"/>
  <c r="S84" i="10"/>
  <c r="V84" i="10" s="1"/>
  <c r="C88" i="10"/>
  <c r="F88" i="10" s="1"/>
  <c r="B88" i="10"/>
  <c r="E88" i="10" s="1"/>
  <c r="B85" i="10"/>
  <c r="E85" i="10" s="1"/>
  <c r="B84" i="10"/>
  <c r="E84" i="10" s="1"/>
  <c r="B87" i="10"/>
  <c r="E87" i="10" s="1"/>
  <c r="C84" i="10"/>
  <c r="F84" i="10" s="1"/>
  <c r="W915" i="10"/>
  <c r="AA836" i="10"/>
  <c r="U839" i="10" s="1"/>
  <c r="X839" i="10" s="1"/>
  <c r="H671" i="10"/>
  <c r="H672" i="10" s="1"/>
  <c r="Z830" i="10"/>
  <c r="J802" i="10"/>
  <c r="D805" i="10" s="1"/>
  <c r="G805" i="10" s="1"/>
  <c r="W916" i="10"/>
  <c r="AA904" i="10"/>
  <c r="U906" i="10" s="1"/>
  <c r="X906" i="10" s="1"/>
  <c r="Z672" i="10"/>
  <c r="Z897" i="10"/>
  <c r="X917" i="10" s="1"/>
  <c r="Z829" i="10"/>
  <c r="AA838" i="10" s="1"/>
  <c r="AA839" i="10" s="1"/>
  <c r="AA840" i="10" s="1"/>
  <c r="AA841" i="10" s="1"/>
  <c r="AA842" i="10" s="1"/>
  <c r="Z898" i="10"/>
  <c r="Y887" i="10"/>
  <c r="U917" i="10" s="1"/>
  <c r="Z109" i="10"/>
  <c r="Z864" i="10"/>
  <c r="Z836" i="10"/>
  <c r="T842" i="10" s="1"/>
  <c r="W842" i="10" s="1"/>
  <c r="Z139" i="10"/>
  <c r="AA139" i="10"/>
  <c r="Y139" i="10"/>
  <c r="Z420" i="10"/>
  <c r="Z863" i="10"/>
  <c r="AA872" i="10" s="1"/>
  <c r="AA873" i="10" s="1"/>
  <c r="AA874" i="10" s="1"/>
  <c r="AA875" i="10" s="1"/>
  <c r="AA876" i="10" s="1"/>
  <c r="E915" i="10"/>
  <c r="I836" i="10"/>
  <c r="C841" i="10" s="1"/>
  <c r="F841" i="10" s="1"/>
  <c r="C770" i="10"/>
  <c r="F770" i="10" s="1"/>
  <c r="I609" i="10"/>
  <c r="C774" i="10"/>
  <c r="F774" i="10" s="1"/>
  <c r="C773" i="10"/>
  <c r="F773" i="10" s="1"/>
  <c r="C771" i="10"/>
  <c r="F771" i="10" s="1"/>
  <c r="F917" i="10"/>
  <c r="I139" i="10"/>
  <c r="I897" i="10"/>
  <c r="J906" i="10" s="1"/>
  <c r="J907" i="10" s="1"/>
  <c r="J908" i="10" s="1"/>
  <c r="J909" i="10" s="1"/>
  <c r="J910" i="10" s="1"/>
  <c r="E917" i="10"/>
  <c r="D906" i="10"/>
  <c r="G906" i="10" s="1"/>
  <c r="D907" i="10"/>
  <c r="G907" i="10" s="1"/>
  <c r="D908" i="10"/>
  <c r="G908" i="10" s="1"/>
  <c r="D909" i="10"/>
  <c r="G909" i="10" s="1"/>
  <c r="D910" i="10"/>
  <c r="G910" i="10" s="1"/>
  <c r="D915" i="10"/>
  <c r="H836" i="10"/>
  <c r="I513" i="10"/>
  <c r="H520" i="10"/>
  <c r="Y270" i="10"/>
  <c r="Y259" i="10"/>
  <c r="Y256" i="10"/>
  <c r="AA256" i="10"/>
  <c r="E914" i="10"/>
  <c r="I802" i="10"/>
  <c r="C118" i="10"/>
  <c r="F118" i="10" s="1"/>
  <c r="C117" i="10"/>
  <c r="F117" i="10" s="1"/>
  <c r="C120" i="10"/>
  <c r="F120" i="10" s="1"/>
  <c r="C119" i="10"/>
  <c r="F119" i="10" s="1"/>
  <c r="C121" i="10"/>
  <c r="F121" i="10" s="1"/>
  <c r="H169" i="10"/>
  <c r="J169" i="10"/>
  <c r="I169" i="10"/>
  <c r="H168" i="10"/>
  <c r="Y615" i="10"/>
  <c r="Y608" i="10"/>
  <c r="Z256" i="10"/>
  <c r="J684" i="10"/>
  <c r="J685" i="10" s="1"/>
  <c r="J686" i="10" s="1"/>
  <c r="J687" i="10" s="1"/>
  <c r="J688" i="10" s="1"/>
  <c r="I681" i="10"/>
  <c r="U872" i="10"/>
  <c r="X872" i="10" s="1"/>
  <c r="U873" i="10"/>
  <c r="X873" i="10" s="1"/>
  <c r="U875" i="10"/>
  <c r="X875" i="10" s="1"/>
  <c r="U874" i="10"/>
  <c r="X874" i="10" s="1"/>
  <c r="U876" i="10"/>
  <c r="X876" i="10" s="1"/>
  <c r="S770" i="10"/>
  <c r="V770" i="10" s="1"/>
  <c r="Y770" i="10" s="1"/>
  <c r="Z770" i="10" s="1"/>
  <c r="S771" i="10"/>
  <c r="V771" i="10" s="1"/>
  <c r="Y771" i="10" s="1"/>
  <c r="Z771" i="10" s="1"/>
  <c r="S772" i="10"/>
  <c r="V772" i="10" s="1"/>
  <c r="Y772" i="10" s="1"/>
  <c r="Z772" i="10" s="1"/>
  <c r="S773" i="10"/>
  <c r="V773" i="10" s="1"/>
  <c r="Y773" i="10" s="1"/>
  <c r="Z773" i="10" s="1"/>
  <c r="S774" i="10"/>
  <c r="V774" i="10" s="1"/>
  <c r="Y774" i="10" s="1"/>
  <c r="Z774" i="10" s="1"/>
  <c r="I672" i="10"/>
  <c r="AA109" i="10"/>
  <c r="I144" i="10"/>
  <c r="J147" i="10"/>
  <c r="J148" i="10" s="1"/>
  <c r="J149" i="10" s="1"/>
  <c r="J150" i="10" s="1"/>
  <c r="J151" i="10" s="1"/>
  <c r="I484" i="10"/>
  <c r="H484" i="10"/>
  <c r="J484" i="10"/>
  <c r="H483" i="10"/>
  <c r="I610" i="10"/>
  <c r="I613" i="10" s="1"/>
  <c r="J610" i="10"/>
  <c r="J613" i="10" s="1"/>
  <c r="H610" i="10"/>
  <c r="H613" i="10" s="1"/>
  <c r="H259" i="10"/>
  <c r="H270" i="10"/>
  <c r="H256" i="10"/>
  <c r="I256" i="10"/>
  <c r="I796" i="10"/>
  <c r="H785" i="10"/>
  <c r="I795" i="10"/>
  <c r="B117" i="10"/>
  <c r="E117" i="10" s="1"/>
  <c r="B119" i="10"/>
  <c r="E119" i="10" s="1"/>
  <c r="B118" i="10"/>
  <c r="E118" i="10" s="1"/>
  <c r="B120" i="10"/>
  <c r="E120" i="10" s="1"/>
  <c r="B121" i="10"/>
  <c r="E121" i="10" s="1"/>
  <c r="Y708" i="10"/>
  <c r="Y701" i="10"/>
  <c r="U915" i="10"/>
  <c r="Y836" i="10"/>
  <c r="I829" i="10"/>
  <c r="H175" i="10"/>
  <c r="I168" i="10"/>
  <c r="H552" i="10"/>
  <c r="H545" i="10"/>
  <c r="H645" i="10"/>
  <c r="H638" i="10"/>
  <c r="D913" i="10"/>
  <c r="H768" i="10"/>
  <c r="Y109" i="10"/>
  <c r="H490" i="10"/>
  <c r="I483" i="10"/>
  <c r="V914" i="10"/>
  <c r="Z802" i="10"/>
  <c r="I298" i="10"/>
  <c r="I304" i="10" s="1"/>
  <c r="J621" i="10"/>
  <c r="J622" i="10" s="1"/>
  <c r="J623" i="10" s="1"/>
  <c r="J624" i="10" s="1"/>
  <c r="J625" i="10" s="1"/>
  <c r="I618" i="10"/>
  <c r="H363" i="10"/>
  <c r="H356" i="10"/>
  <c r="E916" i="10"/>
  <c r="I870" i="10"/>
  <c r="H86" i="10"/>
  <c r="I86" i="10" s="1"/>
  <c r="K86" i="10" s="1"/>
  <c r="Y169" i="10"/>
  <c r="AA169" i="10"/>
  <c r="Z169" i="10"/>
  <c r="Y168" i="10"/>
  <c r="D916" i="10"/>
  <c r="H870" i="10"/>
  <c r="C907" i="10"/>
  <c r="F907" i="10" s="1"/>
  <c r="C906" i="10"/>
  <c r="F906" i="10" s="1"/>
  <c r="C909" i="10"/>
  <c r="F909" i="10" s="1"/>
  <c r="C908" i="10"/>
  <c r="F908" i="10" s="1"/>
  <c r="C910" i="10"/>
  <c r="F910" i="10" s="1"/>
  <c r="I898" i="10"/>
  <c r="I830" i="10"/>
  <c r="Y638" i="10"/>
  <c r="Y645" i="10"/>
  <c r="Y204" i="10"/>
  <c r="Y197" i="10"/>
  <c r="H419" i="10"/>
  <c r="H426" i="10"/>
  <c r="Y484" i="10"/>
  <c r="Z484" i="10"/>
  <c r="AA484" i="10"/>
  <c r="Y483" i="10"/>
  <c r="Z796" i="10"/>
  <c r="Y785" i="10"/>
  <c r="Z795" i="10"/>
  <c r="I325" i="10"/>
  <c r="J325" i="10"/>
  <c r="H325" i="10"/>
  <c r="H324" i="10"/>
  <c r="Y552" i="10"/>
  <c r="Y545" i="10"/>
  <c r="F916" i="10"/>
  <c r="J870" i="10"/>
  <c r="G913" i="10"/>
  <c r="J770" i="10"/>
  <c r="J771" i="10" s="1"/>
  <c r="J772" i="10" s="1"/>
  <c r="J773" i="10" s="1"/>
  <c r="J774" i="10" s="1"/>
  <c r="Y363" i="10"/>
  <c r="Y356" i="10"/>
  <c r="Y396" i="10"/>
  <c r="Y385" i="10"/>
  <c r="Y382" i="10"/>
  <c r="AA382" i="10"/>
  <c r="H197" i="10"/>
  <c r="H204" i="10"/>
  <c r="H298" i="10"/>
  <c r="H304" i="10" s="1"/>
  <c r="J139" i="10"/>
  <c r="W914" i="10"/>
  <c r="AA802" i="10"/>
  <c r="Y298" i="10"/>
  <c r="Y304" i="10" s="1"/>
  <c r="Y175" i="10"/>
  <c r="Z168" i="10"/>
  <c r="I863" i="10"/>
  <c r="D917" i="10"/>
  <c r="H904" i="10"/>
  <c r="Z513" i="10"/>
  <c r="Y520" i="10"/>
  <c r="AA147" i="10"/>
  <c r="AA148" i="10" s="1"/>
  <c r="AA149" i="10" s="1"/>
  <c r="AA150" i="10" s="1"/>
  <c r="AA151" i="10" s="1"/>
  <c r="Z144" i="10"/>
  <c r="H708" i="10"/>
  <c r="H701" i="10"/>
  <c r="Z325" i="10"/>
  <c r="Y325" i="10"/>
  <c r="AA325" i="10"/>
  <c r="Y324" i="10"/>
  <c r="Y237" i="10"/>
  <c r="Y230" i="10"/>
  <c r="Z324" i="10"/>
  <c r="Y331" i="10"/>
  <c r="Y490" i="10"/>
  <c r="Z483" i="10"/>
  <c r="H331" i="10"/>
  <c r="I324" i="10"/>
  <c r="Y456" i="10"/>
  <c r="Y449" i="10"/>
  <c r="Z382" i="10"/>
  <c r="Y585" i="10"/>
  <c r="Y574" i="10"/>
  <c r="Y571" i="10"/>
  <c r="AA571" i="10"/>
  <c r="J298" i="10"/>
  <c r="J304" i="10" s="1"/>
  <c r="H139" i="10"/>
  <c r="Z298" i="10"/>
  <c r="Z304" i="10" s="1"/>
  <c r="I864" i="10"/>
  <c r="U916" i="10"/>
  <c r="Y870" i="10"/>
  <c r="AA421" i="10"/>
  <c r="AA424" i="10" s="1"/>
  <c r="Z421" i="10"/>
  <c r="Z424" i="10" s="1"/>
  <c r="Y421" i="10"/>
  <c r="Y424" i="10" s="1"/>
  <c r="Z681" i="10"/>
  <c r="AA684" i="10"/>
  <c r="AA685" i="10" s="1"/>
  <c r="AA686" i="10" s="1"/>
  <c r="AA687" i="10" s="1"/>
  <c r="AA688" i="10" s="1"/>
  <c r="H585" i="10"/>
  <c r="H574" i="10"/>
  <c r="I571" i="10"/>
  <c r="H571" i="10"/>
  <c r="I514" i="10"/>
  <c r="J514" i="10"/>
  <c r="H514" i="10"/>
  <c r="H513" i="10"/>
  <c r="Y514" i="10"/>
  <c r="AA514" i="10"/>
  <c r="Z514" i="10"/>
  <c r="Y513" i="10"/>
  <c r="Z114" i="10"/>
  <c r="AA117" i="10"/>
  <c r="AA118" i="10" s="1"/>
  <c r="AA119" i="10" s="1"/>
  <c r="AA120" i="10" s="1"/>
  <c r="AA121" i="10" s="1"/>
  <c r="H237" i="10"/>
  <c r="H230" i="10"/>
  <c r="H456" i="10"/>
  <c r="H449" i="10"/>
  <c r="F915" i="10"/>
  <c r="J836" i="10"/>
  <c r="H396" i="10"/>
  <c r="H385" i="10"/>
  <c r="I382" i="10"/>
  <c r="H382" i="10"/>
  <c r="D117" i="10"/>
  <c r="G117" i="10" s="1"/>
  <c r="D118" i="10"/>
  <c r="G118" i="10" s="1"/>
  <c r="D119" i="10"/>
  <c r="G119" i="10" s="1"/>
  <c r="D120" i="10"/>
  <c r="G120" i="10" s="1"/>
  <c r="D121" i="10"/>
  <c r="G121" i="10" s="1"/>
  <c r="AA298" i="10"/>
  <c r="AA304" i="10" s="1"/>
  <c r="T906" i="10"/>
  <c r="W906" i="10" s="1"/>
  <c r="T907" i="10"/>
  <c r="W907" i="10" s="1"/>
  <c r="T908" i="10"/>
  <c r="W908" i="10" s="1"/>
  <c r="T909" i="10"/>
  <c r="W909" i="10" s="1"/>
  <c r="T910" i="10"/>
  <c r="W910" i="10" s="1"/>
  <c r="AA432" i="10"/>
  <c r="AA433" i="10" s="1"/>
  <c r="AA434" i="10" s="1"/>
  <c r="AA435" i="10" s="1"/>
  <c r="AA436" i="10" s="1"/>
  <c r="Z429" i="10"/>
  <c r="Y673" i="10"/>
  <c r="Y676" i="10" s="1"/>
  <c r="Z673" i="10"/>
  <c r="Z676" i="10" s="1"/>
  <c r="AA673" i="10"/>
  <c r="AA676" i="10" s="1"/>
  <c r="DK129" i="14" l="1"/>
  <c r="U842" i="10"/>
  <c r="X842" i="10" s="1"/>
  <c r="U841" i="10"/>
  <c r="X841" i="10" s="1"/>
  <c r="U840" i="10"/>
  <c r="X840" i="10" s="1"/>
  <c r="U838" i="10"/>
  <c r="X838" i="10" s="1"/>
  <c r="H673" i="10"/>
  <c r="H676" i="10" s="1"/>
  <c r="H682" i="10" s="1"/>
  <c r="H84" i="10"/>
  <c r="I84" i="10" s="1"/>
  <c r="K84" i="10" s="1"/>
  <c r="H85" i="10"/>
  <c r="I85" i="10" s="1"/>
  <c r="K85" i="10" s="1"/>
  <c r="J673" i="10"/>
  <c r="J676" i="10" s="1"/>
  <c r="J682" i="10" s="1"/>
  <c r="H87" i="10"/>
  <c r="I87" i="10" s="1"/>
  <c r="K87" i="10" s="1"/>
  <c r="T876" i="10"/>
  <c r="W876" i="10" s="1"/>
  <c r="T874" i="10"/>
  <c r="W874" i="10" s="1"/>
  <c r="Y87" i="10"/>
  <c r="Z87" i="10" s="1"/>
  <c r="AB87" i="10" s="1"/>
  <c r="AA906" i="10"/>
  <c r="AA907" i="10" s="1"/>
  <c r="AA908" i="10" s="1"/>
  <c r="AA909" i="10" s="1"/>
  <c r="AA910" i="10" s="1"/>
  <c r="T875" i="10"/>
  <c r="W875" i="10" s="1"/>
  <c r="X915" i="10"/>
  <c r="T872" i="10"/>
  <c r="W872" i="10" s="1"/>
  <c r="AB773" i="10"/>
  <c r="AB772" i="10"/>
  <c r="AB771" i="10"/>
  <c r="AB770" i="10"/>
  <c r="Y86" i="10"/>
  <c r="Z86" i="10" s="1"/>
  <c r="AB86" i="10" s="1"/>
  <c r="Y84" i="10"/>
  <c r="Z84" i="10" s="1"/>
  <c r="AB84" i="10" s="1"/>
  <c r="Y88" i="10"/>
  <c r="Z88" i="10" s="1"/>
  <c r="AB88" i="10" s="1"/>
  <c r="Y904" i="10"/>
  <c r="S906" i="10" s="1"/>
  <c r="V906" i="10" s="1"/>
  <c r="Y906" i="10" s="1"/>
  <c r="Z906" i="10" s="1"/>
  <c r="AB774" i="10"/>
  <c r="D804" i="10"/>
  <c r="G804" i="10" s="1"/>
  <c r="J134" i="14"/>
  <c r="H88" i="10"/>
  <c r="I88" i="10" s="1"/>
  <c r="K88" i="10" s="1"/>
  <c r="I673" i="10"/>
  <c r="I676" i="10" s="1"/>
  <c r="I682" i="10" s="1"/>
  <c r="DG130" i="14"/>
  <c r="DF130" i="14"/>
  <c r="DE130" i="14"/>
  <c r="CB131" i="14"/>
  <c r="BX131" i="14"/>
  <c r="BV131" i="14"/>
  <c r="BW131" i="14"/>
  <c r="CG137" i="14"/>
  <c r="DR132" i="14"/>
  <c r="DC131" i="14"/>
  <c r="EY135" i="14"/>
  <c r="CI133" i="14"/>
  <c r="BT132" i="14"/>
  <c r="B136" i="14"/>
  <c r="O137" i="14"/>
  <c r="HQ136" i="14"/>
  <c r="EP129" i="14"/>
  <c r="EN129" i="14"/>
  <c r="ET129" i="14" s="1"/>
  <c r="EO129" i="14"/>
  <c r="GH136" i="14"/>
  <c r="GI132" i="14"/>
  <c r="J135" i="14"/>
  <c r="D135" i="14"/>
  <c r="F135" i="14"/>
  <c r="E135" i="14"/>
  <c r="DP137" i="14"/>
  <c r="FA131" i="14"/>
  <c r="EL130" i="14"/>
  <c r="FY128" i="14"/>
  <c r="FW128" i="14"/>
  <c r="GC128" i="14" s="1"/>
  <c r="FX128" i="14"/>
  <c r="AN133" i="14"/>
  <c r="AM133" i="14"/>
  <c r="AO133" i="14"/>
  <c r="HH128" i="14"/>
  <c r="HF128" i="14"/>
  <c r="HL128" i="14" s="1"/>
  <c r="HG128" i="14"/>
  <c r="GJ130" i="14"/>
  <c r="FU129" i="14"/>
  <c r="HR132" i="14"/>
  <c r="EZ133" i="14"/>
  <c r="AK134" i="14"/>
  <c r="AX135" i="14"/>
  <c r="HS130" i="14"/>
  <c r="HD129" i="14"/>
  <c r="D808" i="10"/>
  <c r="G808" i="10" s="1"/>
  <c r="D806" i="10"/>
  <c r="G806" i="10" s="1"/>
  <c r="D807" i="10"/>
  <c r="G807" i="10" s="1"/>
  <c r="U907" i="10"/>
  <c r="X907" i="10" s="1"/>
  <c r="X916" i="10"/>
  <c r="U908" i="10"/>
  <c r="X908" i="10" s="1"/>
  <c r="T841" i="10"/>
  <c r="W841" i="10" s="1"/>
  <c r="T840" i="10"/>
  <c r="W840" i="10" s="1"/>
  <c r="T839" i="10"/>
  <c r="W839" i="10" s="1"/>
  <c r="T838" i="10"/>
  <c r="W838" i="10" s="1"/>
  <c r="U910" i="10"/>
  <c r="X910" i="10" s="1"/>
  <c r="U909" i="10"/>
  <c r="X909" i="10" s="1"/>
  <c r="C838" i="10"/>
  <c r="F838" i="10" s="1"/>
  <c r="C842" i="10"/>
  <c r="F842" i="10" s="1"/>
  <c r="C840" i="10"/>
  <c r="F840" i="10" s="1"/>
  <c r="C839" i="10"/>
  <c r="F839" i="10" s="1"/>
  <c r="AA487" i="10"/>
  <c r="Y172" i="10"/>
  <c r="AA328" i="10"/>
  <c r="Z487" i="10"/>
  <c r="Y328" i="10"/>
  <c r="Y487" i="10"/>
  <c r="H517" i="10"/>
  <c r="G917" i="10"/>
  <c r="I328" i="10"/>
  <c r="J487" i="10"/>
  <c r="H487" i="10"/>
  <c r="I487" i="10"/>
  <c r="D306" i="10"/>
  <c r="G306" i="10" s="1"/>
  <c r="D307" i="10"/>
  <c r="G307" i="10" s="1"/>
  <c r="D308" i="10"/>
  <c r="G308" i="10" s="1"/>
  <c r="D309" i="10"/>
  <c r="G309" i="10" s="1"/>
  <c r="D310" i="10"/>
  <c r="G310" i="10" s="1"/>
  <c r="U306" i="10"/>
  <c r="X306" i="10" s="1"/>
  <c r="U307" i="10"/>
  <c r="X307" i="10" s="1"/>
  <c r="U309" i="10"/>
  <c r="X309" i="10" s="1"/>
  <c r="U308" i="10"/>
  <c r="X308" i="10" s="1"/>
  <c r="U310" i="10"/>
  <c r="X310" i="10" s="1"/>
  <c r="C306" i="10"/>
  <c r="F306" i="10" s="1"/>
  <c r="C307" i="10"/>
  <c r="F307" i="10" s="1"/>
  <c r="C308" i="10"/>
  <c r="F308" i="10" s="1"/>
  <c r="C309" i="10"/>
  <c r="F309" i="10" s="1"/>
  <c r="C310" i="10"/>
  <c r="F310" i="10" s="1"/>
  <c r="S307" i="10"/>
  <c r="V307" i="10" s="1"/>
  <c r="S306" i="10"/>
  <c r="V306" i="10" s="1"/>
  <c r="S308" i="10"/>
  <c r="V308" i="10" s="1"/>
  <c r="S309" i="10"/>
  <c r="V309" i="10" s="1"/>
  <c r="S310" i="10"/>
  <c r="V310" i="10" s="1"/>
  <c r="T306" i="10"/>
  <c r="W306" i="10" s="1"/>
  <c r="T307" i="10"/>
  <c r="W307" i="10" s="1"/>
  <c r="T308" i="10"/>
  <c r="W308" i="10" s="1"/>
  <c r="T309" i="10"/>
  <c r="W309" i="10" s="1"/>
  <c r="T310" i="10"/>
  <c r="W310" i="10" s="1"/>
  <c r="B306" i="10"/>
  <c r="E306" i="10" s="1"/>
  <c r="B308" i="10"/>
  <c r="E308" i="10" s="1"/>
  <c r="B309" i="10"/>
  <c r="E309" i="10" s="1"/>
  <c r="B307" i="10"/>
  <c r="E307" i="10" s="1"/>
  <c r="B310" i="10"/>
  <c r="E310" i="10" s="1"/>
  <c r="Y430" i="10"/>
  <c r="AA430" i="10"/>
  <c r="Z430" i="10"/>
  <c r="H238" i="10"/>
  <c r="I231" i="10"/>
  <c r="Y517" i="10"/>
  <c r="Y457" i="10"/>
  <c r="Z450" i="10"/>
  <c r="AA145" i="10"/>
  <c r="Y145" i="10"/>
  <c r="Z145" i="10"/>
  <c r="G916" i="10"/>
  <c r="J872" i="10"/>
  <c r="J873" i="10" s="1"/>
  <c r="J874" i="10" s="1"/>
  <c r="J875" i="10" s="1"/>
  <c r="J876" i="10" s="1"/>
  <c r="Y386" i="10"/>
  <c r="Y393" i="10"/>
  <c r="D872" i="10"/>
  <c r="G872" i="10" s="1"/>
  <c r="D873" i="10"/>
  <c r="G873" i="10" s="1"/>
  <c r="D874" i="10"/>
  <c r="G874" i="10" s="1"/>
  <c r="D875" i="10"/>
  <c r="G875" i="10" s="1"/>
  <c r="D876" i="10"/>
  <c r="G876" i="10" s="1"/>
  <c r="J328" i="10"/>
  <c r="Z198" i="10"/>
  <c r="Y205" i="10"/>
  <c r="AA172" i="10"/>
  <c r="H364" i="10"/>
  <c r="I357" i="10"/>
  <c r="B770" i="10"/>
  <c r="E770" i="10" s="1"/>
  <c r="H770" i="10" s="1"/>
  <c r="I770" i="10" s="1"/>
  <c r="K770" i="10" s="1"/>
  <c r="B773" i="10"/>
  <c r="E773" i="10" s="1"/>
  <c r="H773" i="10" s="1"/>
  <c r="I773" i="10" s="1"/>
  <c r="K773" i="10" s="1"/>
  <c r="B771" i="10"/>
  <c r="E771" i="10" s="1"/>
  <c r="H771" i="10" s="1"/>
  <c r="I771" i="10" s="1"/>
  <c r="K771" i="10" s="1"/>
  <c r="B772" i="10"/>
  <c r="E772" i="10" s="1"/>
  <c r="H772" i="10" s="1"/>
  <c r="I772" i="10" s="1"/>
  <c r="K772" i="10" s="1"/>
  <c r="B774" i="10"/>
  <c r="E774" i="10" s="1"/>
  <c r="H774" i="10" s="1"/>
  <c r="I774" i="10" s="1"/>
  <c r="K774" i="10" s="1"/>
  <c r="Y709" i="10"/>
  <c r="Z702" i="10"/>
  <c r="H117" i="10"/>
  <c r="I117" i="10" s="1"/>
  <c r="K117" i="10" s="1"/>
  <c r="Y616" i="10"/>
  <c r="Z609" i="10"/>
  <c r="C804" i="10"/>
  <c r="F804" i="10" s="1"/>
  <c r="C805" i="10"/>
  <c r="F805" i="10" s="1"/>
  <c r="C807" i="10"/>
  <c r="F807" i="10" s="1"/>
  <c r="C806" i="10"/>
  <c r="F806" i="10" s="1"/>
  <c r="C808" i="10"/>
  <c r="F808" i="10" s="1"/>
  <c r="J525" i="10"/>
  <c r="J526" i="10" s="1"/>
  <c r="J527" i="10" s="1"/>
  <c r="J528" i="10" s="1"/>
  <c r="J529" i="10" s="1"/>
  <c r="I522" i="10"/>
  <c r="D838" i="10"/>
  <c r="G838" i="10" s="1"/>
  <c r="D839" i="10"/>
  <c r="G839" i="10" s="1"/>
  <c r="D840" i="10"/>
  <c r="G840" i="10" s="1"/>
  <c r="D841" i="10"/>
  <c r="G841" i="10" s="1"/>
  <c r="D842" i="10"/>
  <c r="G842" i="10" s="1"/>
  <c r="H582" i="10"/>
  <c r="H575" i="10"/>
  <c r="Y646" i="10"/>
  <c r="Z639" i="10"/>
  <c r="J619" i="10"/>
  <c r="I619" i="10"/>
  <c r="H619" i="10"/>
  <c r="T804" i="10"/>
  <c r="W804" i="10" s="1"/>
  <c r="T805" i="10"/>
  <c r="W805" i="10" s="1"/>
  <c r="T806" i="10"/>
  <c r="W806" i="10" s="1"/>
  <c r="T807" i="10"/>
  <c r="W807" i="10" s="1"/>
  <c r="T808" i="10"/>
  <c r="W808" i="10" s="1"/>
  <c r="I177" i="10"/>
  <c r="J180" i="10"/>
  <c r="J181" i="10" s="1"/>
  <c r="J182" i="10" s="1"/>
  <c r="J183" i="10" s="1"/>
  <c r="J184" i="10" s="1"/>
  <c r="G914" i="10"/>
  <c r="J804" i="10"/>
  <c r="J805" i="10" s="1"/>
  <c r="J806" i="10" s="1"/>
  <c r="J807" i="10" s="1"/>
  <c r="J808" i="10" s="1"/>
  <c r="H267" i="10"/>
  <c r="H260" i="10"/>
  <c r="B838" i="10"/>
  <c r="E838" i="10" s="1"/>
  <c r="B841" i="10"/>
  <c r="E841" i="10" s="1"/>
  <c r="B839" i="10"/>
  <c r="E839" i="10" s="1"/>
  <c r="B840" i="10"/>
  <c r="E840" i="10" s="1"/>
  <c r="B842" i="10"/>
  <c r="E842" i="10" s="1"/>
  <c r="Y115" i="10"/>
  <c r="AA115" i="10"/>
  <c r="Z115" i="10"/>
  <c r="Y582" i="10"/>
  <c r="Y575" i="10"/>
  <c r="J336" i="10"/>
  <c r="J337" i="10" s="1"/>
  <c r="J338" i="10" s="1"/>
  <c r="J339" i="10" s="1"/>
  <c r="J340" i="10" s="1"/>
  <c r="I333" i="10"/>
  <c r="Z522" i="10"/>
  <c r="AA525" i="10"/>
  <c r="AA526" i="10" s="1"/>
  <c r="AA527" i="10" s="1"/>
  <c r="AA528" i="10" s="1"/>
  <c r="AA529" i="10" s="1"/>
  <c r="Z177" i="10"/>
  <c r="AA180" i="10"/>
  <c r="AA181" i="10" s="1"/>
  <c r="AA182" i="10" s="1"/>
  <c r="AA183" i="10" s="1"/>
  <c r="AA184" i="10" s="1"/>
  <c r="I198" i="10"/>
  <c r="H205" i="10"/>
  <c r="Y358" i="10"/>
  <c r="AA358" i="10"/>
  <c r="Z358" i="10"/>
  <c r="Y357" i="10"/>
  <c r="Y547" i="10"/>
  <c r="AA547" i="10"/>
  <c r="Z547" i="10"/>
  <c r="Y546" i="10"/>
  <c r="X914" i="10"/>
  <c r="AA804" i="10"/>
  <c r="AA805" i="10" s="1"/>
  <c r="AA806" i="10" s="1"/>
  <c r="AA807" i="10" s="1"/>
  <c r="AA808" i="10" s="1"/>
  <c r="Y640" i="10"/>
  <c r="Z640" i="10"/>
  <c r="AA640" i="10"/>
  <c r="Y639" i="10"/>
  <c r="B872" i="10"/>
  <c r="E872" i="10" s="1"/>
  <c r="B875" i="10"/>
  <c r="E875" i="10" s="1"/>
  <c r="B873" i="10"/>
  <c r="E873" i="10" s="1"/>
  <c r="B874" i="10"/>
  <c r="E874" i="10" s="1"/>
  <c r="B876" i="10"/>
  <c r="E876" i="10" s="1"/>
  <c r="I640" i="10"/>
  <c r="J640" i="10"/>
  <c r="H640" i="10"/>
  <c r="H639" i="10"/>
  <c r="G915" i="10"/>
  <c r="J838" i="10"/>
  <c r="J839" i="10" s="1"/>
  <c r="J840" i="10" s="1"/>
  <c r="J841" i="10" s="1"/>
  <c r="J842" i="10" s="1"/>
  <c r="H121" i="10"/>
  <c r="I121" i="10" s="1"/>
  <c r="K121" i="10" s="1"/>
  <c r="D914" i="10"/>
  <c r="H802" i="10"/>
  <c r="I172" i="10"/>
  <c r="H451" i="10"/>
  <c r="I451" i="10"/>
  <c r="J451" i="10"/>
  <c r="H450" i="10"/>
  <c r="J517" i="10"/>
  <c r="Z328" i="10"/>
  <c r="J199" i="10"/>
  <c r="I199" i="10"/>
  <c r="H199" i="10"/>
  <c r="H198" i="10"/>
  <c r="Y364" i="10"/>
  <c r="Z357" i="10"/>
  <c r="Y553" i="10"/>
  <c r="Z546" i="10"/>
  <c r="U914" i="10"/>
  <c r="Y802" i="10"/>
  <c r="H427" i="10"/>
  <c r="I420" i="10"/>
  <c r="C873" i="10"/>
  <c r="F873" i="10" s="1"/>
  <c r="C872" i="10"/>
  <c r="F872" i="10" s="1"/>
  <c r="C874" i="10"/>
  <c r="F874" i="10" s="1"/>
  <c r="C875" i="10"/>
  <c r="F875" i="10" s="1"/>
  <c r="C876" i="10"/>
  <c r="F876" i="10" s="1"/>
  <c r="H646" i="10"/>
  <c r="I639" i="10"/>
  <c r="S838" i="10"/>
  <c r="V838" i="10" s="1"/>
  <c r="S839" i="10"/>
  <c r="V839" i="10" s="1"/>
  <c r="S840" i="10"/>
  <c r="V840" i="10" s="1"/>
  <c r="S841" i="10"/>
  <c r="V841" i="10" s="1"/>
  <c r="Y841" i="10" s="1"/>
  <c r="Z841" i="10" s="1"/>
  <c r="AB841" i="10" s="1"/>
  <c r="S842" i="10"/>
  <c r="V842" i="10" s="1"/>
  <c r="H120" i="10"/>
  <c r="I120" i="10" s="1"/>
  <c r="K120" i="10" s="1"/>
  <c r="J172" i="10"/>
  <c r="H393" i="10"/>
  <c r="H386" i="10"/>
  <c r="Z517" i="10"/>
  <c r="Z492" i="10"/>
  <c r="AA495" i="10"/>
  <c r="AA496" i="10" s="1"/>
  <c r="AA497" i="10" s="1"/>
  <c r="AA498" i="10" s="1"/>
  <c r="AA499" i="10" s="1"/>
  <c r="AA232" i="10"/>
  <c r="Z232" i="10"/>
  <c r="Y232" i="10"/>
  <c r="Y231" i="10"/>
  <c r="H703" i="10"/>
  <c r="I703" i="10"/>
  <c r="J703" i="10"/>
  <c r="H702" i="10"/>
  <c r="B906" i="10"/>
  <c r="E906" i="10" s="1"/>
  <c r="H906" i="10" s="1"/>
  <c r="I906" i="10" s="1"/>
  <c r="K906" i="10" s="1"/>
  <c r="B907" i="10"/>
  <c r="E907" i="10" s="1"/>
  <c r="H907" i="10" s="1"/>
  <c r="I907" i="10" s="1"/>
  <c r="K907" i="10" s="1"/>
  <c r="B909" i="10"/>
  <c r="E909" i="10" s="1"/>
  <c r="H909" i="10" s="1"/>
  <c r="I909" i="10" s="1"/>
  <c r="K909" i="10" s="1"/>
  <c r="B908" i="10"/>
  <c r="E908" i="10" s="1"/>
  <c r="H908" i="10" s="1"/>
  <c r="I908" i="10" s="1"/>
  <c r="K908" i="10" s="1"/>
  <c r="B910" i="10"/>
  <c r="E910" i="10" s="1"/>
  <c r="H910" i="10" s="1"/>
  <c r="I910" i="10" s="1"/>
  <c r="K910" i="10" s="1"/>
  <c r="H421" i="10"/>
  <c r="I421" i="10"/>
  <c r="J421" i="10"/>
  <c r="H420" i="10"/>
  <c r="J495" i="10"/>
  <c r="J496" i="10" s="1"/>
  <c r="J497" i="10" s="1"/>
  <c r="J498" i="10" s="1"/>
  <c r="J499" i="10" s="1"/>
  <c r="I492" i="10"/>
  <c r="I547" i="10"/>
  <c r="J547" i="10"/>
  <c r="H547" i="10"/>
  <c r="H546" i="10"/>
  <c r="H118" i="10"/>
  <c r="I118" i="10" s="1"/>
  <c r="K118" i="10" s="1"/>
  <c r="I145" i="10"/>
  <c r="H145" i="10"/>
  <c r="J145" i="10"/>
  <c r="H172" i="10"/>
  <c r="Y260" i="10"/>
  <c r="Y267" i="10"/>
  <c r="H457" i="10"/>
  <c r="I450" i="10"/>
  <c r="I517" i="10"/>
  <c r="H232" i="10"/>
  <c r="I232" i="10"/>
  <c r="J232" i="10"/>
  <c r="H231" i="10"/>
  <c r="AA517" i="10"/>
  <c r="Y682" i="10"/>
  <c r="AA682" i="10"/>
  <c r="Z682" i="10"/>
  <c r="S873" i="10"/>
  <c r="V873" i="10" s="1"/>
  <c r="Y873" i="10" s="1"/>
  <c r="Z873" i="10" s="1"/>
  <c r="AB873" i="10" s="1"/>
  <c r="S872" i="10"/>
  <c r="V872" i="10" s="1"/>
  <c r="S875" i="10"/>
  <c r="V875" i="10" s="1"/>
  <c r="S874" i="10"/>
  <c r="V874" i="10" s="1"/>
  <c r="S876" i="10"/>
  <c r="V876" i="10" s="1"/>
  <c r="AA451" i="10"/>
  <c r="Y451" i="10"/>
  <c r="Z451" i="10"/>
  <c r="Y450" i="10"/>
  <c r="AA336" i="10"/>
  <c r="AA337" i="10" s="1"/>
  <c r="AA338" i="10" s="1"/>
  <c r="AA339" i="10" s="1"/>
  <c r="AA340" i="10" s="1"/>
  <c r="Z333" i="10"/>
  <c r="Y238" i="10"/>
  <c r="Z231" i="10"/>
  <c r="H709" i="10"/>
  <c r="I702" i="10"/>
  <c r="U804" i="10"/>
  <c r="X804" i="10" s="1"/>
  <c r="U805" i="10"/>
  <c r="X805" i="10" s="1"/>
  <c r="U807" i="10"/>
  <c r="X807" i="10" s="1"/>
  <c r="U806" i="10"/>
  <c r="X806" i="10" s="1"/>
  <c r="U808" i="10"/>
  <c r="X808" i="10" s="1"/>
  <c r="H328" i="10"/>
  <c r="Y199" i="10"/>
  <c r="AA199" i="10"/>
  <c r="Z199" i="10"/>
  <c r="Y198" i="10"/>
  <c r="Z172" i="10"/>
  <c r="I358" i="10"/>
  <c r="J358" i="10"/>
  <c r="H358" i="10"/>
  <c r="H357" i="10"/>
  <c r="H553" i="10"/>
  <c r="I546" i="10"/>
  <c r="Y703" i="10"/>
  <c r="AA703" i="10"/>
  <c r="Z703" i="10"/>
  <c r="Y702" i="10"/>
  <c r="H119" i="10"/>
  <c r="I119" i="10" s="1"/>
  <c r="K119" i="10" s="1"/>
  <c r="Y610" i="10"/>
  <c r="AA610" i="10"/>
  <c r="Z610" i="10"/>
  <c r="Y609" i="10"/>
  <c r="Y872" i="10" l="1"/>
  <c r="Z872" i="10" s="1"/>
  <c r="AB872" i="10" s="1"/>
  <c r="Y842" i="10"/>
  <c r="Z842" i="10" s="1"/>
  <c r="AB842" i="10" s="1"/>
  <c r="Y876" i="10"/>
  <c r="Z876" i="10" s="1"/>
  <c r="AB876" i="10" s="1"/>
  <c r="Y875" i="10"/>
  <c r="Z875" i="10" s="1"/>
  <c r="AB875" i="10" s="1"/>
  <c r="S910" i="10"/>
  <c r="V910" i="10" s="1"/>
  <c r="Y910" i="10" s="1"/>
  <c r="Z910" i="10" s="1"/>
  <c r="AB910" i="10" s="1"/>
  <c r="S908" i="10"/>
  <c r="V908" i="10" s="1"/>
  <c r="Y908" i="10" s="1"/>
  <c r="Z908" i="10" s="1"/>
  <c r="AB908" i="10" s="1"/>
  <c r="K83" i="10"/>
  <c r="I69" i="10" s="1"/>
  <c r="B62" i="10" s="1"/>
  <c r="G62" i="10" s="1"/>
  <c r="AB769" i="10"/>
  <c r="S768" i="10" s="1"/>
  <c r="S913" i="10" s="1"/>
  <c r="Y913" i="10" s="1"/>
  <c r="AB906" i="10"/>
  <c r="Y874" i="10"/>
  <c r="Z874" i="10" s="1"/>
  <c r="AB874" i="10" s="1"/>
  <c r="AB83" i="10"/>
  <c r="Z69" i="10" s="1"/>
  <c r="S62" i="10" s="1"/>
  <c r="V62" i="10" s="1"/>
  <c r="S907" i="10"/>
  <c r="V907" i="10" s="1"/>
  <c r="Y907" i="10" s="1"/>
  <c r="Z907" i="10" s="1"/>
  <c r="AB907" i="10" s="1"/>
  <c r="S909" i="10"/>
  <c r="V909" i="10" s="1"/>
  <c r="Y909" i="10" s="1"/>
  <c r="Z909" i="10" s="1"/>
  <c r="AB909" i="10" s="1"/>
  <c r="Y840" i="10"/>
  <c r="Z840" i="10" s="1"/>
  <c r="AB840" i="10" s="1"/>
  <c r="AS133" i="14"/>
  <c r="HG129" i="14"/>
  <c r="HF129" i="14"/>
  <c r="HH129" i="14"/>
  <c r="GH137" i="14"/>
  <c r="HQ137" i="14"/>
  <c r="HS131" i="14"/>
  <c r="HD130" i="14"/>
  <c r="AK135" i="14"/>
  <c r="AX136" i="14"/>
  <c r="EP130" i="14"/>
  <c r="EN130" i="14"/>
  <c r="EO130" i="14"/>
  <c r="O138" i="14"/>
  <c r="B137" i="14"/>
  <c r="AM134" i="14"/>
  <c r="AO134" i="14"/>
  <c r="AN134" i="14"/>
  <c r="HR133" i="14"/>
  <c r="FA132" i="14"/>
  <c r="EL131" i="14"/>
  <c r="F136" i="14"/>
  <c r="E136" i="14"/>
  <c r="D136" i="14"/>
  <c r="EY136" i="14"/>
  <c r="CG138" i="14"/>
  <c r="FY129" i="14"/>
  <c r="FX129" i="14"/>
  <c r="FW129" i="14"/>
  <c r="GC129" i="14"/>
  <c r="DP138" i="14"/>
  <c r="BW132" i="14"/>
  <c r="BV132" i="14"/>
  <c r="CB132" i="14" s="1"/>
  <c r="BX132" i="14"/>
  <c r="DF131" i="14"/>
  <c r="DK131" i="14"/>
  <c r="DE131" i="14"/>
  <c r="DG131" i="14"/>
  <c r="EZ134" i="14"/>
  <c r="GJ131" i="14"/>
  <c r="FU130" i="14"/>
  <c r="GI133" i="14"/>
  <c r="CI134" i="14"/>
  <c r="BT133" i="14"/>
  <c r="DR133" i="14"/>
  <c r="DC132" i="14"/>
  <c r="Y839" i="10"/>
  <c r="Z839" i="10" s="1"/>
  <c r="AB839" i="10" s="1"/>
  <c r="Y838" i="10"/>
  <c r="Z838" i="10" s="1"/>
  <c r="AB838" i="10" s="1"/>
  <c r="Y310" i="10"/>
  <c r="Z310" i="10" s="1"/>
  <c r="AB310" i="10" s="1"/>
  <c r="Y306" i="10"/>
  <c r="Z306" i="10" s="1"/>
  <c r="AB306" i="10" s="1"/>
  <c r="Z706" i="10"/>
  <c r="Z454" i="10"/>
  <c r="Y454" i="10"/>
  <c r="AA454" i="10"/>
  <c r="H842" i="10"/>
  <c r="I842" i="10" s="1"/>
  <c r="K842" i="10" s="1"/>
  <c r="H839" i="10"/>
  <c r="I839" i="10" s="1"/>
  <c r="K839" i="10" s="1"/>
  <c r="K905" i="10"/>
  <c r="B904" i="10" s="1"/>
  <c r="B917" i="10" s="1"/>
  <c r="H917" i="10" s="1"/>
  <c r="H840" i="10"/>
  <c r="I840" i="10" s="1"/>
  <c r="K840" i="10" s="1"/>
  <c r="H841" i="10"/>
  <c r="I841" i="10" s="1"/>
  <c r="K841" i="10" s="1"/>
  <c r="K769" i="10"/>
  <c r="B768" i="10" s="1"/>
  <c r="B913" i="10" s="1"/>
  <c r="H913" i="10" s="1"/>
  <c r="H873" i="10"/>
  <c r="I873" i="10" s="1"/>
  <c r="K873" i="10" s="1"/>
  <c r="H306" i="10"/>
  <c r="I306" i="10" s="1"/>
  <c r="K306" i="10" s="1"/>
  <c r="J424" i="10"/>
  <c r="H202" i="10"/>
  <c r="H643" i="10"/>
  <c r="H875" i="10"/>
  <c r="I875" i="10" s="1"/>
  <c r="K875" i="10" s="1"/>
  <c r="J550" i="10"/>
  <c r="I424" i="10"/>
  <c r="I202" i="10"/>
  <c r="I550" i="10"/>
  <c r="H424" i="10"/>
  <c r="J202" i="10"/>
  <c r="I643" i="10"/>
  <c r="H307" i="10"/>
  <c r="I307" i="10" s="1"/>
  <c r="K307" i="10" s="1"/>
  <c r="H361" i="10"/>
  <c r="H550" i="10"/>
  <c r="J706" i="10"/>
  <c r="H454" i="10"/>
  <c r="I555" i="10"/>
  <c r="J558" i="10"/>
  <c r="J559" i="10" s="1"/>
  <c r="J560" i="10" s="1"/>
  <c r="J561" i="10" s="1"/>
  <c r="J562" i="10" s="1"/>
  <c r="AA613" i="10"/>
  <c r="Z202" i="10"/>
  <c r="Z240" i="10"/>
  <c r="AA243" i="10"/>
  <c r="AA244" i="10" s="1"/>
  <c r="AA245" i="10" s="1"/>
  <c r="AA246" i="10" s="1"/>
  <c r="AA247" i="10" s="1"/>
  <c r="T684" i="10"/>
  <c r="W684" i="10" s="1"/>
  <c r="T685" i="10"/>
  <c r="W685" i="10" s="1"/>
  <c r="T686" i="10"/>
  <c r="W686" i="10" s="1"/>
  <c r="T687" i="10"/>
  <c r="W687" i="10" s="1"/>
  <c r="T688" i="10"/>
  <c r="W688" i="10" s="1"/>
  <c r="I235" i="10"/>
  <c r="B147" i="10"/>
  <c r="E147" i="10" s="1"/>
  <c r="B150" i="10"/>
  <c r="E150" i="10" s="1"/>
  <c r="B148" i="10"/>
  <c r="E148" i="10" s="1"/>
  <c r="B149" i="10"/>
  <c r="E149" i="10" s="1"/>
  <c r="B151" i="10"/>
  <c r="E151" i="10" s="1"/>
  <c r="Z235" i="10"/>
  <c r="AA558" i="10"/>
  <c r="AA559" i="10" s="1"/>
  <c r="AA560" i="10" s="1"/>
  <c r="AA561" i="10" s="1"/>
  <c r="AA562" i="10" s="1"/>
  <c r="Z555" i="10"/>
  <c r="J643" i="10"/>
  <c r="H872" i="10"/>
  <c r="I872" i="10" s="1"/>
  <c r="K872" i="10" s="1"/>
  <c r="Z361" i="10"/>
  <c r="Y178" i="10"/>
  <c r="AA178" i="10"/>
  <c r="Z178" i="10"/>
  <c r="Z576" i="10"/>
  <c r="Y583" i="10"/>
  <c r="U117" i="10"/>
  <c r="X117" i="10" s="1"/>
  <c r="U118" i="10"/>
  <c r="X118" i="10" s="1"/>
  <c r="U120" i="10"/>
  <c r="X120" i="10" s="1"/>
  <c r="U119" i="10"/>
  <c r="X119" i="10" s="1"/>
  <c r="U121" i="10"/>
  <c r="X121" i="10" s="1"/>
  <c r="H838" i="10"/>
  <c r="I838" i="10" s="1"/>
  <c r="K838" i="10" s="1"/>
  <c r="H178" i="10"/>
  <c r="I178" i="10"/>
  <c r="J178" i="10"/>
  <c r="B621" i="10"/>
  <c r="E621" i="10" s="1"/>
  <c r="B623" i="10"/>
  <c r="E623" i="10" s="1"/>
  <c r="B622" i="10"/>
  <c r="E622" i="10" s="1"/>
  <c r="B624" i="10"/>
  <c r="E624" i="10" s="1"/>
  <c r="B625" i="10"/>
  <c r="E625" i="10" s="1"/>
  <c r="H310" i="10"/>
  <c r="I310" i="10" s="1"/>
  <c r="K310" i="10" s="1"/>
  <c r="Y308" i="10"/>
  <c r="Z308" i="10" s="1"/>
  <c r="AB308" i="10" s="1"/>
  <c r="I711" i="10"/>
  <c r="J714" i="10"/>
  <c r="J715" i="10" s="1"/>
  <c r="J716" i="10" s="1"/>
  <c r="J717" i="10" s="1"/>
  <c r="J718" i="10" s="1"/>
  <c r="I387" i="10"/>
  <c r="H394" i="10"/>
  <c r="Z613" i="10"/>
  <c r="J235" i="10"/>
  <c r="Y613" i="10"/>
  <c r="AA202" i="10"/>
  <c r="Z334" i="10"/>
  <c r="Y334" i="10"/>
  <c r="AA334" i="10"/>
  <c r="H235" i="10"/>
  <c r="I493" i="10"/>
  <c r="H493" i="10"/>
  <c r="J493" i="10"/>
  <c r="AA235" i="10"/>
  <c r="J651" i="10"/>
  <c r="J652" i="10" s="1"/>
  <c r="J653" i="10" s="1"/>
  <c r="J654" i="10" s="1"/>
  <c r="J655" i="10" s="1"/>
  <c r="I648" i="10"/>
  <c r="AA361" i="10"/>
  <c r="S117" i="10"/>
  <c r="V117" i="10" s="1"/>
  <c r="S118" i="10"/>
  <c r="V118" i="10" s="1"/>
  <c r="S120" i="10"/>
  <c r="V120" i="10" s="1"/>
  <c r="S119" i="10"/>
  <c r="V119" i="10" s="1"/>
  <c r="S121" i="10"/>
  <c r="V121" i="10" s="1"/>
  <c r="H262" i="10"/>
  <c r="J262" i="10"/>
  <c r="I262" i="10"/>
  <c r="H261" i="10"/>
  <c r="C622" i="10"/>
  <c r="F622" i="10" s="1"/>
  <c r="C621" i="10"/>
  <c r="F621" i="10" s="1"/>
  <c r="C623" i="10"/>
  <c r="F623" i="10" s="1"/>
  <c r="C624" i="10"/>
  <c r="F624" i="10" s="1"/>
  <c r="C625" i="10"/>
  <c r="F625" i="10" s="1"/>
  <c r="I577" i="10"/>
  <c r="H577" i="10"/>
  <c r="J577" i="10"/>
  <c r="H576" i="10"/>
  <c r="AA210" i="10"/>
  <c r="AA211" i="10" s="1"/>
  <c r="AA212" i="10" s="1"/>
  <c r="AA213" i="10" s="1"/>
  <c r="AA214" i="10" s="1"/>
  <c r="Z207" i="10"/>
  <c r="T147" i="10"/>
  <c r="W147" i="10" s="1"/>
  <c r="T148" i="10"/>
  <c r="W148" i="10" s="1"/>
  <c r="T149" i="10"/>
  <c r="W149" i="10" s="1"/>
  <c r="T150" i="10"/>
  <c r="W150" i="10" s="1"/>
  <c r="T151" i="10"/>
  <c r="W151" i="10" s="1"/>
  <c r="J462" i="10"/>
  <c r="J463" i="10" s="1"/>
  <c r="J464" i="10" s="1"/>
  <c r="J465" i="10" s="1"/>
  <c r="J466" i="10" s="1"/>
  <c r="I459" i="10"/>
  <c r="D147" i="10"/>
  <c r="G147" i="10" s="1"/>
  <c r="D148" i="10"/>
  <c r="G148" i="10" s="1"/>
  <c r="D149" i="10"/>
  <c r="G149" i="10" s="1"/>
  <c r="D150" i="10"/>
  <c r="G150" i="10" s="1"/>
  <c r="D151" i="10"/>
  <c r="G151" i="10" s="1"/>
  <c r="U684" i="10"/>
  <c r="X684" i="10" s="1"/>
  <c r="U685" i="10"/>
  <c r="X685" i="10" s="1"/>
  <c r="U686" i="10"/>
  <c r="X686" i="10" s="1"/>
  <c r="U687" i="10"/>
  <c r="X687" i="10" s="1"/>
  <c r="U688" i="10"/>
  <c r="X688" i="10" s="1"/>
  <c r="AA706" i="10"/>
  <c r="J361" i="10"/>
  <c r="S684" i="10"/>
  <c r="V684" i="10" s="1"/>
  <c r="S685" i="10"/>
  <c r="V685" i="10" s="1"/>
  <c r="S686" i="10"/>
  <c r="V686" i="10" s="1"/>
  <c r="S687" i="10"/>
  <c r="V687" i="10" s="1"/>
  <c r="S688" i="10"/>
  <c r="V688" i="10" s="1"/>
  <c r="Z261" i="10"/>
  <c r="Y268" i="10"/>
  <c r="I706" i="10"/>
  <c r="J432" i="10"/>
  <c r="J433" i="10" s="1"/>
  <c r="J434" i="10" s="1"/>
  <c r="J435" i="10" s="1"/>
  <c r="J436" i="10" s="1"/>
  <c r="I429" i="10"/>
  <c r="AA369" i="10"/>
  <c r="AA370" i="10" s="1"/>
  <c r="AA371" i="10" s="1"/>
  <c r="AA372" i="10" s="1"/>
  <c r="AA373" i="10" s="1"/>
  <c r="Z366" i="10"/>
  <c r="J454" i="10"/>
  <c r="H876" i="10"/>
  <c r="I876" i="10" s="1"/>
  <c r="K876" i="10" s="1"/>
  <c r="AA643" i="10"/>
  <c r="Z550" i="10"/>
  <c r="Y361" i="10"/>
  <c r="Z523" i="10"/>
  <c r="AA523" i="10"/>
  <c r="Y523" i="10"/>
  <c r="I261" i="10"/>
  <c r="H268" i="10"/>
  <c r="D621" i="10"/>
  <c r="G621" i="10" s="1"/>
  <c r="D622" i="10"/>
  <c r="G622" i="10" s="1"/>
  <c r="D623" i="10"/>
  <c r="G623" i="10" s="1"/>
  <c r="D624" i="10"/>
  <c r="G624" i="10" s="1"/>
  <c r="D625" i="10"/>
  <c r="G625" i="10" s="1"/>
  <c r="I576" i="10"/>
  <c r="H583" i="10"/>
  <c r="H523" i="10"/>
  <c r="J523" i="10"/>
  <c r="I523" i="10"/>
  <c r="F113" i="10"/>
  <c r="K116" i="10"/>
  <c r="F115" i="10" s="1"/>
  <c r="S148" i="10"/>
  <c r="V148" i="10" s="1"/>
  <c r="S147" i="10"/>
  <c r="V147" i="10" s="1"/>
  <c r="S150" i="10"/>
  <c r="V150" i="10" s="1"/>
  <c r="S149" i="10"/>
  <c r="V149" i="10" s="1"/>
  <c r="S151" i="10"/>
  <c r="V151" i="10" s="1"/>
  <c r="J243" i="10"/>
  <c r="J244" i="10" s="1"/>
  <c r="J245" i="10" s="1"/>
  <c r="J246" i="10" s="1"/>
  <c r="J247" i="10" s="1"/>
  <c r="I240" i="10"/>
  <c r="H309" i="10"/>
  <c r="I309" i="10" s="1"/>
  <c r="K309" i="10" s="1"/>
  <c r="Y307" i="10"/>
  <c r="Z307" i="10" s="1"/>
  <c r="AB307" i="10" s="1"/>
  <c r="C147" i="10"/>
  <c r="F147" i="10" s="1"/>
  <c r="C148" i="10"/>
  <c r="F148" i="10" s="1"/>
  <c r="C149" i="10"/>
  <c r="F149" i="10" s="1"/>
  <c r="C150" i="10"/>
  <c r="F150" i="10" s="1"/>
  <c r="C151" i="10"/>
  <c r="F151" i="10" s="1"/>
  <c r="B684" i="10"/>
  <c r="E684" i="10" s="1"/>
  <c r="B685" i="10"/>
  <c r="E685" i="10" s="1"/>
  <c r="B687" i="10"/>
  <c r="E687" i="10" s="1"/>
  <c r="B686" i="10"/>
  <c r="E686" i="10" s="1"/>
  <c r="B688" i="10"/>
  <c r="E688" i="10" s="1"/>
  <c r="Y202" i="10"/>
  <c r="D684" i="10"/>
  <c r="G684" i="10" s="1"/>
  <c r="D685" i="10"/>
  <c r="G685" i="10" s="1"/>
  <c r="D686" i="10"/>
  <c r="G686" i="10" s="1"/>
  <c r="D687" i="10"/>
  <c r="G687" i="10" s="1"/>
  <c r="D688" i="10"/>
  <c r="G688" i="10" s="1"/>
  <c r="Y706" i="10"/>
  <c r="I361" i="10"/>
  <c r="AA262" i="10"/>
  <c r="Y262" i="10"/>
  <c r="Z262" i="10"/>
  <c r="Y261" i="10"/>
  <c r="H706" i="10"/>
  <c r="Y493" i="10"/>
  <c r="AA493" i="10"/>
  <c r="Z493" i="10"/>
  <c r="J388" i="10"/>
  <c r="H388" i="10"/>
  <c r="I388" i="10"/>
  <c r="H387" i="10"/>
  <c r="S805" i="10"/>
  <c r="V805" i="10" s="1"/>
  <c r="Y805" i="10" s="1"/>
  <c r="Z805" i="10" s="1"/>
  <c r="AB805" i="10" s="1"/>
  <c r="S804" i="10"/>
  <c r="V804" i="10" s="1"/>
  <c r="Y804" i="10" s="1"/>
  <c r="Z804" i="10" s="1"/>
  <c r="AB804" i="10" s="1"/>
  <c r="S807" i="10"/>
  <c r="V807" i="10" s="1"/>
  <c r="Y807" i="10" s="1"/>
  <c r="Z807" i="10" s="1"/>
  <c r="AB807" i="10" s="1"/>
  <c r="S806" i="10"/>
  <c r="V806" i="10" s="1"/>
  <c r="Y806" i="10" s="1"/>
  <c r="Z806" i="10" s="1"/>
  <c r="AB806" i="10" s="1"/>
  <c r="S808" i="10"/>
  <c r="V808" i="10" s="1"/>
  <c r="Y808" i="10" s="1"/>
  <c r="Z808" i="10" s="1"/>
  <c r="AB808" i="10" s="1"/>
  <c r="I454" i="10"/>
  <c r="H874" i="10"/>
  <c r="I874" i="10" s="1"/>
  <c r="K874" i="10" s="1"/>
  <c r="Z643" i="10"/>
  <c r="AA550" i="10"/>
  <c r="J210" i="10"/>
  <c r="J211" i="10" s="1"/>
  <c r="J212" i="10" s="1"/>
  <c r="J213" i="10" s="1"/>
  <c r="J214" i="10" s="1"/>
  <c r="I207" i="10"/>
  <c r="I334" i="10"/>
  <c r="J334" i="10"/>
  <c r="H334" i="10"/>
  <c r="Z387" i="10"/>
  <c r="Y394" i="10"/>
  <c r="U147" i="10"/>
  <c r="X147" i="10" s="1"/>
  <c r="U148" i="10"/>
  <c r="X148" i="10" s="1"/>
  <c r="U149" i="10"/>
  <c r="X149" i="10" s="1"/>
  <c r="U150" i="10"/>
  <c r="X150" i="10" s="1"/>
  <c r="U151" i="10"/>
  <c r="X151" i="10" s="1"/>
  <c r="T432" i="10"/>
  <c r="W432" i="10" s="1"/>
  <c r="T433" i="10"/>
  <c r="W433" i="10" s="1"/>
  <c r="T434" i="10"/>
  <c r="W434" i="10" s="1"/>
  <c r="T435" i="10"/>
  <c r="W435" i="10" s="1"/>
  <c r="T436" i="10"/>
  <c r="W436" i="10" s="1"/>
  <c r="H308" i="10"/>
  <c r="I308" i="10" s="1"/>
  <c r="K308" i="10" s="1"/>
  <c r="C685" i="10"/>
  <c r="F685" i="10" s="1"/>
  <c r="C684" i="10"/>
  <c r="F684" i="10" s="1"/>
  <c r="C686" i="10"/>
  <c r="F686" i="10" s="1"/>
  <c r="C687" i="10"/>
  <c r="F687" i="10" s="1"/>
  <c r="C688" i="10"/>
  <c r="F688" i="10" s="1"/>
  <c r="Y643" i="10"/>
  <c r="Y550" i="10"/>
  <c r="AA651" i="10"/>
  <c r="AA652" i="10" s="1"/>
  <c r="AA653" i="10" s="1"/>
  <c r="AA654" i="10" s="1"/>
  <c r="AA655" i="10" s="1"/>
  <c r="Z648" i="10"/>
  <c r="AA621" i="10"/>
  <c r="AA622" i="10" s="1"/>
  <c r="AA623" i="10" s="1"/>
  <c r="AA624" i="10" s="1"/>
  <c r="AA625" i="10" s="1"/>
  <c r="Z618" i="10"/>
  <c r="AA714" i="10"/>
  <c r="AA715" i="10" s="1"/>
  <c r="AA716" i="10" s="1"/>
  <c r="AA717" i="10" s="1"/>
  <c r="AA718" i="10" s="1"/>
  <c r="Z711" i="10"/>
  <c r="AA388" i="10"/>
  <c r="Z388" i="10"/>
  <c r="Y388" i="10"/>
  <c r="Y387" i="10"/>
  <c r="U432" i="10"/>
  <c r="X432" i="10" s="1"/>
  <c r="U433" i="10"/>
  <c r="X433" i="10" s="1"/>
  <c r="U434" i="10"/>
  <c r="X434" i="10" s="1"/>
  <c r="U435" i="10"/>
  <c r="X435" i="10" s="1"/>
  <c r="U436" i="10"/>
  <c r="X436" i="10" s="1"/>
  <c r="Y235" i="10"/>
  <c r="B804" i="10"/>
  <c r="E804" i="10" s="1"/>
  <c r="H804" i="10" s="1"/>
  <c r="I804" i="10" s="1"/>
  <c r="K804" i="10" s="1"/>
  <c r="B807" i="10"/>
  <c r="E807" i="10" s="1"/>
  <c r="H807" i="10" s="1"/>
  <c r="I807" i="10" s="1"/>
  <c r="K807" i="10" s="1"/>
  <c r="B806" i="10"/>
  <c r="E806" i="10" s="1"/>
  <c r="H806" i="10" s="1"/>
  <c r="I806" i="10" s="1"/>
  <c r="K806" i="10" s="1"/>
  <c r="B805" i="10"/>
  <c r="E805" i="10" s="1"/>
  <c r="H805" i="10" s="1"/>
  <c r="I805" i="10" s="1"/>
  <c r="K805" i="10" s="1"/>
  <c r="B808" i="10"/>
  <c r="E808" i="10" s="1"/>
  <c r="H808" i="10" s="1"/>
  <c r="I808" i="10" s="1"/>
  <c r="K808" i="10" s="1"/>
  <c r="Y577" i="10"/>
  <c r="AA577" i="10"/>
  <c r="Z577" i="10"/>
  <c r="Y576" i="10"/>
  <c r="T117" i="10"/>
  <c r="W117" i="10" s="1"/>
  <c r="T118" i="10"/>
  <c r="W118" i="10" s="1"/>
  <c r="T119" i="10"/>
  <c r="W119" i="10" s="1"/>
  <c r="T120" i="10"/>
  <c r="W120" i="10" s="1"/>
  <c r="T121" i="10"/>
  <c r="W121" i="10" s="1"/>
  <c r="J369" i="10"/>
  <c r="J370" i="10" s="1"/>
  <c r="J371" i="10" s="1"/>
  <c r="J372" i="10" s="1"/>
  <c r="J373" i="10" s="1"/>
  <c r="I366" i="10"/>
  <c r="AA462" i="10"/>
  <c r="AA463" i="10" s="1"/>
  <c r="AA464" i="10" s="1"/>
  <c r="AA465" i="10" s="1"/>
  <c r="AA466" i="10" s="1"/>
  <c r="Z459" i="10"/>
  <c r="S433" i="10"/>
  <c r="V433" i="10" s="1"/>
  <c r="S432" i="10"/>
  <c r="V432" i="10" s="1"/>
  <c r="S434" i="10"/>
  <c r="V434" i="10" s="1"/>
  <c r="S435" i="10"/>
  <c r="V435" i="10" s="1"/>
  <c r="S436" i="10"/>
  <c r="V436" i="10" s="1"/>
  <c r="Y309" i="10"/>
  <c r="Z309" i="10" s="1"/>
  <c r="AB309" i="10" s="1"/>
  <c r="HL129" i="14" l="1"/>
  <c r="AB871" i="10"/>
  <c r="S870" i="10" s="1"/>
  <c r="S916" i="10" s="1"/>
  <c r="Y916" i="10" s="1"/>
  <c r="W62" i="10"/>
  <c r="U62" i="10"/>
  <c r="X62" i="10"/>
  <c r="E62" i="10"/>
  <c r="D62" i="10"/>
  <c r="F62" i="10"/>
  <c r="AB837" i="10"/>
  <c r="S836" i="10" s="1"/>
  <c r="S915" i="10" s="1"/>
  <c r="Y915" i="10" s="1"/>
  <c r="AB905" i="10"/>
  <c r="S904" i="10" s="1"/>
  <c r="S917" i="10" s="1"/>
  <c r="Y917" i="10" s="1"/>
  <c r="AS134" i="14"/>
  <c r="BV133" i="14"/>
  <c r="BW133" i="14"/>
  <c r="BX133" i="14"/>
  <c r="DP139" i="14"/>
  <c r="CG139" i="14"/>
  <c r="CI135" i="14"/>
  <c r="BT134" i="14"/>
  <c r="EZ135" i="14"/>
  <c r="EY137" i="14"/>
  <c r="EN131" i="14"/>
  <c r="EO131" i="14"/>
  <c r="EP131" i="14"/>
  <c r="ET131" i="14"/>
  <c r="HQ138" i="14"/>
  <c r="GI134" i="14"/>
  <c r="FA133" i="14"/>
  <c r="EL132" i="14"/>
  <c r="DE132" i="14"/>
  <c r="DF132" i="14"/>
  <c r="DG132" i="14"/>
  <c r="DK132" i="14"/>
  <c r="FX130" i="14"/>
  <c r="FW130" i="14"/>
  <c r="FY130" i="14"/>
  <c r="E137" i="14"/>
  <c r="F137" i="14"/>
  <c r="D137" i="14"/>
  <c r="J137" i="14"/>
  <c r="AX137" i="14"/>
  <c r="AK136" i="14"/>
  <c r="HF130" i="14"/>
  <c r="HH130" i="14"/>
  <c r="HG130" i="14"/>
  <c r="GH138" i="14"/>
  <c r="DR134" i="14"/>
  <c r="DC133" i="14"/>
  <c r="GJ132" i="14"/>
  <c r="FU131" i="14"/>
  <c r="HR134" i="14"/>
  <c r="O139" i="14"/>
  <c r="B138" i="14"/>
  <c r="AO135" i="14"/>
  <c r="AS135" i="14"/>
  <c r="AM135" i="14"/>
  <c r="AN135" i="14"/>
  <c r="HS132" i="14"/>
  <c r="HD131" i="14"/>
  <c r="Y436" i="10"/>
  <c r="Z436" i="10" s="1"/>
  <c r="AB436" i="10" s="1"/>
  <c r="Y433" i="10"/>
  <c r="Z433" i="10" s="1"/>
  <c r="AB433" i="10" s="1"/>
  <c r="AB305" i="10"/>
  <c r="W304" i="10" s="1"/>
  <c r="Y432" i="10"/>
  <c r="Z432" i="10" s="1"/>
  <c r="AB432" i="10" s="1"/>
  <c r="AB803" i="10"/>
  <c r="S802" i="10" s="1"/>
  <c r="S914" i="10" s="1"/>
  <c r="Y687" i="10"/>
  <c r="Z687" i="10" s="1"/>
  <c r="AB687" i="10" s="1"/>
  <c r="W302" i="10"/>
  <c r="Z726" i="10" s="1"/>
  <c r="Y685" i="10"/>
  <c r="Z685" i="10" s="1"/>
  <c r="AB685" i="10" s="1"/>
  <c r="Y434" i="10"/>
  <c r="Z434" i="10" s="1"/>
  <c r="AB434" i="10" s="1"/>
  <c r="Z580" i="10"/>
  <c r="Z265" i="10"/>
  <c r="AA580" i="10"/>
  <c r="Y265" i="10"/>
  <c r="Y580" i="10"/>
  <c r="AA265" i="10"/>
  <c r="Y686" i="10"/>
  <c r="Z686" i="10" s="1"/>
  <c r="AB686" i="10" s="1"/>
  <c r="K305" i="10"/>
  <c r="F304" i="10" s="1"/>
  <c r="K837" i="10"/>
  <c r="B836" i="10" s="1"/>
  <c r="B915" i="10" s="1"/>
  <c r="H915" i="10" s="1"/>
  <c r="K871" i="10"/>
  <c r="B870" i="10" s="1"/>
  <c r="B916" i="10" s="1"/>
  <c r="H916" i="10" s="1"/>
  <c r="J580" i="10"/>
  <c r="K803" i="10"/>
  <c r="B802" i="10" s="1"/>
  <c r="B914" i="10" s="1"/>
  <c r="H914" i="10" s="1"/>
  <c r="H580" i="10"/>
  <c r="I580" i="10"/>
  <c r="F302" i="10"/>
  <c r="Z396" i="10"/>
  <c r="AA399" i="10"/>
  <c r="AA400" i="10" s="1"/>
  <c r="AA401" i="10" s="1"/>
  <c r="AA402" i="10" s="1"/>
  <c r="AA403" i="10" s="1"/>
  <c r="D336" i="10"/>
  <c r="G336" i="10" s="1"/>
  <c r="D337" i="10"/>
  <c r="G337" i="10" s="1"/>
  <c r="D338" i="10"/>
  <c r="G338" i="10" s="1"/>
  <c r="D339" i="10"/>
  <c r="G339" i="10" s="1"/>
  <c r="D340" i="10"/>
  <c r="G340" i="10" s="1"/>
  <c r="J391" i="10"/>
  <c r="H686" i="10"/>
  <c r="I686" i="10" s="1"/>
  <c r="K686" i="10" s="1"/>
  <c r="I270" i="10"/>
  <c r="J273" i="10"/>
  <c r="J274" i="10" s="1"/>
  <c r="J275" i="10" s="1"/>
  <c r="J276" i="10" s="1"/>
  <c r="J277" i="10" s="1"/>
  <c r="Y688" i="10"/>
  <c r="Z688" i="10" s="1"/>
  <c r="AB688" i="10" s="1"/>
  <c r="Y119" i="10"/>
  <c r="Z119" i="10" s="1"/>
  <c r="AB119" i="10" s="1"/>
  <c r="C495" i="10"/>
  <c r="F495" i="10" s="1"/>
  <c r="C496" i="10"/>
  <c r="F496" i="10" s="1"/>
  <c r="C497" i="10"/>
  <c r="F497" i="10" s="1"/>
  <c r="C498" i="10"/>
  <c r="F498" i="10" s="1"/>
  <c r="C499" i="10"/>
  <c r="F499" i="10" s="1"/>
  <c r="I712" i="10"/>
  <c r="H712" i="10"/>
  <c r="J712" i="10"/>
  <c r="H623" i="10"/>
  <c r="I623" i="10" s="1"/>
  <c r="K623" i="10" s="1"/>
  <c r="H151" i="10"/>
  <c r="I151" i="10" s="1"/>
  <c r="K151" i="10" s="1"/>
  <c r="Y241" i="10"/>
  <c r="Z241" i="10"/>
  <c r="AA241" i="10"/>
  <c r="Z619" i="10"/>
  <c r="Y619" i="10"/>
  <c r="AA619" i="10"/>
  <c r="C336" i="10"/>
  <c r="F336" i="10" s="1"/>
  <c r="C337" i="10"/>
  <c r="F337" i="10" s="1"/>
  <c r="C339" i="10"/>
  <c r="F339" i="10" s="1"/>
  <c r="C338" i="10"/>
  <c r="F338" i="10" s="1"/>
  <c r="C340" i="10"/>
  <c r="F340" i="10" s="1"/>
  <c r="T495" i="10"/>
  <c r="W495" i="10" s="1"/>
  <c r="T496" i="10"/>
  <c r="W496" i="10" s="1"/>
  <c r="T497" i="10"/>
  <c r="W497" i="10" s="1"/>
  <c r="T498" i="10"/>
  <c r="W498" i="10" s="1"/>
  <c r="T499" i="10"/>
  <c r="W499" i="10" s="1"/>
  <c r="H687" i="10"/>
  <c r="I687" i="10" s="1"/>
  <c r="K687" i="10" s="1"/>
  <c r="Y151" i="10"/>
  <c r="Z151" i="10" s="1"/>
  <c r="AB151" i="10" s="1"/>
  <c r="I723" i="10"/>
  <c r="H430" i="10"/>
  <c r="J430" i="10"/>
  <c r="I430" i="10"/>
  <c r="Y120" i="10"/>
  <c r="Z120" i="10" s="1"/>
  <c r="AB120" i="10" s="1"/>
  <c r="I649" i="10"/>
  <c r="H649" i="10"/>
  <c r="J649" i="10"/>
  <c r="H621" i="10"/>
  <c r="I621" i="10" s="1"/>
  <c r="K621" i="10" s="1"/>
  <c r="T180" i="10"/>
  <c r="W180" i="10" s="1"/>
  <c r="T181" i="10"/>
  <c r="W181" i="10" s="1"/>
  <c r="T182" i="10"/>
  <c r="W182" i="10" s="1"/>
  <c r="T183" i="10"/>
  <c r="W183" i="10" s="1"/>
  <c r="T184" i="10"/>
  <c r="W184" i="10" s="1"/>
  <c r="Y556" i="10"/>
  <c r="Z556" i="10"/>
  <c r="AA556" i="10"/>
  <c r="H149" i="10"/>
  <c r="I149" i="10" s="1"/>
  <c r="K149" i="10" s="1"/>
  <c r="AA460" i="10"/>
  <c r="Z460" i="10"/>
  <c r="Y460" i="10"/>
  <c r="Y391" i="10"/>
  <c r="I208" i="10"/>
  <c r="H208" i="10"/>
  <c r="J208" i="10"/>
  <c r="U495" i="10"/>
  <c r="X495" i="10" s="1"/>
  <c r="U496" i="10"/>
  <c r="X496" i="10" s="1"/>
  <c r="U497" i="10"/>
  <c r="X497" i="10" s="1"/>
  <c r="U498" i="10"/>
  <c r="X498" i="10" s="1"/>
  <c r="U499" i="10"/>
  <c r="X499" i="10" s="1"/>
  <c r="H685" i="10"/>
  <c r="I685" i="10" s="1"/>
  <c r="K685" i="10" s="1"/>
  <c r="Y149" i="10"/>
  <c r="Z149" i="10" s="1"/>
  <c r="AB149" i="10" s="1"/>
  <c r="C526" i="10"/>
  <c r="F526" i="10" s="1"/>
  <c r="C525" i="10"/>
  <c r="F525" i="10" s="1"/>
  <c r="C528" i="10"/>
  <c r="F528" i="10" s="1"/>
  <c r="C527" i="10"/>
  <c r="F527" i="10" s="1"/>
  <c r="C529" i="10"/>
  <c r="F529" i="10" s="1"/>
  <c r="Y208" i="10"/>
  <c r="AA208" i="10"/>
  <c r="Z208" i="10"/>
  <c r="I265" i="10"/>
  <c r="Y118" i="10"/>
  <c r="Z118" i="10" s="1"/>
  <c r="AB118" i="10" s="1"/>
  <c r="U336" i="10"/>
  <c r="X336" i="10" s="1"/>
  <c r="U337" i="10"/>
  <c r="X337" i="10" s="1"/>
  <c r="U339" i="10"/>
  <c r="X339" i="10" s="1"/>
  <c r="U338" i="10"/>
  <c r="X338" i="10" s="1"/>
  <c r="U340" i="10"/>
  <c r="X340" i="10" s="1"/>
  <c r="D180" i="10"/>
  <c r="G180" i="10" s="1"/>
  <c r="D181" i="10"/>
  <c r="G181" i="10" s="1"/>
  <c r="D182" i="10"/>
  <c r="G182" i="10" s="1"/>
  <c r="D183" i="10"/>
  <c r="G183" i="10" s="1"/>
  <c r="D184" i="10"/>
  <c r="G184" i="10" s="1"/>
  <c r="U180" i="10"/>
  <c r="X180" i="10" s="1"/>
  <c r="U181" i="10"/>
  <c r="X181" i="10" s="1"/>
  <c r="U182" i="10"/>
  <c r="X182" i="10" s="1"/>
  <c r="U183" i="10"/>
  <c r="X183" i="10" s="1"/>
  <c r="U184" i="10"/>
  <c r="X184" i="10" s="1"/>
  <c r="H148" i="10"/>
  <c r="I148" i="10" s="1"/>
  <c r="K148" i="10" s="1"/>
  <c r="Z391" i="10"/>
  <c r="Y649" i="10"/>
  <c r="AA649" i="10"/>
  <c r="Z649" i="10"/>
  <c r="S496" i="10"/>
  <c r="V496" i="10" s="1"/>
  <c r="S495" i="10"/>
  <c r="V495" i="10" s="1"/>
  <c r="S498" i="10"/>
  <c r="V498" i="10" s="1"/>
  <c r="S497" i="10"/>
  <c r="V497" i="10" s="1"/>
  <c r="S499" i="10"/>
  <c r="V499" i="10" s="1"/>
  <c r="H684" i="10"/>
  <c r="I684" i="10" s="1"/>
  <c r="K684" i="10" s="1"/>
  <c r="Y150" i="10"/>
  <c r="Z150" i="10" s="1"/>
  <c r="AB150" i="10" s="1"/>
  <c r="D525" i="10"/>
  <c r="G525" i="10" s="1"/>
  <c r="D526" i="10"/>
  <c r="G526" i="10" s="1"/>
  <c r="D527" i="10"/>
  <c r="G527" i="10" s="1"/>
  <c r="D528" i="10"/>
  <c r="G528" i="10" s="1"/>
  <c r="D529" i="10"/>
  <c r="G529" i="10" s="1"/>
  <c r="S526" i="10"/>
  <c r="V526" i="10" s="1"/>
  <c r="S525" i="10"/>
  <c r="V525" i="10" s="1"/>
  <c r="S527" i="10"/>
  <c r="V527" i="10" s="1"/>
  <c r="S528" i="10"/>
  <c r="V528" i="10" s="1"/>
  <c r="S529" i="10"/>
  <c r="V529" i="10" s="1"/>
  <c r="J265" i="10"/>
  <c r="Y117" i="10"/>
  <c r="Z117" i="10" s="1"/>
  <c r="AB117" i="10" s="1"/>
  <c r="S336" i="10"/>
  <c r="V336" i="10" s="1"/>
  <c r="S337" i="10"/>
  <c r="V337" i="10" s="1"/>
  <c r="S339" i="10"/>
  <c r="V339" i="10" s="1"/>
  <c r="S338" i="10"/>
  <c r="V338" i="10" s="1"/>
  <c r="S340" i="10"/>
  <c r="V340" i="10" s="1"/>
  <c r="J399" i="10"/>
  <c r="J400" i="10" s="1"/>
  <c r="J401" i="10" s="1"/>
  <c r="J402" i="10" s="1"/>
  <c r="J403" i="10" s="1"/>
  <c r="I396" i="10"/>
  <c r="H625" i="10"/>
  <c r="I625" i="10" s="1"/>
  <c r="K625" i="10" s="1"/>
  <c r="C181" i="10"/>
  <c r="F181" i="10" s="1"/>
  <c r="C180" i="10"/>
  <c r="F180" i="10" s="1"/>
  <c r="C182" i="10"/>
  <c r="F182" i="10" s="1"/>
  <c r="C183" i="10"/>
  <c r="F183" i="10" s="1"/>
  <c r="C184" i="10"/>
  <c r="F184" i="10" s="1"/>
  <c r="S180" i="10"/>
  <c r="V180" i="10" s="1"/>
  <c r="S181" i="10"/>
  <c r="V181" i="10" s="1"/>
  <c r="S182" i="10"/>
  <c r="V182" i="10" s="1"/>
  <c r="S183" i="10"/>
  <c r="V183" i="10" s="1"/>
  <c r="S184" i="10"/>
  <c r="V184" i="10" s="1"/>
  <c r="H150" i="10"/>
  <c r="I150" i="10" s="1"/>
  <c r="K150" i="10" s="1"/>
  <c r="Y435" i="10"/>
  <c r="Z435" i="10" s="1"/>
  <c r="AB435" i="10" s="1"/>
  <c r="I367" i="10"/>
  <c r="H367" i="10"/>
  <c r="J367" i="10"/>
  <c r="AA391" i="10"/>
  <c r="I391" i="10"/>
  <c r="Y147" i="10"/>
  <c r="Z147" i="10" s="1"/>
  <c r="AB147" i="10" s="1"/>
  <c r="B525" i="10"/>
  <c r="E525" i="10" s="1"/>
  <c r="B528" i="10"/>
  <c r="E528" i="10" s="1"/>
  <c r="B526" i="10"/>
  <c r="E526" i="10" s="1"/>
  <c r="B527" i="10"/>
  <c r="E527" i="10" s="1"/>
  <c r="B529" i="10"/>
  <c r="E529" i="10" s="1"/>
  <c r="U525" i="10"/>
  <c r="X525" i="10" s="1"/>
  <c r="U526" i="10"/>
  <c r="X526" i="10" s="1"/>
  <c r="U528" i="10"/>
  <c r="X528" i="10" s="1"/>
  <c r="U527" i="10"/>
  <c r="X527" i="10" s="1"/>
  <c r="U529" i="10"/>
  <c r="X529" i="10" s="1"/>
  <c r="AA273" i="10"/>
  <c r="AA274" i="10" s="1"/>
  <c r="AA275" i="10" s="1"/>
  <c r="AA276" i="10" s="1"/>
  <c r="AA277" i="10" s="1"/>
  <c r="Z270" i="10"/>
  <c r="Y684" i="10"/>
  <c r="Z684" i="10" s="1"/>
  <c r="AB684" i="10" s="1"/>
  <c r="H265" i="10"/>
  <c r="D495" i="10"/>
  <c r="G495" i="10" s="1"/>
  <c r="D496" i="10"/>
  <c r="G496" i="10" s="1"/>
  <c r="D497" i="10"/>
  <c r="G497" i="10" s="1"/>
  <c r="D498" i="10"/>
  <c r="G498" i="10" s="1"/>
  <c r="D499" i="10"/>
  <c r="G499" i="10" s="1"/>
  <c r="T336" i="10"/>
  <c r="W336" i="10" s="1"/>
  <c r="T337" i="10"/>
  <c r="W337" i="10" s="1"/>
  <c r="T338" i="10"/>
  <c r="W338" i="10" s="1"/>
  <c r="T339" i="10"/>
  <c r="W339" i="10" s="1"/>
  <c r="T340" i="10"/>
  <c r="W340" i="10" s="1"/>
  <c r="H624" i="10"/>
  <c r="I624" i="10" s="1"/>
  <c r="K624" i="10" s="1"/>
  <c r="B180" i="10"/>
  <c r="E180" i="10" s="1"/>
  <c r="B181" i="10"/>
  <c r="E181" i="10" s="1"/>
  <c r="B183" i="10"/>
  <c r="E183" i="10" s="1"/>
  <c r="B182" i="10"/>
  <c r="E182" i="10" s="1"/>
  <c r="B184" i="10"/>
  <c r="E184" i="10" s="1"/>
  <c r="H147" i="10"/>
  <c r="I147" i="10" s="1"/>
  <c r="K147" i="10" s="1"/>
  <c r="I556" i="10"/>
  <c r="J556" i="10"/>
  <c r="H556" i="10"/>
  <c r="Y712" i="10"/>
  <c r="Z712" i="10"/>
  <c r="AA712" i="10"/>
  <c r="B336" i="10"/>
  <c r="E336" i="10" s="1"/>
  <c r="B339" i="10"/>
  <c r="E339" i="10" s="1"/>
  <c r="B337" i="10"/>
  <c r="E337" i="10" s="1"/>
  <c r="B338" i="10"/>
  <c r="E338" i="10" s="1"/>
  <c r="B340" i="10"/>
  <c r="E340" i="10" s="1"/>
  <c r="H391" i="10"/>
  <c r="H688" i="10"/>
  <c r="I688" i="10" s="1"/>
  <c r="K688" i="10" s="1"/>
  <c r="H241" i="10"/>
  <c r="J241" i="10"/>
  <c r="I241" i="10"/>
  <c r="Y148" i="10"/>
  <c r="Z148" i="10" s="1"/>
  <c r="AB148" i="10" s="1"/>
  <c r="I585" i="10"/>
  <c r="J588" i="10"/>
  <c r="J589" i="10" s="1"/>
  <c r="J590" i="10" s="1"/>
  <c r="J591" i="10" s="1"/>
  <c r="J592" i="10" s="1"/>
  <c r="T525" i="10"/>
  <c r="W525" i="10" s="1"/>
  <c r="T526" i="10"/>
  <c r="W526" i="10" s="1"/>
  <c r="T527" i="10"/>
  <c r="W527" i="10" s="1"/>
  <c r="T528" i="10"/>
  <c r="W528" i="10" s="1"/>
  <c r="T529" i="10"/>
  <c r="W529" i="10" s="1"/>
  <c r="AA367" i="10"/>
  <c r="Y367" i="10"/>
  <c r="Z367" i="10"/>
  <c r="J460" i="10"/>
  <c r="I460" i="10"/>
  <c r="H460" i="10"/>
  <c r="Y121" i="10"/>
  <c r="Z121" i="10" s="1"/>
  <c r="AB121" i="10" s="1"/>
  <c r="B495" i="10"/>
  <c r="E495" i="10" s="1"/>
  <c r="B497" i="10"/>
  <c r="E497" i="10" s="1"/>
  <c r="B496" i="10"/>
  <c r="E496" i="10" s="1"/>
  <c r="B498" i="10"/>
  <c r="E498" i="10" s="1"/>
  <c r="B499" i="10"/>
  <c r="E499" i="10" s="1"/>
  <c r="H622" i="10"/>
  <c r="I622" i="10" s="1"/>
  <c r="K622" i="10" s="1"/>
  <c r="AA588" i="10"/>
  <c r="AA589" i="10" s="1"/>
  <c r="AA590" i="10" s="1"/>
  <c r="AA591" i="10" s="1"/>
  <c r="AA592" i="10" s="1"/>
  <c r="Z585" i="10"/>
  <c r="W428" i="10" l="1"/>
  <c r="Y184" i="10"/>
  <c r="Z184" i="10" s="1"/>
  <c r="AB184" i="10" s="1"/>
  <c r="R918" i="10"/>
  <c r="S918" i="10" s="1"/>
  <c r="S64" i="10" s="1"/>
  <c r="H183" i="10"/>
  <c r="I183" i="10" s="1"/>
  <c r="K183" i="10" s="1"/>
  <c r="H495" i="10"/>
  <c r="I495" i="10" s="1"/>
  <c r="K495" i="10" s="1"/>
  <c r="CB133" i="14"/>
  <c r="HG131" i="14"/>
  <c r="HF131" i="14"/>
  <c r="HH131" i="14"/>
  <c r="HL131" i="14"/>
  <c r="D138" i="14"/>
  <c r="E138" i="14"/>
  <c r="F138" i="14"/>
  <c r="DG133" i="14"/>
  <c r="DE133" i="14"/>
  <c r="DF133" i="14"/>
  <c r="EY138" i="14"/>
  <c r="BX134" i="14"/>
  <c r="BW134" i="14"/>
  <c r="BV134" i="14"/>
  <c r="HS133" i="14"/>
  <c r="HD132" i="14"/>
  <c r="B139" i="14"/>
  <c r="O140" i="14"/>
  <c r="DR135" i="14"/>
  <c r="DC134" i="14"/>
  <c r="GI135" i="14"/>
  <c r="CI136" i="14"/>
  <c r="BT135" i="14"/>
  <c r="GH139" i="14"/>
  <c r="AN136" i="14"/>
  <c r="AO136" i="14"/>
  <c r="AM136" i="14"/>
  <c r="CG140" i="14"/>
  <c r="HR135" i="14"/>
  <c r="AX138" i="14"/>
  <c r="AK137" i="14"/>
  <c r="FY131" i="14"/>
  <c r="GC131" i="14"/>
  <c r="FX131" i="14"/>
  <c r="FW131" i="14"/>
  <c r="EP132" i="14"/>
  <c r="ET132" i="14"/>
  <c r="EN132" i="14"/>
  <c r="EO132" i="14"/>
  <c r="DP140" i="14"/>
  <c r="GJ133" i="14"/>
  <c r="FU132" i="14"/>
  <c r="FA134" i="14"/>
  <c r="EL133" i="14"/>
  <c r="HQ139" i="14"/>
  <c r="EZ136" i="14"/>
  <c r="Y914" i="10"/>
  <c r="Z913" i="10" s="1"/>
  <c r="H180" i="10"/>
  <c r="I180" i="10" s="1"/>
  <c r="K180" i="10" s="1"/>
  <c r="H498" i="10"/>
  <c r="I498" i="10" s="1"/>
  <c r="K498" i="10" s="1"/>
  <c r="Y495" i="10"/>
  <c r="Z495" i="10" s="1"/>
  <c r="AB495" i="10" s="1"/>
  <c r="H339" i="10"/>
  <c r="I339" i="10" s="1"/>
  <c r="K339" i="10" s="1"/>
  <c r="H528" i="10"/>
  <c r="I528" i="10" s="1"/>
  <c r="K528" i="10" s="1"/>
  <c r="AB683" i="10"/>
  <c r="W682" i="10" s="1"/>
  <c r="H499" i="10"/>
  <c r="I499" i="10" s="1"/>
  <c r="K499" i="10" s="1"/>
  <c r="Y182" i="10"/>
  <c r="Z182" i="10" s="1"/>
  <c r="AB182" i="10" s="1"/>
  <c r="AB431" i="10"/>
  <c r="W430" i="10" s="1"/>
  <c r="W680" i="10"/>
  <c r="Z732" i="10" s="1"/>
  <c r="Y496" i="10"/>
  <c r="Z496" i="10" s="1"/>
  <c r="AB496" i="10" s="1"/>
  <c r="Y183" i="10"/>
  <c r="Z183" i="10" s="1"/>
  <c r="AB183" i="10" s="1"/>
  <c r="I913" i="10"/>
  <c r="I914" i="10" s="1"/>
  <c r="I915" i="10" s="1"/>
  <c r="I916" i="10" s="1"/>
  <c r="Y181" i="10"/>
  <c r="Z181" i="10" s="1"/>
  <c r="AB181" i="10" s="1"/>
  <c r="Y497" i="10"/>
  <c r="Z497" i="10" s="1"/>
  <c r="AB497" i="10" s="1"/>
  <c r="Y180" i="10"/>
  <c r="Z180" i="10" s="1"/>
  <c r="AB180" i="10" s="1"/>
  <c r="Y498" i="10"/>
  <c r="Z498" i="10" s="1"/>
  <c r="AB498" i="10" s="1"/>
  <c r="H336" i="10"/>
  <c r="I336" i="10" s="1"/>
  <c r="K336" i="10" s="1"/>
  <c r="K683" i="10"/>
  <c r="F682" i="10" s="1"/>
  <c r="H525" i="10"/>
  <c r="I525" i="10" s="1"/>
  <c r="K525" i="10" s="1"/>
  <c r="H184" i="10"/>
  <c r="I184" i="10" s="1"/>
  <c r="K184" i="10" s="1"/>
  <c r="H338" i="10"/>
  <c r="I338" i="10" s="1"/>
  <c r="K338" i="10" s="1"/>
  <c r="H527" i="10"/>
  <c r="I527" i="10" s="1"/>
  <c r="K527" i="10" s="1"/>
  <c r="H526" i="10"/>
  <c r="I526" i="10" s="1"/>
  <c r="K526" i="10" s="1"/>
  <c r="A918" i="10"/>
  <c r="B918" i="10" s="1"/>
  <c r="B64" i="10" s="1"/>
  <c r="K620" i="10"/>
  <c r="F619" i="10" s="1"/>
  <c r="I726" i="10"/>
  <c r="H340" i="10"/>
  <c r="I340" i="10" s="1"/>
  <c r="K340" i="10" s="1"/>
  <c r="H182" i="10"/>
  <c r="I182" i="10" s="1"/>
  <c r="K182" i="10" s="1"/>
  <c r="H529" i="10"/>
  <c r="I529" i="10" s="1"/>
  <c r="K529" i="10" s="1"/>
  <c r="H497" i="10"/>
  <c r="I497" i="10" s="1"/>
  <c r="K497" i="10" s="1"/>
  <c r="H337" i="10"/>
  <c r="I337" i="10" s="1"/>
  <c r="K337" i="10" s="1"/>
  <c r="Z728" i="10"/>
  <c r="F617" i="10"/>
  <c r="U369" i="10"/>
  <c r="X369" i="10" s="1"/>
  <c r="U370" i="10"/>
  <c r="X370" i="10" s="1"/>
  <c r="U372" i="10"/>
  <c r="X372" i="10" s="1"/>
  <c r="U371" i="10"/>
  <c r="X371" i="10" s="1"/>
  <c r="U373" i="10"/>
  <c r="X373" i="10" s="1"/>
  <c r="C558" i="10"/>
  <c r="F558" i="10" s="1"/>
  <c r="C559" i="10"/>
  <c r="F559" i="10" s="1"/>
  <c r="C561" i="10"/>
  <c r="F561" i="10" s="1"/>
  <c r="C560" i="10"/>
  <c r="F560" i="10" s="1"/>
  <c r="C562" i="10"/>
  <c r="F562" i="10" s="1"/>
  <c r="B369" i="10"/>
  <c r="E369" i="10" s="1"/>
  <c r="B372" i="10"/>
  <c r="E372" i="10" s="1"/>
  <c r="B370" i="10"/>
  <c r="E370" i="10" s="1"/>
  <c r="B371" i="10"/>
  <c r="E371" i="10" s="1"/>
  <c r="B373" i="10"/>
  <c r="E373" i="10" s="1"/>
  <c r="Y338" i="10"/>
  <c r="Z338" i="10" s="1"/>
  <c r="AB338" i="10" s="1"/>
  <c r="Y529" i="10"/>
  <c r="Z529" i="10" s="1"/>
  <c r="AB529" i="10" s="1"/>
  <c r="Y499" i="10"/>
  <c r="Z499" i="10" s="1"/>
  <c r="AB499" i="10" s="1"/>
  <c r="T651" i="10"/>
  <c r="W651" i="10" s="1"/>
  <c r="T652" i="10"/>
  <c r="W652" i="10" s="1"/>
  <c r="T653" i="10"/>
  <c r="W653" i="10" s="1"/>
  <c r="T654" i="10"/>
  <c r="W654" i="10" s="1"/>
  <c r="T655" i="10"/>
  <c r="W655" i="10" s="1"/>
  <c r="D210" i="10"/>
  <c r="G210" i="10" s="1"/>
  <c r="D211" i="10"/>
  <c r="G211" i="10" s="1"/>
  <c r="D212" i="10"/>
  <c r="G212" i="10" s="1"/>
  <c r="D213" i="10"/>
  <c r="G213" i="10" s="1"/>
  <c r="D214" i="10"/>
  <c r="G214" i="10" s="1"/>
  <c r="T558" i="10"/>
  <c r="W558" i="10" s="1"/>
  <c r="T559" i="10"/>
  <c r="W559" i="10" s="1"/>
  <c r="T560" i="10"/>
  <c r="W560" i="10" s="1"/>
  <c r="T561" i="10"/>
  <c r="W561" i="10" s="1"/>
  <c r="T562" i="10"/>
  <c r="W562" i="10" s="1"/>
  <c r="C432" i="10"/>
  <c r="F432" i="10" s="1"/>
  <c r="C433" i="10"/>
  <c r="F433" i="10" s="1"/>
  <c r="C435" i="10"/>
  <c r="F435" i="10" s="1"/>
  <c r="C434" i="10"/>
  <c r="F434" i="10" s="1"/>
  <c r="C436" i="10"/>
  <c r="F436" i="10" s="1"/>
  <c r="S621" i="10"/>
  <c r="V621" i="10" s="1"/>
  <c r="S622" i="10"/>
  <c r="V622" i="10" s="1"/>
  <c r="S624" i="10"/>
  <c r="V624" i="10" s="1"/>
  <c r="S623" i="10"/>
  <c r="V623" i="10" s="1"/>
  <c r="S625" i="10"/>
  <c r="V625" i="10" s="1"/>
  <c r="H271" i="10"/>
  <c r="J271" i="10"/>
  <c r="I271" i="10"/>
  <c r="I586" i="10"/>
  <c r="H586" i="10"/>
  <c r="J586" i="10"/>
  <c r="U714" i="10"/>
  <c r="X714" i="10" s="1"/>
  <c r="U715" i="10"/>
  <c r="X715" i="10" s="1"/>
  <c r="U716" i="10"/>
  <c r="X716" i="10" s="1"/>
  <c r="U717" i="10"/>
  <c r="X717" i="10" s="1"/>
  <c r="U718" i="10"/>
  <c r="X718" i="10" s="1"/>
  <c r="K146" i="10"/>
  <c r="F145" i="10" s="1"/>
  <c r="F143" i="10"/>
  <c r="C369" i="10"/>
  <c r="F369" i="10" s="1"/>
  <c r="C370" i="10"/>
  <c r="F370" i="10" s="1"/>
  <c r="C372" i="10"/>
  <c r="F372" i="10" s="1"/>
  <c r="C371" i="10"/>
  <c r="F371" i="10" s="1"/>
  <c r="C373" i="10"/>
  <c r="F373" i="10" s="1"/>
  <c r="Y339" i="10"/>
  <c r="Z339" i="10" s="1"/>
  <c r="AB339" i="10" s="1"/>
  <c r="Y528" i="10"/>
  <c r="Z528" i="10" s="1"/>
  <c r="AB528" i="10" s="1"/>
  <c r="U651" i="10"/>
  <c r="X651" i="10" s="1"/>
  <c r="U652" i="10"/>
  <c r="X652" i="10" s="1"/>
  <c r="U653" i="10"/>
  <c r="X653" i="10" s="1"/>
  <c r="U654" i="10"/>
  <c r="X654" i="10" s="1"/>
  <c r="U655" i="10"/>
  <c r="X655" i="10" s="1"/>
  <c r="B210" i="10"/>
  <c r="E210" i="10" s="1"/>
  <c r="B212" i="10"/>
  <c r="E212" i="10" s="1"/>
  <c r="B213" i="10"/>
  <c r="E213" i="10" s="1"/>
  <c r="B211" i="10"/>
  <c r="E211" i="10" s="1"/>
  <c r="B214" i="10"/>
  <c r="E214" i="10" s="1"/>
  <c r="S463" i="10"/>
  <c r="V463" i="10" s="1"/>
  <c r="S462" i="10"/>
  <c r="V462" i="10" s="1"/>
  <c r="S464" i="10"/>
  <c r="V464" i="10" s="1"/>
  <c r="S465" i="10"/>
  <c r="V465" i="10" s="1"/>
  <c r="S466" i="10"/>
  <c r="V466" i="10" s="1"/>
  <c r="S558" i="10"/>
  <c r="V558" i="10" s="1"/>
  <c r="S559" i="10"/>
  <c r="V559" i="10" s="1"/>
  <c r="S561" i="10"/>
  <c r="V561" i="10" s="1"/>
  <c r="S560" i="10"/>
  <c r="V560" i="10" s="1"/>
  <c r="S562" i="10"/>
  <c r="V562" i="10" s="1"/>
  <c r="D432" i="10"/>
  <c r="G432" i="10" s="1"/>
  <c r="D433" i="10"/>
  <c r="G433" i="10" s="1"/>
  <c r="D434" i="10"/>
  <c r="G434" i="10" s="1"/>
  <c r="D435" i="10"/>
  <c r="G435" i="10" s="1"/>
  <c r="D436" i="10"/>
  <c r="G436" i="10" s="1"/>
  <c r="T621" i="10"/>
  <c r="W621" i="10" s="1"/>
  <c r="T622" i="10"/>
  <c r="W622" i="10" s="1"/>
  <c r="T623" i="10"/>
  <c r="W623" i="10" s="1"/>
  <c r="T624" i="10"/>
  <c r="W624" i="10" s="1"/>
  <c r="T625" i="10"/>
  <c r="W625" i="10" s="1"/>
  <c r="D714" i="10"/>
  <c r="G714" i="10" s="1"/>
  <c r="D715" i="10"/>
  <c r="G715" i="10" s="1"/>
  <c r="D716" i="10"/>
  <c r="G716" i="10" s="1"/>
  <c r="D717" i="10"/>
  <c r="G717" i="10" s="1"/>
  <c r="D718" i="10"/>
  <c r="G718" i="10" s="1"/>
  <c r="F680" i="10"/>
  <c r="C463" i="10"/>
  <c r="F463" i="10" s="1"/>
  <c r="C462" i="10"/>
  <c r="F462" i="10" s="1"/>
  <c r="C465" i="10"/>
  <c r="F465" i="10" s="1"/>
  <c r="C464" i="10"/>
  <c r="F464" i="10" s="1"/>
  <c r="C466" i="10"/>
  <c r="F466" i="10" s="1"/>
  <c r="T714" i="10"/>
  <c r="W714" i="10" s="1"/>
  <c r="T715" i="10"/>
  <c r="W715" i="10" s="1"/>
  <c r="T716" i="10"/>
  <c r="W716" i="10" s="1"/>
  <c r="T717" i="10"/>
  <c r="W717" i="10" s="1"/>
  <c r="T718" i="10"/>
  <c r="W718" i="10" s="1"/>
  <c r="Y271" i="10"/>
  <c r="Z271" i="10"/>
  <c r="AA271" i="10"/>
  <c r="AB146" i="10"/>
  <c r="W145" i="10" s="1"/>
  <c r="W143" i="10"/>
  <c r="AA723" i="10" s="1"/>
  <c r="Y337" i="10"/>
  <c r="Z337" i="10" s="1"/>
  <c r="AB337" i="10" s="1"/>
  <c r="Y527" i="10"/>
  <c r="Z527" i="10" s="1"/>
  <c r="AB527" i="10" s="1"/>
  <c r="S652" i="10"/>
  <c r="V652" i="10" s="1"/>
  <c r="S651" i="10"/>
  <c r="V651" i="10" s="1"/>
  <c r="S653" i="10"/>
  <c r="V653" i="10" s="1"/>
  <c r="S654" i="10"/>
  <c r="V654" i="10" s="1"/>
  <c r="S655" i="10"/>
  <c r="V655" i="10" s="1"/>
  <c r="T210" i="10"/>
  <c r="W210" i="10" s="1"/>
  <c r="T211" i="10"/>
  <c r="W211" i="10" s="1"/>
  <c r="T212" i="10"/>
  <c r="W212" i="10" s="1"/>
  <c r="T213" i="10"/>
  <c r="W213" i="10" s="1"/>
  <c r="T214" i="10"/>
  <c r="W214" i="10" s="1"/>
  <c r="C210" i="10"/>
  <c r="F210" i="10" s="1"/>
  <c r="C211" i="10"/>
  <c r="F211" i="10" s="1"/>
  <c r="C213" i="10"/>
  <c r="F213" i="10" s="1"/>
  <c r="C212" i="10"/>
  <c r="F212" i="10" s="1"/>
  <c r="C214" i="10"/>
  <c r="F214" i="10" s="1"/>
  <c r="T462" i="10"/>
  <c r="W462" i="10" s="1"/>
  <c r="T463" i="10"/>
  <c r="W463" i="10" s="1"/>
  <c r="T464" i="10"/>
  <c r="W464" i="10" s="1"/>
  <c r="T465" i="10"/>
  <c r="W465" i="10" s="1"/>
  <c r="T466" i="10"/>
  <c r="W466" i="10" s="1"/>
  <c r="D651" i="10"/>
  <c r="G651" i="10" s="1"/>
  <c r="D652" i="10"/>
  <c r="G652" i="10" s="1"/>
  <c r="D653" i="10"/>
  <c r="G653" i="10" s="1"/>
  <c r="D654" i="10"/>
  <c r="G654" i="10" s="1"/>
  <c r="D655" i="10"/>
  <c r="G655" i="10" s="1"/>
  <c r="B432" i="10"/>
  <c r="E432" i="10" s="1"/>
  <c r="B435" i="10"/>
  <c r="E435" i="10" s="1"/>
  <c r="B434" i="10"/>
  <c r="E434" i="10" s="1"/>
  <c r="B433" i="10"/>
  <c r="E433" i="10" s="1"/>
  <c r="B436" i="10"/>
  <c r="E436" i="10" s="1"/>
  <c r="U243" i="10"/>
  <c r="X243" i="10" s="1"/>
  <c r="U244" i="10"/>
  <c r="X244" i="10" s="1"/>
  <c r="U246" i="10"/>
  <c r="X246" i="10" s="1"/>
  <c r="U245" i="10"/>
  <c r="X245" i="10" s="1"/>
  <c r="U247" i="10"/>
  <c r="X247" i="10" s="1"/>
  <c r="B714" i="10"/>
  <c r="E714" i="10" s="1"/>
  <c r="B716" i="10"/>
  <c r="E716" i="10" s="1"/>
  <c r="B715" i="10"/>
  <c r="E715" i="10" s="1"/>
  <c r="B717" i="10"/>
  <c r="E717" i="10" s="1"/>
  <c r="B718" i="10"/>
  <c r="E718" i="10" s="1"/>
  <c r="B462" i="10"/>
  <c r="E462" i="10" s="1"/>
  <c r="B465" i="10"/>
  <c r="E465" i="10" s="1"/>
  <c r="B464" i="10"/>
  <c r="E464" i="10" s="1"/>
  <c r="B463" i="10"/>
  <c r="E463" i="10" s="1"/>
  <c r="B466" i="10"/>
  <c r="E466" i="10" s="1"/>
  <c r="Y586" i="10"/>
  <c r="AA586" i="10"/>
  <c r="Z586" i="10"/>
  <c r="H496" i="10"/>
  <c r="I496" i="10" s="1"/>
  <c r="K496" i="10" s="1"/>
  <c r="D462" i="10"/>
  <c r="G462" i="10" s="1"/>
  <c r="D463" i="10"/>
  <c r="G463" i="10" s="1"/>
  <c r="D464" i="10"/>
  <c r="G464" i="10" s="1"/>
  <c r="D465" i="10"/>
  <c r="G465" i="10" s="1"/>
  <c r="D466" i="10"/>
  <c r="G466" i="10" s="1"/>
  <c r="C243" i="10"/>
  <c r="F243" i="10" s="1"/>
  <c r="C244" i="10"/>
  <c r="F244" i="10" s="1"/>
  <c r="C245" i="10"/>
  <c r="F245" i="10" s="1"/>
  <c r="C246" i="10"/>
  <c r="F246" i="10" s="1"/>
  <c r="C247" i="10"/>
  <c r="F247" i="10" s="1"/>
  <c r="S715" i="10"/>
  <c r="V715" i="10" s="1"/>
  <c r="S714" i="10"/>
  <c r="V714" i="10" s="1"/>
  <c r="S716" i="10"/>
  <c r="V716" i="10" s="1"/>
  <c r="S717" i="10"/>
  <c r="V717" i="10" s="1"/>
  <c r="S718" i="10"/>
  <c r="V718" i="10" s="1"/>
  <c r="J397" i="10"/>
  <c r="H397" i="10"/>
  <c r="I397" i="10"/>
  <c r="Y336" i="10"/>
  <c r="Z336" i="10" s="1"/>
  <c r="AB336" i="10" s="1"/>
  <c r="Y525" i="10"/>
  <c r="Z525" i="10" s="1"/>
  <c r="AB525" i="10" s="1"/>
  <c r="U210" i="10"/>
  <c r="X210" i="10" s="1"/>
  <c r="U211" i="10"/>
  <c r="X211" i="10" s="1"/>
  <c r="U213" i="10"/>
  <c r="X213" i="10" s="1"/>
  <c r="U212" i="10"/>
  <c r="X212" i="10" s="1"/>
  <c r="U214" i="10"/>
  <c r="X214" i="10" s="1"/>
  <c r="U462" i="10"/>
  <c r="X462" i="10" s="1"/>
  <c r="U463" i="10"/>
  <c r="X463" i="10" s="1"/>
  <c r="U465" i="10"/>
  <c r="X465" i="10" s="1"/>
  <c r="U464" i="10"/>
  <c r="X464" i="10" s="1"/>
  <c r="U466" i="10"/>
  <c r="X466" i="10" s="1"/>
  <c r="B651" i="10"/>
  <c r="E651" i="10" s="1"/>
  <c r="B653" i="10"/>
  <c r="E653" i="10" s="1"/>
  <c r="B654" i="10"/>
  <c r="E654" i="10" s="1"/>
  <c r="B652" i="10"/>
  <c r="E652" i="10" s="1"/>
  <c r="B655" i="10"/>
  <c r="E655" i="10" s="1"/>
  <c r="T243" i="10"/>
  <c r="W243" i="10" s="1"/>
  <c r="T244" i="10"/>
  <c r="W244" i="10" s="1"/>
  <c r="T245" i="10"/>
  <c r="W245" i="10" s="1"/>
  <c r="T246" i="10"/>
  <c r="W246" i="10" s="1"/>
  <c r="T247" i="10"/>
  <c r="W247" i="10" s="1"/>
  <c r="C714" i="10"/>
  <c r="F714" i="10" s="1"/>
  <c r="C715" i="10"/>
  <c r="F715" i="10" s="1"/>
  <c r="C717" i="10"/>
  <c r="F717" i="10" s="1"/>
  <c r="C716" i="10"/>
  <c r="F716" i="10" s="1"/>
  <c r="C718" i="10"/>
  <c r="F718" i="10" s="1"/>
  <c r="Y397" i="10"/>
  <c r="AA397" i="10"/>
  <c r="Z397" i="10"/>
  <c r="T369" i="10"/>
  <c r="W369" i="10" s="1"/>
  <c r="T370" i="10"/>
  <c r="W370" i="10" s="1"/>
  <c r="T371" i="10"/>
  <c r="W371" i="10" s="1"/>
  <c r="T372" i="10"/>
  <c r="W372" i="10" s="1"/>
  <c r="T373" i="10"/>
  <c r="W373" i="10" s="1"/>
  <c r="B558" i="10"/>
  <c r="E558" i="10" s="1"/>
  <c r="B559" i="10"/>
  <c r="E559" i="10" s="1"/>
  <c r="B561" i="10"/>
  <c r="E561" i="10" s="1"/>
  <c r="B560" i="10"/>
  <c r="E560" i="10" s="1"/>
  <c r="B562" i="10"/>
  <c r="E562" i="10" s="1"/>
  <c r="W113" i="10"/>
  <c r="AB116" i="10"/>
  <c r="W115" i="10" s="1"/>
  <c r="Y526" i="10"/>
  <c r="Z526" i="10" s="1"/>
  <c r="AB526" i="10" s="1"/>
  <c r="S211" i="10"/>
  <c r="V211" i="10" s="1"/>
  <c r="S210" i="10"/>
  <c r="V210" i="10" s="1"/>
  <c r="S212" i="10"/>
  <c r="V212" i="10" s="1"/>
  <c r="S213" i="10"/>
  <c r="V213" i="10" s="1"/>
  <c r="S214" i="10"/>
  <c r="V214" i="10" s="1"/>
  <c r="C651" i="10"/>
  <c r="F651" i="10" s="1"/>
  <c r="C652" i="10"/>
  <c r="F652" i="10" s="1"/>
  <c r="C653" i="10"/>
  <c r="F653" i="10" s="1"/>
  <c r="C654" i="10"/>
  <c r="F654" i="10" s="1"/>
  <c r="C655" i="10"/>
  <c r="F655" i="10" s="1"/>
  <c r="S244" i="10"/>
  <c r="V244" i="10" s="1"/>
  <c r="S243" i="10"/>
  <c r="V243" i="10" s="1"/>
  <c r="S245" i="10"/>
  <c r="V245" i="10" s="1"/>
  <c r="S246" i="10"/>
  <c r="V246" i="10" s="1"/>
  <c r="S247" i="10"/>
  <c r="V247" i="10" s="1"/>
  <c r="D243" i="10"/>
  <c r="G243" i="10" s="1"/>
  <c r="D244" i="10"/>
  <c r="G244" i="10" s="1"/>
  <c r="D245" i="10"/>
  <c r="G245" i="10" s="1"/>
  <c r="D246" i="10"/>
  <c r="G246" i="10" s="1"/>
  <c r="D247" i="10"/>
  <c r="G247" i="10" s="1"/>
  <c r="S369" i="10"/>
  <c r="V369" i="10" s="1"/>
  <c r="S370" i="10"/>
  <c r="V370" i="10" s="1"/>
  <c r="S371" i="10"/>
  <c r="V371" i="10" s="1"/>
  <c r="S372" i="10"/>
  <c r="V372" i="10" s="1"/>
  <c r="S373" i="10"/>
  <c r="V373" i="10" s="1"/>
  <c r="B243" i="10"/>
  <c r="E243" i="10" s="1"/>
  <c r="B246" i="10"/>
  <c r="E246" i="10" s="1"/>
  <c r="B244" i="10"/>
  <c r="E244" i="10" s="1"/>
  <c r="B245" i="10"/>
  <c r="E245" i="10" s="1"/>
  <c r="B247" i="10"/>
  <c r="E247" i="10" s="1"/>
  <c r="D558" i="10"/>
  <c r="G558" i="10" s="1"/>
  <c r="D559" i="10"/>
  <c r="G559" i="10" s="1"/>
  <c r="D560" i="10"/>
  <c r="G560" i="10" s="1"/>
  <c r="D561" i="10"/>
  <c r="G561" i="10" s="1"/>
  <c r="D562" i="10"/>
  <c r="G562" i="10" s="1"/>
  <c r="H181" i="10"/>
  <c r="I181" i="10" s="1"/>
  <c r="K181" i="10" s="1"/>
  <c r="D369" i="10"/>
  <c r="G369" i="10" s="1"/>
  <c r="D370" i="10"/>
  <c r="G370" i="10" s="1"/>
  <c r="D371" i="10"/>
  <c r="G371" i="10" s="1"/>
  <c r="D372" i="10"/>
  <c r="G372" i="10" s="1"/>
  <c r="D373" i="10"/>
  <c r="G373" i="10" s="1"/>
  <c r="Y340" i="10"/>
  <c r="Z340" i="10" s="1"/>
  <c r="AB340" i="10" s="1"/>
  <c r="U558" i="10"/>
  <c r="X558" i="10" s="1"/>
  <c r="U559" i="10"/>
  <c r="X559" i="10" s="1"/>
  <c r="U560" i="10"/>
  <c r="X560" i="10" s="1"/>
  <c r="U561" i="10"/>
  <c r="X561" i="10" s="1"/>
  <c r="U562" i="10"/>
  <c r="X562" i="10" s="1"/>
  <c r="U621" i="10"/>
  <c r="X621" i="10" s="1"/>
  <c r="U622" i="10"/>
  <c r="X622" i="10" s="1"/>
  <c r="U624" i="10"/>
  <c r="X624" i="10" s="1"/>
  <c r="U623" i="10"/>
  <c r="X623" i="10" s="1"/>
  <c r="U625" i="10"/>
  <c r="X625" i="10" s="1"/>
  <c r="F176" i="10" l="1"/>
  <c r="I724" i="10" s="1"/>
  <c r="CB134" i="14"/>
  <c r="DK133" i="14"/>
  <c r="FX132" i="14"/>
  <c r="FW132" i="14"/>
  <c r="FY132" i="14"/>
  <c r="GC132" i="14"/>
  <c r="HF132" i="14"/>
  <c r="HL132" i="14" s="1"/>
  <c r="HG132" i="14"/>
  <c r="HH132" i="14"/>
  <c r="EZ137" i="14"/>
  <c r="GJ134" i="14"/>
  <c r="FU133" i="14"/>
  <c r="HR136" i="14"/>
  <c r="GI136" i="14"/>
  <c r="HS134" i="14"/>
  <c r="HD133" i="14"/>
  <c r="CG141" i="14"/>
  <c r="DF134" i="14"/>
  <c r="DG134" i="14"/>
  <c r="DE134" i="14"/>
  <c r="EY139" i="14"/>
  <c r="HQ140" i="14"/>
  <c r="GH140" i="14"/>
  <c r="DR136" i="14"/>
  <c r="DC135" i="14"/>
  <c r="EO133" i="14"/>
  <c r="EP133" i="14"/>
  <c r="EN133" i="14"/>
  <c r="ET133" i="14" s="1"/>
  <c r="DP141" i="14"/>
  <c r="AM137" i="14"/>
  <c r="AN137" i="14"/>
  <c r="AO137" i="14"/>
  <c r="AS137" i="14"/>
  <c r="BW135" i="14"/>
  <c r="BX135" i="14"/>
  <c r="BV135" i="14"/>
  <c r="CB135" i="14"/>
  <c r="B140" i="14"/>
  <c r="O141" i="14"/>
  <c r="FA135" i="14"/>
  <c r="EL134" i="14"/>
  <c r="AK138" i="14"/>
  <c r="AX139" i="14"/>
  <c r="CI137" i="14"/>
  <c r="BT136" i="14"/>
  <c r="J139" i="14"/>
  <c r="D139" i="14"/>
  <c r="E139" i="14"/>
  <c r="F139" i="14"/>
  <c r="Y715" i="10"/>
  <c r="Z715" i="10" s="1"/>
  <c r="AB715" i="10" s="1"/>
  <c r="Y651" i="10"/>
  <c r="Z651" i="10" s="1"/>
  <c r="AB651" i="10" s="1"/>
  <c r="W521" i="10"/>
  <c r="AA729" i="10" s="1"/>
  <c r="F521" i="10"/>
  <c r="J729" i="10" s="1"/>
  <c r="Y654" i="10"/>
  <c r="Z654" i="10" s="1"/>
  <c r="AB654" i="10" s="1"/>
  <c r="W491" i="10"/>
  <c r="Z729" i="10" s="1"/>
  <c r="AB729" i="10" s="1"/>
  <c r="AB179" i="10"/>
  <c r="W178" i="10" s="1"/>
  <c r="Y213" i="10"/>
  <c r="Z213" i="10" s="1"/>
  <c r="AB213" i="10" s="1"/>
  <c r="Y210" i="10"/>
  <c r="Z210" i="10" s="1"/>
  <c r="AB210" i="10" s="1"/>
  <c r="K524" i="10"/>
  <c r="F523" i="10" s="1"/>
  <c r="Y243" i="10"/>
  <c r="Z243" i="10" s="1"/>
  <c r="AB243" i="10" s="1"/>
  <c r="W176" i="10"/>
  <c r="U216" i="10" s="1"/>
  <c r="U724" i="10" s="1"/>
  <c r="Y372" i="10"/>
  <c r="Z372" i="10" s="1"/>
  <c r="AB372" i="10" s="1"/>
  <c r="Y244" i="10"/>
  <c r="Z244" i="10" s="1"/>
  <c r="AB244" i="10" s="1"/>
  <c r="Y214" i="10"/>
  <c r="Z214" i="10" s="1"/>
  <c r="AB214" i="10" s="1"/>
  <c r="Y717" i="10"/>
  <c r="Z717" i="10" s="1"/>
  <c r="AB717" i="10" s="1"/>
  <c r="AB494" i="10"/>
  <c r="W493" i="10" s="1"/>
  <c r="Y246" i="10"/>
  <c r="Z246" i="10" s="1"/>
  <c r="AB246" i="10" s="1"/>
  <c r="Y652" i="10"/>
  <c r="Z652" i="10" s="1"/>
  <c r="AB652" i="10" s="1"/>
  <c r="Y373" i="10"/>
  <c r="Z373" i="10" s="1"/>
  <c r="AB373" i="10" s="1"/>
  <c r="Y245" i="10"/>
  <c r="Z245" i="10" s="1"/>
  <c r="AB245" i="10" s="1"/>
  <c r="Y655" i="10"/>
  <c r="Z655" i="10" s="1"/>
  <c r="AB655" i="10" s="1"/>
  <c r="Y369" i="10"/>
  <c r="Z369" i="10" s="1"/>
  <c r="AB369" i="10" s="1"/>
  <c r="Y714" i="10"/>
  <c r="Z714" i="10" s="1"/>
  <c r="AB714" i="10" s="1"/>
  <c r="C913" i="10"/>
  <c r="F332" i="10"/>
  <c r="J726" i="10" s="1"/>
  <c r="K726" i="10" s="1"/>
  <c r="C914" i="10"/>
  <c r="AB524" i="10"/>
  <c r="W523" i="10" s="1"/>
  <c r="C915" i="10"/>
  <c r="Y247" i="10"/>
  <c r="Z247" i="10" s="1"/>
  <c r="AB247" i="10" s="1"/>
  <c r="Z914" i="10"/>
  <c r="T913" i="10"/>
  <c r="Y718" i="10"/>
  <c r="Z718" i="10" s="1"/>
  <c r="AB718" i="10" s="1"/>
  <c r="Y653" i="10"/>
  <c r="Z653" i="10" s="1"/>
  <c r="AB653" i="10" s="1"/>
  <c r="Y211" i="10"/>
  <c r="Z211" i="10" s="1"/>
  <c r="AB211" i="10" s="1"/>
  <c r="Y716" i="10"/>
  <c r="Z716" i="10" s="1"/>
  <c r="AB716" i="10" s="1"/>
  <c r="J723" i="10"/>
  <c r="K723" i="10" s="1"/>
  <c r="I153" i="10"/>
  <c r="B723" i="10" s="1"/>
  <c r="D153" i="10"/>
  <c r="D723" i="10" s="1"/>
  <c r="E153" i="10"/>
  <c r="E723" i="10" s="1"/>
  <c r="F153" i="10"/>
  <c r="F723" i="10" s="1"/>
  <c r="G153" i="10"/>
  <c r="K335" i="10"/>
  <c r="F334" i="10" s="1"/>
  <c r="H432" i="10"/>
  <c r="I432" i="10" s="1"/>
  <c r="K432" i="10" s="1"/>
  <c r="H433" i="10"/>
  <c r="I433" i="10" s="1"/>
  <c r="K433" i="10" s="1"/>
  <c r="H435" i="10"/>
  <c r="I435" i="10" s="1"/>
  <c r="K435" i="10" s="1"/>
  <c r="F491" i="10"/>
  <c r="I917" i="10"/>
  <c r="C917" i="10" s="1"/>
  <c r="C916" i="10"/>
  <c r="H436" i="10"/>
  <c r="I436" i="10" s="1"/>
  <c r="K436" i="10" s="1"/>
  <c r="K494" i="10"/>
  <c r="F493" i="10" s="1"/>
  <c r="H466" i="10"/>
  <c r="I466" i="10" s="1"/>
  <c r="K466" i="10" s="1"/>
  <c r="K179" i="10"/>
  <c r="F178" i="10" s="1"/>
  <c r="H246" i="10"/>
  <c r="I246" i="10" s="1"/>
  <c r="K246" i="10" s="1"/>
  <c r="H562" i="10"/>
  <c r="I562" i="10" s="1"/>
  <c r="K562" i="10" s="1"/>
  <c r="H243" i="10"/>
  <c r="I243" i="10" s="1"/>
  <c r="K243" i="10" s="1"/>
  <c r="H464" i="10"/>
  <c r="I464" i="10" s="1"/>
  <c r="K464" i="10" s="1"/>
  <c r="H465" i="10"/>
  <c r="I465" i="10" s="1"/>
  <c r="K465" i="10" s="1"/>
  <c r="H247" i="10"/>
  <c r="I247" i="10" s="1"/>
  <c r="K247" i="10" s="1"/>
  <c r="H434" i="10"/>
  <c r="I434" i="10" s="1"/>
  <c r="K434" i="10" s="1"/>
  <c r="H244" i="10"/>
  <c r="I244" i="10" s="1"/>
  <c r="K244" i="10" s="1"/>
  <c r="Y370" i="10"/>
  <c r="Z370" i="10" s="1"/>
  <c r="AB370" i="10" s="1"/>
  <c r="Z723" i="10"/>
  <c r="AB723" i="10" s="1"/>
  <c r="X153" i="10"/>
  <c r="Z153" i="10"/>
  <c r="S723" i="10" s="1"/>
  <c r="W153" i="10"/>
  <c r="W723" i="10" s="1"/>
  <c r="V153" i="10"/>
  <c r="V723" i="10" s="1"/>
  <c r="U153" i="10"/>
  <c r="U723" i="10" s="1"/>
  <c r="H653" i="10"/>
  <c r="I653" i="10" s="1"/>
  <c r="K653" i="10" s="1"/>
  <c r="S589" i="10"/>
  <c r="V589" i="10" s="1"/>
  <c r="S588" i="10"/>
  <c r="V588" i="10" s="1"/>
  <c r="S591" i="10"/>
  <c r="V591" i="10" s="1"/>
  <c r="S590" i="10"/>
  <c r="V590" i="10" s="1"/>
  <c r="S592" i="10"/>
  <c r="V592" i="10" s="1"/>
  <c r="H718" i="10"/>
  <c r="I718" i="10" s="1"/>
  <c r="K718" i="10" s="1"/>
  <c r="T273" i="10"/>
  <c r="W273" i="10" s="1"/>
  <c r="T274" i="10"/>
  <c r="W274" i="10" s="1"/>
  <c r="T275" i="10"/>
  <c r="W275" i="10" s="1"/>
  <c r="T276" i="10"/>
  <c r="W276" i="10" s="1"/>
  <c r="T277" i="10"/>
  <c r="W277" i="10" s="1"/>
  <c r="Y559" i="10"/>
  <c r="Z559" i="10" s="1"/>
  <c r="AB559" i="10" s="1"/>
  <c r="Y463" i="10"/>
  <c r="Z463" i="10" s="1"/>
  <c r="AB463" i="10" s="1"/>
  <c r="D273" i="10"/>
  <c r="G273" i="10" s="1"/>
  <c r="D274" i="10"/>
  <c r="G274" i="10" s="1"/>
  <c r="D275" i="10"/>
  <c r="G275" i="10" s="1"/>
  <c r="D276" i="10"/>
  <c r="G276" i="10" s="1"/>
  <c r="D277" i="10"/>
  <c r="G277" i="10" s="1"/>
  <c r="Y621" i="10"/>
  <c r="Z621" i="10" s="1"/>
  <c r="AB621" i="10" s="1"/>
  <c r="H370" i="10"/>
  <c r="I370" i="10" s="1"/>
  <c r="K370" i="10" s="1"/>
  <c r="H651" i="10"/>
  <c r="I651" i="10" s="1"/>
  <c r="K651" i="10" s="1"/>
  <c r="H717" i="10"/>
  <c r="I717" i="10" s="1"/>
  <c r="K717" i="10" s="1"/>
  <c r="S273" i="10"/>
  <c r="V273" i="10" s="1"/>
  <c r="S274" i="10"/>
  <c r="V274" i="10" s="1"/>
  <c r="S276" i="10"/>
  <c r="V276" i="10" s="1"/>
  <c r="S275" i="10"/>
  <c r="V275" i="10" s="1"/>
  <c r="S277" i="10"/>
  <c r="V277" i="10" s="1"/>
  <c r="Y558" i="10"/>
  <c r="Z558" i="10" s="1"/>
  <c r="AB558" i="10" s="1"/>
  <c r="H214" i="10"/>
  <c r="I214" i="10" s="1"/>
  <c r="K214" i="10" s="1"/>
  <c r="B273" i="10"/>
  <c r="E273" i="10" s="1"/>
  <c r="B276" i="10"/>
  <c r="E276" i="10" s="1"/>
  <c r="B275" i="10"/>
  <c r="E275" i="10" s="1"/>
  <c r="B274" i="10"/>
  <c r="E274" i="10" s="1"/>
  <c r="B277" i="10"/>
  <c r="E277" i="10" s="1"/>
  <c r="H372" i="10"/>
  <c r="I372" i="10" s="1"/>
  <c r="K372" i="10" s="1"/>
  <c r="H560" i="10"/>
  <c r="I560" i="10" s="1"/>
  <c r="K560" i="10" s="1"/>
  <c r="T399" i="10"/>
  <c r="W399" i="10" s="1"/>
  <c r="T400" i="10"/>
  <c r="W400" i="10" s="1"/>
  <c r="T401" i="10"/>
  <c r="W401" i="10" s="1"/>
  <c r="T402" i="10"/>
  <c r="W402" i="10" s="1"/>
  <c r="T403" i="10"/>
  <c r="W403" i="10" s="1"/>
  <c r="AB335" i="10"/>
  <c r="W334" i="10" s="1"/>
  <c r="W332" i="10"/>
  <c r="H463" i="10"/>
  <c r="I463" i="10" s="1"/>
  <c r="K463" i="10" s="1"/>
  <c r="H715" i="10"/>
  <c r="I715" i="10" s="1"/>
  <c r="K715" i="10" s="1"/>
  <c r="Y466" i="10"/>
  <c r="Z466" i="10" s="1"/>
  <c r="AB466" i="10" s="1"/>
  <c r="H211" i="10"/>
  <c r="I211" i="10" s="1"/>
  <c r="K211" i="10" s="1"/>
  <c r="D588" i="10"/>
  <c r="G588" i="10" s="1"/>
  <c r="D589" i="10"/>
  <c r="G589" i="10" s="1"/>
  <c r="D590" i="10"/>
  <c r="G590" i="10" s="1"/>
  <c r="D591" i="10"/>
  <c r="G591" i="10" s="1"/>
  <c r="D592" i="10"/>
  <c r="G592" i="10" s="1"/>
  <c r="Y625" i="10"/>
  <c r="Z625" i="10" s="1"/>
  <c r="AB625" i="10" s="1"/>
  <c r="H369" i="10"/>
  <c r="I369" i="10" s="1"/>
  <c r="K369" i="10" s="1"/>
  <c r="H561" i="10"/>
  <c r="I561" i="10" s="1"/>
  <c r="K561" i="10" s="1"/>
  <c r="U399" i="10"/>
  <c r="X399" i="10" s="1"/>
  <c r="U400" i="10"/>
  <c r="X400" i="10" s="1"/>
  <c r="U401" i="10"/>
  <c r="X401" i="10" s="1"/>
  <c r="U402" i="10"/>
  <c r="X402" i="10" s="1"/>
  <c r="U403" i="10"/>
  <c r="X403" i="10" s="1"/>
  <c r="H655" i="10"/>
  <c r="I655" i="10" s="1"/>
  <c r="K655" i="10" s="1"/>
  <c r="C400" i="10"/>
  <c r="F400" i="10" s="1"/>
  <c r="C399" i="10"/>
  <c r="F399" i="10" s="1"/>
  <c r="C402" i="10"/>
  <c r="F402" i="10" s="1"/>
  <c r="C401" i="10"/>
  <c r="F401" i="10" s="1"/>
  <c r="C403" i="10"/>
  <c r="F403" i="10" s="1"/>
  <c r="H716" i="10"/>
  <c r="I716" i="10" s="1"/>
  <c r="K716" i="10" s="1"/>
  <c r="I732" i="10"/>
  <c r="Y562" i="10"/>
  <c r="Z562" i="10" s="1"/>
  <c r="AB562" i="10" s="1"/>
  <c r="Y465" i="10"/>
  <c r="Z465" i="10" s="1"/>
  <c r="AB465" i="10" s="1"/>
  <c r="H213" i="10"/>
  <c r="I213" i="10" s="1"/>
  <c r="K213" i="10" s="1"/>
  <c r="B588" i="10"/>
  <c r="E588" i="10" s="1"/>
  <c r="B591" i="10"/>
  <c r="E591" i="10" s="1"/>
  <c r="B590" i="10"/>
  <c r="E590" i="10" s="1"/>
  <c r="B589" i="10"/>
  <c r="E589" i="10" s="1"/>
  <c r="B592" i="10"/>
  <c r="E592" i="10" s="1"/>
  <c r="Y623" i="10"/>
  <c r="Z623" i="10" s="1"/>
  <c r="AB623" i="10" s="1"/>
  <c r="H559" i="10"/>
  <c r="I559" i="10" s="1"/>
  <c r="K559" i="10" s="1"/>
  <c r="S400" i="10"/>
  <c r="V400" i="10" s="1"/>
  <c r="S399" i="10"/>
  <c r="V399" i="10" s="1"/>
  <c r="S402" i="10"/>
  <c r="V402" i="10" s="1"/>
  <c r="S401" i="10"/>
  <c r="V401" i="10" s="1"/>
  <c r="S403" i="10"/>
  <c r="V403" i="10" s="1"/>
  <c r="H652" i="10"/>
  <c r="I652" i="10" s="1"/>
  <c r="K652" i="10" s="1"/>
  <c r="B399" i="10"/>
  <c r="E399" i="10" s="1"/>
  <c r="B402" i="10"/>
  <c r="E402" i="10" s="1"/>
  <c r="B400" i="10"/>
  <c r="E400" i="10" s="1"/>
  <c r="B401" i="10"/>
  <c r="E401" i="10" s="1"/>
  <c r="B403" i="10"/>
  <c r="E403" i="10" s="1"/>
  <c r="T588" i="10"/>
  <c r="W588" i="10" s="1"/>
  <c r="T589" i="10"/>
  <c r="W589" i="10" s="1"/>
  <c r="T590" i="10"/>
  <c r="W590" i="10" s="1"/>
  <c r="T591" i="10"/>
  <c r="W591" i="10" s="1"/>
  <c r="T592" i="10"/>
  <c r="W592" i="10" s="1"/>
  <c r="H714" i="10"/>
  <c r="I714" i="10" s="1"/>
  <c r="K714" i="10" s="1"/>
  <c r="Y560" i="10"/>
  <c r="Z560" i="10" s="1"/>
  <c r="AB560" i="10" s="1"/>
  <c r="Y464" i="10"/>
  <c r="Z464" i="10" s="1"/>
  <c r="AB464" i="10" s="1"/>
  <c r="H212" i="10"/>
  <c r="I212" i="10" s="1"/>
  <c r="K212" i="10" s="1"/>
  <c r="C589" i="10"/>
  <c r="F589" i="10" s="1"/>
  <c r="C588" i="10"/>
  <c r="F588" i="10" s="1"/>
  <c r="C590" i="10"/>
  <c r="F590" i="10" s="1"/>
  <c r="C591" i="10"/>
  <c r="F591" i="10" s="1"/>
  <c r="C592" i="10"/>
  <c r="F592" i="10" s="1"/>
  <c r="Y624" i="10"/>
  <c r="Z624" i="10" s="1"/>
  <c r="AB624" i="10" s="1"/>
  <c r="H373" i="10"/>
  <c r="I373" i="10" s="1"/>
  <c r="K373" i="10" s="1"/>
  <c r="H245" i="10"/>
  <c r="I245" i="10" s="1"/>
  <c r="K245" i="10" s="1"/>
  <c r="Y371" i="10"/>
  <c r="Z371" i="10" s="1"/>
  <c r="AB371" i="10" s="1"/>
  <c r="Y212" i="10"/>
  <c r="Z212" i="10" s="1"/>
  <c r="AB212" i="10" s="1"/>
  <c r="H558" i="10"/>
  <c r="I558" i="10" s="1"/>
  <c r="K558" i="10" s="1"/>
  <c r="H654" i="10"/>
  <c r="I654" i="10" s="1"/>
  <c r="K654" i="10" s="1"/>
  <c r="D399" i="10"/>
  <c r="G399" i="10" s="1"/>
  <c r="D400" i="10"/>
  <c r="G400" i="10" s="1"/>
  <c r="D401" i="10"/>
  <c r="G401" i="10" s="1"/>
  <c r="D402" i="10"/>
  <c r="G402" i="10" s="1"/>
  <c r="D403" i="10"/>
  <c r="G403" i="10" s="1"/>
  <c r="U588" i="10"/>
  <c r="X588" i="10" s="1"/>
  <c r="U589" i="10"/>
  <c r="X589" i="10" s="1"/>
  <c r="U590" i="10"/>
  <c r="X590" i="10" s="1"/>
  <c r="U591" i="10"/>
  <c r="X591" i="10" s="1"/>
  <c r="U592" i="10"/>
  <c r="X592" i="10" s="1"/>
  <c r="H462" i="10"/>
  <c r="I462" i="10" s="1"/>
  <c r="K462" i="10" s="1"/>
  <c r="U273" i="10"/>
  <c r="X273" i="10" s="1"/>
  <c r="U274" i="10"/>
  <c r="X274" i="10" s="1"/>
  <c r="U276" i="10"/>
  <c r="X276" i="10" s="1"/>
  <c r="U275" i="10"/>
  <c r="X275" i="10" s="1"/>
  <c r="U277" i="10"/>
  <c r="X277" i="10" s="1"/>
  <c r="Y561" i="10"/>
  <c r="Z561" i="10" s="1"/>
  <c r="AB561" i="10" s="1"/>
  <c r="Y462" i="10"/>
  <c r="Z462" i="10" s="1"/>
  <c r="AB462" i="10" s="1"/>
  <c r="H210" i="10"/>
  <c r="I210" i="10" s="1"/>
  <c r="K210" i="10" s="1"/>
  <c r="C273" i="10"/>
  <c r="F273" i="10" s="1"/>
  <c r="C274" i="10"/>
  <c r="F274" i="10" s="1"/>
  <c r="C276" i="10"/>
  <c r="F276" i="10" s="1"/>
  <c r="C275" i="10"/>
  <c r="F275" i="10" s="1"/>
  <c r="C277" i="10"/>
  <c r="F277" i="10" s="1"/>
  <c r="Y622" i="10"/>
  <c r="Z622" i="10" s="1"/>
  <c r="AB622" i="10" s="1"/>
  <c r="H371" i="10"/>
  <c r="I371" i="10" s="1"/>
  <c r="K371" i="10" s="1"/>
  <c r="I731" i="10"/>
  <c r="F531" i="10" l="1"/>
  <c r="F729" i="10" s="1"/>
  <c r="X531" i="10"/>
  <c r="E342" i="10"/>
  <c r="E726" i="10" s="1"/>
  <c r="Y401" i="10"/>
  <c r="Z401" i="10" s="1"/>
  <c r="AB401" i="10" s="1"/>
  <c r="I342" i="10"/>
  <c r="B726" i="10" s="1"/>
  <c r="H726" i="10" s="1"/>
  <c r="W531" i="10"/>
  <c r="W729" i="10" s="1"/>
  <c r="DK134" i="14"/>
  <c r="BV136" i="14"/>
  <c r="BW136" i="14"/>
  <c r="BX136" i="14"/>
  <c r="EY140" i="14"/>
  <c r="CG142" i="14"/>
  <c r="FW133" i="14"/>
  <c r="FX133" i="14"/>
  <c r="FY133" i="14"/>
  <c r="AM138" i="14"/>
  <c r="AN138" i="14"/>
  <c r="AO138" i="14"/>
  <c r="EN134" i="14"/>
  <c r="EO134" i="14"/>
  <c r="EP134" i="14"/>
  <c r="CI138" i="14"/>
  <c r="BT137" i="14"/>
  <c r="FA136" i="14"/>
  <c r="EL135" i="14"/>
  <c r="DP142" i="14"/>
  <c r="GJ135" i="14"/>
  <c r="FU134" i="14"/>
  <c r="GI137" i="14"/>
  <c r="B141" i="14"/>
  <c r="O142" i="14"/>
  <c r="DE135" i="14"/>
  <c r="DF135" i="14"/>
  <c r="DG135" i="14"/>
  <c r="DK135" i="14"/>
  <c r="HF133" i="14"/>
  <c r="HG133" i="14"/>
  <c r="HH133" i="14"/>
  <c r="D140" i="14"/>
  <c r="E140" i="14"/>
  <c r="F140" i="14"/>
  <c r="DR137" i="14"/>
  <c r="DC136" i="14"/>
  <c r="HS135" i="14"/>
  <c r="HD134" i="14"/>
  <c r="HR137" i="14"/>
  <c r="EZ138" i="14"/>
  <c r="AK139" i="14"/>
  <c r="AX140" i="14"/>
  <c r="HQ141" i="14"/>
  <c r="GH141" i="14"/>
  <c r="Z531" i="10"/>
  <c r="S729" i="10" s="1"/>
  <c r="V216" i="10"/>
  <c r="V724" i="10" s="1"/>
  <c r="U531" i="10"/>
  <c r="U729" i="10" s="1"/>
  <c r="V531" i="10"/>
  <c r="V729" i="10" s="1"/>
  <c r="W206" i="10"/>
  <c r="AA724" i="10" s="1"/>
  <c r="AB209" i="10"/>
  <c r="W208" i="10" s="1"/>
  <c r="F342" i="10"/>
  <c r="F726" i="10" s="1"/>
  <c r="D342" i="10"/>
  <c r="D726" i="10" s="1"/>
  <c r="G342" i="10"/>
  <c r="G726" i="10" s="1"/>
  <c r="W239" i="10"/>
  <c r="Z725" i="10" s="1"/>
  <c r="AA726" i="10"/>
  <c r="AB726" i="10" s="1"/>
  <c r="U342" i="10"/>
  <c r="U726" i="10" s="1"/>
  <c r="V342" i="10"/>
  <c r="V726" i="10" s="1"/>
  <c r="W342" i="10"/>
  <c r="W726" i="10" s="1"/>
  <c r="Z342" i="10"/>
  <c r="S726" i="10" s="1"/>
  <c r="X342" i="10"/>
  <c r="X216" i="10"/>
  <c r="X724" i="10" s="1"/>
  <c r="Z216" i="10"/>
  <c r="S724" i="10" s="1"/>
  <c r="W216" i="10"/>
  <c r="W724" i="10" s="1"/>
  <c r="Z724" i="10"/>
  <c r="AB242" i="10"/>
  <c r="W241" i="10" s="1"/>
  <c r="W647" i="10"/>
  <c r="AA731" i="10" s="1"/>
  <c r="W365" i="10"/>
  <c r="Z727" i="10" s="1"/>
  <c r="AB650" i="10"/>
  <c r="W649" i="10" s="1"/>
  <c r="F710" i="10"/>
  <c r="J732" i="10" s="1"/>
  <c r="AB713" i="10"/>
  <c r="W712" i="10" s="1"/>
  <c r="AB620" i="10"/>
  <c r="W619" i="10" s="1"/>
  <c r="Y402" i="10"/>
  <c r="Z402" i="10" s="1"/>
  <c r="AB402" i="10" s="1"/>
  <c r="AB368" i="10"/>
  <c r="W367" i="10" s="1"/>
  <c r="AB557" i="10"/>
  <c r="W556" i="10" s="1"/>
  <c r="Y403" i="10"/>
  <c r="Z403" i="10" s="1"/>
  <c r="AB403" i="10" s="1"/>
  <c r="Z915" i="10"/>
  <c r="T914" i="10"/>
  <c r="Y399" i="10"/>
  <c r="Z399" i="10" s="1"/>
  <c r="AB399" i="10" s="1"/>
  <c r="W710" i="10"/>
  <c r="D920" i="10"/>
  <c r="D64" i="10" s="1"/>
  <c r="Y400" i="10"/>
  <c r="Z400" i="10" s="1"/>
  <c r="AB400" i="10" s="1"/>
  <c r="F428" i="10"/>
  <c r="I728" i="10" s="1"/>
  <c r="K431" i="10"/>
  <c r="F430" i="10" s="1"/>
  <c r="E531" i="10"/>
  <c r="E729" i="10" s="1"/>
  <c r="I729" i="10"/>
  <c r="K729" i="10" s="1"/>
  <c r="G531" i="10"/>
  <c r="G729" i="10" s="1"/>
  <c r="D531" i="10"/>
  <c r="D729" i="10" s="1"/>
  <c r="G723" i="10"/>
  <c r="H723" i="10" s="1"/>
  <c r="H153" i="10"/>
  <c r="I531" i="10"/>
  <c r="B729" i="10" s="1"/>
  <c r="K713" i="10"/>
  <c r="F712" i="10" s="1"/>
  <c r="F920" i="10"/>
  <c r="F64" i="10" s="1"/>
  <c r="G920" i="10"/>
  <c r="H920" i="10" s="1"/>
  <c r="G64" i="10" s="1"/>
  <c r="E920" i="10"/>
  <c r="E64" i="10" s="1"/>
  <c r="K242" i="10"/>
  <c r="F241" i="10" s="1"/>
  <c r="D720" i="10"/>
  <c r="D732" i="10" s="1"/>
  <c r="K557" i="10"/>
  <c r="F556" i="10" s="1"/>
  <c r="E720" i="10"/>
  <c r="E732" i="10" s="1"/>
  <c r="K650" i="10"/>
  <c r="F649" i="10" s="1"/>
  <c r="F239" i="10"/>
  <c r="F647" i="10"/>
  <c r="F554" i="10"/>
  <c r="W458" i="10"/>
  <c r="AB461" i="10"/>
  <c r="W460" i="10" s="1"/>
  <c r="H399" i="10"/>
  <c r="I399" i="10" s="1"/>
  <c r="K399" i="10" s="1"/>
  <c r="H591" i="10"/>
  <c r="I591" i="10" s="1"/>
  <c r="K591" i="10" s="1"/>
  <c r="Y273" i="10"/>
  <c r="Z273" i="10" s="1"/>
  <c r="AB273" i="10" s="1"/>
  <c r="Y589" i="10"/>
  <c r="Z589" i="10" s="1"/>
  <c r="AB589" i="10" s="1"/>
  <c r="X723" i="10"/>
  <c r="Y153" i="10"/>
  <c r="K461" i="10"/>
  <c r="F460" i="10" s="1"/>
  <c r="F458" i="10"/>
  <c r="J728" i="10" s="1"/>
  <c r="H588" i="10"/>
  <c r="I588" i="10" s="1"/>
  <c r="K588" i="10" s="1"/>
  <c r="H277" i="10"/>
  <c r="I277" i="10" s="1"/>
  <c r="K277" i="10" s="1"/>
  <c r="W554" i="10"/>
  <c r="H403" i="10"/>
  <c r="I403" i="10" s="1"/>
  <c r="K403" i="10" s="1"/>
  <c r="H274" i="10"/>
  <c r="I274" i="10" s="1"/>
  <c r="K274" i="10" s="1"/>
  <c r="Y277" i="10"/>
  <c r="Z277" i="10" s="1"/>
  <c r="AB277" i="10" s="1"/>
  <c r="Y592" i="10"/>
  <c r="Z592" i="10" s="1"/>
  <c r="AB592" i="10" s="1"/>
  <c r="H401" i="10"/>
  <c r="I401" i="10" s="1"/>
  <c r="K401" i="10" s="1"/>
  <c r="H592" i="10"/>
  <c r="I592" i="10" s="1"/>
  <c r="K592" i="10" s="1"/>
  <c r="X729" i="10"/>
  <c r="Y531" i="10"/>
  <c r="K368" i="10"/>
  <c r="F367" i="10" s="1"/>
  <c r="F365" i="10"/>
  <c r="H275" i="10"/>
  <c r="I275" i="10" s="1"/>
  <c r="K275" i="10" s="1"/>
  <c r="Y275" i="10"/>
  <c r="Z275" i="10" s="1"/>
  <c r="AB275" i="10" s="1"/>
  <c r="Y590" i="10"/>
  <c r="Z590" i="10" s="1"/>
  <c r="AB590" i="10" s="1"/>
  <c r="H400" i="10"/>
  <c r="I400" i="10" s="1"/>
  <c r="K400" i="10" s="1"/>
  <c r="H589" i="10"/>
  <c r="I589" i="10" s="1"/>
  <c r="K589" i="10" s="1"/>
  <c r="K732" i="10"/>
  <c r="H276" i="10"/>
  <c r="I276" i="10" s="1"/>
  <c r="K276" i="10" s="1"/>
  <c r="Y276" i="10"/>
  <c r="Z276" i="10" s="1"/>
  <c r="AB276" i="10" s="1"/>
  <c r="Y591" i="10"/>
  <c r="Z591" i="10" s="1"/>
  <c r="AB591" i="10" s="1"/>
  <c r="W617" i="10"/>
  <c r="K209" i="10"/>
  <c r="F208" i="10" s="1"/>
  <c r="F206" i="10"/>
  <c r="H402" i="10"/>
  <c r="I402" i="10" s="1"/>
  <c r="K402" i="10" s="1"/>
  <c r="H590" i="10"/>
  <c r="I590" i="10" s="1"/>
  <c r="K590" i="10" s="1"/>
  <c r="H273" i="10"/>
  <c r="I273" i="10" s="1"/>
  <c r="K273" i="10" s="1"/>
  <c r="Y274" i="10"/>
  <c r="Z274" i="10" s="1"/>
  <c r="AB274" i="10" s="1"/>
  <c r="Y588" i="10"/>
  <c r="Z588" i="10" s="1"/>
  <c r="AB588" i="10" s="1"/>
  <c r="Y723" i="10"/>
  <c r="Y729" i="10" l="1"/>
  <c r="G720" i="10"/>
  <c r="H720" i="10" s="1"/>
  <c r="F720" i="10"/>
  <c r="F732" i="10" s="1"/>
  <c r="I720" i="10"/>
  <c r="B732" i="10" s="1"/>
  <c r="AB724" i="10"/>
  <c r="ET134" i="14"/>
  <c r="GC133" i="14"/>
  <c r="HL133" i="14"/>
  <c r="FW134" i="14"/>
  <c r="FX134" i="14"/>
  <c r="FY134" i="14"/>
  <c r="AS139" i="14"/>
  <c r="AM139" i="14"/>
  <c r="AN139" i="14"/>
  <c r="AO139" i="14"/>
  <c r="HS136" i="14"/>
  <c r="HD135" i="14"/>
  <c r="GJ136" i="14"/>
  <c r="FU135" i="14"/>
  <c r="DP143" i="14"/>
  <c r="GH142" i="14"/>
  <c r="B142" i="14"/>
  <c r="O143" i="14"/>
  <c r="ET135" i="14"/>
  <c r="EN135" i="14"/>
  <c r="EO135" i="14"/>
  <c r="EP135" i="14"/>
  <c r="EZ139" i="14"/>
  <c r="D141" i="14"/>
  <c r="J141" i="14" s="1"/>
  <c r="F141" i="14"/>
  <c r="E141" i="14"/>
  <c r="FA137" i="14"/>
  <c r="EL136" i="14"/>
  <c r="CG143" i="14"/>
  <c r="AK140" i="14"/>
  <c r="AX141" i="14"/>
  <c r="HQ142" i="14"/>
  <c r="DE136" i="14"/>
  <c r="DF136" i="14"/>
  <c r="DG136" i="14"/>
  <c r="CB137" i="14"/>
  <c r="BV137" i="14"/>
  <c r="BW137" i="14"/>
  <c r="BX137" i="14"/>
  <c r="HF134" i="14"/>
  <c r="HG134" i="14"/>
  <c r="HH134" i="14"/>
  <c r="HR138" i="14"/>
  <c r="DR138" i="14"/>
  <c r="DC137" i="14"/>
  <c r="GI138" i="14"/>
  <c r="CI139" i="14"/>
  <c r="BT138" i="14"/>
  <c r="EY141" i="14"/>
  <c r="Y216" i="10"/>
  <c r="H342" i="10"/>
  <c r="Y724" i="10"/>
  <c r="Y342" i="10"/>
  <c r="X726" i="10"/>
  <c r="Y726" i="10" s="1"/>
  <c r="W395" i="10"/>
  <c r="AA728" i="10"/>
  <c r="AB728" i="10" s="1"/>
  <c r="V468" i="10"/>
  <c r="V728" i="10" s="1"/>
  <c r="W468" i="10"/>
  <c r="W728" i="10" s="1"/>
  <c r="U468" i="10"/>
  <c r="U728" i="10" s="1"/>
  <c r="Z468" i="10"/>
  <c r="S728" i="10" s="1"/>
  <c r="Y728" i="10" s="1"/>
  <c r="X468" i="10"/>
  <c r="AB398" i="10"/>
  <c r="W397" i="10" s="1"/>
  <c r="AA732" i="10"/>
  <c r="AB732" i="10" s="1"/>
  <c r="U720" i="10"/>
  <c r="U732" i="10" s="1"/>
  <c r="Z720" i="10"/>
  <c r="S732" i="10" s="1"/>
  <c r="X720" i="10"/>
  <c r="W720" i="10"/>
  <c r="W732" i="10" s="1"/>
  <c r="V720" i="10"/>
  <c r="V732" i="10" s="1"/>
  <c r="AB587" i="10"/>
  <c r="W586" i="10" s="1"/>
  <c r="Z916" i="10"/>
  <c r="T915" i="10"/>
  <c r="H729" i="10"/>
  <c r="H531" i="10"/>
  <c r="J724" i="10"/>
  <c r="K724" i="10" s="1"/>
  <c r="F216" i="10"/>
  <c r="F724" i="10" s="1"/>
  <c r="E216" i="10"/>
  <c r="E724" i="10" s="1"/>
  <c r="D216" i="10"/>
  <c r="D724" i="10" s="1"/>
  <c r="G216" i="10"/>
  <c r="I216" i="10"/>
  <c r="B724" i="10" s="1"/>
  <c r="I725" i="10"/>
  <c r="E468" i="10"/>
  <c r="E728" i="10" s="1"/>
  <c r="G468" i="10"/>
  <c r="H468" i="10" s="1"/>
  <c r="F468" i="10"/>
  <c r="F728" i="10" s="1"/>
  <c r="J731" i="10"/>
  <c r="K731" i="10" s="1"/>
  <c r="I657" i="10"/>
  <c r="B731" i="10" s="1"/>
  <c r="G657" i="10"/>
  <c r="E657" i="10"/>
  <c r="E731" i="10" s="1"/>
  <c r="F657" i="10"/>
  <c r="F731" i="10" s="1"/>
  <c r="D657" i="10"/>
  <c r="D731" i="10" s="1"/>
  <c r="I468" i="10"/>
  <c r="B728" i="10" s="1"/>
  <c r="H728" i="10" s="1"/>
  <c r="D468" i="10"/>
  <c r="D728" i="10" s="1"/>
  <c r="K587" i="10"/>
  <c r="F586" i="10" s="1"/>
  <c r="I730" i="10"/>
  <c r="K272" i="10"/>
  <c r="F271" i="10" s="1"/>
  <c r="F269" i="10"/>
  <c r="J725" i="10" s="1"/>
  <c r="Z730" i="10"/>
  <c r="W269" i="10"/>
  <c r="AB272" i="10"/>
  <c r="W271" i="10" s="1"/>
  <c r="K728" i="10"/>
  <c r="Z731" i="10"/>
  <c r="AB731" i="10" s="1"/>
  <c r="Z657" i="10"/>
  <c r="S731" i="10" s="1"/>
  <c r="U657" i="10"/>
  <c r="U731" i="10" s="1"/>
  <c r="X657" i="10"/>
  <c r="W657" i="10"/>
  <c r="W731" i="10" s="1"/>
  <c r="V657" i="10"/>
  <c r="V731" i="10" s="1"/>
  <c r="F584" i="10"/>
  <c r="J730" i="10" s="1"/>
  <c r="K398" i="10"/>
  <c r="F397" i="10" s="1"/>
  <c r="F395" i="10"/>
  <c r="J727" i="10" s="1"/>
  <c r="I727" i="10"/>
  <c r="W584" i="10"/>
  <c r="AA730" i="10" s="1"/>
  <c r="G732" i="10" l="1"/>
  <c r="H732" i="10" s="1"/>
  <c r="GC134" i="14"/>
  <c r="HL134" i="14"/>
  <c r="G728" i="10"/>
  <c r="O144" i="14"/>
  <c r="B143" i="14"/>
  <c r="HL135" i="14"/>
  <c r="HF135" i="14"/>
  <c r="HH135" i="14"/>
  <c r="HG135" i="14"/>
  <c r="EY142" i="14"/>
  <c r="GI139" i="14"/>
  <c r="HR139" i="14"/>
  <c r="CG144" i="14"/>
  <c r="EZ140" i="14"/>
  <c r="F142" i="14"/>
  <c r="D142" i="14"/>
  <c r="E142" i="14"/>
  <c r="HS137" i="14"/>
  <c r="HD136" i="14"/>
  <c r="BV138" i="14"/>
  <c r="BW138" i="14"/>
  <c r="BX138" i="14"/>
  <c r="HQ143" i="14"/>
  <c r="EN136" i="14"/>
  <c r="EO136" i="14"/>
  <c r="EP136" i="14"/>
  <c r="GH143" i="14"/>
  <c r="DP144" i="14"/>
  <c r="CI140" i="14"/>
  <c r="BT139" i="14"/>
  <c r="FA138" i="14"/>
  <c r="EL137" i="14"/>
  <c r="DK137" i="14"/>
  <c r="DE137" i="14"/>
  <c r="DF137" i="14"/>
  <c r="DG137" i="14"/>
  <c r="AK141" i="14"/>
  <c r="AX142" i="14"/>
  <c r="GC135" i="14"/>
  <c r="FW135" i="14"/>
  <c r="FX135" i="14"/>
  <c r="FY135" i="14"/>
  <c r="DR139" i="14"/>
  <c r="DC138" i="14"/>
  <c r="AM140" i="14"/>
  <c r="AO140" i="14"/>
  <c r="AN140" i="14"/>
  <c r="GJ137" i="14"/>
  <c r="FU136" i="14"/>
  <c r="AA727" i="10"/>
  <c r="AB727" i="10" s="1"/>
  <c r="U405" i="10"/>
  <c r="U727" i="10" s="1"/>
  <c r="X405" i="10"/>
  <c r="W405" i="10"/>
  <c r="W727" i="10" s="1"/>
  <c r="V405" i="10"/>
  <c r="V727" i="10" s="1"/>
  <c r="Z405" i="10"/>
  <c r="S727" i="10" s="1"/>
  <c r="Y468" i="10"/>
  <c r="X728" i="10"/>
  <c r="X732" i="10"/>
  <c r="Y732" i="10" s="1"/>
  <c r="Y720" i="10"/>
  <c r="AA725" i="10"/>
  <c r="AB725" i="10" s="1"/>
  <c r="W279" i="10"/>
  <c r="W725" i="10" s="1"/>
  <c r="Z279" i="10"/>
  <c r="S725" i="10" s="1"/>
  <c r="X279" i="10"/>
  <c r="V279" i="10"/>
  <c r="V725" i="10" s="1"/>
  <c r="U279" i="10"/>
  <c r="U725" i="10" s="1"/>
  <c r="W594" i="10"/>
  <c r="W730" i="10" s="1"/>
  <c r="X594" i="10"/>
  <c r="X730" i="10" s="1"/>
  <c r="Z594" i="10"/>
  <c r="S730" i="10" s="1"/>
  <c r="Y730" i="10" s="1"/>
  <c r="U594" i="10"/>
  <c r="U730" i="10" s="1"/>
  <c r="V594" i="10"/>
  <c r="V730" i="10" s="1"/>
  <c r="Z917" i="10"/>
  <c r="T917" i="10" s="1"/>
  <c r="T916" i="10"/>
  <c r="K725" i="10"/>
  <c r="AB730" i="10"/>
  <c r="K730" i="10"/>
  <c r="E279" i="10"/>
  <c r="E725" i="10" s="1"/>
  <c r="I279" i="10"/>
  <c r="B725" i="10" s="1"/>
  <c r="G279" i="10"/>
  <c r="G724" i="10"/>
  <c r="H724" i="10" s="1"/>
  <c r="H216" i="10"/>
  <c r="F279" i="10"/>
  <c r="F725" i="10" s="1"/>
  <c r="D279" i="10"/>
  <c r="D725" i="10" s="1"/>
  <c r="G405" i="10"/>
  <c r="G727" i="10" s="1"/>
  <c r="D405" i="10"/>
  <c r="D727" i="10" s="1"/>
  <c r="G594" i="10"/>
  <c r="E594" i="10"/>
  <c r="E730" i="10" s="1"/>
  <c r="H657" i="10"/>
  <c r="G731" i="10"/>
  <c r="H731" i="10" s="1"/>
  <c r="I594" i="10"/>
  <c r="B730" i="10" s="1"/>
  <c r="D594" i="10"/>
  <c r="D730" i="10" s="1"/>
  <c r="K727" i="10"/>
  <c r="E405" i="10"/>
  <c r="E727" i="10" s="1"/>
  <c r="F405" i="10"/>
  <c r="F727" i="10" s="1"/>
  <c r="F594" i="10"/>
  <c r="F730" i="10" s="1"/>
  <c r="I405" i="10"/>
  <c r="B727" i="10" s="1"/>
  <c r="H727" i="10" s="1"/>
  <c r="Y657" i="10"/>
  <c r="X731" i="10"/>
  <c r="Y731" i="10" s="1"/>
  <c r="J142" i="14" l="1"/>
  <c r="FW136" i="14"/>
  <c r="FY136" i="14"/>
  <c r="FX136" i="14"/>
  <c r="DE138" i="14"/>
  <c r="DG138" i="14"/>
  <c r="DF138" i="14"/>
  <c r="CB139" i="14"/>
  <c r="BV139" i="14"/>
  <c r="BX139" i="14"/>
  <c r="BW139" i="14"/>
  <c r="HH136" i="14"/>
  <c r="HF136" i="14"/>
  <c r="HG136" i="14"/>
  <c r="GJ138" i="14"/>
  <c r="FU137" i="14"/>
  <c r="DR140" i="14"/>
  <c r="DC139" i="14"/>
  <c r="CI141" i="14"/>
  <c r="BT140" i="14"/>
  <c r="HS138" i="14"/>
  <c r="HD137" i="14"/>
  <c r="HR140" i="14"/>
  <c r="DP145" i="14"/>
  <c r="EZ141" i="14"/>
  <c r="GI140" i="14"/>
  <c r="AX143" i="14"/>
  <c r="AK142" i="14"/>
  <c r="ET137" i="14"/>
  <c r="EN137" i="14"/>
  <c r="EP137" i="14"/>
  <c r="EO137" i="14"/>
  <c r="GH144" i="14"/>
  <c r="HQ144" i="14"/>
  <c r="CG145" i="14"/>
  <c r="EY143" i="14"/>
  <c r="E143" i="14"/>
  <c r="F143" i="14"/>
  <c r="D143" i="14"/>
  <c r="J143" i="14"/>
  <c r="AO141" i="14"/>
  <c r="AM141" i="14"/>
  <c r="AS141" i="14" s="1"/>
  <c r="AN141" i="14"/>
  <c r="FA139" i="14"/>
  <c r="EL138" i="14"/>
  <c r="O145" i="14"/>
  <c r="B144" i="14"/>
  <c r="R733" i="10"/>
  <c r="S733" i="10" s="1"/>
  <c r="S63" i="10" s="1"/>
  <c r="AA63" i="10"/>
  <c r="Y405" i="10"/>
  <c r="X727" i="10"/>
  <c r="Y727" i="10" s="1"/>
  <c r="Y594" i="10"/>
  <c r="X725" i="10"/>
  <c r="Y725" i="10" s="1"/>
  <c r="Y279" i="10"/>
  <c r="V920" i="10"/>
  <c r="V64" i="10" s="1"/>
  <c r="J63" i="10"/>
  <c r="W920" i="10"/>
  <c r="W64" i="10" s="1"/>
  <c r="X920" i="10"/>
  <c r="Y920" i="10" s="1"/>
  <c r="X64" i="10" s="1"/>
  <c r="U920" i="10"/>
  <c r="U64" i="10" s="1"/>
  <c r="H405" i="10"/>
  <c r="G725" i="10"/>
  <c r="H725" i="10" s="1"/>
  <c r="H279" i="10"/>
  <c r="A733" i="10"/>
  <c r="B733" i="10" s="1"/>
  <c r="B63" i="10" s="1"/>
  <c r="G730" i="10"/>
  <c r="H730" i="10" s="1"/>
  <c r="H594" i="10"/>
  <c r="L723" i="10" l="1"/>
  <c r="L724" i="10" s="1"/>
  <c r="AC723" i="10"/>
  <c r="AC724" i="10" s="1"/>
  <c r="BX140" i="14"/>
  <c r="BV140" i="14"/>
  <c r="BW140" i="14"/>
  <c r="HQ145" i="14"/>
  <c r="CI142" i="14"/>
  <c r="BT141" i="14"/>
  <c r="CG146" i="14"/>
  <c r="GH145" i="14"/>
  <c r="AN142" i="14"/>
  <c r="AO142" i="14"/>
  <c r="AM142" i="14"/>
  <c r="DP146" i="14"/>
  <c r="DG139" i="14"/>
  <c r="DK139" i="14"/>
  <c r="DE139" i="14"/>
  <c r="DF139" i="14"/>
  <c r="D144" i="14"/>
  <c r="E144" i="14"/>
  <c r="F144" i="14"/>
  <c r="J144" i="14"/>
  <c r="AX144" i="14"/>
  <c r="AK143" i="14"/>
  <c r="GI141" i="14"/>
  <c r="HR141" i="14"/>
  <c r="DR141" i="14"/>
  <c r="DC140" i="14"/>
  <c r="EP138" i="14"/>
  <c r="EN138" i="14"/>
  <c r="EO138" i="14"/>
  <c r="HG137" i="14"/>
  <c r="HH137" i="14"/>
  <c r="HF137" i="14"/>
  <c r="HL137" i="14"/>
  <c r="FY137" i="14"/>
  <c r="GC137" i="14"/>
  <c r="FW137" i="14"/>
  <c r="FX137" i="14"/>
  <c r="EY144" i="14"/>
  <c r="B145" i="14"/>
  <c r="O146" i="14"/>
  <c r="FA140" i="14"/>
  <c r="EL139" i="14"/>
  <c r="EZ142" i="14"/>
  <c r="HS139" i="14"/>
  <c r="HD138" i="14"/>
  <c r="GJ139" i="14"/>
  <c r="FU138" i="14"/>
  <c r="T723" i="10"/>
  <c r="C723" i="10" l="1"/>
  <c r="AS142" i="14"/>
  <c r="FX138" i="14"/>
  <c r="FY138" i="14"/>
  <c r="FW138" i="14"/>
  <c r="AM143" i="14"/>
  <c r="AN143" i="14"/>
  <c r="AO143" i="14"/>
  <c r="AS143" i="14"/>
  <c r="CG147" i="14"/>
  <c r="FA141" i="14"/>
  <c r="EL140" i="14"/>
  <c r="DR142" i="14"/>
  <c r="DC141" i="14"/>
  <c r="AK144" i="14"/>
  <c r="AX145" i="14"/>
  <c r="HF138" i="14"/>
  <c r="HG138" i="14"/>
  <c r="HH138" i="14"/>
  <c r="BW141" i="14"/>
  <c r="BX141" i="14"/>
  <c r="BV141" i="14"/>
  <c r="CB141" i="14"/>
  <c r="DF140" i="14"/>
  <c r="DG140" i="14"/>
  <c r="DE140" i="14"/>
  <c r="HS140" i="14"/>
  <c r="HD139" i="14"/>
  <c r="HR142" i="14"/>
  <c r="CI143" i="14"/>
  <c r="BT142" i="14"/>
  <c r="EO139" i="14"/>
  <c r="EP139" i="14"/>
  <c r="ET139" i="14"/>
  <c r="EN139" i="14"/>
  <c r="GJ140" i="14"/>
  <c r="FU139" i="14"/>
  <c r="B146" i="14"/>
  <c r="O147" i="14"/>
  <c r="J145" i="14"/>
  <c r="D145" i="14"/>
  <c r="E145" i="14"/>
  <c r="F145" i="14"/>
  <c r="EY145" i="14"/>
  <c r="DP147" i="14"/>
  <c r="EZ143" i="14"/>
  <c r="GI142" i="14"/>
  <c r="GH146" i="14"/>
  <c r="HQ146" i="14"/>
  <c r="AC725" i="10"/>
  <c r="T724" i="10"/>
  <c r="L725" i="10"/>
  <c r="C724" i="10"/>
  <c r="DP148" i="14" l="1"/>
  <c r="HL139" i="14"/>
  <c r="HF139" i="14"/>
  <c r="HG139" i="14"/>
  <c r="HH139" i="14"/>
  <c r="AK145" i="14"/>
  <c r="AX146" i="14"/>
  <c r="EN140" i="14"/>
  <c r="EO140" i="14"/>
  <c r="EP140" i="14"/>
  <c r="GJ141" i="14"/>
  <c r="FU140" i="14"/>
  <c r="HS141" i="14"/>
  <c r="HD140" i="14"/>
  <c r="AM144" i="14"/>
  <c r="AS144" i="14" s="1"/>
  <c r="AN144" i="14"/>
  <c r="AO144" i="14"/>
  <c r="FA142" i="14"/>
  <c r="EL141" i="14"/>
  <c r="GI143" i="14"/>
  <c r="EY146" i="14"/>
  <c r="BV142" i="14"/>
  <c r="CB142" i="14" s="1"/>
  <c r="BW142" i="14"/>
  <c r="BX142" i="14"/>
  <c r="DE141" i="14"/>
  <c r="DF141" i="14"/>
  <c r="DG141" i="14"/>
  <c r="DK141" i="14"/>
  <c r="CG148" i="14"/>
  <c r="HQ147" i="14"/>
  <c r="CI144" i="14"/>
  <c r="BT143" i="14"/>
  <c r="DR143" i="14"/>
  <c r="DC142" i="14"/>
  <c r="FW139" i="14"/>
  <c r="FX139" i="14"/>
  <c r="FY139" i="14"/>
  <c r="GC139" i="14"/>
  <c r="B147" i="14"/>
  <c r="O148" i="14"/>
  <c r="GH147" i="14"/>
  <c r="EZ144" i="14"/>
  <c r="D146" i="14"/>
  <c r="E146" i="14"/>
  <c r="F146" i="14"/>
  <c r="HR143" i="14"/>
  <c r="T725" i="10"/>
  <c r="AC726" i="10"/>
  <c r="L726" i="10"/>
  <c r="C725" i="10"/>
  <c r="J146" i="14" l="1"/>
  <c r="CB143" i="14"/>
  <c r="BV143" i="14"/>
  <c r="BW143" i="14"/>
  <c r="BX143" i="14"/>
  <c r="B148" i="14"/>
  <c r="O149" i="14"/>
  <c r="EZ145" i="14"/>
  <c r="J147" i="14"/>
  <c r="D147" i="14"/>
  <c r="F147" i="14"/>
  <c r="E147" i="14"/>
  <c r="CI145" i="14"/>
  <c r="BT144" i="14"/>
  <c r="CG149" i="14"/>
  <c r="GI144" i="14"/>
  <c r="DE142" i="14"/>
  <c r="DF142" i="14"/>
  <c r="DG142" i="14"/>
  <c r="EN141" i="14"/>
  <c r="EO141" i="14"/>
  <c r="EP141" i="14"/>
  <c r="HF140" i="14"/>
  <c r="HG140" i="14"/>
  <c r="HH140" i="14"/>
  <c r="GH148" i="14"/>
  <c r="DR144" i="14"/>
  <c r="DC143" i="14"/>
  <c r="FA143" i="14"/>
  <c r="EL142" i="14"/>
  <c r="HS142" i="14"/>
  <c r="HD141" i="14"/>
  <c r="HQ148" i="14"/>
  <c r="FW140" i="14"/>
  <c r="FX140" i="14"/>
  <c r="FY140" i="14"/>
  <c r="AK146" i="14"/>
  <c r="AX147" i="14"/>
  <c r="DP149" i="14"/>
  <c r="HR144" i="14"/>
  <c r="EY147" i="14"/>
  <c r="GJ142" i="14"/>
  <c r="FU141" i="14"/>
  <c r="AS145" i="14"/>
  <c r="AM145" i="14"/>
  <c r="AN145" i="14"/>
  <c r="AO145" i="14"/>
  <c r="AC727" i="10"/>
  <c r="T726" i="10"/>
  <c r="C726" i="10"/>
  <c r="L727" i="10"/>
  <c r="ET141" i="14" l="1"/>
  <c r="DK142" i="14"/>
  <c r="AK147" i="14"/>
  <c r="AX148" i="14"/>
  <c r="B149" i="14"/>
  <c r="O150" i="14"/>
  <c r="EY148" i="14"/>
  <c r="AM146" i="14"/>
  <c r="AO146" i="14"/>
  <c r="AN146" i="14"/>
  <c r="HQ149" i="14"/>
  <c r="GI145" i="14"/>
  <c r="F148" i="14"/>
  <c r="J148" i="14"/>
  <c r="D148" i="14"/>
  <c r="E148" i="14"/>
  <c r="HF141" i="14"/>
  <c r="HH141" i="14"/>
  <c r="HG141" i="14"/>
  <c r="DK143" i="14"/>
  <c r="DE143" i="14"/>
  <c r="DF143" i="14"/>
  <c r="DG143" i="14"/>
  <c r="GH149" i="14"/>
  <c r="CG150" i="14"/>
  <c r="HR145" i="14"/>
  <c r="HS143" i="14"/>
  <c r="HD142" i="14"/>
  <c r="DR145" i="14"/>
  <c r="DC144" i="14"/>
  <c r="FW141" i="14"/>
  <c r="FX141" i="14"/>
  <c r="FY141" i="14"/>
  <c r="DP150" i="14"/>
  <c r="EN142" i="14"/>
  <c r="EO142" i="14"/>
  <c r="ET142" i="14" s="1"/>
  <c r="EP142" i="14"/>
  <c r="BV144" i="14"/>
  <c r="CB144" i="14" s="1"/>
  <c r="BW144" i="14"/>
  <c r="BX144" i="14"/>
  <c r="GJ143" i="14"/>
  <c r="FU142" i="14"/>
  <c r="FA144" i="14"/>
  <c r="EL143" i="14"/>
  <c r="CI146" i="14"/>
  <c r="BT145" i="14"/>
  <c r="EZ146" i="14"/>
  <c r="AC728" i="10"/>
  <c r="T727" i="10"/>
  <c r="L728" i="10"/>
  <c r="C727" i="10"/>
  <c r="HL141" i="14" l="1"/>
  <c r="GC141" i="14"/>
  <c r="AS146" i="14"/>
  <c r="DE144" i="14"/>
  <c r="DK144" i="14" s="1"/>
  <c r="DG144" i="14"/>
  <c r="DF144" i="14"/>
  <c r="CG151" i="14"/>
  <c r="EY149" i="14"/>
  <c r="DR146" i="14"/>
  <c r="DC145" i="14"/>
  <c r="DP151" i="14"/>
  <c r="HH142" i="14"/>
  <c r="HG142" i="14"/>
  <c r="HF142" i="14"/>
  <c r="GH150" i="14"/>
  <c r="B150" i="14"/>
  <c r="O151" i="14"/>
  <c r="CI147" i="14"/>
  <c r="BT146" i="14"/>
  <c r="J149" i="14"/>
  <c r="D149" i="14"/>
  <c r="E149" i="14"/>
  <c r="F149" i="14"/>
  <c r="FW142" i="14"/>
  <c r="FY142" i="14"/>
  <c r="FX142" i="14"/>
  <c r="ET143" i="14"/>
  <c r="EN143" i="14"/>
  <c r="EP143" i="14"/>
  <c r="EO143" i="14"/>
  <c r="HS144" i="14"/>
  <c r="HD143" i="14"/>
  <c r="HQ150" i="14"/>
  <c r="AX149" i="14"/>
  <c r="AK148" i="14"/>
  <c r="EZ147" i="14"/>
  <c r="GJ144" i="14"/>
  <c r="FU143" i="14"/>
  <c r="CB145" i="14"/>
  <c r="BV145" i="14"/>
  <c r="BX145" i="14"/>
  <c r="BW145" i="14"/>
  <c r="FA145" i="14"/>
  <c r="EL144" i="14"/>
  <c r="HR146" i="14"/>
  <c r="GI146" i="14"/>
  <c r="AO147" i="14"/>
  <c r="AS147" i="14"/>
  <c r="AM147" i="14"/>
  <c r="AN147" i="14"/>
  <c r="AC729" i="10"/>
  <c r="T728" i="10"/>
  <c r="L729" i="10"/>
  <c r="C728" i="10"/>
  <c r="HL142" i="14" l="1"/>
  <c r="GC142" i="14"/>
  <c r="HQ151" i="14"/>
  <c r="HG143" i="14"/>
  <c r="HH143" i="14"/>
  <c r="HF143" i="14"/>
  <c r="HL143" i="14"/>
  <c r="EY150" i="14"/>
  <c r="HS145" i="14"/>
  <c r="HD144" i="14"/>
  <c r="HR147" i="14"/>
  <c r="AN148" i="14"/>
  <c r="AO148" i="14"/>
  <c r="AS148" i="14"/>
  <c r="AM148" i="14"/>
  <c r="BX146" i="14"/>
  <c r="BV146" i="14"/>
  <c r="BW146" i="14"/>
  <c r="GH151" i="14"/>
  <c r="FA146" i="14"/>
  <c r="EL145" i="14"/>
  <c r="AK149" i="14"/>
  <c r="AX150" i="14"/>
  <c r="CI148" i="14"/>
  <c r="BT147" i="14"/>
  <c r="DP152" i="14"/>
  <c r="EZ148" i="14"/>
  <c r="FY143" i="14"/>
  <c r="GC143" i="14"/>
  <c r="FW143" i="14"/>
  <c r="FX143" i="14"/>
  <c r="B151" i="14"/>
  <c r="O152" i="14"/>
  <c r="DG145" i="14"/>
  <c r="DK145" i="14"/>
  <c r="DE145" i="14"/>
  <c r="DF145" i="14"/>
  <c r="CG152" i="14"/>
  <c r="EP144" i="14"/>
  <c r="EN144" i="14"/>
  <c r="ET144" i="14" s="1"/>
  <c r="EO144" i="14"/>
  <c r="GI147" i="14"/>
  <c r="GJ145" i="14"/>
  <c r="FU144" i="14"/>
  <c r="D150" i="14"/>
  <c r="E150" i="14"/>
  <c r="F150" i="14"/>
  <c r="DR147" i="14"/>
  <c r="DC146" i="14"/>
  <c r="T729" i="10"/>
  <c r="AC730" i="10"/>
  <c r="L730" i="10"/>
  <c r="C729" i="10"/>
  <c r="CB146" i="14" l="1"/>
  <c r="EO145" i="14"/>
  <c r="EP145" i="14"/>
  <c r="ET145" i="14"/>
  <c r="EN145" i="14"/>
  <c r="HF144" i="14"/>
  <c r="HG144" i="14"/>
  <c r="HH144" i="14"/>
  <c r="HL144" i="14"/>
  <c r="DR148" i="14"/>
  <c r="DC147" i="14"/>
  <c r="CG153" i="14"/>
  <c r="J151" i="14"/>
  <c r="D151" i="14"/>
  <c r="E151" i="14"/>
  <c r="F151" i="14"/>
  <c r="DP153" i="14"/>
  <c r="FA147" i="14"/>
  <c r="EL146" i="14"/>
  <c r="HS146" i="14"/>
  <c r="HD145" i="14"/>
  <c r="BW147" i="14"/>
  <c r="BX147" i="14"/>
  <c r="CB147" i="14"/>
  <c r="BV147" i="14"/>
  <c r="DF146" i="14"/>
  <c r="DG146" i="14"/>
  <c r="DE146" i="14"/>
  <c r="B152" i="14"/>
  <c r="O153" i="14"/>
  <c r="CI149" i="14"/>
  <c r="BT148" i="14"/>
  <c r="EY151" i="14"/>
  <c r="GJ146" i="14"/>
  <c r="FU145" i="14"/>
  <c r="AK150" i="14"/>
  <c r="AX151" i="14"/>
  <c r="GH152" i="14"/>
  <c r="HQ152" i="14"/>
  <c r="FX144" i="14"/>
  <c r="FY144" i="14"/>
  <c r="FW144" i="14"/>
  <c r="GC144" i="14"/>
  <c r="GI148" i="14"/>
  <c r="EZ149" i="14"/>
  <c r="AS149" i="14"/>
  <c r="AM149" i="14"/>
  <c r="AN149" i="14"/>
  <c r="AO149" i="14"/>
  <c r="HR148" i="14"/>
  <c r="AC731" i="10"/>
  <c r="T730" i="10"/>
  <c r="L731" i="10"/>
  <c r="C730" i="10"/>
  <c r="K1" i="8"/>
  <c r="AO16" i="8"/>
  <c r="BI28" i="8"/>
  <c r="Q11" i="8"/>
  <c r="BA16" i="8" s="1"/>
  <c r="BA17" i="8" s="1"/>
  <c r="N13" i="8"/>
  <c r="H13" i="8" s="1"/>
  <c r="BK23" i="8"/>
  <c r="BI21" i="8"/>
  <c r="J11" i="8" s="1"/>
  <c r="BI20" i="8"/>
  <c r="J10" i="8" s="1"/>
  <c r="BI19" i="8"/>
  <c r="C11" i="8" s="1"/>
  <c r="BI17" i="8"/>
  <c r="C9" i="8" s="1"/>
  <c r="BI16" i="8"/>
  <c r="C1" i="8" s="1"/>
  <c r="Q10" i="8"/>
  <c r="BD26" i="3" s="1"/>
  <c r="AG9" i="18" s="1"/>
  <c r="G9" i="18" s="1"/>
  <c r="B5" i="18" s="1"/>
  <c r="DK146" i="14" l="1"/>
  <c r="Q12" i="8"/>
  <c r="BB16" i="8"/>
  <c r="BB17" i="8"/>
  <c r="Q14" i="8"/>
  <c r="DP154" i="14"/>
  <c r="AM150" i="14"/>
  <c r="AN150" i="14"/>
  <c r="AO150" i="14"/>
  <c r="CG154" i="14"/>
  <c r="HQ153" i="14"/>
  <c r="FW145" i="14"/>
  <c r="FX145" i="14"/>
  <c r="FY145" i="14"/>
  <c r="GC145" i="14"/>
  <c r="BV148" i="14"/>
  <c r="BW148" i="14"/>
  <c r="BX148" i="14"/>
  <c r="CB148" i="14"/>
  <c r="O154" i="14"/>
  <c r="B153" i="14"/>
  <c r="HL145" i="14"/>
  <c r="HF145" i="14"/>
  <c r="HG145" i="14"/>
  <c r="HH145" i="14"/>
  <c r="DE147" i="14"/>
  <c r="DF147" i="14"/>
  <c r="DG147" i="14"/>
  <c r="DK147" i="14"/>
  <c r="HR149" i="14"/>
  <c r="GI149" i="14"/>
  <c r="GJ147" i="14"/>
  <c r="FU146" i="14"/>
  <c r="CI150" i="14"/>
  <c r="BT149" i="14"/>
  <c r="F152" i="14"/>
  <c r="J152" i="14" s="1"/>
  <c r="D152" i="14"/>
  <c r="E152" i="14"/>
  <c r="HS147" i="14"/>
  <c r="HD146" i="14"/>
  <c r="DR149" i="14"/>
  <c r="DC148" i="14"/>
  <c r="GH153" i="14"/>
  <c r="EY152" i="14"/>
  <c r="EN146" i="14"/>
  <c r="EO146" i="14"/>
  <c r="EP146" i="14"/>
  <c r="AK151" i="14"/>
  <c r="AX152" i="14"/>
  <c r="EZ150" i="14"/>
  <c r="FA148" i="14"/>
  <c r="EL147" i="14"/>
  <c r="T731" i="10"/>
  <c r="AC732" i="10"/>
  <c r="T732" i="10" s="1"/>
  <c r="L732" i="10"/>
  <c r="C732" i="10" s="1"/>
  <c r="C731" i="10"/>
  <c r="BA18" i="8"/>
  <c r="BA19" i="8" s="1"/>
  <c r="BA20" i="8" s="1"/>
  <c r="BA21" i="8" s="1"/>
  <c r="BA22" i="8" s="1"/>
  <c r="BA23" i="8" s="1"/>
  <c r="BA24" i="8" s="1"/>
  <c r="BA25" i="8" s="1"/>
  <c r="BA26" i="8" s="1"/>
  <c r="BA27" i="8" s="1"/>
  <c r="BA28" i="8" s="1"/>
  <c r="BA29" i="8" s="1"/>
  <c r="BA30" i="8" s="1"/>
  <c r="BA31" i="8" s="1"/>
  <c r="BA32" i="8" s="1"/>
  <c r="BA33" i="8" s="1"/>
  <c r="BA34" i="8" s="1"/>
  <c r="BA35" i="8" s="1"/>
  <c r="BB35" i="8" s="1"/>
  <c r="ET146" i="14" l="1"/>
  <c r="F733" i="10"/>
  <c r="F63" i="10" s="1"/>
  <c r="BB24" i="8"/>
  <c r="BB23" i="8"/>
  <c r="BB31" i="8"/>
  <c r="BB20" i="8"/>
  <c r="BB32" i="8"/>
  <c r="BB18" i="8"/>
  <c r="BB29" i="8"/>
  <c r="BB26" i="8"/>
  <c r="BB30" i="8"/>
  <c r="BB25" i="8"/>
  <c r="BB19" i="8"/>
  <c r="BB34" i="8"/>
  <c r="BB27" i="8"/>
  <c r="BB22" i="8"/>
  <c r="BB33" i="8"/>
  <c r="BB28" i="8"/>
  <c r="BB21" i="8"/>
  <c r="AK152" i="14"/>
  <c r="AX153" i="14"/>
  <c r="FW146" i="14"/>
  <c r="FX146" i="14"/>
  <c r="FY146" i="14"/>
  <c r="ET147" i="14"/>
  <c r="EP147" i="14"/>
  <c r="EO147" i="14"/>
  <c r="EN147" i="14"/>
  <c r="FA149" i="14"/>
  <c r="EL148" i="14"/>
  <c r="AS151" i="14"/>
  <c r="AO151" i="14"/>
  <c r="AM151" i="14"/>
  <c r="AN151" i="14"/>
  <c r="GJ148" i="14"/>
  <c r="FU147" i="14"/>
  <c r="GH154" i="14"/>
  <c r="DK148" i="14"/>
  <c r="DE148" i="14"/>
  <c r="DF148" i="14"/>
  <c r="DG148" i="14"/>
  <c r="HQ154" i="14"/>
  <c r="DR150" i="14"/>
  <c r="DC149" i="14"/>
  <c r="GI150" i="14"/>
  <c r="HF146" i="14"/>
  <c r="HG146" i="14"/>
  <c r="HH146" i="14"/>
  <c r="CB149" i="14"/>
  <c r="BV149" i="14"/>
  <c r="BW149" i="14"/>
  <c r="BX149" i="14"/>
  <c r="F153" i="14"/>
  <c r="E153" i="14"/>
  <c r="J153" i="14"/>
  <c r="D153" i="14"/>
  <c r="DP155" i="14"/>
  <c r="EY153" i="14"/>
  <c r="EZ151" i="14"/>
  <c r="HS148" i="14"/>
  <c r="HD147" i="14"/>
  <c r="CI151" i="14"/>
  <c r="BT150" i="14"/>
  <c r="HR150" i="14"/>
  <c r="O155" i="14"/>
  <c r="B154" i="14"/>
  <c r="CG155" i="14"/>
  <c r="X733" i="10"/>
  <c r="Y733" i="10" s="1"/>
  <c r="X63" i="10" s="1"/>
  <c r="Y62" i="10" s="1"/>
  <c r="Y63" i="10" s="1"/>
  <c r="Y64" i="10" s="1"/>
  <c r="T64" i="10" s="1"/>
  <c r="W733" i="10"/>
  <c r="W63" i="10" s="1"/>
  <c r="V733" i="10"/>
  <c r="V63" i="10" s="1"/>
  <c r="U733" i="10"/>
  <c r="U63" i="10" s="1"/>
  <c r="E733" i="10"/>
  <c r="E63" i="10" s="1"/>
  <c r="G733" i="10"/>
  <c r="H733" i="10" s="1"/>
  <c r="G63" i="10" s="1"/>
  <c r="H62" i="10" s="1"/>
  <c r="D733" i="10"/>
  <c r="D63" i="10" s="1"/>
  <c r="AO17" i="8"/>
  <c r="HL146" i="14" l="1"/>
  <c r="GC146" i="14"/>
  <c r="GH155" i="14"/>
  <c r="HR151" i="14"/>
  <c r="GI151" i="14"/>
  <c r="HQ155" i="14"/>
  <c r="BX150" i="14"/>
  <c r="BV150" i="14"/>
  <c r="BW150" i="14"/>
  <c r="DK149" i="14"/>
  <c r="DG149" i="14"/>
  <c r="DE149" i="14"/>
  <c r="DF149" i="14"/>
  <c r="DR151" i="14"/>
  <c r="DC150" i="14"/>
  <c r="CG156" i="14"/>
  <c r="EY154" i="14"/>
  <c r="CI152" i="14"/>
  <c r="BT151" i="14"/>
  <c r="E154" i="14"/>
  <c r="F154" i="14"/>
  <c r="D154" i="14"/>
  <c r="HF147" i="14"/>
  <c r="HH147" i="14"/>
  <c r="HL147" i="14"/>
  <c r="HG147" i="14"/>
  <c r="DP156" i="14"/>
  <c r="FX147" i="14"/>
  <c r="FW147" i="14"/>
  <c r="FY147" i="14"/>
  <c r="GC147" i="14"/>
  <c r="EP148" i="14"/>
  <c r="ET148" i="14"/>
  <c r="EN148" i="14"/>
  <c r="EO148" i="14"/>
  <c r="AX154" i="14"/>
  <c r="AK153" i="14"/>
  <c r="EZ152" i="14"/>
  <c r="O156" i="14"/>
  <c r="B155" i="14"/>
  <c r="HS149" i="14"/>
  <c r="HD148" i="14"/>
  <c r="GJ149" i="14"/>
  <c r="FU148" i="14"/>
  <c r="FA150" i="14"/>
  <c r="EL149" i="14"/>
  <c r="AO152" i="14"/>
  <c r="AM152" i="14"/>
  <c r="AS152" i="14" s="1"/>
  <c r="AN152" i="14"/>
  <c r="T62" i="10"/>
  <c r="T63" i="10"/>
  <c r="AN49" i="10" s="1"/>
  <c r="AJ49" i="10" s="1"/>
  <c r="C62" i="10"/>
  <c r="H63" i="10"/>
  <c r="AU16" i="8"/>
  <c r="N16" i="8" s="1"/>
  <c r="AO18" i="8"/>
  <c r="X66" i="10" l="1"/>
  <c r="A9" i="10" s="1"/>
  <c r="H16" i="8"/>
  <c r="D155" i="14"/>
  <c r="E155" i="14"/>
  <c r="F155" i="14"/>
  <c r="J155" i="14"/>
  <c r="BX151" i="14"/>
  <c r="BV151" i="14"/>
  <c r="BW151" i="14"/>
  <c r="CB151" i="14"/>
  <c r="DG150" i="14"/>
  <c r="DE150" i="14"/>
  <c r="DF150" i="14"/>
  <c r="GJ150" i="14"/>
  <c r="FU149" i="14"/>
  <c r="B156" i="14"/>
  <c r="O157" i="14"/>
  <c r="AX155" i="14"/>
  <c r="AK154" i="14"/>
  <c r="CI153" i="14"/>
  <c r="BT152" i="14"/>
  <c r="DR152" i="14"/>
  <c r="DC151" i="14"/>
  <c r="HR152" i="14"/>
  <c r="FX148" i="14"/>
  <c r="FY148" i="14"/>
  <c r="FW148" i="14"/>
  <c r="GC148" i="14"/>
  <c r="DP157" i="14"/>
  <c r="EY155" i="14"/>
  <c r="HQ156" i="14"/>
  <c r="GH156" i="14"/>
  <c r="AN153" i="14"/>
  <c r="AO153" i="14"/>
  <c r="AS153" i="14"/>
  <c r="AM153" i="14"/>
  <c r="EZ153" i="14"/>
  <c r="EP149" i="14"/>
  <c r="EN149" i="14"/>
  <c r="EO149" i="14"/>
  <c r="ET149" i="14"/>
  <c r="HF148" i="14"/>
  <c r="HG148" i="14"/>
  <c r="HH148" i="14"/>
  <c r="HL148" i="14"/>
  <c r="CG157" i="14"/>
  <c r="FA151" i="14"/>
  <c r="EL150" i="14"/>
  <c r="HS150" i="14"/>
  <c r="HD149" i="14"/>
  <c r="GI152" i="14"/>
  <c r="W66" i="10"/>
  <c r="U66" i="10"/>
  <c r="V66" i="10"/>
  <c r="H64" i="10"/>
  <c r="C64" i="10" s="1"/>
  <c r="C63" i="10"/>
  <c r="AX16" i="8"/>
  <c r="BD16" i="8" s="1"/>
  <c r="AU17" i="8"/>
  <c r="AO19" i="8"/>
  <c r="Z49" i="10" l="1"/>
  <c r="AE49" i="10" s="1"/>
  <c r="G66" i="10"/>
  <c r="A4" i="10" s="1"/>
  <c r="N17" i="8"/>
  <c r="DF151" i="14"/>
  <c r="DG151" i="14"/>
  <c r="DE151" i="14"/>
  <c r="DK151" i="14"/>
  <c r="B157" i="14"/>
  <c r="O158" i="14"/>
  <c r="GI153" i="14"/>
  <c r="DP158" i="14"/>
  <c r="DR153" i="14"/>
  <c r="DC152" i="14"/>
  <c r="D156" i="14"/>
  <c r="E156" i="14"/>
  <c r="F156" i="14"/>
  <c r="HF149" i="14"/>
  <c r="HG149" i="14"/>
  <c r="HH149" i="14"/>
  <c r="HL149" i="14"/>
  <c r="BW152" i="14"/>
  <c r="BX152" i="14"/>
  <c r="BV152" i="14"/>
  <c r="CB152" i="14"/>
  <c r="FX149" i="14"/>
  <c r="FY149" i="14"/>
  <c r="FW149" i="14"/>
  <c r="GC149" i="14"/>
  <c r="EZ154" i="14"/>
  <c r="GH157" i="14"/>
  <c r="CI154" i="14"/>
  <c r="BT153" i="14"/>
  <c r="GJ151" i="14"/>
  <c r="FU150" i="14"/>
  <c r="CG158" i="14"/>
  <c r="EO150" i="14"/>
  <c r="EP150" i="14"/>
  <c r="EN150" i="14"/>
  <c r="EY156" i="14"/>
  <c r="AM154" i="14"/>
  <c r="AN154" i="14"/>
  <c r="AO154" i="14"/>
  <c r="HS151" i="14"/>
  <c r="HD150" i="14"/>
  <c r="FA152" i="14"/>
  <c r="EL151" i="14"/>
  <c r="HQ157" i="14"/>
  <c r="HR153" i="14"/>
  <c r="AK155" i="14"/>
  <c r="AX156" i="14"/>
  <c r="D66" i="10"/>
  <c r="F66" i="10"/>
  <c r="E66" i="10"/>
  <c r="AU18" i="8"/>
  <c r="N18" i="8" s="1"/>
  <c r="AO20" i="8"/>
  <c r="H17" i="8" l="1"/>
  <c r="H18" i="8"/>
  <c r="J156" i="14"/>
  <c r="AX17" i="8"/>
  <c r="BD17" i="8" s="1"/>
  <c r="HQ158" i="14"/>
  <c r="B158" i="14"/>
  <c r="O159" i="14"/>
  <c r="AK156" i="14"/>
  <c r="AX157" i="14"/>
  <c r="AS155" i="14"/>
  <c r="AM155" i="14"/>
  <c r="AN155" i="14"/>
  <c r="AO155" i="14"/>
  <c r="HS152" i="14"/>
  <c r="HD151" i="14"/>
  <c r="EY157" i="14"/>
  <c r="CG159" i="14"/>
  <c r="EZ155" i="14"/>
  <c r="J157" i="14"/>
  <c r="F157" i="14"/>
  <c r="D157" i="14"/>
  <c r="E157" i="14"/>
  <c r="FW150" i="14"/>
  <c r="FX150" i="14"/>
  <c r="FY150" i="14"/>
  <c r="DE152" i="14"/>
  <c r="DK152" i="14" s="1"/>
  <c r="DF152" i="14"/>
  <c r="DG152" i="14"/>
  <c r="HR154" i="14"/>
  <c r="GJ152" i="14"/>
  <c r="FU151" i="14"/>
  <c r="DR154" i="14"/>
  <c r="DC153" i="14"/>
  <c r="BV153" i="14"/>
  <c r="BW153" i="14"/>
  <c r="BX153" i="14"/>
  <c r="CB153" i="14"/>
  <c r="HF150" i="14"/>
  <c r="HG150" i="14"/>
  <c r="HH150" i="14"/>
  <c r="EN151" i="14"/>
  <c r="EO151" i="14"/>
  <c r="EP151" i="14"/>
  <c r="ET151" i="14"/>
  <c r="FA153" i="14"/>
  <c r="EL152" i="14"/>
  <c r="CI155" i="14"/>
  <c r="BT154" i="14"/>
  <c r="GH158" i="14"/>
  <c r="DP159" i="14"/>
  <c r="GI154" i="14"/>
  <c r="O63" i="10"/>
  <c r="AX18" i="8"/>
  <c r="BD18" i="8" s="1"/>
  <c r="AU19" i="8"/>
  <c r="N19" i="8" s="1"/>
  <c r="AO21" i="8"/>
  <c r="H19" i="8" l="1"/>
  <c r="HL151" i="14"/>
  <c r="HF151" i="14"/>
  <c r="HG151" i="14"/>
  <c r="HH151" i="14"/>
  <c r="AK157" i="14"/>
  <c r="AX158" i="14"/>
  <c r="CI156" i="14"/>
  <c r="BT155" i="14"/>
  <c r="HR155" i="14"/>
  <c r="HS153" i="14"/>
  <c r="HD152" i="14"/>
  <c r="AO156" i="14"/>
  <c r="AM156" i="14"/>
  <c r="AN156" i="14"/>
  <c r="EN152" i="14"/>
  <c r="ET152" i="14" s="1"/>
  <c r="EO152" i="14"/>
  <c r="EP152" i="14"/>
  <c r="O160" i="14"/>
  <c r="B159" i="14"/>
  <c r="CG160" i="14"/>
  <c r="D158" i="14"/>
  <c r="E158" i="14"/>
  <c r="F158" i="14"/>
  <c r="J158" i="14"/>
  <c r="BV154" i="14"/>
  <c r="BW154" i="14"/>
  <c r="BX154" i="14"/>
  <c r="DP160" i="14"/>
  <c r="GH159" i="14"/>
  <c r="DK153" i="14"/>
  <c r="DE153" i="14"/>
  <c r="DF153" i="14"/>
  <c r="DG153" i="14"/>
  <c r="GC151" i="14"/>
  <c r="FW151" i="14"/>
  <c r="FX151" i="14"/>
  <c r="FY151" i="14"/>
  <c r="HQ159" i="14"/>
  <c r="GI155" i="14"/>
  <c r="FA154" i="14"/>
  <c r="EL153" i="14"/>
  <c r="DR155" i="14"/>
  <c r="DC154" i="14"/>
  <c r="GJ153" i="14"/>
  <c r="FU152" i="14"/>
  <c r="EZ156" i="14"/>
  <c r="EY158" i="14"/>
  <c r="D14" i="10"/>
  <c r="AX19" i="8"/>
  <c r="BD19" i="8" s="1"/>
  <c r="AU20" i="8"/>
  <c r="N20" i="8" s="1"/>
  <c r="AO22" i="8"/>
  <c r="D22" i="1" l="1"/>
  <c r="AD21" i="18"/>
  <c r="D21" i="18" s="1"/>
  <c r="H20" i="8"/>
  <c r="AS156" i="14"/>
  <c r="HQ160" i="14"/>
  <c r="DP161" i="14"/>
  <c r="AX159" i="14"/>
  <c r="AK158" i="14"/>
  <c r="EY159" i="14"/>
  <c r="HR156" i="14"/>
  <c r="AM157" i="14"/>
  <c r="AN157" i="14"/>
  <c r="AO157" i="14"/>
  <c r="AS157" i="14"/>
  <c r="DG154" i="14"/>
  <c r="DE154" i="14"/>
  <c r="DF154" i="14"/>
  <c r="HF152" i="14"/>
  <c r="HG152" i="14"/>
  <c r="HH152" i="14"/>
  <c r="HL152" i="14" s="1"/>
  <c r="FA155" i="14"/>
  <c r="EL154" i="14"/>
  <c r="HS154" i="14"/>
  <c r="HD153" i="14"/>
  <c r="DR156" i="14"/>
  <c r="DC155" i="14"/>
  <c r="ET153" i="14"/>
  <c r="EP153" i="14"/>
  <c r="EN153" i="14"/>
  <c r="EO153" i="14"/>
  <c r="FY152" i="14"/>
  <c r="GC152" i="14" s="1"/>
  <c r="FW152" i="14"/>
  <c r="FX152" i="14"/>
  <c r="GH160" i="14"/>
  <c r="F159" i="14"/>
  <c r="E159" i="14"/>
  <c r="J159" i="14"/>
  <c r="D159" i="14"/>
  <c r="CB155" i="14"/>
  <c r="BX155" i="14"/>
  <c r="BV155" i="14"/>
  <c r="BW155" i="14"/>
  <c r="EZ157" i="14"/>
  <c r="GJ154" i="14"/>
  <c r="FU153" i="14"/>
  <c r="GI156" i="14"/>
  <c r="CG161" i="14"/>
  <c r="O161" i="14"/>
  <c r="B160" i="14"/>
  <c r="CI157" i="14"/>
  <c r="BT156" i="14"/>
  <c r="AX20" i="8"/>
  <c r="BD20" i="8" s="1"/>
  <c r="AU21" i="8"/>
  <c r="AO23" i="8"/>
  <c r="N21" i="8" l="1"/>
  <c r="GH161" i="14"/>
  <c r="HH153" i="14"/>
  <c r="HG153" i="14"/>
  <c r="HL153" i="14"/>
  <c r="HF153" i="14"/>
  <c r="HS155" i="14"/>
  <c r="HD154" i="14"/>
  <c r="HR157" i="14"/>
  <c r="BV156" i="14"/>
  <c r="CB156" i="14" s="1"/>
  <c r="BW156" i="14"/>
  <c r="BX156" i="14"/>
  <c r="E160" i="14"/>
  <c r="F160" i="14"/>
  <c r="J160" i="14"/>
  <c r="D160" i="14"/>
  <c r="EN154" i="14"/>
  <c r="EO154" i="14"/>
  <c r="EP154" i="14"/>
  <c r="EY160" i="14"/>
  <c r="DP162" i="14"/>
  <c r="FA156" i="14"/>
  <c r="EL155" i="14"/>
  <c r="CI158" i="14"/>
  <c r="BT157" i="14"/>
  <c r="EZ158" i="14"/>
  <c r="FW153" i="14"/>
  <c r="FX153" i="14"/>
  <c r="FY153" i="14"/>
  <c r="GC153" i="14"/>
  <c r="O162" i="14"/>
  <c r="B161" i="14"/>
  <c r="CG162" i="14"/>
  <c r="DE155" i="14"/>
  <c r="DF155" i="14"/>
  <c r="DG155" i="14"/>
  <c r="DK155" i="14"/>
  <c r="AO158" i="14"/>
  <c r="AN158" i="14"/>
  <c r="AS158" i="14"/>
  <c r="AM158" i="14"/>
  <c r="GI157" i="14"/>
  <c r="GJ155" i="14"/>
  <c r="FU154" i="14"/>
  <c r="DR157" i="14"/>
  <c r="DC156" i="14"/>
  <c r="AX160" i="14"/>
  <c r="AK159" i="14"/>
  <c r="HQ161" i="14"/>
  <c r="AU22" i="8"/>
  <c r="N22" i="8" s="1"/>
  <c r="AO24" i="8"/>
  <c r="H22" i="8" l="1"/>
  <c r="H21" i="8"/>
  <c r="AX21" i="8"/>
  <c r="BD21" i="8" s="1"/>
  <c r="FY154" i="14"/>
  <c r="FX154" i="14"/>
  <c r="FW154" i="14"/>
  <c r="DP163" i="14"/>
  <c r="HQ162" i="14"/>
  <c r="EZ159" i="14"/>
  <c r="HR158" i="14"/>
  <c r="BX157" i="14"/>
  <c r="BW157" i="14"/>
  <c r="CB157" i="14"/>
  <c r="BV157" i="14"/>
  <c r="EY161" i="14"/>
  <c r="HG154" i="14"/>
  <c r="HH154" i="14"/>
  <c r="HF154" i="14"/>
  <c r="D161" i="14"/>
  <c r="E161" i="14"/>
  <c r="F161" i="14"/>
  <c r="J161" i="14"/>
  <c r="CI159" i="14"/>
  <c r="BT158" i="14"/>
  <c r="HS156" i="14"/>
  <c r="HD155" i="14"/>
  <c r="GH162" i="14"/>
  <c r="GJ156" i="14"/>
  <c r="FU155" i="14"/>
  <c r="O163" i="14"/>
  <c r="B162" i="14"/>
  <c r="DG156" i="14"/>
  <c r="DF156" i="14"/>
  <c r="DE156" i="14"/>
  <c r="EP155" i="14"/>
  <c r="EO155" i="14"/>
  <c r="ET155" i="14"/>
  <c r="EN155" i="14"/>
  <c r="AN159" i="14"/>
  <c r="AO159" i="14"/>
  <c r="AS159" i="14"/>
  <c r="AM159" i="14"/>
  <c r="AX161" i="14"/>
  <c r="AK160" i="14"/>
  <c r="GI158" i="14"/>
  <c r="DR158" i="14"/>
  <c r="DC157" i="14"/>
  <c r="CG163" i="14"/>
  <c r="FA157" i="14"/>
  <c r="EL156" i="14"/>
  <c r="AX22" i="8"/>
  <c r="BD22" i="8" s="1"/>
  <c r="AU23" i="8"/>
  <c r="N23" i="8" s="1"/>
  <c r="AO25" i="8"/>
  <c r="H23" i="8" l="1"/>
  <c r="DK156" i="14"/>
  <c r="FX155" i="14"/>
  <c r="FY155" i="14"/>
  <c r="GC155" i="14"/>
  <c r="FW155" i="14"/>
  <c r="BW158" i="14"/>
  <c r="BX158" i="14"/>
  <c r="CB158" i="14"/>
  <c r="BV158" i="14"/>
  <c r="EY162" i="14"/>
  <c r="DP164" i="14"/>
  <c r="EO156" i="14"/>
  <c r="EP156" i="14"/>
  <c r="EN156" i="14"/>
  <c r="GI159" i="14"/>
  <c r="GJ157" i="14"/>
  <c r="FU156" i="14"/>
  <c r="CI160" i="14"/>
  <c r="BT159" i="14"/>
  <c r="EZ160" i="14"/>
  <c r="GH163" i="14"/>
  <c r="HQ163" i="14"/>
  <c r="AM160" i="14"/>
  <c r="AN160" i="14"/>
  <c r="AO160" i="14"/>
  <c r="AS160" i="14"/>
  <c r="E162" i="14"/>
  <c r="F162" i="14"/>
  <c r="D162" i="14"/>
  <c r="J162" i="14"/>
  <c r="HF155" i="14"/>
  <c r="HG155" i="14"/>
  <c r="HH155" i="14"/>
  <c r="HL155" i="14"/>
  <c r="FA158" i="14"/>
  <c r="EL157" i="14"/>
  <c r="CG164" i="14"/>
  <c r="AX162" i="14"/>
  <c r="AK161" i="14"/>
  <c r="DF157" i="14"/>
  <c r="DG157" i="14"/>
  <c r="DK157" i="14"/>
  <c r="DE157" i="14"/>
  <c r="DR159" i="14"/>
  <c r="DC158" i="14"/>
  <c r="B163" i="14"/>
  <c r="O164" i="14"/>
  <c r="HS157" i="14"/>
  <c r="HD156" i="14"/>
  <c r="HR159" i="14"/>
  <c r="AX23" i="8"/>
  <c r="BD23" i="8" s="1"/>
  <c r="AU24" i="8"/>
  <c r="N24" i="8" s="1"/>
  <c r="AO26" i="8"/>
  <c r="H24" i="8" l="1"/>
  <c r="ET156" i="14"/>
  <c r="BV159" i="14"/>
  <c r="BW159" i="14"/>
  <c r="BX159" i="14"/>
  <c r="CB159" i="14"/>
  <c r="DP165" i="14"/>
  <c r="EZ161" i="14"/>
  <c r="CI161" i="14"/>
  <c r="BT160" i="14"/>
  <c r="GI160" i="14"/>
  <c r="EN157" i="14"/>
  <c r="EO157" i="14"/>
  <c r="EP157" i="14"/>
  <c r="ET157" i="14"/>
  <c r="FW156" i="14"/>
  <c r="FX156" i="14"/>
  <c r="FY156" i="14"/>
  <c r="EY163" i="14"/>
  <c r="HQ164" i="14"/>
  <c r="GJ158" i="14"/>
  <c r="FU157" i="14"/>
  <c r="B164" i="14"/>
  <c r="O165" i="14"/>
  <c r="D163" i="14"/>
  <c r="E163" i="14"/>
  <c r="F163" i="14"/>
  <c r="J163" i="14"/>
  <c r="HF156" i="14"/>
  <c r="HG156" i="14"/>
  <c r="HH156" i="14"/>
  <c r="AN161" i="14"/>
  <c r="AO161" i="14"/>
  <c r="AM161" i="14"/>
  <c r="AS161" i="14"/>
  <c r="GH164" i="14"/>
  <c r="CG165" i="14"/>
  <c r="HR160" i="14"/>
  <c r="FA159" i="14"/>
  <c r="EL158" i="14"/>
  <c r="DE158" i="14"/>
  <c r="DF158" i="14"/>
  <c r="DG158" i="14"/>
  <c r="DK158" i="14"/>
  <c r="HS158" i="14"/>
  <c r="HD157" i="14"/>
  <c r="DR160" i="14"/>
  <c r="DC159" i="14"/>
  <c r="AX163" i="14"/>
  <c r="AK162" i="14"/>
  <c r="AX24" i="8"/>
  <c r="BD24" i="8" s="1"/>
  <c r="AU25" i="8"/>
  <c r="N25" i="8" s="1"/>
  <c r="AO27" i="8"/>
  <c r="HL156" i="14" l="1"/>
  <c r="H25" i="8"/>
  <c r="GC156" i="14"/>
  <c r="CG166" i="14"/>
  <c r="B165" i="14"/>
  <c r="O166" i="14"/>
  <c r="HQ165" i="14"/>
  <c r="D164" i="14"/>
  <c r="E164" i="14"/>
  <c r="F164" i="14"/>
  <c r="EZ162" i="14"/>
  <c r="ET158" i="14"/>
  <c r="EN158" i="14"/>
  <c r="EO158" i="14"/>
  <c r="EP158" i="14"/>
  <c r="GC157" i="14"/>
  <c r="FW157" i="14"/>
  <c r="FX157" i="14"/>
  <c r="FY157" i="14"/>
  <c r="GJ159" i="14"/>
  <c r="FU158" i="14"/>
  <c r="GI161" i="14"/>
  <c r="DR161" i="14"/>
  <c r="DC160" i="14"/>
  <c r="HL157" i="14"/>
  <c r="HH157" i="14"/>
  <c r="HF157" i="14"/>
  <c r="HG157" i="14"/>
  <c r="FA160" i="14"/>
  <c r="EL159" i="14"/>
  <c r="AM162" i="14"/>
  <c r="AN162" i="14"/>
  <c r="AO162" i="14"/>
  <c r="AS162" i="14"/>
  <c r="EY164" i="14"/>
  <c r="CB160" i="14"/>
  <c r="BV160" i="14"/>
  <c r="BW160" i="14"/>
  <c r="BX160" i="14"/>
  <c r="DP166" i="14"/>
  <c r="DK159" i="14"/>
  <c r="DE159" i="14"/>
  <c r="DF159" i="14"/>
  <c r="DG159" i="14"/>
  <c r="HS159" i="14"/>
  <c r="HD158" i="14"/>
  <c r="AK163" i="14"/>
  <c r="AX164" i="14"/>
  <c r="HR161" i="14"/>
  <c r="GH165" i="14"/>
  <c r="CI162" i="14"/>
  <c r="BT161" i="14"/>
  <c r="AX25" i="8"/>
  <c r="BD25" i="8" s="1"/>
  <c r="AU26" i="8"/>
  <c r="N26" i="8" s="1"/>
  <c r="AO28" i="8"/>
  <c r="H26" i="8" l="1"/>
  <c r="HQ166" i="14"/>
  <c r="GH166" i="14"/>
  <c r="HS160" i="14"/>
  <c r="HD159" i="14"/>
  <c r="DP167" i="14"/>
  <c r="FA161" i="14"/>
  <c r="EL160" i="14"/>
  <c r="GI162" i="14"/>
  <c r="EZ163" i="14"/>
  <c r="DK160" i="14"/>
  <c r="DG160" i="14"/>
  <c r="DE160" i="14"/>
  <c r="DF160" i="14"/>
  <c r="B166" i="14"/>
  <c r="O167" i="14"/>
  <c r="HF158" i="14"/>
  <c r="HG158" i="14"/>
  <c r="HH158" i="14"/>
  <c r="HL158" i="14"/>
  <c r="CI163" i="14"/>
  <c r="BT162" i="14"/>
  <c r="DR162" i="14"/>
  <c r="DC161" i="14"/>
  <c r="J165" i="14"/>
  <c r="D165" i="14"/>
  <c r="E165" i="14"/>
  <c r="F165" i="14"/>
  <c r="EY165" i="14"/>
  <c r="BV161" i="14"/>
  <c r="BW161" i="14"/>
  <c r="BX161" i="14"/>
  <c r="CB161" i="14"/>
  <c r="AK164" i="14"/>
  <c r="AX165" i="14"/>
  <c r="GC158" i="14"/>
  <c r="FY158" i="14"/>
  <c r="FW158" i="14"/>
  <c r="FX158" i="14"/>
  <c r="CG167" i="14"/>
  <c r="ET159" i="14"/>
  <c r="EP159" i="14"/>
  <c r="EN159" i="14"/>
  <c r="EO159" i="14"/>
  <c r="HR162" i="14"/>
  <c r="AS163" i="14"/>
  <c r="AM163" i="14"/>
  <c r="AN163" i="14"/>
  <c r="AO163" i="14"/>
  <c r="GJ160" i="14"/>
  <c r="FU159" i="14"/>
  <c r="AX26" i="8"/>
  <c r="BD26" i="8" s="1"/>
  <c r="AU27" i="8"/>
  <c r="N27" i="8" s="1"/>
  <c r="AO29" i="8"/>
  <c r="H27" i="8" l="1"/>
  <c r="FW159" i="14"/>
  <c r="FX159" i="14"/>
  <c r="FY159" i="14"/>
  <c r="GC159" i="14"/>
  <c r="HH159" i="14"/>
  <c r="HG159" i="14"/>
  <c r="HL159" i="14"/>
  <c r="HF159" i="14"/>
  <c r="GJ161" i="14"/>
  <c r="FU160" i="14"/>
  <c r="EY166" i="14"/>
  <c r="GI163" i="14"/>
  <c r="HS161" i="14"/>
  <c r="HD160" i="14"/>
  <c r="DK161" i="14"/>
  <c r="DE161" i="14"/>
  <c r="DF161" i="14"/>
  <c r="DG161" i="14"/>
  <c r="EN160" i="14"/>
  <c r="EO160" i="14"/>
  <c r="EP160" i="14"/>
  <c r="ET160" i="14"/>
  <c r="GH167" i="14"/>
  <c r="DR163" i="14"/>
  <c r="DC162" i="14"/>
  <c r="EZ164" i="14"/>
  <c r="FA162" i="14"/>
  <c r="EL161" i="14"/>
  <c r="CG168" i="14"/>
  <c r="AK165" i="14"/>
  <c r="AX166" i="14"/>
  <c r="CB162" i="14"/>
  <c r="BV162" i="14"/>
  <c r="BW162" i="14"/>
  <c r="BX162" i="14"/>
  <c r="B167" i="14"/>
  <c r="O168" i="14"/>
  <c r="DP168" i="14"/>
  <c r="HQ167" i="14"/>
  <c r="HR163" i="14"/>
  <c r="AM164" i="14"/>
  <c r="AN164" i="14"/>
  <c r="AO164" i="14"/>
  <c r="CI164" i="14"/>
  <c r="BT163" i="14"/>
  <c r="D166" i="14"/>
  <c r="E166" i="14"/>
  <c r="F166" i="14"/>
  <c r="J166" i="14"/>
  <c r="AX27" i="8"/>
  <c r="BD27" i="8" s="1"/>
  <c r="AU28" i="8"/>
  <c r="N28" i="8" s="1"/>
  <c r="AO30" i="8"/>
  <c r="H28" i="8" l="1"/>
  <c r="ET161" i="14"/>
  <c r="EN161" i="14"/>
  <c r="EO161" i="14"/>
  <c r="EP161" i="14"/>
  <c r="FY160" i="14"/>
  <c r="FX160" i="14"/>
  <c r="GC160" i="14"/>
  <c r="FW160" i="14"/>
  <c r="HR164" i="14"/>
  <c r="FA163" i="14"/>
  <c r="EL162" i="14"/>
  <c r="GJ162" i="14"/>
  <c r="FU161" i="14"/>
  <c r="O169" i="14"/>
  <c r="B168" i="14"/>
  <c r="AX167" i="14"/>
  <c r="AK166" i="14"/>
  <c r="GH168" i="14"/>
  <c r="HG160" i="14"/>
  <c r="HH160" i="14"/>
  <c r="HL160" i="14"/>
  <c r="HF160" i="14"/>
  <c r="F167" i="14"/>
  <c r="D167" i="14"/>
  <c r="E167" i="14"/>
  <c r="J167" i="14"/>
  <c r="EZ165" i="14"/>
  <c r="HS162" i="14"/>
  <c r="HD161" i="14"/>
  <c r="DP169" i="14"/>
  <c r="CG169" i="14"/>
  <c r="DK162" i="14"/>
  <c r="DE162" i="14"/>
  <c r="DF162" i="14"/>
  <c r="DG162" i="14"/>
  <c r="EY167" i="14"/>
  <c r="HQ168" i="14"/>
  <c r="AS165" i="14"/>
  <c r="AM165" i="14"/>
  <c r="AN165" i="14"/>
  <c r="AO165" i="14"/>
  <c r="CB163" i="14"/>
  <c r="BV163" i="14"/>
  <c r="BW163" i="14"/>
  <c r="BX163" i="14"/>
  <c r="CI165" i="14"/>
  <c r="BT164" i="14"/>
  <c r="DR164" i="14"/>
  <c r="DC163" i="14"/>
  <c r="GI164" i="14"/>
  <c r="AX28" i="8"/>
  <c r="BD28" i="8" s="1"/>
  <c r="AU29" i="8"/>
  <c r="N29" i="8" s="1"/>
  <c r="AO31" i="8"/>
  <c r="H29" i="8" l="1"/>
  <c r="BV164" i="14"/>
  <c r="BW164" i="14"/>
  <c r="BX164" i="14"/>
  <c r="CG170" i="14"/>
  <c r="HH161" i="14"/>
  <c r="HL161" i="14"/>
  <c r="HF161" i="14"/>
  <c r="HG161" i="14"/>
  <c r="GH169" i="14"/>
  <c r="GC161" i="14"/>
  <c r="FW161" i="14"/>
  <c r="FY161" i="14"/>
  <c r="FX161" i="14"/>
  <c r="ET162" i="14"/>
  <c r="EN162" i="14"/>
  <c r="EP162" i="14"/>
  <c r="EO162" i="14"/>
  <c r="HS163" i="14"/>
  <c r="HD162" i="14"/>
  <c r="GJ163" i="14"/>
  <c r="FU162" i="14"/>
  <c r="FA164" i="14"/>
  <c r="EL163" i="14"/>
  <c r="DK163" i="14"/>
  <c r="DE163" i="14"/>
  <c r="DF163" i="14"/>
  <c r="DG163" i="14"/>
  <c r="DP170" i="14"/>
  <c r="AO166" i="14"/>
  <c r="AM166" i="14"/>
  <c r="AN166" i="14"/>
  <c r="AS166" i="14"/>
  <c r="EZ166" i="14"/>
  <c r="AX168" i="14"/>
  <c r="AK167" i="14"/>
  <c r="CI166" i="14"/>
  <c r="BT165" i="14"/>
  <c r="E168" i="14"/>
  <c r="F168" i="14"/>
  <c r="J168" i="14"/>
  <c r="D168" i="14"/>
  <c r="EY168" i="14"/>
  <c r="GI165" i="14"/>
  <c r="DR165" i="14"/>
  <c r="DC164" i="14"/>
  <c r="HQ169" i="14"/>
  <c r="O170" i="14"/>
  <c r="B169" i="14"/>
  <c r="HR165" i="14"/>
  <c r="AX29" i="8"/>
  <c r="BD29" i="8" s="1"/>
  <c r="AU30" i="8"/>
  <c r="N30" i="8" s="1"/>
  <c r="AO32" i="8"/>
  <c r="H30" i="8" l="1"/>
  <c r="DP171" i="14"/>
  <c r="EP163" i="14"/>
  <c r="EN163" i="14"/>
  <c r="EO163" i="14"/>
  <c r="ET163" i="14"/>
  <c r="CG171" i="14"/>
  <c r="AK168" i="14"/>
  <c r="AX169" i="14"/>
  <c r="FA165" i="14"/>
  <c r="EL164" i="14"/>
  <c r="GH170" i="14"/>
  <c r="FY162" i="14"/>
  <c r="GC162" i="14"/>
  <c r="FW162" i="14"/>
  <c r="FX162" i="14"/>
  <c r="DG164" i="14"/>
  <c r="DE164" i="14"/>
  <c r="DF164" i="14"/>
  <c r="GJ164" i="14"/>
  <c r="FU163" i="14"/>
  <c r="AN167" i="14"/>
  <c r="AO167" i="14"/>
  <c r="AS167" i="14"/>
  <c r="AM167" i="14"/>
  <c r="DR166" i="14"/>
  <c r="DC165" i="14"/>
  <c r="D169" i="14"/>
  <c r="E169" i="14"/>
  <c r="F169" i="14"/>
  <c r="J169" i="14"/>
  <c r="EY169" i="14"/>
  <c r="BX165" i="14"/>
  <c r="BV165" i="14"/>
  <c r="BW165" i="14"/>
  <c r="CB165" i="14"/>
  <c r="HG162" i="14"/>
  <c r="HH162" i="14"/>
  <c r="HF162" i="14"/>
  <c r="HL162" i="14"/>
  <c r="HR166" i="14"/>
  <c r="B170" i="14"/>
  <c r="O171" i="14"/>
  <c r="GI166" i="14"/>
  <c r="EZ167" i="14"/>
  <c r="HQ170" i="14"/>
  <c r="CI167" i="14"/>
  <c r="BT166" i="14"/>
  <c r="HS164" i="14"/>
  <c r="HD163" i="14"/>
  <c r="AX30" i="8"/>
  <c r="BD30" i="8" s="1"/>
  <c r="AU31" i="8"/>
  <c r="N31" i="8" s="1"/>
  <c r="AO33" i="8"/>
  <c r="H31" i="8" l="1"/>
  <c r="EO164" i="14"/>
  <c r="EP164" i="14"/>
  <c r="EN164" i="14"/>
  <c r="HF163" i="14"/>
  <c r="HG163" i="14"/>
  <c r="HH163" i="14"/>
  <c r="HL163" i="14"/>
  <c r="EZ168" i="14"/>
  <c r="FA166" i="14"/>
  <c r="EL165" i="14"/>
  <c r="DP172" i="14"/>
  <c r="AK169" i="14"/>
  <c r="AX170" i="14"/>
  <c r="HS165" i="14"/>
  <c r="HD164" i="14"/>
  <c r="HR167" i="14"/>
  <c r="AM168" i="14"/>
  <c r="AN168" i="14"/>
  <c r="AO168" i="14"/>
  <c r="AS168" i="14"/>
  <c r="CI168" i="14"/>
  <c r="BT167" i="14"/>
  <c r="B171" i="14"/>
  <c r="O172" i="14"/>
  <c r="EY170" i="14"/>
  <c r="DF165" i="14"/>
  <c r="DG165" i="14"/>
  <c r="DK165" i="14"/>
  <c r="DE165" i="14"/>
  <c r="FX163" i="14"/>
  <c r="FY163" i="14"/>
  <c r="GC163" i="14"/>
  <c r="FW163" i="14"/>
  <c r="CG172" i="14"/>
  <c r="BW166" i="14"/>
  <c r="BX166" i="14"/>
  <c r="CB166" i="14"/>
  <c r="BV166" i="14"/>
  <c r="GI167" i="14"/>
  <c r="HQ171" i="14"/>
  <c r="D170" i="14"/>
  <c r="E170" i="14"/>
  <c r="F170" i="14"/>
  <c r="DR167" i="14"/>
  <c r="DC166" i="14"/>
  <c r="GJ165" i="14"/>
  <c r="FU164" i="14"/>
  <c r="GH171" i="14"/>
  <c r="AX31" i="8"/>
  <c r="BD31" i="8" s="1"/>
  <c r="AU32" i="8"/>
  <c r="N32" i="8" s="1"/>
  <c r="AO34" i="8"/>
  <c r="H32" i="8" l="1"/>
  <c r="HQ172" i="14"/>
  <c r="FW164" i="14"/>
  <c r="FX164" i="14"/>
  <c r="FY164" i="14"/>
  <c r="GJ166" i="14"/>
  <c r="FU165" i="14"/>
  <c r="EY171" i="14"/>
  <c r="HR168" i="14"/>
  <c r="DP173" i="14"/>
  <c r="B172" i="14"/>
  <c r="O173" i="14"/>
  <c r="HF164" i="14"/>
  <c r="HG164" i="14"/>
  <c r="HH164" i="14"/>
  <c r="DR168" i="14"/>
  <c r="DC167" i="14"/>
  <c r="GI168" i="14"/>
  <c r="CG173" i="14"/>
  <c r="F171" i="14"/>
  <c r="D171" i="14"/>
  <c r="E171" i="14"/>
  <c r="HS166" i="14"/>
  <c r="HD165" i="14"/>
  <c r="EZ169" i="14"/>
  <c r="GH172" i="14"/>
  <c r="BV167" i="14"/>
  <c r="BW167" i="14"/>
  <c r="BX167" i="14"/>
  <c r="CB167" i="14"/>
  <c r="AK170" i="14"/>
  <c r="AX171" i="14"/>
  <c r="EN165" i="14"/>
  <c r="EO165" i="14"/>
  <c r="EP165" i="14"/>
  <c r="ET165" i="14"/>
  <c r="DE166" i="14"/>
  <c r="DF166" i="14"/>
  <c r="DG166" i="14"/>
  <c r="DK166" i="14"/>
  <c r="CI169" i="14"/>
  <c r="BT168" i="14"/>
  <c r="AS169" i="14"/>
  <c r="AM169" i="14"/>
  <c r="AN169" i="14"/>
  <c r="AO169" i="14"/>
  <c r="FA167" i="14"/>
  <c r="EL166" i="14"/>
  <c r="AX32" i="8"/>
  <c r="BD32" i="8" s="1"/>
  <c r="AU33" i="8"/>
  <c r="N33" i="8" s="1"/>
  <c r="AO35" i="8"/>
  <c r="J171" i="14" l="1"/>
  <c r="H33" i="8"/>
  <c r="FA168" i="14"/>
  <c r="EL167" i="14"/>
  <c r="EZ170" i="14"/>
  <c r="GI169" i="14"/>
  <c r="DP174" i="14"/>
  <c r="EY172" i="14"/>
  <c r="CB168" i="14"/>
  <c r="BV168" i="14"/>
  <c r="BW168" i="14"/>
  <c r="BX168" i="14"/>
  <c r="DK167" i="14"/>
  <c r="DE167" i="14"/>
  <c r="DF167" i="14"/>
  <c r="DG167" i="14"/>
  <c r="O174" i="14"/>
  <c r="B173" i="14"/>
  <c r="ET166" i="14"/>
  <c r="EN166" i="14"/>
  <c r="EO166" i="14"/>
  <c r="EP166" i="14"/>
  <c r="DR169" i="14"/>
  <c r="DC168" i="14"/>
  <c r="E172" i="14"/>
  <c r="F172" i="14"/>
  <c r="J172" i="14"/>
  <c r="D172" i="14"/>
  <c r="HR169" i="14"/>
  <c r="CI170" i="14"/>
  <c r="BT169" i="14"/>
  <c r="AK171" i="14"/>
  <c r="AX172" i="14"/>
  <c r="GH173" i="14"/>
  <c r="HL165" i="14"/>
  <c r="HG165" i="14"/>
  <c r="HH165" i="14"/>
  <c r="HF165" i="14"/>
  <c r="GC165" i="14"/>
  <c r="FW165" i="14"/>
  <c r="FX165" i="14"/>
  <c r="FY165" i="14"/>
  <c r="HQ173" i="14"/>
  <c r="AO170" i="14"/>
  <c r="AM170" i="14"/>
  <c r="AN170" i="14"/>
  <c r="HS167" i="14"/>
  <c r="HD166" i="14"/>
  <c r="CG174" i="14"/>
  <c r="GJ167" i="14"/>
  <c r="FU166" i="14"/>
  <c r="AX33" i="8"/>
  <c r="BD33" i="8" s="1"/>
  <c r="AU34" i="8"/>
  <c r="N34" i="8" s="1"/>
  <c r="AU35" i="8"/>
  <c r="N35" i="8" s="1"/>
  <c r="H35" i="8" l="1"/>
  <c r="H34" i="8"/>
  <c r="N39" i="8"/>
  <c r="H40" i="8" s="1"/>
  <c r="O38" i="8"/>
  <c r="H38" i="8" s="1"/>
  <c r="O37" i="8"/>
  <c r="HQ174" i="14"/>
  <c r="AX173" i="14"/>
  <c r="AK172" i="14"/>
  <c r="AN171" i="14"/>
  <c r="AM171" i="14"/>
  <c r="AS171" i="14" s="1"/>
  <c r="AO171" i="14"/>
  <c r="GI170" i="14"/>
  <c r="DK168" i="14"/>
  <c r="DG168" i="14"/>
  <c r="DE168" i="14"/>
  <c r="DF168" i="14"/>
  <c r="F173" i="14"/>
  <c r="E173" i="14"/>
  <c r="J173" i="14"/>
  <c r="D173" i="14"/>
  <c r="GC166" i="14"/>
  <c r="FX166" i="14"/>
  <c r="FY166" i="14"/>
  <c r="FW166" i="14"/>
  <c r="CG175" i="14"/>
  <c r="HR170" i="14"/>
  <c r="DR170" i="14"/>
  <c r="DC169" i="14"/>
  <c r="B174" i="14"/>
  <c r="O175" i="14"/>
  <c r="EY173" i="14"/>
  <c r="EZ171" i="14"/>
  <c r="HS168" i="14"/>
  <c r="HD167" i="14"/>
  <c r="GH174" i="14"/>
  <c r="CB169" i="14"/>
  <c r="BX169" i="14"/>
  <c r="BV169" i="14"/>
  <c r="BW169" i="14"/>
  <c r="DP175" i="14"/>
  <c r="ET167" i="14"/>
  <c r="EO167" i="14"/>
  <c r="EP167" i="14"/>
  <c r="EN167" i="14"/>
  <c r="GJ168" i="14"/>
  <c r="FU167" i="14"/>
  <c r="HF166" i="14"/>
  <c r="HG166" i="14"/>
  <c r="HH166" i="14"/>
  <c r="HL166" i="14"/>
  <c r="CI171" i="14"/>
  <c r="BT170" i="14"/>
  <c r="FA169" i="14"/>
  <c r="EL168" i="14"/>
  <c r="AX35" i="8"/>
  <c r="BD35" i="8" s="1"/>
  <c r="AX34" i="8"/>
  <c r="BD34" i="8" s="1"/>
  <c r="N37" i="8"/>
  <c r="N38" i="8" s="1"/>
  <c r="P34" i="8" l="1"/>
  <c r="N40" i="8"/>
  <c r="N41" i="8"/>
  <c r="H39" i="8"/>
  <c r="H37" i="8"/>
  <c r="P16" i="8"/>
  <c r="P18" i="8"/>
  <c r="P17" i="8"/>
  <c r="P19" i="8"/>
  <c r="P20" i="8"/>
  <c r="P22" i="8"/>
  <c r="P21" i="8"/>
  <c r="P23" i="8"/>
  <c r="P24" i="8"/>
  <c r="P25" i="8"/>
  <c r="P26" i="8"/>
  <c r="P27" i="8"/>
  <c r="P28" i="8"/>
  <c r="P29" i="8"/>
  <c r="P30" i="8"/>
  <c r="P31" i="8"/>
  <c r="P32" i="8"/>
  <c r="P33" i="8"/>
  <c r="P35" i="8"/>
  <c r="EY174" i="14"/>
  <c r="DF169" i="14"/>
  <c r="DE169" i="14"/>
  <c r="DG169" i="14"/>
  <c r="DK169" i="14"/>
  <c r="CG176" i="14"/>
  <c r="DR171" i="14"/>
  <c r="DC170" i="14"/>
  <c r="GI171" i="14"/>
  <c r="EO168" i="14"/>
  <c r="EP168" i="14"/>
  <c r="ET168" i="14"/>
  <c r="EN168" i="14"/>
  <c r="FW167" i="14"/>
  <c r="FX167" i="14"/>
  <c r="FY167" i="14"/>
  <c r="GC167" i="14"/>
  <c r="DP176" i="14"/>
  <c r="GH175" i="14"/>
  <c r="HH167" i="14"/>
  <c r="HF167" i="14"/>
  <c r="HG167" i="14"/>
  <c r="HL167" i="14"/>
  <c r="AO172" i="14"/>
  <c r="AN172" i="14"/>
  <c r="AS172" i="14"/>
  <c r="AM172" i="14"/>
  <c r="HS169" i="14"/>
  <c r="HD168" i="14"/>
  <c r="HR171" i="14"/>
  <c r="AX174" i="14"/>
  <c r="AK173" i="14"/>
  <c r="FA170" i="14"/>
  <c r="EL169" i="14"/>
  <c r="GJ169" i="14"/>
  <c r="FU168" i="14"/>
  <c r="O176" i="14"/>
  <c r="B175" i="14"/>
  <c r="BW170" i="14"/>
  <c r="BX170" i="14"/>
  <c r="BV170" i="14"/>
  <c r="CI172" i="14"/>
  <c r="BT171" i="14"/>
  <c r="EZ172" i="14"/>
  <c r="E174" i="14"/>
  <c r="F174" i="14"/>
  <c r="J174" i="14"/>
  <c r="D174" i="14"/>
  <c r="HQ175" i="14"/>
  <c r="AX36" i="8"/>
  <c r="AX38" i="8" s="1"/>
  <c r="AX37" i="8"/>
  <c r="AX39" i="8" s="1"/>
  <c r="AX41" i="8"/>
  <c r="H43" i="8" l="1"/>
  <c r="BD19" i="3"/>
  <c r="N42" i="8"/>
  <c r="N43" i="8" s="1"/>
  <c r="D175" i="14"/>
  <c r="E175" i="14"/>
  <c r="J175" i="14"/>
  <c r="F175" i="14"/>
  <c r="HG168" i="14"/>
  <c r="HH168" i="14"/>
  <c r="HL168" i="14"/>
  <c r="HF168" i="14"/>
  <c r="EZ173" i="14"/>
  <c r="B176" i="14"/>
  <c r="O177" i="14"/>
  <c r="FA171" i="14"/>
  <c r="EL170" i="14"/>
  <c r="HS170" i="14"/>
  <c r="HD169" i="14"/>
  <c r="BX171" i="14"/>
  <c r="BW171" i="14"/>
  <c r="BV171" i="14"/>
  <c r="CB171" i="14" s="1"/>
  <c r="AN173" i="14"/>
  <c r="AO173" i="14"/>
  <c r="AS173" i="14"/>
  <c r="AM173" i="14"/>
  <c r="GH176" i="14"/>
  <c r="CG177" i="14"/>
  <c r="EY175" i="14"/>
  <c r="EP169" i="14"/>
  <c r="EO169" i="14"/>
  <c r="ET169" i="14"/>
  <c r="EN169" i="14"/>
  <c r="CI173" i="14"/>
  <c r="BT172" i="14"/>
  <c r="AX175" i="14"/>
  <c r="AK174" i="14"/>
  <c r="GI172" i="14"/>
  <c r="FY168" i="14"/>
  <c r="FX168" i="14"/>
  <c r="GC168" i="14"/>
  <c r="FW168" i="14"/>
  <c r="DP177" i="14"/>
  <c r="DG170" i="14"/>
  <c r="DF170" i="14"/>
  <c r="DE170" i="14"/>
  <c r="HQ176" i="14"/>
  <c r="GJ170" i="14"/>
  <c r="FU169" i="14"/>
  <c r="HR172" i="14"/>
  <c r="DR172" i="14"/>
  <c r="DC171" i="14"/>
  <c r="AX40" i="8"/>
  <c r="BD17" i="3" l="1"/>
  <c r="S12" i="8"/>
  <c r="AD9" i="18" s="1"/>
  <c r="H41" i="8"/>
  <c r="BD18" i="3"/>
  <c r="H42" i="8"/>
  <c r="CG178" i="14"/>
  <c r="EO170" i="14"/>
  <c r="EP170" i="14"/>
  <c r="EN170" i="14"/>
  <c r="DF171" i="14"/>
  <c r="DG171" i="14"/>
  <c r="DE171" i="14"/>
  <c r="DK171" i="14" s="1"/>
  <c r="DR173" i="14"/>
  <c r="DC172" i="14"/>
  <c r="HQ177" i="14"/>
  <c r="GI173" i="14"/>
  <c r="FA172" i="14"/>
  <c r="EL171" i="14"/>
  <c r="AM174" i="14"/>
  <c r="AN174" i="14"/>
  <c r="AO174" i="14"/>
  <c r="AS174" i="14"/>
  <c r="B177" i="14"/>
  <c r="O178" i="14"/>
  <c r="AK175" i="14"/>
  <c r="AX176" i="14"/>
  <c r="GH177" i="14"/>
  <c r="J176" i="14"/>
  <c r="D176" i="14"/>
  <c r="F176" i="14"/>
  <c r="E176" i="14"/>
  <c r="FX169" i="14"/>
  <c r="FY169" i="14"/>
  <c r="GC169" i="14"/>
  <c r="FW169" i="14"/>
  <c r="BW172" i="14"/>
  <c r="BX172" i="14"/>
  <c r="CB172" i="14"/>
  <c r="BV172" i="14"/>
  <c r="EY176" i="14"/>
  <c r="HF169" i="14"/>
  <c r="HG169" i="14"/>
  <c r="HH169" i="14"/>
  <c r="HL169" i="14"/>
  <c r="HR173" i="14"/>
  <c r="DP178" i="14"/>
  <c r="GJ171" i="14"/>
  <c r="FU170" i="14"/>
  <c r="CI174" i="14"/>
  <c r="BT173" i="14"/>
  <c r="HS171" i="14"/>
  <c r="HD170" i="14"/>
  <c r="EZ174" i="14"/>
  <c r="D9" i="18" l="1"/>
  <c r="D19" i="1"/>
  <c r="AK176" i="14"/>
  <c r="AX177" i="14"/>
  <c r="EN171" i="14"/>
  <c r="EO171" i="14"/>
  <c r="EP171" i="14"/>
  <c r="ET171" i="14"/>
  <c r="DE172" i="14"/>
  <c r="DF172" i="14"/>
  <c r="DG172" i="14"/>
  <c r="DK172" i="14"/>
  <c r="GJ172" i="14"/>
  <c r="FU171" i="14"/>
  <c r="AS175" i="14"/>
  <c r="AM175" i="14"/>
  <c r="AO175" i="14"/>
  <c r="AN175" i="14"/>
  <c r="FA173" i="14"/>
  <c r="EL172" i="14"/>
  <c r="DR174" i="14"/>
  <c r="DC173" i="14"/>
  <c r="FW170" i="14"/>
  <c r="FX170" i="14"/>
  <c r="FY170" i="14"/>
  <c r="HF170" i="14"/>
  <c r="HG170" i="14"/>
  <c r="HH170" i="14"/>
  <c r="EZ175" i="14"/>
  <c r="HS172" i="14"/>
  <c r="HD171" i="14"/>
  <c r="GI174" i="14"/>
  <c r="CI175" i="14"/>
  <c r="BT174" i="14"/>
  <c r="B178" i="14"/>
  <c r="O179" i="14"/>
  <c r="HQ178" i="14"/>
  <c r="CG179" i="14"/>
  <c r="BV173" i="14"/>
  <c r="BW173" i="14"/>
  <c r="BX173" i="14"/>
  <c r="CB173" i="14"/>
  <c r="DP179" i="14"/>
  <c r="HR174" i="14"/>
  <c r="EY177" i="14"/>
  <c r="GH178" i="14"/>
  <c r="J177" i="14"/>
  <c r="D177" i="14"/>
  <c r="E177" i="14"/>
  <c r="F177" i="14"/>
  <c r="AU11" i="5"/>
  <c r="BK15" i="5" s="1"/>
  <c r="AT15" i="5" l="1"/>
  <c r="AS15" i="5"/>
  <c r="AR15" i="5"/>
  <c r="CB174" i="14"/>
  <c r="BV174" i="14"/>
  <c r="BW174" i="14"/>
  <c r="BX174" i="14"/>
  <c r="GH179" i="14"/>
  <c r="HR175" i="14"/>
  <c r="CI176" i="14"/>
  <c r="BT175" i="14"/>
  <c r="HQ179" i="14"/>
  <c r="HH171" i="14"/>
  <c r="HF171" i="14"/>
  <c r="HG171" i="14"/>
  <c r="DK173" i="14"/>
  <c r="DE173" i="14"/>
  <c r="DF173" i="14"/>
  <c r="DG173" i="14"/>
  <c r="GI175" i="14"/>
  <c r="HS173" i="14"/>
  <c r="HD172" i="14"/>
  <c r="DR175" i="14"/>
  <c r="DC174" i="14"/>
  <c r="DP180" i="14"/>
  <c r="EY178" i="14"/>
  <c r="B179" i="14"/>
  <c r="O180" i="14"/>
  <c r="ET172" i="14"/>
  <c r="EN172" i="14"/>
  <c r="EO172" i="14"/>
  <c r="EP172" i="14"/>
  <c r="FW171" i="14"/>
  <c r="FX171" i="14"/>
  <c r="FY171" i="14"/>
  <c r="AK177" i="14"/>
  <c r="AX178" i="14"/>
  <c r="CG180" i="14"/>
  <c r="F178" i="14"/>
  <c r="J178" i="14"/>
  <c r="D178" i="14"/>
  <c r="E178" i="14"/>
  <c r="EZ176" i="14"/>
  <c r="FA174" i="14"/>
  <c r="EL173" i="14"/>
  <c r="GJ173" i="14"/>
  <c r="FU172" i="14"/>
  <c r="AS176" i="14"/>
  <c r="AM176" i="14"/>
  <c r="AN176" i="14"/>
  <c r="AO176" i="14"/>
  <c r="AV10" i="5"/>
  <c r="K1" i="5" s="1"/>
  <c r="AS9" i="5"/>
  <c r="J11" i="5" s="1"/>
  <c r="AS8" i="5"/>
  <c r="J10" i="5" s="1"/>
  <c r="AS7" i="5"/>
  <c r="C11" i="5" s="1"/>
  <c r="AS5" i="5"/>
  <c r="C9" i="5" s="1"/>
  <c r="AS4" i="5"/>
  <c r="A1" i="5" s="1"/>
  <c r="BK16" i="5"/>
  <c r="BK17" i="5" s="1"/>
  <c r="BK18" i="5" s="1"/>
  <c r="HL171" i="14" l="1"/>
  <c r="GC171" i="14"/>
  <c r="AR16" i="5"/>
  <c r="AR17" i="5" s="1"/>
  <c r="AR18" i="5" s="1"/>
  <c r="BK19" i="5"/>
  <c r="BK20" i="5" s="1"/>
  <c r="AS16" i="5"/>
  <c r="AS17" i="5" s="1"/>
  <c r="AS18" i="5" s="1"/>
  <c r="AS19" i="5" s="1"/>
  <c r="AT16" i="5"/>
  <c r="AT17" i="5" s="1"/>
  <c r="AT18" i="5" s="1"/>
  <c r="AT19" i="5" s="1"/>
  <c r="AT20" i="5" s="1"/>
  <c r="HG172" i="14"/>
  <c r="HF172" i="14"/>
  <c r="HH172" i="14"/>
  <c r="HL172" i="14"/>
  <c r="HQ180" i="14"/>
  <c r="AK178" i="14"/>
  <c r="AX179" i="14"/>
  <c r="AO177" i="14"/>
  <c r="AS177" i="14"/>
  <c r="AM177" i="14"/>
  <c r="AN177" i="14"/>
  <c r="HS174" i="14"/>
  <c r="HD173" i="14"/>
  <c r="HR176" i="14"/>
  <c r="ET173" i="14"/>
  <c r="EP173" i="14"/>
  <c r="EN173" i="14"/>
  <c r="EO173" i="14"/>
  <c r="DP181" i="14"/>
  <c r="EY179" i="14"/>
  <c r="GI176" i="14"/>
  <c r="FA175" i="14"/>
  <c r="EL174" i="14"/>
  <c r="GC172" i="14"/>
  <c r="FY172" i="14"/>
  <c r="FW172" i="14"/>
  <c r="FX172" i="14"/>
  <c r="CG181" i="14"/>
  <c r="B180" i="14"/>
  <c r="O181" i="14"/>
  <c r="DK174" i="14"/>
  <c r="DG174" i="14"/>
  <c r="DE174" i="14"/>
  <c r="DF174" i="14"/>
  <c r="CB175" i="14"/>
  <c r="BV175" i="14"/>
  <c r="BW175" i="14"/>
  <c r="BX175" i="14"/>
  <c r="GH180" i="14"/>
  <c r="EZ177" i="14"/>
  <c r="GJ174" i="14"/>
  <c r="FU173" i="14"/>
  <c r="E179" i="14"/>
  <c r="F179" i="14"/>
  <c r="D179" i="14"/>
  <c r="J179" i="14"/>
  <c r="DR176" i="14"/>
  <c r="DC175" i="14"/>
  <c r="CI177" i="14"/>
  <c r="BT176" i="14"/>
  <c r="AR19" i="5" l="1"/>
  <c r="AR20" i="5" s="1"/>
  <c r="BK21" i="5"/>
  <c r="AS20" i="5"/>
  <c r="BX176" i="14"/>
  <c r="CB176" i="14"/>
  <c r="BV176" i="14"/>
  <c r="BW176" i="14"/>
  <c r="B181" i="14"/>
  <c r="O182" i="14"/>
  <c r="EY180" i="14"/>
  <c r="HH173" i="14"/>
  <c r="HG173" i="14"/>
  <c r="HL173" i="14"/>
  <c r="HF173" i="14"/>
  <c r="D180" i="14"/>
  <c r="E180" i="14"/>
  <c r="F180" i="14"/>
  <c r="J180" i="14"/>
  <c r="HS175" i="14"/>
  <c r="HD174" i="14"/>
  <c r="FX173" i="14"/>
  <c r="FY173" i="14"/>
  <c r="GC173" i="14"/>
  <c r="FW173" i="14"/>
  <c r="CG182" i="14"/>
  <c r="DP182" i="14"/>
  <c r="AK179" i="14"/>
  <c r="AX180" i="14"/>
  <c r="GH181" i="14"/>
  <c r="CI178" i="14"/>
  <c r="BT177" i="14"/>
  <c r="GJ175" i="14"/>
  <c r="FU174" i="14"/>
  <c r="AN178" i="14"/>
  <c r="AO178" i="14"/>
  <c r="AM178" i="14"/>
  <c r="AS178" i="14"/>
  <c r="DG175" i="14"/>
  <c r="DK175" i="14"/>
  <c r="DE175" i="14"/>
  <c r="DF175" i="14"/>
  <c r="DR177" i="14"/>
  <c r="DC176" i="14"/>
  <c r="EO174" i="14"/>
  <c r="EN174" i="14"/>
  <c r="EP174" i="14"/>
  <c r="ET174" i="14"/>
  <c r="HQ181" i="14"/>
  <c r="EZ178" i="14"/>
  <c r="FA176" i="14"/>
  <c r="EL175" i="14"/>
  <c r="GI177" i="14"/>
  <c r="HR177" i="14"/>
  <c r="AS21" i="5" l="1"/>
  <c r="BK22" i="5"/>
  <c r="BK23" i="5" s="1"/>
  <c r="BK24" i="5" s="1"/>
  <c r="AT21" i="5"/>
  <c r="AR21" i="5"/>
  <c r="AR22" i="5" s="1"/>
  <c r="AR23" i="5" s="1"/>
  <c r="AR24" i="5" s="1"/>
  <c r="FY174" i="14"/>
  <c r="FX174" i="14"/>
  <c r="FW174" i="14"/>
  <c r="GC174" i="14"/>
  <c r="AK180" i="14"/>
  <c r="AX181" i="14"/>
  <c r="DP183" i="14"/>
  <c r="B182" i="14"/>
  <c r="O183" i="14"/>
  <c r="GJ176" i="14"/>
  <c r="FU175" i="14"/>
  <c r="AM179" i="14"/>
  <c r="AN179" i="14"/>
  <c r="AO179" i="14"/>
  <c r="AS179" i="14"/>
  <c r="J181" i="14"/>
  <c r="D181" i="14"/>
  <c r="E181" i="14"/>
  <c r="F181" i="14"/>
  <c r="DG176" i="14"/>
  <c r="DE176" i="14"/>
  <c r="DF176" i="14"/>
  <c r="DK176" i="14"/>
  <c r="BX177" i="14"/>
  <c r="BV177" i="14"/>
  <c r="BW177" i="14"/>
  <c r="CB177" i="14"/>
  <c r="EY181" i="14"/>
  <c r="GI178" i="14"/>
  <c r="CI179" i="14"/>
  <c r="BT178" i="14"/>
  <c r="DR178" i="14"/>
  <c r="DC177" i="14"/>
  <c r="EP175" i="14"/>
  <c r="EN175" i="14"/>
  <c r="EO175" i="14"/>
  <c r="ET175" i="14"/>
  <c r="HQ182" i="14"/>
  <c r="GH182" i="14"/>
  <c r="CG183" i="14"/>
  <c r="HG174" i="14"/>
  <c r="HH174" i="14"/>
  <c r="HL174" i="14"/>
  <c r="HF174" i="14"/>
  <c r="HR178" i="14"/>
  <c r="EZ179" i="14"/>
  <c r="FA177" i="14"/>
  <c r="EL176" i="14"/>
  <c r="HS176" i="14"/>
  <c r="HD175" i="14"/>
  <c r="AT22" i="5" l="1"/>
  <c r="AT23" i="5" s="1"/>
  <c r="AT24" i="5" s="1"/>
  <c r="AS22" i="5"/>
  <c r="AS23" i="5" s="1"/>
  <c r="AS24" i="5" s="1"/>
  <c r="FX175" i="14"/>
  <c r="FY175" i="14"/>
  <c r="FW175" i="14"/>
  <c r="GC175" i="14"/>
  <c r="AK181" i="14"/>
  <c r="AX182" i="14"/>
  <c r="HF175" i="14"/>
  <c r="HG175" i="14"/>
  <c r="HL175" i="14"/>
  <c r="HH175" i="14"/>
  <c r="EZ180" i="14"/>
  <c r="GI179" i="14"/>
  <c r="GJ177" i="14"/>
  <c r="FU176" i="14"/>
  <c r="AS180" i="14"/>
  <c r="AM180" i="14"/>
  <c r="AN180" i="14"/>
  <c r="AO180" i="14"/>
  <c r="EY182" i="14"/>
  <c r="B183" i="14"/>
  <c r="O184" i="14"/>
  <c r="GH183" i="14"/>
  <c r="HR179" i="14"/>
  <c r="J182" i="14"/>
  <c r="D182" i="14"/>
  <c r="E182" i="14"/>
  <c r="F182" i="14"/>
  <c r="HQ183" i="14"/>
  <c r="DF177" i="14"/>
  <c r="DG177" i="14"/>
  <c r="DE177" i="14"/>
  <c r="DK177" i="14"/>
  <c r="BV178" i="14"/>
  <c r="BW178" i="14"/>
  <c r="BX178" i="14"/>
  <c r="CB178" i="14"/>
  <c r="DP184" i="14"/>
  <c r="HS177" i="14"/>
  <c r="HD176" i="14"/>
  <c r="EO176" i="14"/>
  <c r="EP176" i="14"/>
  <c r="EN176" i="14"/>
  <c r="ET176" i="14"/>
  <c r="CG184" i="14"/>
  <c r="FA178" i="14"/>
  <c r="EL177" i="14"/>
  <c r="DR179" i="14"/>
  <c r="DC178" i="14"/>
  <c r="CI180" i="14"/>
  <c r="BT179" i="14"/>
  <c r="HL176" i="14" l="1"/>
  <c r="HF176" i="14"/>
  <c r="HH176" i="14"/>
  <c r="HG176" i="14"/>
  <c r="HQ184" i="14"/>
  <c r="B184" i="14"/>
  <c r="O185" i="14"/>
  <c r="J183" i="14"/>
  <c r="D183" i="14"/>
  <c r="F183" i="14"/>
  <c r="E183" i="14"/>
  <c r="GI180" i="14"/>
  <c r="EN177" i="14"/>
  <c r="EO177" i="14"/>
  <c r="ET177" i="14"/>
  <c r="EP177" i="14"/>
  <c r="EY183" i="14"/>
  <c r="HR180" i="14"/>
  <c r="HS178" i="14"/>
  <c r="HD177" i="14"/>
  <c r="CI181" i="14"/>
  <c r="BT180" i="14"/>
  <c r="FA179" i="14"/>
  <c r="EL178" i="14"/>
  <c r="DP185" i="14"/>
  <c r="CG185" i="14"/>
  <c r="GH184" i="14"/>
  <c r="FW176" i="14"/>
  <c r="FX176" i="14"/>
  <c r="GC176" i="14"/>
  <c r="FY176" i="14"/>
  <c r="AK182" i="14"/>
  <c r="AX183" i="14"/>
  <c r="CB179" i="14"/>
  <c r="BV179" i="14"/>
  <c r="BW179" i="14"/>
  <c r="BX179" i="14"/>
  <c r="DK178" i="14"/>
  <c r="DE178" i="14"/>
  <c r="DF178" i="14"/>
  <c r="DG178" i="14"/>
  <c r="DR180" i="14"/>
  <c r="DC179" i="14"/>
  <c r="GJ178" i="14"/>
  <c r="FU177" i="14"/>
  <c r="EZ181" i="14"/>
  <c r="AS181" i="14"/>
  <c r="AM181" i="14"/>
  <c r="AN181" i="14"/>
  <c r="AO181" i="14"/>
  <c r="AS29" i="5"/>
  <c r="AW22" i="5" s="1"/>
  <c r="DP186" i="14" l="1"/>
  <c r="HL177" i="14"/>
  <c r="HF177" i="14"/>
  <c r="HG177" i="14"/>
  <c r="HH177" i="14"/>
  <c r="HQ185" i="14"/>
  <c r="EZ182" i="14"/>
  <c r="HS179" i="14"/>
  <c r="HD178" i="14"/>
  <c r="HR181" i="14"/>
  <c r="GC177" i="14"/>
  <c r="FW177" i="14"/>
  <c r="FX177" i="14"/>
  <c r="FY177" i="14"/>
  <c r="AK183" i="14"/>
  <c r="AX184" i="14"/>
  <c r="GH185" i="14"/>
  <c r="ET178" i="14"/>
  <c r="EN178" i="14"/>
  <c r="EO178" i="14"/>
  <c r="EP178" i="14"/>
  <c r="EY184" i="14"/>
  <c r="DR181" i="14"/>
  <c r="DC180" i="14"/>
  <c r="FA180" i="14"/>
  <c r="EL179" i="14"/>
  <c r="GI181" i="14"/>
  <c r="CB180" i="14"/>
  <c r="BV180" i="14"/>
  <c r="BW180" i="14"/>
  <c r="BX180" i="14"/>
  <c r="B185" i="14"/>
  <c r="O186" i="14"/>
  <c r="DK179" i="14"/>
  <c r="DE179" i="14"/>
  <c r="DF179" i="14"/>
  <c r="DG179" i="14"/>
  <c r="GJ179" i="14"/>
  <c r="FU178" i="14"/>
  <c r="AS182" i="14"/>
  <c r="AM182" i="14"/>
  <c r="AN182" i="14"/>
  <c r="AO182" i="14"/>
  <c r="CG186" i="14"/>
  <c r="CI182" i="14"/>
  <c r="BT181" i="14"/>
  <c r="J184" i="14"/>
  <c r="F184" i="14"/>
  <c r="D184" i="14"/>
  <c r="E184" i="14"/>
  <c r="AS26" i="5"/>
  <c r="AS27" i="5"/>
  <c r="G22" i="5"/>
  <c r="BD22" i="5"/>
  <c r="AW15" i="5"/>
  <c r="AW16" i="5"/>
  <c r="AW17" i="5"/>
  <c r="AW19" i="5"/>
  <c r="AW18" i="5"/>
  <c r="AW20" i="5"/>
  <c r="AW24" i="5"/>
  <c r="AW21" i="5"/>
  <c r="AW23" i="5"/>
  <c r="EY185" i="14" l="1"/>
  <c r="HH178" i="14"/>
  <c r="HL178" i="14"/>
  <c r="HF178" i="14"/>
  <c r="HG178" i="14"/>
  <c r="CI183" i="14"/>
  <c r="BT182" i="14"/>
  <c r="GI182" i="14"/>
  <c r="HS180" i="14"/>
  <c r="HD179" i="14"/>
  <c r="EZ183" i="14"/>
  <c r="CB181" i="14"/>
  <c r="BV181" i="14"/>
  <c r="BW181" i="14"/>
  <c r="BX181" i="14"/>
  <c r="ET179" i="14"/>
  <c r="EN179" i="14"/>
  <c r="EO179" i="14"/>
  <c r="EP179" i="14"/>
  <c r="GH186" i="14"/>
  <c r="CG187" i="14"/>
  <c r="FA181" i="14"/>
  <c r="EL180" i="14"/>
  <c r="GC178" i="14"/>
  <c r="FW178" i="14"/>
  <c r="FX178" i="14"/>
  <c r="FY178" i="14"/>
  <c r="B186" i="14"/>
  <c r="O187" i="14"/>
  <c r="DK180" i="14"/>
  <c r="DE180" i="14"/>
  <c r="DF180" i="14"/>
  <c r="DG180" i="14"/>
  <c r="AK184" i="14"/>
  <c r="AX185" i="14"/>
  <c r="HQ186" i="14"/>
  <c r="DP187" i="14"/>
  <c r="GJ180" i="14"/>
  <c r="FU179" i="14"/>
  <c r="F185" i="14"/>
  <c r="E185" i="14"/>
  <c r="D185" i="14"/>
  <c r="J185" i="14"/>
  <c r="DR182" i="14"/>
  <c r="DC181" i="14"/>
  <c r="AS183" i="14"/>
  <c r="AO183" i="14"/>
  <c r="AM183" i="14"/>
  <c r="AN183" i="14"/>
  <c r="HR182" i="14"/>
  <c r="AS28" i="5"/>
  <c r="AS30" i="5" s="1"/>
  <c r="BD24" i="5"/>
  <c r="G24" i="5"/>
  <c r="AW29" i="5"/>
  <c r="AW27" i="5"/>
  <c r="AW26" i="5"/>
  <c r="G26" i="5" s="1"/>
  <c r="G15" i="5"/>
  <c r="BD15" i="5"/>
  <c r="G20" i="5"/>
  <c r="BD20" i="5"/>
  <c r="G23" i="5"/>
  <c r="BD23" i="5"/>
  <c r="BD18" i="5"/>
  <c r="G18" i="5"/>
  <c r="G21" i="5"/>
  <c r="BD21" i="5"/>
  <c r="G19" i="5"/>
  <c r="BD19" i="5"/>
  <c r="BD17" i="5"/>
  <c r="G17" i="5"/>
  <c r="G16" i="5"/>
  <c r="BD16" i="5"/>
  <c r="G31" i="5" l="1"/>
  <c r="BC18" i="3"/>
  <c r="FY179" i="14"/>
  <c r="GC179" i="14"/>
  <c r="FW179" i="14"/>
  <c r="FX179" i="14"/>
  <c r="HQ187" i="14"/>
  <c r="O188" i="14"/>
  <c r="B187" i="14"/>
  <c r="HG179" i="14"/>
  <c r="HH179" i="14"/>
  <c r="HF179" i="14"/>
  <c r="HL179" i="14"/>
  <c r="DR183" i="14"/>
  <c r="DC182" i="14"/>
  <c r="GJ181" i="14"/>
  <c r="FU180" i="14"/>
  <c r="E186" i="14"/>
  <c r="F186" i="14"/>
  <c r="J186" i="14"/>
  <c r="D186" i="14"/>
  <c r="HS181" i="14"/>
  <c r="HD180" i="14"/>
  <c r="DG181" i="14"/>
  <c r="DK181" i="14"/>
  <c r="DE181" i="14"/>
  <c r="DF181" i="14"/>
  <c r="EP180" i="14"/>
  <c r="ET180" i="14"/>
  <c r="EN180" i="14"/>
  <c r="EO180" i="14"/>
  <c r="FA182" i="14"/>
  <c r="EL181" i="14"/>
  <c r="GI183" i="14"/>
  <c r="DP188" i="14"/>
  <c r="AX186" i="14"/>
  <c r="AK185" i="14"/>
  <c r="CG188" i="14"/>
  <c r="GH187" i="14"/>
  <c r="CB182" i="14"/>
  <c r="BX182" i="14"/>
  <c r="BV182" i="14"/>
  <c r="BW182" i="14"/>
  <c r="EY186" i="14"/>
  <c r="HR183" i="14"/>
  <c r="AO184" i="14"/>
  <c r="AN184" i="14"/>
  <c r="AM184" i="14"/>
  <c r="AS184" i="14"/>
  <c r="EZ184" i="14"/>
  <c r="CI184" i="14"/>
  <c r="BT183" i="14"/>
  <c r="N19" i="5"/>
  <c r="AW28" i="5"/>
  <c r="G27" i="5"/>
  <c r="G29" i="5"/>
  <c r="AW30" i="5"/>
  <c r="G30" i="5" s="1"/>
  <c r="AW31" i="5"/>
  <c r="AR29" i="5"/>
  <c r="AV23" i="5" s="1"/>
  <c r="AR27" i="5"/>
  <c r="AR26" i="5"/>
  <c r="CG189" i="14" l="1"/>
  <c r="DP189" i="14"/>
  <c r="HQ188" i="14"/>
  <c r="CI185" i="14"/>
  <c r="BT184" i="14"/>
  <c r="HF180" i="14"/>
  <c r="HG180" i="14"/>
  <c r="HH180" i="14"/>
  <c r="HL180" i="14"/>
  <c r="FX180" i="14"/>
  <c r="FY180" i="14"/>
  <c r="FW180" i="14"/>
  <c r="GC180" i="14"/>
  <c r="BX183" i="14"/>
  <c r="BW183" i="14"/>
  <c r="BV183" i="14"/>
  <c r="CB183" i="14"/>
  <c r="HS182" i="14"/>
  <c r="HD181" i="14"/>
  <c r="GJ182" i="14"/>
  <c r="FU181" i="14"/>
  <c r="HR184" i="14"/>
  <c r="GI184" i="14"/>
  <c r="EY187" i="14"/>
  <c r="AN185" i="14"/>
  <c r="AO185" i="14"/>
  <c r="AM185" i="14"/>
  <c r="AS185" i="14"/>
  <c r="EO181" i="14"/>
  <c r="EP181" i="14"/>
  <c r="EN181" i="14"/>
  <c r="ET181" i="14"/>
  <c r="DG182" i="14"/>
  <c r="DE182" i="14"/>
  <c r="DF182" i="14"/>
  <c r="DK182" i="14"/>
  <c r="D187" i="14"/>
  <c r="E187" i="14"/>
  <c r="F187" i="14"/>
  <c r="J187" i="14"/>
  <c r="EZ185" i="14"/>
  <c r="GH188" i="14"/>
  <c r="AX187" i="14"/>
  <c r="AK186" i="14"/>
  <c r="FA183" i="14"/>
  <c r="EL182" i="14"/>
  <c r="DR184" i="14"/>
  <c r="DC183" i="14"/>
  <c r="B188" i="14"/>
  <c r="O189" i="14"/>
  <c r="AV24" i="5"/>
  <c r="BC24" i="5" s="1"/>
  <c r="AW32" i="5"/>
  <c r="G28" i="5"/>
  <c r="BC23" i="5"/>
  <c r="F23" i="5"/>
  <c r="AT26" i="5"/>
  <c r="AT27" i="5"/>
  <c r="AT29" i="5"/>
  <c r="AR28" i="5"/>
  <c r="AR30" i="5" s="1"/>
  <c r="BC17" i="3" s="1"/>
  <c r="AD10" i="18" s="1"/>
  <c r="AV15" i="5"/>
  <c r="AV16" i="5"/>
  <c r="AV17" i="5"/>
  <c r="AV18" i="5"/>
  <c r="AV19" i="5"/>
  <c r="AV20" i="5"/>
  <c r="AV21" i="5"/>
  <c r="AV22" i="5"/>
  <c r="B189" i="14" l="1"/>
  <c r="O190" i="14"/>
  <c r="EY188" i="14"/>
  <c r="FA184" i="14"/>
  <c r="EL183" i="14"/>
  <c r="EZ186" i="14"/>
  <c r="HQ189" i="14"/>
  <c r="EO182" i="14"/>
  <c r="EP182" i="14"/>
  <c r="EN182" i="14"/>
  <c r="ET182" i="14"/>
  <c r="AM186" i="14"/>
  <c r="AN186" i="14"/>
  <c r="AO186" i="14"/>
  <c r="AS186" i="14"/>
  <c r="FX181" i="14"/>
  <c r="FY181" i="14"/>
  <c r="FW181" i="14"/>
  <c r="GC181" i="14"/>
  <c r="DP190" i="14"/>
  <c r="GI185" i="14"/>
  <c r="GJ183" i="14"/>
  <c r="FU182" i="14"/>
  <c r="AK187" i="14"/>
  <c r="AX188" i="14"/>
  <c r="DF183" i="14"/>
  <c r="DG183" i="14"/>
  <c r="DE183" i="14"/>
  <c r="DK183" i="14"/>
  <c r="GH189" i="14"/>
  <c r="HF181" i="14"/>
  <c r="HG181" i="14"/>
  <c r="HH181" i="14"/>
  <c r="HL181" i="14"/>
  <c r="BW184" i="14"/>
  <c r="BX184" i="14"/>
  <c r="BV184" i="14"/>
  <c r="CB184" i="14"/>
  <c r="CG190" i="14"/>
  <c r="J188" i="14"/>
  <c r="D188" i="14"/>
  <c r="E188" i="14"/>
  <c r="F188" i="14"/>
  <c r="DR185" i="14"/>
  <c r="DC184" i="14"/>
  <c r="HR185" i="14"/>
  <c r="HS183" i="14"/>
  <c r="HD182" i="14"/>
  <c r="CI186" i="14"/>
  <c r="BT185" i="14"/>
  <c r="F24" i="5"/>
  <c r="AT28" i="5"/>
  <c r="AT30" i="5" s="1"/>
  <c r="F19" i="5"/>
  <c r="BC19" i="5"/>
  <c r="F18" i="5"/>
  <c r="BC18" i="5"/>
  <c r="BC17" i="5"/>
  <c r="F17" i="5"/>
  <c r="AX15" i="5"/>
  <c r="AX16" i="5"/>
  <c r="AZ16" i="5" s="1"/>
  <c r="BA16" i="5" s="1"/>
  <c r="AX17" i="5"/>
  <c r="AZ17" i="5" s="1"/>
  <c r="BA17" i="5" s="1"/>
  <c r="AX18" i="5"/>
  <c r="AX19" i="5"/>
  <c r="AZ19" i="5" s="1"/>
  <c r="BA19" i="5" s="1"/>
  <c r="AX20" i="5"/>
  <c r="AX21" i="5"/>
  <c r="AZ21" i="5" s="1"/>
  <c r="BA21" i="5" s="1"/>
  <c r="AX22" i="5"/>
  <c r="AZ22" i="5" s="1"/>
  <c r="BA22" i="5" s="1"/>
  <c r="AX23" i="5"/>
  <c r="BC22" i="5"/>
  <c r="F22" i="5"/>
  <c r="BC16" i="5"/>
  <c r="F16" i="5"/>
  <c r="AX24" i="5"/>
  <c r="F21" i="5"/>
  <c r="BC21" i="5"/>
  <c r="AV29" i="5"/>
  <c r="AV27" i="5"/>
  <c r="AV26" i="5"/>
  <c r="F26" i="5" s="1"/>
  <c r="F15" i="5"/>
  <c r="BC15" i="5"/>
  <c r="F20" i="5"/>
  <c r="BC20" i="5"/>
  <c r="F31" i="5"/>
  <c r="M19" i="5"/>
  <c r="D10" i="18" s="1"/>
  <c r="H31" i="5" l="1"/>
  <c r="BC19" i="3"/>
  <c r="AD12" i="18" s="1"/>
  <c r="HL182" i="14"/>
  <c r="HF182" i="14"/>
  <c r="HG182" i="14"/>
  <c r="HH182" i="14"/>
  <c r="HQ190" i="14"/>
  <c r="EN183" i="14"/>
  <c r="EO183" i="14"/>
  <c r="EP183" i="14"/>
  <c r="ET183" i="14"/>
  <c r="HS184" i="14"/>
  <c r="HD183" i="14"/>
  <c r="FA185" i="14"/>
  <c r="EL184" i="14"/>
  <c r="GH190" i="14"/>
  <c r="AK188" i="14"/>
  <c r="AX189" i="14"/>
  <c r="FW182" i="14"/>
  <c r="FX182" i="14"/>
  <c r="FY182" i="14"/>
  <c r="GC182" i="14"/>
  <c r="DP191" i="14"/>
  <c r="EY189" i="14"/>
  <c r="CI187" i="14"/>
  <c r="BT186" i="14"/>
  <c r="AS187" i="14"/>
  <c r="AM187" i="14"/>
  <c r="AN187" i="14"/>
  <c r="AO187" i="14"/>
  <c r="GJ184" i="14"/>
  <c r="FU183" i="14"/>
  <c r="HR186" i="14"/>
  <c r="B190" i="14"/>
  <c r="O191" i="14"/>
  <c r="BV185" i="14"/>
  <c r="BW185" i="14"/>
  <c r="BX185" i="14"/>
  <c r="CB185" i="14"/>
  <c r="DE184" i="14"/>
  <c r="DF184" i="14"/>
  <c r="DG184" i="14"/>
  <c r="DK184" i="14"/>
  <c r="DR186" i="14"/>
  <c r="DC185" i="14"/>
  <c r="CG191" i="14"/>
  <c r="GI186" i="14"/>
  <c r="EZ187" i="14"/>
  <c r="J189" i="14"/>
  <c r="F189" i="14"/>
  <c r="E189" i="14"/>
  <c r="D189" i="14"/>
  <c r="O19" i="5"/>
  <c r="AV31" i="5"/>
  <c r="F28" i="5" s="1"/>
  <c r="H20" i="5"/>
  <c r="BE20" i="5"/>
  <c r="BE19" i="5"/>
  <c r="H19" i="5"/>
  <c r="AX29" i="5"/>
  <c r="AX27" i="5"/>
  <c r="AX26" i="5"/>
  <c r="H26" i="5" s="1"/>
  <c r="H15" i="5"/>
  <c r="BE15" i="5"/>
  <c r="AV28" i="5"/>
  <c r="F27" i="5"/>
  <c r="BE24" i="5"/>
  <c r="H24" i="5"/>
  <c r="AZ24" i="5"/>
  <c r="BA24" i="5" s="1"/>
  <c r="BE18" i="5"/>
  <c r="H18" i="5"/>
  <c r="H21" i="5"/>
  <c r="BE21" i="5"/>
  <c r="F29" i="5"/>
  <c r="AV30" i="5"/>
  <c r="F30" i="5" s="1"/>
  <c r="H23" i="5"/>
  <c r="BE23" i="5"/>
  <c r="AZ23" i="5"/>
  <c r="BA23" i="5" s="1"/>
  <c r="H17" i="5"/>
  <c r="BE17" i="5"/>
  <c r="AZ18" i="5"/>
  <c r="BA18" i="5" s="1"/>
  <c r="AZ20" i="5"/>
  <c r="BA20" i="5" s="1"/>
  <c r="AZ15" i="5"/>
  <c r="BA15" i="5" s="1"/>
  <c r="H22" i="5"/>
  <c r="BE22" i="5"/>
  <c r="H16" i="5"/>
  <c r="BE16" i="5"/>
  <c r="D12" i="18" l="1"/>
  <c r="EY190" i="14"/>
  <c r="ET184" i="14"/>
  <c r="EN184" i="14"/>
  <c r="EO184" i="14"/>
  <c r="EP184" i="14"/>
  <c r="HL183" i="14"/>
  <c r="HF183" i="14"/>
  <c r="HH183" i="14"/>
  <c r="HG183" i="14"/>
  <c r="HQ191" i="14"/>
  <c r="CG192" i="14"/>
  <c r="FA186" i="14"/>
  <c r="EL185" i="14"/>
  <c r="HS185" i="14"/>
  <c r="HD184" i="14"/>
  <c r="DK185" i="14"/>
  <c r="DE185" i="14"/>
  <c r="DF185" i="14"/>
  <c r="DG185" i="14"/>
  <c r="O192" i="14"/>
  <c r="B191" i="14"/>
  <c r="DP192" i="14"/>
  <c r="AK189" i="14"/>
  <c r="AX190" i="14"/>
  <c r="J190" i="14"/>
  <c r="D190" i="14"/>
  <c r="E190" i="14"/>
  <c r="F190" i="14"/>
  <c r="AS188" i="14"/>
  <c r="AM188" i="14"/>
  <c r="AO188" i="14"/>
  <c r="AN188" i="14"/>
  <c r="GC183" i="14"/>
  <c r="FW183" i="14"/>
  <c r="FX183" i="14"/>
  <c r="FY183" i="14"/>
  <c r="CB186" i="14"/>
  <c r="BV186" i="14"/>
  <c r="BW186" i="14"/>
  <c r="BX186" i="14"/>
  <c r="GH191" i="14"/>
  <c r="GI187" i="14"/>
  <c r="DR187" i="14"/>
  <c r="DC186" i="14"/>
  <c r="EZ188" i="14"/>
  <c r="HR187" i="14"/>
  <c r="GJ185" i="14"/>
  <c r="FU184" i="14"/>
  <c r="CI188" i="14"/>
  <c r="BT187" i="14"/>
  <c r="AV32" i="5"/>
  <c r="AX30" i="5"/>
  <c r="H30" i="5" s="1"/>
  <c r="H29" i="5"/>
  <c r="AX31" i="5"/>
  <c r="AX28" i="5"/>
  <c r="H27" i="5"/>
  <c r="BA31" i="5"/>
  <c r="BA27" i="5"/>
  <c r="BA26" i="5"/>
  <c r="BA34" i="5"/>
  <c r="BA35" i="5" s="1"/>
  <c r="BA36" i="5" s="1"/>
  <c r="BA37" i="5" s="1"/>
  <c r="BC20" i="3" s="1"/>
  <c r="AD11" i="18" s="1"/>
  <c r="D11" i="18" s="1"/>
  <c r="BA29" i="5"/>
  <c r="BA30" i="5" s="1"/>
  <c r="GH192" i="14" l="1"/>
  <c r="DP193" i="14"/>
  <c r="HQ192" i="14"/>
  <c r="HR188" i="14"/>
  <c r="DK186" i="14"/>
  <c r="DE186" i="14"/>
  <c r="DG186" i="14"/>
  <c r="DF186" i="14"/>
  <c r="E191" i="14"/>
  <c r="F191" i="14"/>
  <c r="J191" i="14"/>
  <c r="D191" i="14"/>
  <c r="HL184" i="14"/>
  <c r="HH184" i="14"/>
  <c r="HF184" i="14"/>
  <c r="HG184" i="14"/>
  <c r="CG193" i="14"/>
  <c r="DR188" i="14"/>
  <c r="DC187" i="14"/>
  <c r="B192" i="14"/>
  <c r="O193" i="14"/>
  <c r="HS186" i="14"/>
  <c r="HD185" i="14"/>
  <c r="CB187" i="14"/>
  <c r="BV187" i="14"/>
  <c r="BX187" i="14"/>
  <c r="BW187" i="14"/>
  <c r="CI189" i="14"/>
  <c r="BT188" i="14"/>
  <c r="ET185" i="14"/>
  <c r="EN185" i="14"/>
  <c r="EP185" i="14"/>
  <c r="EO185" i="14"/>
  <c r="EZ189" i="14"/>
  <c r="GC184" i="14"/>
  <c r="FW184" i="14"/>
  <c r="FY184" i="14"/>
  <c r="FX184" i="14"/>
  <c r="AK190" i="14"/>
  <c r="AX191" i="14"/>
  <c r="GJ186" i="14"/>
  <c r="FU185" i="14"/>
  <c r="GI188" i="14"/>
  <c r="AN189" i="14"/>
  <c r="AM189" i="14"/>
  <c r="AO189" i="14"/>
  <c r="AS189" i="14"/>
  <c r="FA187" i="14"/>
  <c r="EL186" i="14"/>
  <c r="EY191" i="14"/>
  <c r="BA32" i="5"/>
  <c r="AX32" i="5"/>
  <c r="H28" i="5"/>
  <c r="I33" i="5"/>
  <c r="N20" i="5"/>
  <c r="I34" i="5"/>
  <c r="BA28" i="5"/>
  <c r="BW188" i="14" l="1"/>
  <c r="CB188" i="14"/>
  <c r="BV188" i="14"/>
  <c r="BX188" i="14"/>
  <c r="HH185" i="14"/>
  <c r="HL185" i="14"/>
  <c r="HG185" i="14"/>
  <c r="HF185" i="14"/>
  <c r="CG194" i="14"/>
  <c r="GJ187" i="14"/>
  <c r="FU186" i="14"/>
  <c r="CI190" i="14"/>
  <c r="BT189" i="14"/>
  <c r="HS187" i="14"/>
  <c r="HD186" i="14"/>
  <c r="FX185" i="14"/>
  <c r="GC185" i="14"/>
  <c r="FW185" i="14"/>
  <c r="FY185" i="14"/>
  <c r="AK191" i="14"/>
  <c r="AX192" i="14"/>
  <c r="B193" i="14"/>
  <c r="O194" i="14"/>
  <c r="DP194" i="14"/>
  <c r="J192" i="14"/>
  <c r="D192" i="14"/>
  <c r="E192" i="14"/>
  <c r="F192" i="14"/>
  <c r="HR189" i="14"/>
  <c r="EY192" i="14"/>
  <c r="GI189" i="14"/>
  <c r="EO186" i="14"/>
  <c r="ET186" i="14"/>
  <c r="EN186" i="14"/>
  <c r="EP186" i="14"/>
  <c r="DF187" i="14"/>
  <c r="DK187" i="14"/>
  <c r="DE187" i="14"/>
  <c r="DG187" i="14"/>
  <c r="HQ193" i="14"/>
  <c r="GH193" i="14"/>
  <c r="AN190" i="14"/>
  <c r="AM190" i="14"/>
  <c r="AO190" i="14"/>
  <c r="AS190" i="14"/>
  <c r="FA188" i="14"/>
  <c r="EL187" i="14"/>
  <c r="EZ190" i="14"/>
  <c r="DR189" i="14"/>
  <c r="DC188" i="14"/>
  <c r="V3" i="3"/>
  <c r="V4" i="3"/>
  <c r="D5" i="1" s="1"/>
  <c r="B194" i="14" l="1"/>
  <c r="O195" i="14"/>
  <c r="BX189" i="14"/>
  <c r="CB189" i="14"/>
  <c r="BW189" i="14"/>
  <c r="BV189" i="14"/>
  <c r="CG195" i="14"/>
  <c r="DR190" i="14"/>
  <c r="DC189" i="14"/>
  <c r="J193" i="14"/>
  <c r="D193" i="14"/>
  <c r="E193" i="14"/>
  <c r="F193" i="14"/>
  <c r="CI191" i="14"/>
  <c r="BT190" i="14"/>
  <c r="HQ194" i="14"/>
  <c r="EY193" i="14"/>
  <c r="FY186" i="14"/>
  <c r="GC186" i="14"/>
  <c r="FX186" i="14"/>
  <c r="FW186" i="14"/>
  <c r="DG188" i="14"/>
  <c r="DK188" i="14"/>
  <c r="DF188" i="14"/>
  <c r="DE188" i="14"/>
  <c r="GH194" i="14"/>
  <c r="EZ191" i="14"/>
  <c r="GJ188" i="14"/>
  <c r="FU187" i="14"/>
  <c r="EP187" i="14"/>
  <c r="ET187" i="14"/>
  <c r="EO187" i="14"/>
  <c r="EN187" i="14"/>
  <c r="DP195" i="14"/>
  <c r="AK192" i="14"/>
  <c r="AX193" i="14"/>
  <c r="HG186" i="14"/>
  <c r="HH186" i="14"/>
  <c r="HL186" i="14"/>
  <c r="HF186" i="14"/>
  <c r="FA189" i="14"/>
  <c r="EL188" i="14"/>
  <c r="GI190" i="14"/>
  <c r="HR190" i="14"/>
  <c r="AM191" i="14"/>
  <c r="AN191" i="14"/>
  <c r="AO191" i="14"/>
  <c r="AS191" i="14"/>
  <c r="HS188" i="14"/>
  <c r="HD187" i="14"/>
  <c r="A62" i="4"/>
  <c r="J62" i="4"/>
  <c r="A63" i="4"/>
  <c r="J63" i="4"/>
  <c r="A64" i="4"/>
  <c r="J64" i="4"/>
  <c r="A65" i="4"/>
  <c r="J65" i="4"/>
  <c r="A66" i="4"/>
  <c r="J66" i="4"/>
  <c r="A67" i="4"/>
  <c r="J67" i="4"/>
  <c r="A68" i="4"/>
  <c r="J68" i="4"/>
  <c r="A71" i="4"/>
  <c r="J71" i="4"/>
  <c r="A72" i="4"/>
  <c r="J72" i="4"/>
  <c r="A73" i="4"/>
  <c r="J73" i="4"/>
  <c r="A74" i="4"/>
  <c r="J74" i="4"/>
  <c r="A75" i="4"/>
  <c r="J75" i="4"/>
  <c r="A76" i="4"/>
  <c r="J76" i="4"/>
  <c r="A77" i="4"/>
  <c r="J77" i="4"/>
  <c r="A78" i="4"/>
  <c r="J78" i="4"/>
  <c r="A79" i="4"/>
  <c r="J79" i="4"/>
  <c r="A80" i="4"/>
  <c r="J80" i="4"/>
  <c r="A81" i="4"/>
  <c r="J81" i="4"/>
  <c r="A82" i="4"/>
  <c r="J82" i="4"/>
  <c r="A83" i="4"/>
  <c r="J83" i="4"/>
  <c r="A237" i="4"/>
  <c r="A238" i="4"/>
  <c r="A240" i="4"/>
  <c r="A242" i="4"/>
  <c r="A244" i="4"/>
  <c r="A246" i="4"/>
  <c r="A248" i="4"/>
  <c r="A241" i="4"/>
  <c r="A243" i="4"/>
  <c r="A245" i="4"/>
  <c r="A247" i="4"/>
  <c r="A249" i="4"/>
  <c r="A250" i="4"/>
  <c r="A251" i="4"/>
  <c r="J237" i="4"/>
  <c r="J238" i="4"/>
  <c r="J240" i="4"/>
  <c r="J242" i="4"/>
  <c r="J244" i="4"/>
  <c r="J246" i="4"/>
  <c r="J248" i="4"/>
  <c r="J241" i="4"/>
  <c r="J243" i="4"/>
  <c r="J245" i="4"/>
  <c r="J247" i="4"/>
  <c r="J249" i="4"/>
  <c r="J250" i="4"/>
  <c r="J251" i="4"/>
  <c r="A23" i="4"/>
  <c r="J23" i="4"/>
  <c r="A26" i="4"/>
  <c r="J26" i="4"/>
  <c r="J25" i="4"/>
  <c r="A25" i="4"/>
  <c r="A4" i="4"/>
  <c r="J4" i="4"/>
  <c r="A5" i="4"/>
  <c r="J5" i="4"/>
  <c r="A3" i="4"/>
  <c r="J3" i="4"/>
  <c r="A7" i="4"/>
  <c r="J7" i="4"/>
  <c r="A6" i="4"/>
  <c r="J6" i="4"/>
  <c r="A8" i="4"/>
  <c r="J8" i="4"/>
  <c r="A9" i="4"/>
  <c r="J9" i="4"/>
  <c r="A10" i="4"/>
  <c r="J10" i="4"/>
  <c r="A11" i="4"/>
  <c r="J11" i="4"/>
  <c r="GH195" i="14" l="1"/>
  <c r="EY194" i="14"/>
  <c r="BX190" i="14"/>
  <c r="CB190" i="14"/>
  <c r="BW190" i="14"/>
  <c r="BV190" i="14"/>
  <c r="DF189" i="14"/>
  <c r="DG189" i="14"/>
  <c r="DK189" i="14"/>
  <c r="DE189" i="14"/>
  <c r="HF187" i="14"/>
  <c r="HG187" i="14"/>
  <c r="HH187" i="14"/>
  <c r="HL187" i="14"/>
  <c r="HS189" i="14"/>
  <c r="HD188" i="14"/>
  <c r="HR191" i="14"/>
  <c r="CI192" i="14"/>
  <c r="BT191" i="14"/>
  <c r="DR191" i="14"/>
  <c r="DC190" i="14"/>
  <c r="AK193" i="14"/>
  <c r="AX194" i="14"/>
  <c r="FX187" i="14"/>
  <c r="FY187" i="14"/>
  <c r="GC187" i="14"/>
  <c r="FW187" i="14"/>
  <c r="B195" i="14"/>
  <c r="O196" i="14"/>
  <c r="GI191" i="14"/>
  <c r="AS192" i="14"/>
  <c r="AM192" i="14"/>
  <c r="AN192" i="14"/>
  <c r="AO192" i="14"/>
  <c r="GJ189" i="14"/>
  <c r="FU188" i="14"/>
  <c r="CG196" i="14"/>
  <c r="F194" i="14"/>
  <c r="J194" i="14"/>
  <c r="D194" i="14"/>
  <c r="E194" i="14"/>
  <c r="EO188" i="14"/>
  <c r="EP188" i="14"/>
  <c r="ET188" i="14"/>
  <c r="EN188" i="14"/>
  <c r="DP196" i="14"/>
  <c r="HQ195" i="14"/>
  <c r="FA190" i="14"/>
  <c r="EL189" i="14"/>
  <c r="EZ192" i="14"/>
  <c r="G2" i="3"/>
  <c r="E4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A5" i="3"/>
  <c r="A6" i="3" s="1"/>
  <c r="A7" i="3" s="1"/>
  <c r="A8" i="3" s="1"/>
  <c r="A2" i="4"/>
  <c r="A12" i="4"/>
  <c r="A13" i="4"/>
  <c r="A14" i="4"/>
  <c r="A15" i="4"/>
  <c r="A16" i="4"/>
  <c r="A17" i="4"/>
  <c r="A18" i="4"/>
  <c r="A19" i="4"/>
  <c r="A20" i="4"/>
  <c r="A21" i="4"/>
  <c r="A22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9" i="4"/>
  <c r="J239" i="4"/>
  <c r="J153" i="4"/>
  <c r="J154" i="4"/>
  <c r="J157" i="4"/>
  <c r="J159" i="4"/>
  <c r="J161" i="4"/>
  <c r="J162" i="4"/>
  <c r="J163" i="4"/>
  <c r="J35" i="4"/>
  <c r="J36" i="4"/>
  <c r="J37" i="4"/>
  <c r="J38" i="4"/>
  <c r="J39" i="4"/>
  <c r="J27" i="4"/>
  <c r="J29" i="4"/>
  <c r="J30" i="4"/>
  <c r="J31" i="4"/>
  <c r="J34" i="4"/>
  <c r="J40" i="4"/>
  <c r="J42" i="4"/>
  <c r="J43" i="4"/>
  <c r="J44" i="4"/>
  <c r="J46" i="4"/>
  <c r="J48" i="4"/>
  <c r="J50" i="4"/>
  <c r="J51" i="4"/>
  <c r="J52" i="4"/>
  <c r="J53" i="4"/>
  <c r="J55" i="4"/>
  <c r="J56" i="4"/>
  <c r="J58" i="4"/>
  <c r="J59" i="4"/>
  <c r="J60" i="4"/>
  <c r="J12" i="4"/>
  <c r="J13" i="4"/>
  <c r="J14" i="4"/>
  <c r="J2" i="4"/>
  <c r="J13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64" i="4"/>
  <c r="J236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145" i="4"/>
  <c r="J146" i="4"/>
  <c r="J147" i="4"/>
  <c r="J148" i="4"/>
  <c r="J149" i="4"/>
  <c r="J150" i="4"/>
  <c r="J190" i="4"/>
  <c r="J191" i="4"/>
  <c r="J192" i="4"/>
  <c r="J193" i="4"/>
  <c r="J194" i="4"/>
  <c r="J195" i="4"/>
  <c r="J196" i="4"/>
  <c r="J197" i="4"/>
  <c r="J198" i="4"/>
  <c r="J199" i="4"/>
  <c r="J160" i="4"/>
  <c r="J57" i="4"/>
  <c r="J61" i="4"/>
  <c r="J28" i="4"/>
  <c r="J32" i="4"/>
  <c r="J33" i="4"/>
  <c r="J152" i="4"/>
  <c r="J155" i="4"/>
  <c r="J156" i="4"/>
  <c r="J158" i="4"/>
  <c r="J49" i="4"/>
  <c r="J54" i="4"/>
  <c r="J41" i="4"/>
  <c r="J45" i="4"/>
  <c r="J47" i="4"/>
  <c r="J15" i="4"/>
  <c r="J16" i="4"/>
  <c r="J17" i="4"/>
  <c r="J18" i="4"/>
  <c r="J19" i="4"/>
  <c r="J20" i="4"/>
  <c r="J21" i="4"/>
  <c r="J22" i="4"/>
  <c r="J137" i="4"/>
  <c r="J138" i="4"/>
  <c r="J139" i="4"/>
  <c r="J140" i="4"/>
  <c r="J141" i="4"/>
  <c r="J142" i="4"/>
  <c r="J143" i="4"/>
  <c r="J144" i="4"/>
  <c r="J135" i="4"/>
  <c r="J136" i="4"/>
  <c r="J151" i="4"/>
  <c r="BQ16" i="3" l="1"/>
  <c r="BS16" i="3"/>
  <c r="BR16" i="3"/>
  <c r="CH15" i="3"/>
  <c r="CH13" i="3"/>
  <c r="CH11" i="3"/>
  <c r="CH9" i="3"/>
  <c r="CH7" i="3"/>
  <c r="CH5" i="3"/>
  <c r="CH3" i="3"/>
  <c r="CF13" i="3"/>
  <c r="CF11" i="3"/>
  <c r="CF7" i="3"/>
  <c r="CF3" i="3"/>
  <c r="CH14" i="3"/>
  <c r="CH10" i="3"/>
  <c r="CH6" i="3"/>
  <c r="CG14" i="3"/>
  <c r="CG10" i="3"/>
  <c r="CG6" i="3"/>
  <c r="CF12" i="3"/>
  <c r="CF8" i="3"/>
  <c r="CF4" i="3"/>
  <c r="CG15" i="3"/>
  <c r="CG13" i="3"/>
  <c r="CG11" i="3"/>
  <c r="CG9" i="3"/>
  <c r="CG7" i="3"/>
  <c r="CG5" i="3"/>
  <c r="CG3" i="3"/>
  <c r="CF15" i="3"/>
  <c r="CF9" i="3"/>
  <c r="CF5" i="3"/>
  <c r="CH12" i="3"/>
  <c r="CH8" i="3"/>
  <c r="CH4" i="3"/>
  <c r="CG12" i="3"/>
  <c r="CG8" i="3"/>
  <c r="CG4" i="3"/>
  <c r="CF14" i="3"/>
  <c r="CF10" i="3"/>
  <c r="CF6" i="3"/>
  <c r="BS9" i="3"/>
  <c r="BS15" i="3"/>
  <c r="BQ7" i="3"/>
  <c r="BQ13" i="3"/>
  <c r="BS14" i="3"/>
  <c r="BS4" i="3"/>
  <c r="BS10" i="3"/>
  <c r="BS3" i="3"/>
  <c r="BQ8" i="3"/>
  <c r="BQ14" i="3"/>
  <c r="BS8" i="3"/>
  <c r="BQ6" i="3"/>
  <c r="BS5" i="3"/>
  <c r="BS11" i="3"/>
  <c r="BQ3" i="3"/>
  <c r="BQ9" i="3"/>
  <c r="BQ15" i="3"/>
  <c r="BS6" i="3"/>
  <c r="BS12" i="3"/>
  <c r="BQ4" i="3"/>
  <c r="BQ10" i="3"/>
  <c r="BR3" i="3"/>
  <c r="BS7" i="3"/>
  <c r="BS13" i="3"/>
  <c r="BQ5" i="3"/>
  <c r="BQ11" i="3"/>
  <c r="BQ12" i="3"/>
  <c r="BR4" i="3"/>
  <c r="BR10" i="3"/>
  <c r="BR5" i="3"/>
  <c r="BR11" i="3"/>
  <c r="O3" i="3"/>
  <c r="BR6" i="3"/>
  <c r="BR12" i="3"/>
  <c r="BR9" i="3"/>
  <c r="BR7" i="3"/>
  <c r="BR13" i="3"/>
  <c r="BR15" i="3"/>
  <c r="BR8" i="3"/>
  <c r="BR14" i="3"/>
  <c r="F22" i="1"/>
  <c r="AE3" i="3" s="1"/>
  <c r="G22" i="1" s="1"/>
  <c r="F19" i="1"/>
  <c r="AC3" i="3" s="1"/>
  <c r="G19" i="1" s="1"/>
  <c r="F18" i="1"/>
  <c r="AA3" i="3" s="1"/>
  <c r="G18" i="1" s="1"/>
  <c r="B14" i="1"/>
  <c r="X11" i="14" s="1"/>
  <c r="W35" i="14" s="1"/>
  <c r="I3" i="3"/>
  <c r="K3" i="3"/>
  <c r="FW188" i="14"/>
  <c r="FX188" i="14"/>
  <c r="FY188" i="14"/>
  <c r="GC188" i="14"/>
  <c r="HL188" i="14"/>
  <c r="HF188" i="14"/>
  <c r="HG188" i="14"/>
  <c r="HH188" i="14"/>
  <c r="GJ190" i="14"/>
  <c r="FU189" i="14"/>
  <c r="HS190" i="14"/>
  <c r="HD189" i="14"/>
  <c r="HQ196" i="14"/>
  <c r="CG197" i="14"/>
  <c r="DF190" i="14"/>
  <c r="DK190" i="14"/>
  <c r="DE190" i="14"/>
  <c r="DG190" i="14"/>
  <c r="EY195" i="14"/>
  <c r="EZ193" i="14"/>
  <c r="GI192" i="14"/>
  <c r="DR192" i="14"/>
  <c r="DC191" i="14"/>
  <c r="EN189" i="14"/>
  <c r="EO189" i="14"/>
  <c r="EP189" i="14"/>
  <c r="ET189" i="14"/>
  <c r="DP197" i="14"/>
  <c r="O197" i="14"/>
  <c r="B196" i="14"/>
  <c r="AK194" i="14"/>
  <c r="AX195" i="14"/>
  <c r="CB191" i="14"/>
  <c r="BV191" i="14"/>
  <c r="BW191" i="14"/>
  <c r="BX191" i="14"/>
  <c r="GH196" i="14"/>
  <c r="FA191" i="14"/>
  <c r="EL190" i="14"/>
  <c r="E195" i="14"/>
  <c r="F195" i="14"/>
  <c r="J195" i="14"/>
  <c r="D195" i="14"/>
  <c r="AO193" i="14"/>
  <c r="AS193" i="14"/>
  <c r="AM193" i="14"/>
  <c r="AN193" i="14"/>
  <c r="CI193" i="14"/>
  <c r="BT192" i="14"/>
  <c r="HR192" i="14"/>
  <c r="M3" i="3"/>
  <c r="L3" i="3"/>
  <c r="J3" i="3"/>
  <c r="Q3" i="3"/>
  <c r="S3" i="3"/>
  <c r="P3" i="3"/>
  <c r="R3" i="3"/>
  <c r="B16" i="1"/>
  <c r="I4" i="18" s="1"/>
  <c r="B13" i="1"/>
  <c r="B15" i="1"/>
  <c r="H2" i="3"/>
  <c r="A9" i="3"/>
  <c r="B8" i="3"/>
  <c r="C15" i="3"/>
  <c r="D15" i="3" s="1"/>
  <c r="D14" i="3"/>
  <c r="B5" i="3"/>
  <c r="B4" i="3"/>
  <c r="B7" i="3"/>
  <c r="B6" i="3"/>
  <c r="F4" i="3"/>
  <c r="D13" i="3"/>
  <c r="F13" i="1"/>
  <c r="D9" i="3"/>
  <c r="D8" i="3"/>
  <c r="D10" i="3"/>
  <c r="D12" i="3"/>
  <c r="D6" i="3"/>
  <c r="D11" i="3"/>
  <c r="D5" i="3"/>
  <c r="D4" i="3"/>
  <c r="D7" i="3"/>
  <c r="E5" i="3"/>
  <c r="F5" i="3" s="1"/>
  <c r="I35" i="2"/>
  <c r="I36" i="2" s="1"/>
  <c r="I37" i="2" s="1"/>
  <c r="I38" i="2" s="1"/>
  <c r="I39" i="2" s="1"/>
  <c r="I40" i="2" s="1"/>
  <c r="I41" i="2" s="1"/>
  <c r="I42" i="2" s="1"/>
  <c r="I34" i="2"/>
  <c r="G34" i="2"/>
  <c r="G35" i="2" s="1"/>
  <c r="G36" i="2" s="1"/>
  <c r="G37" i="2" s="1"/>
  <c r="G38" i="2" s="1"/>
  <c r="G39" i="2" s="1"/>
  <c r="G40" i="2" s="1"/>
  <c r="G41" i="2" s="1"/>
  <c r="G42" i="2" s="1"/>
  <c r="F34" i="2"/>
  <c r="F35" i="2" s="1"/>
  <c r="F36" i="2" s="1"/>
  <c r="F37" i="2" s="1"/>
  <c r="F38" i="2" s="1"/>
  <c r="F39" i="2" s="1"/>
  <c r="F40" i="2" s="1"/>
  <c r="F41" i="2" s="1"/>
  <c r="F42" i="2" s="1"/>
  <c r="E34" i="2"/>
  <c r="E35" i="2" s="1"/>
  <c r="E36" i="2" s="1"/>
  <c r="E37" i="2" s="1"/>
  <c r="E38" i="2" s="1"/>
  <c r="E39" i="2" s="1"/>
  <c r="E40" i="2" s="1"/>
  <c r="E41" i="2" s="1"/>
  <c r="E42" i="2" s="1"/>
  <c r="D34" i="2"/>
  <c r="D35" i="2" s="1"/>
  <c r="D36" i="2" s="1"/>
  <c r="D37" i="2" s="1"/>
  <c r="D38" i="2" s="1"/>
  <c r="D39" i="2" s="1"/>
  <c r="D40" i="2" s="1"/>
  <c r="D41" i="2" s="1"/>
  <c r="D42" i="2" s="1"/>
  <c r="G24" i="2"/>
  <c r="G25" i="2" s="1"/>
  <c r="G26" i="2" s="1"/>
  <c r="G27" i="2" s="1"/>
  <c r="G28" i="2" s="1"/>
  <c r="G29" i="2" s="1"/>
  <c r="G30" i="2" s="1"/>
  <c r="G31" i="2" s="1"/>
  <c r="G32" i="2" s="1"/>
  <c r="F24" i="2"/>
  <c r="F25" i="2" s="1"/>
  <c r="F26" i="2" s="1"/>
  <c r="F27" i="2" s="1"/>
  <c r="F28" i="2" s="1"/>
  <c r="F29" i="2" s="1"/>
  <c r="F30" i="2" s="1"/>
  <c r="F31" i="2" s="1"/>
  <c r="F32" i="2" s="1"/>
  <c r="E24" i="2"/>
  <c r="E25" i="2" s="1"/>
  <c r="E26" i="2" s="1"/>
  <c r="E27" i="2" s="1"/>
  <c r="E28" i="2" s="1"/>
  <c r="E29" i="2" s="1"/>
  <c r="E30" i="2" s="1"/>
  <c r="E31" i="2" s="1"/>
  <c r="E32" i="2" s="1"/>
  <c r="D24" i="2"/>
  <c r="D25" i="2" s="1"/>
  <c r="D26" i="2" s="1"/>
  <c r="D27" i="2" s="1"/>
  <c r="D28" i="2" s="1"/>
  <c r="D29" i="2" s="1"/>
  <c r="D30" i="2" s="1"/>
  <c r="D31" i="2" s="1"/>
  <c r="D32" i="2" s="1"/>
  <c r="G14" i="2"/>
  <c r="G15" i="2" s="1"/>
  <c r="G16" i="2" s="1"/>
  <c r="G17" i="2" s="1"/>
  <c r="G18" i="2" s="1"/>
  <c r="G19" i="2" s="1"/>
  <c r="G20" i="2" s="1"/>
  <c r="G21" i="2" s="1"/>
  <c r="G22" i="2" s="1"/>
  <c r="F14" i="2"/>
  <c r="F15" i="2" s="1"/>
  <c r="F16" i="2" s="1"/>
  <c r="F17" i="2" s="1"/>
  <c r="F18" i="2" s="1"/>
  <c r="F19" i="2" s="1"/>
  <c r="F20" i="2" s="1"/>
  <c r="F21" i="2" s="1"/>
  <c r="F22" i="2" s="1"/>
  <c r="E14" i="2"/>
  <c r="E15" i="2" s="1"/>
  <c r="E16" i="2" s="1"/>
  <c r="E17" i="2" s="1"/>
  <c r="E18" i="2" s="1"/>
  <c r="E19" i="2" s="1"/>
  <c r="E20" i="2" s="1"/>
  <c r="E21" i="2" s="1"/>
  <c r="E22" i="2" s="1"/>
  <c r="D14" i="2"/>
  <c r="D15" i="2" s="1"/>
  <c r="D16" i="2" s="1"/>
  <c r="D17" i="2" s="1"/>
  <c r="D18" i="2" s="1"/>
  <c r="D19" i="2" s="1"/>
  <c r="D20" i="2" s="1"/>
  <c r="D21" i="2" s="1"/>
  <c r="D22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BT16" i="3" l="1"/>
  <c r="CI5" i="3"/>
  <c r="CA5" i="3" s="1"/>
  <c r="O4" i="3"/>
  <c r="B28" i="1"/>
  <c r="B36" i="1"/>
  <c r="CI6" i="3"/>
  <c r="CA6" i="3" s="1"/>
  <c r="CI10" i="3"/>
  <c r="CA10" i="3" s="1"/>
  <c r="CI12" i="3"/>
  <c r="CA12" i="3" s="1"/>
  <c r="CI15" i="3"/>
  <c r="CA15" i="3" s="1"/>
  <c r="CI14" i="3"/>
  <c r="CI9" i="3"/>
  <c r="CA9" i="3" s="1"/>
  <c r="CI3" i="3"/>
  <c r="CI7" i="3"/>
  <c r="CA7" i="3" s="1"/>
  <c r="CI11" i="3"/>
  <c r="CA11" i="3" s="1"/>
  <c r="CI4" i="3"/>
  <c r="CA4" i="3" s="1"/>
  <c r="CI13" i="3"/>
  <c r="CA13" i="3" s="1"/>
  <c r="CI8" i="3"/>
  <c r="CA8" i="3" s="1"/>
  <c r="BT6" i="3"/>
  <c r="BL6" i="3" s="1"/>
  <c r="BT15" i="3"/>
  <c r="BT13" i="3"/>
  <c r="BT12" i="3"/>
  <c r="BT8" i="3"/>
  <c r="BT7" i="3"/>
  <c r="BL7" i="3" s="1"/>
  <c r="BT14" i="3"/>
  <c r="BT10" i="3"/>
  <c r="BT11" i="3"/>
  <c r="BL11" i="3" s="1"/>
  <c r="BT4" i="3"/>
  <c r="BT9" i="3"/>
  <c r="BT3" i="3"/>
  <c r="BL3" i="3" s="1"/>
  <c r="BT5" i="3"/>
  <c r="BL5" i="3" s="1"/>
  <c r="AS12" i="16"/>
  <c r="AS12" i="17"/>
  <c r="AS12" i="5"/>
  <c r="I2" i="1"/>
  <c r="AE9" i="18"/>
  <c r="E9" i="18" s="1"/>
  <c r="P4" i="3"/>
  <c r="K4" i="3"/>
  <c r="X18" i="14"/>
  <c r="AA2" i="1"/>
  <c r="H2" i="1"/>
  <c r="E196" i="14"/>
  <c r="F196" i="14"/>
  <c r="D196" i="14"/>
  <c r="J196" i="14"/>
  <c r="CG198" i="14"/>
  <c r="HL189" i="14"/>
  <c r="HG189" i="14"/>
  <c r="HF189" i="14"/>
  <c r="HH189" i="14"/>
  <c r="HR193" i="14"/>
  <c r="B197" i="14"/>
  <c r="O198" i="14"/>
  <c r="HS191" i="14"/>
  <c r="HD190" i="14"/>
  <c r="BX192" i="14"/>
  <c r="CB192" i="14"/>
  <c r="BV192" i="14"/>
  <c r="BW192" i="14"/>
  <c r="EN190" i="14"/>
  <c r="EO190" i="14"/>
  <c r="EP190" i="14"/>
  <c r="ET190" i="14"/>
  <c r="DP198" i="14"/>
  <c r="DG191" i="14"/>
  <c r="DK191" i="14"/>
  <c r="DE191" i="14"/>
  <c r="DF191" i="14"/>
  <c r="HQ197" i="14"/>
  <c r="CI194" i="14"/>
  <c r="BT193" i="14"/>
  <c r="FA192" i="14"/>
  <c r="EL191" i="14"/>
  <c r="DR193" i="14"/>
  <c r="DC192" i="14"/>
  <c r="EZ194" i="14"/>
  <c r="GH197" i="14"/>
  <c r="AX196" i="14"/>
  <c r="AK195" i="14"/>
  <c r="EY196" i="14"/>
  <c r="GC189" i="14"/>
  <c r="FW189" i="14"/>
  <c r="FX189" i="14"/>
  <c r="FY189" i="14"/>
  <c r="AN194" i="14"/>
  <c r="AO194" i="14"/>
  <c r="AS194" i="14"/>
  <c r="AM194" i="14"/>
  <c r="GI193" i="14"/>
  <c r="GJ191" i="14"/>
  <c r="FU190" i="14"/>
  <c r="BI25" i="8"/>
  <c r="N11" i="8" s="1"/>
  <c r="AS16" i="11"/>
  <c r="D2" i="11" s="1"/>
  <c r="S4" i="3"/>
  <c r="D14" i="1"/>
  <c r="B2" i="18" s="1"/>
  <c r="R4" i="3"/>
  <c r="Q4" i="3"/>
  <c r="M4" i="3"/>
  <c r="J4" i="3"/>
  <c r="L4" i="3"/>
  <c r="AC20" i="18" s="1"/>
  <c r="I4" i="3"/>
  <c r="C16" i="3"/>
  <c r="C17" i="3" s="1"/>
  <c r="A10" i="3"/>
  <c r="B9" i="3"/>
  <c r="E6" i="3"/>
  <c r="F6" i="3" s="1"/>
  <c r="I5" i="3" l="1"/>
  <c r="C18" i="1" s="1"/>
  <c r="AC17" i="18"/>
  <c r="AC16" i="18" s="1"/>
  <c r="AC18" i="18" s="1"/>
  <c r="AC14" i="18"/>
  <c r="AC13" i="18" s="1"/>
  <c r="AC15" i="18" s="1"/>
  <c r="C15" i="18" s="1"/>
  <c r="AC11" i="18"/>
  <c r="CA14" i="3"/>
  <c r="BL4" i="3"/>
  <c r="BL8" i="3"/>
  <c r="B38" i="18"/>
  <c r="D38" i="18"/>
  <c r="E38" i="18"/>
  <c r="F38" i="18"/>
  <c r="G38" i="18"/>
  <c r="H38" i="18"/>
  <c r="B30" i="18"/>
  <c r="D30" i="18"/>
  <c r="E30" i="18"/>
  <c r="F30" i="18"/>
  <c r="G30" i="18"/>
  <c r="H30" i="18"/>
  <c r="CA3" i="3"/>
  <c r="BL12" i="3"/>
  <c r="AT12" i="5"/>
  <c r="AV12" i="5"/>
  <c r="N22" i="5"/>
  <c r="AT12" i="17"/>
  <c r="AV12" i="17"/>
  <c r="N22" i="17"/>
  <c r="AT12" i="16"/>
  <c r="AV12" i="16"/>
  <c r="N22" i="16"/>
  <c r="K5" i="3"/>
  <c r="AC21" i="18"/>
  <c r="J6" i="3"/>
  <c r="AC9" i="18"/>
  <c r="C9" i="18" s="1"/>
  <c r="K6" i="3"/>
  <c r="AC19" i="18"/>
  <c r="N3" i="3"/>
  <c r="N4" i="3" s="1"/>
  <c r="N6" i="3" s="1"/>
  <c r="AS6" i="12"/>
  <c r="I22" i="12" s="1"/>
  <c r="AS6" i="17"/>
  <c r="C10" i="17" s="1"/>
  <c r="AS6" i="16"/>
  <c r="C10" i="16" s="1"/>
  <c r="AS11" i="5"/>
  <c r="N21" i="5" s="1"/>
  <c r="AS11" i="17"/>
  <c r="AS11" i="16"/>
  <c r="N21" i="16" s="1"/>
  <c r="AE2" i="1"/>
  <c r="P2" i="1" s="1"/>
  <c r="AB2" i="1"/>
  <c r="M2" i="1" s="1"/>
  <c r="AD2" i="1"/>
  <c r="O2" i="1" s="1"/>
  <c r="AF2" i="1"/>
  <c r="Q2" i="1" s="1"/>
  <c r="AC2" i="1"/>
  <c r="N2" i="1" s="1"/>
  <c r="AS13" i="11"/>
  <c r="P3" i="11" s="1"/>
  <c r="X16" i="14"/>
  <c r="M3" i="14"/>
  <c r="N3" i="14" s="1"/>
  <c r="DF192" i="14"/>
  <c r="DG192" i="14"/>
  <c r="DK192" i="14"/>
  <c r="DE192" i="14"/>
  <c r="DP199" i="14"/>
  <c r="DR194" i="14"/>
  <c r="DC193" i="14"/>
  <c r="HQ198" i="14"/>
  <c r="GC190" i="14"/>
  <c r="FW190" i="14"/>
  <c r="FX190" i="14"/>
  <c r="FY190" i="14"/>
  <c r="EY197" i="14"/>
  <c r="EO191" i="14"/>
  <c r="EP191" i="14"/>
  <c r="ET191" i="14"/>
  <c r="EN191" i="14"/>
  <c r="B198" i="14"/>
  <c r="O199" i="14"/>
  <c r="CG199" i="14"/>
  <c r="GJ192" i="14"/>
  <c r="FU191" i="14"/>
  <c r="FA193" i="14"/>
  <c r="EL192" i="14"/>
  <c r="D197" i="14"/>
  <c r="E197" i="14"/>
  <c r="F197" i="14"/>
  <c r="J197" i="14"/>
  <c r="GH198" i="14"/>
  <c r="AM195" i="14"/>
  <c r="AN195" i="14"/>
  <c r="AO195" i="14"/>
  <c r="AS195" i="14"/>
  <c r="BW193" i="14"/>
  <c r="BX193" i="14"/>
  <c r="CB193" i="14"/>
  <c r="BV193" i="14"/>
  <c r="HF190" i="14"/>
  <c r="HG190" i="14"/>
  <c r="HH190" i="14"/>
  <c r="HL190" i="14"/>
  <c r="GI194" i="14"/>
  <c r="AK196" i="14"/>
  <c r="AX197" i="14"/>
  <c r="EZ195" i="14"/>
  <c r="CI195" i="14"/>
  <c r="BT194" i="14"/>
  <c r="HS192" i="14"/>
  <c r="HD191" i="14"/>
  <c r="HR194" i="14"/>
  <c r="G4" i="11"/>
  <c r="E3" i="11"/>
  <c r="E4" i="11"/>
  <c r="G3" i="11"/>
  <c r="AS6" i="9"/>
  <c r="M38" i="9" s="1"/>
  <c r="AS8" i="11"/>
  <c r="AE53" i="11" s="1"/>
  <c r="AS6" i="10"/>
  <c r="AD28" i="10" s="1"/>
  <c r="M5" i="3"/>
  <c r="C22" i="1" s="1"/>
  <c r="AS11" i="10"/>
  <c r="AF53" i="10" s="1"/>
  <c r="AS11" i="9"/>
  <c r="L5" i="3"/>
  <c r="C21" i="1" s="1"/>
  <c r="AS12" i="9"/>
  <c r="AS6" i="5"/>
  <c r="C10" i="5" s="1"/>
  <c r="BI18" i="8"/>
  <c r="C10" i="8" s="1"/>
  <c r="J5" i="3"/>
  <c r="BI23" i="8"/>
  <c r="H44" i="8" s="1"/>
  <c r="A11" i="3"/>
  <c r="B11" i="3" s="1"/>
  <c r="B10" i="3"/>
  <c r="D16" i="3"/>
  <c r="D17" i="3"/>
  <c r="C18" i="3"/>
  <c r="E7" i="3"/>
  <c r="F7" i="3" s="1"/>
  <c r="CK6" i="3" l="1"/>
  <c r="CN2" i="3"/>
  <c r="CM2" i="3"/>
  <c r="CL3" i="3"/>
  <c r="F39" i="1" s="1"/>
  <c r="AE6" i="3" s="1"/>
  <c r="G39" i="1" s="1"/>
  <c r="CL2" i="3"/>
  <c r="B37" i="1" s="1"/>
  <c r="D37" i="1" s="1"/>
  <c r="AS6" i="20" s="1"/>
  <c r="AD28" i="20" s="1"/>
  <c r="C11" i="18"/>
  <c r="AC10" i="18"/>
  <c r="AC12" i="18" s="1"/>
  <c r="C12" i="18" s="1"/>
  <c r="BL9" i="3"/>
  <c r="CK15" i="3"/>
  <c r="CK8" i="3"/>
  <c r="CK4" i="3"/>
  <c r="CK10" i="3"/>
  <c r="CK9" i="3"/>
  <c r="CK7" i="3"/>
  <c r="CK12" i="3"/>
  <c r="CK13" i="3"/>
  <c r="CK14" i="3"/>
  <c r="CK3" i="3"/>
  <c r="CK11" i="3"/>
  <c r="CK5" i="3"/>
  <c r="D18" i="1"/>
  <c r="M21" i="17"/>
  <c r="H36" i="17"/>
  <c r="M21" i="16"/>
  <c r="H36" i="16"/>
  <c r="H36" i="5"/>
  <c r="M21" i="5"/>
  <c r="T3" i="3"/>
  <c r="T4" i="3" s="1"/>
  <c r="N5" i="3" s="1"/>
  <c r="AC22" i="18" s="1"/>
  <c r="C22" i="18" s="1"/>
  <c r="C19" i="1"/>
  <c r="I36" i="5"/>
  <c r="BH15" i="5"/>
  <c r="BI15" i="5" s="1"/>
  <c r="BI16" i="5" s="1"/>
  <c r="BI17" i="5" s="1"/>
  <c r="BI18" i="5" s="1"/>
  <c r="BI19" i="5" s="1"/>
  <c r="BI20" i="5" s="1"/>
  <c r="BI21" i="5" s="1"/>
  <c r="BI22" i="5" s="1"/>
  <c r="BI23" i="5" s="1"/>
  <c r="BI24" i="5" s="1"/>
  <c r="I36" i="17"/>
  <c r="N21" i="17"/>
  <c r="BH15" i="17"/>
  <c r="I36" i="16"/>
  <c r="BH15" i="16"/>
  <c r="C17" i="9"/>
  <c r="D17" i="9" s="1"/>
  <c r="D18" i="9" s="1"/>
  <c r="T50" i="9"/>
  <c r="T52" i="9" s="1"/>
  <c r="C13" i="9"/>
  <c r="D13" i="9" s="1"/>
  <c r="D14" i="9" s="1"/>
  <c r="P50" i="9"/>
  <c r="P52" i="9" s="1"/>
  <c r="D15" i="10"/>
  <c r="C945" i="10" s="1"/>
  <c r="K98" i="14"/>
  <c r="AT98" i="14" s="1"/>
  <c r="AG50" i="14"/>
  <c r="AD50" i="14" s="1"/>
  <c r="AL86" i="11"/>
  <c r="AD7" i="11"/>
  <c r="AD8" i="11" s="1"/>
  <c r="AD9" i="11" s="1"/>
  <c r="AD10" i="11" s="1"/>
  <c r="AD11" i="11" s="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EN192" i="14"/>
  <c r="EO192" i="14"/>
  <c r="EP192" i="14"/>
  <c r="ET192" i="14"/>
  <c r="B199" i="14"/>
  <c r="O200" i="14"/>
  <c r="DE193" i="14"/>
  <c r="DF193" i="14"/>
  <c r="DG193" i="14"/>
  <c r="DK193" i="14"/>
  <c r="DP200" i="14"/>
  <c r="BV194" i="14"/>
  <c r="BW194" i="14"/>
  <c r="BX194" i="14"/>
  <c r="CB194" i="14"/>
  <c r="CI196" i="14"/>
  <c r="BT195" i="14"/>
  <c r="GI195" i="14"/>
  <c r="FA194" i="14"/>
  <c r="EL193" i="14"/>
  <c r="J198" i="14"/>
  <c r="D198" i="14"/>
  <c r="E198" i="14"/>
  <c r="F198" i="14"/>
  <c r="DR195" i="14"/>
  <c r="DC194" i="14"/>
  <c r="FW191" i="14"/>
  <c r="FX191" i="14"/>
  <c r="FY191" i="14"/>
  <c r="GC191" i="14"/>
  <c r="EY198" i="14"/>
  <c r="HR195" i="14"/>
  <c r="EZ196" i="14"/>
  <c r="GJ193" i="14"/>
  <c r="FU192" i="14"/>
  <c r="HL191" i="14"/>
  <c r="HF191" i="14"/>
  <c r="HG191" i="14"/>
  <c r="HH191" i="14"/>
  <c r="AK197" i="14"/>
  <c r="AX198" i="14"/>
  <c r="CG200" i="14"/>
  <c r="HQ199" i="14"/>
  <c r="HS193" i="14"/>
  <c r="HD192" i="14"/>
  <c r="AM196" i="14"/>
  <c r="AN196" i="14"/>
  <c r="AO196" i="14"/>
  <c r="AS196" i="14"/>
  <c r="GH199" i="14"/>
  <c r="C20" i="1"/>
  <c r="S13" i="8"/>
  <c r="AQ16" i="8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P16" i="8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D18" i="3"/>
  <c r="C19" i="3"/>
  <c r="E8" i="3"/>
  <c r="F8" i="3" s="1"/>
  <c r="U939" i="10" l="1"/>
  <c r="D940" i="10"/>
  <c r="V942" i="10"/>
  <c r="D942" i="10"/>
  <c r="V940" i="10"/>
  <c r="D941" i="10"/>
  <c r="T940" i="10"/>
  <c r="V939" i="10"/>
  <c r="T939" i="10"/>
  <c r="C940" i="10"/>
  <c r="V938" i="10"/>
  <c r="E939" i="10"/>
  <c r="U942" i="10"/>
  <c r="U938" i="10"/>
  <c r="D939" i="10"/>
  <c r="T942" i="10"/>
  <c r="T938" i="10"/>
  <c r="C939" i="10"/>
  <c r="V941" i="10"/>
  <c r="E942" i="10"/>
  <c r="E938" i="10"/>
  <c r="U941" i="10"/>
  <c r="D938" i="10"/>
  <c r="T941" i="10"/>
  <c r="C942" i="10"/>
  <c r="C938" i="10"/>
  <c r="E941" i="10"/>
  <c r="U940" i="10"/>
  <c r="C941" i="10"/>
  <c r="E940" i="10"/>
  <c r="CM3" i="3"/>
  <c r="AC38" i="18" s="1"/>
  <c r="C38" i="18" s="1"/>
  <c r="CN3" i="3"/>
  <c r="BL10" i="3"/>
  <c r="BL13" i="3" s="1"/>
  <c r="BL14" i="3" s="1"/>
  <c r="BL15" i="3" s="1"/>
  <c r="B33" i="18"/>
  <c r="CL4" i="3"/>
  <c r="C39" i="1" s="1"/>
  <c r="A10" i="10"/>
  <c r="BL16" i="3"/>
  <c r="C23" i="1"/>
  <c r="AS11" i="12"/>
  <c r="O43" i="12" s="1"/>
  <c r="BH16" i="5"/>
  <c r="BH17" i="5" s="1"/>
  <c r="BH18" i="5" s="1"/>
  <c r="BH19" i="5" s="1"/>
  <c r="BH20" i="5" s="1"/>
  <c r="BH21" i="5" s="1"/>
  <c r="BH22" i="5" s="1"/>
  <c r="BH23" i="5" s="1"/>
  <c r="BH24" i="5" s="1"/>
  <c r="D16" i="10"/>
  <c r="C14" i="9"/>
  <c r="D21" i="9"/>
  <c r="C18" i="9"/>
  <c r="A5" i="10"/>
  <c r="G98" i="14"/>
  <c r="H98" i="14" s="1"/>
  <c r="K99" i="14"/>
  <c r="K100" i="14" s="1"/>
  <c r="BI15" i="17"/>
  <c r="BI16" i="17" s="1"/>
  <c r="BI17" i="17" s="1"/>
  <c r="BI18" i="17" s="1"/>
  <c r="BI19" i="17" s="1"/>
  <c r="BI20" i="17" s="1"/>
  <c r="BI21" i="17" s="1"/>
  <c r="BI22" i="17" s="1"/>
  <c r="BI23" i="17" s="1"/>
  <c r="BI24" i="17" s="1"/>
  <c r="BH16" i="17"/>
  <c r="BH17" i="17" s="1"/>
  <c r="BH18" i="17" s="1"/>
  <c r="BH19" i="17" s="1"/>
  <c r="BH20" i="17" s="1"/>
  <c r="BH21" i="17" s="1"/>
  <c r="BH22" i="17" s="1"/>
  <c r="BH23" i="17" s="1"/>
  <c r="BH24" i="17" s="1"/>
  <c r="BI15" i="16"/>
  <c r="BI16" i="16" s="1"/>
  <c r="BI17" i="16" s="1"/>
  <c r="BI18" i="16" s="1"/>
  <c r="BI19" i="16" s="1"/>
  <c r="BI20" i="16" s="1"/>
  <c r="BI21" i="16" s="1"/>
  <c r="BI22" i="16" s="1"/>
  <c r="BI23" i="16" s="1"/>
  <c r="BI24" i="16" s="1"/>
  <c r="BH16" i="16"/>
  <c r="BH17" i="16" s="1"/>
  <c r="BH18" i="16" s="1"/>
  <c r="BH19" i="16" s="1"/>
  <c r="BH20" i="16" s="1"/>
  <c r="BH21" i="16" s="1"/>
  <c r="BH22" i="16" s="1"/>
  <c r="BH23" i="16" s="1"/>
  <c r="BH24" i="16" s="1"/>
  <c r="AE7" i="11"/>
  <c r="AE8" i="11" s="1"/>
  <c r="AE9" i="11" s="1"/>
  <c r="AE10" i="11" s="1"/>
  <c r="AE11" i="11" s="1"/>
  <c r="AE12" i="11" s="1"/>
  <c r="AE13" i="11" s="1"/>
  <c r="AE14" i="11" s="1"/>
  <c r="AE15" i="11" s="1"/>
  <c r="AE16" i="11" s="1"/>
  <c r="AE17" i="11" s="1"/>
  <c r="AE18" i="11" s="1"/>
  <c r="AE19" i="11" s="1"/>
  <c r="AE20" i="11" s="1"/>
  <c r="AE21" i="11" s="1"/>
  <c r="AE22" i="11" s="1"/>
  <c r="AE23" i="11" s="1"/>
  <c r="AE24" i="11" s="1"/>
  <c r="AE25" i="11" s="1"/>
  <c r="AE26" i="11" s="1"/>
  <c r="AT99" i="14"/>
  <c r="CC98" i="14"/>
  <c r="AP98" i="14"/>
  <c r="AQ98" i="14" s="1"/>
  <c r="GC192" i="14"/>
  <c r="FW192" i="14"/>
  <c r="FX192" i="14"/>
  <c r="FY192" i="14"/>
  <c r="B200" i="14"/>
  <c r="O201" i="14"/>
  <c r="HL192" i="14"/>
  <c r="HF192" i="14"/>
  <c r="HG192" i="14"/>
  <c r="HH192" i="14"/>
  <c r="HS194" i="14"/>
  <c r="HD193" i="14"/>
  <c r="GJ194" i="14"/>
  <c r="FU193" i="14"/>
  <c r="HR196" i="14"/>
  <c r="DP201" i="14"/>
  <c r="J199" i="14"/>
  <c r="D199" i="14"/>
  <c r="E199" i="14"/>
  <c r="F199" i="14"/>
  <c r="CG201" i="14"/>
  <c r="AK198" i="14"/>
  <c r="AX199" i="14"/>
  <c r="EY199" i="14"/>
  <c r="DK194" i="14"/>
  <c r="DE194" i="14"/>
  <c r="DF194" i="14"/>
  <c r="DG194" i="14"/>
  <c r="AS197" i="14"/>
  <c r="AM197" i="14"/>
  <c r="AN197" i="14"/>
  <c r="AO197" i="14"/>
  <c r="DR196" i="14"/>
  <c r="DC195" i="14"/>
  <c r="GI196" i="14"/>
  <c r="GH200" i="14"/>
  <c r="HQ200" i="14"/>
  <c r="ET193" i="14"/>
  <c r="EN193" i="14"/>
  <c r="EO193" i="14"/>
  <c r="EP193" i="14"/>
  <c r="BV195" i="14"/>
  <c r="BW195" i="14"/>
  <c r="BX195" i="14"/>
  <c r="CB195" i="14"/>
  <c r="EZ197" i="14"/>
  <c r="FA195" i="14"/>
  <c r="EL194" i="14"/>
  <c r="CI197" i="14"/>
  <c r="BT196" i="14"/>
  <c r="D20" i="9"/>
  <c r="C20" i="3"/>
  <c r="D19" i="3"/>
  <c r="E9" i="3"/>
  <c r="F9" i="3" s="1"/>
  <c r="AS11" i="20" l="1"/>
  <c r="AG55" i="20" s="1"/>
  <c r="BY2" i="3"/>
  <c r="BW3" i="3"/>
  <c r="BX2" i="3"/>
  <c r="BW2" i="3"/>
  <c r="D949" i="10"/>
  <c r="D961" i="10"/>
  <c r="D973" i="10"/>
  <c r="C949" i="10"/>
  <c r="C961" i="10"/>
  <c r="C973" i="10"/>
  <c r="D950" i="10"/>
  <c r="D962" i="10"/>
  <c r="D974" i="10"/>
  <c r="C950" i="10"/>
  <c r="C962" i="10"/>
  <c r="C974" i="10"/>
  <c r="D951" i="10"/>
  <c r="D963" i="10"/>
  <c r="D975" i="10"/>
  <c r="C951" i="10"/>
  <c r="C963" i="10"/>
  <c r="C975" i="10"/>
  <c r="D952" i="10"/>
  <c r="D964" i="10"/>
  <c r="D976" i="10"/>
  <c r="C952" i="10"/>
  <c r="C964" i="10"/>
  <c r="C976" i="10"/>
  <c r="D953" i="10"/>
  <c r="D965" i="10"/>
  <c r="D977" i="10"/>
  <c r="C953" i="10"/>
  <c r="C965" i="10"/>
  <c r="C977" i="10"/>
  <c r="D954" i="10"/>
  <c r="D966" i="10"/>
  <c r="D978" i="10"/>
  <c r="C954" i="10"/>
  <c r="C966" i="10"/>
  <c r="C978" i="10"/>
  <c r="D955" i="10"/>
  <c r="D967" i="10"/>
  <c r="D979" i="10"/>
  <c r="C955" i="10"/>
  <c r="C967" i="10"/>
  <c r="C979" i="10"/>
  <c r="D956" i="10"/>
  <c r="D968" i="10"/>
  <c r="D980" i="10"/>
  <c r="C956" i="10"/>
  <c r="C968" i="10"/>
  <c r="C980" i="10"/>
  <c r="D957" i="10"/>
  <c r="D969" i="10"/>
  <c r="D981" i="10"/>
  <c r="C957" i="10"/>
  <c r="C969" i="10"/>
  <c r="C981" i="10"/>
  <c r="D958" i="10"/>
  <c r="D970" i="10"/>
  <c r="D982" i="10"/>
  <c r="C958" i="10"/>
  <c r="C970" i="10"/>
  <c r="C982" i="10"/>
  <c r="D959" i="10"/>
  <c r="D971" i="10"/>
  <c r="D983" i="10"/>
  <c r="C959" i="10"/>
  <c r="C971" i="10"/>
  <c r="C983" i="10"/>
  <c r="D960" i="10"/>
  <c r="D972" i="10"/>
  <c r="D948" i="10"/>
  <c r="C960" i="10"/>
  <c r="C972" i="10"/>
  <c r="C948" i="10"/>
  <c r="BV6" i="3"/>
  <c r="BV8" i="3"/>
  <c r="BV18" i="3"/>
  <c r="BV17" i="3"/>
  <c r="BV9" i="3"/>
  <c r="BV12" i="3"/>
  <c r="BV3" i="3"/>
  <c r="BV5" i="3"/>
  <c r="BV11" i="3"/>
  <c r="BV13" i="3"/>
  <c r="BV20" i="3"/>
  <c r="BV15" i="3"/>
  <c r="BV4" i="3"/>
  <c r="BV19" i="3"/>
  <c r="BV21" i="3"/>
  <c r="BV10" i="3"/>
  <c r="BV16" i="3"/>
  <c r="BV7" i="3"/>
  <c r="BV14" i="3"/>
  <c r="BV22" i="3"/>
  <c r="G99" i="14"/>
  <c r="H99" i="14" s="1"/>
  <c r="CC99" i="14"/>
  <c r="BY98" i="14"/>
  <c r="BZ98" i="14" s="1"/>
  <c r="DL98" i="14"/>
  <c r="AP99" i="14"/>
  <c r="AT100" i="14"/>
  <c r="G100" i="14"/>
  <c r="H100" i="14" s="1"/>
  <c r="K101" i="14"/>
  <c r="AK199" i="14"/>
  <c r="AX200" i="14"/>
  <c r="HL193" i="14"/>
  <c r="HF193" i="14"/>
  <c r="HG193" i="14"/>
  <c r="HH193" i="14"/>
  <c r="B201" i="14"/>
  <c r="O202" i="14"/>
  <c r="CB196" i="14"/>
  <c r="BV196" i="14"/>
  <c r="BW196" i="14"/>
  <c r="BX196" i="14"/>
  <c r="DR197" i="14"/>
  <c r="DC196" i="14"/>
  <c r="AS198" i="14"/>
  <c r="AM198" i="14"/>
  <c r="AN198" i="14"/>
  <c r="AO198" i="14"/>
  <c r="HS195" i="14"/>
  <c r="HD194" i="14"/>
  <c r="J200" i="14"/>
  <c r="D200" i="14"/>
  <c r="E200" i="14"/>
  <c r="F200" i="14"/>
  <c r="DP202" i="14"/>
  <c r="DK195" i="14"/>
  <c r="DE195" i="14"/>
  <c r="DF195" i="14"/>
  <c r="DG195" i="14"/>
  <c r="CI198" i="14"/>
  <c r="BT197" i="14"/>
  <c r="FA196" i="14"/>
  <c r="EL195" i="14"/>
  <c r="CG202" i="14"/>
  <c r="HR197" i="14"/>
  <c r="HQ201" i="14"/>
  <c r="EZ198" i="14"/>
  <c r="GC193" i="14"/>
  <c r="FW193" i="14"/>
  <c r="FX193" i="14"/>
  <c r="FY193" i="14"/>
  <c r="ET194" i="14"/>
  <c r="EN194" i="14"/>
  <c r="EO194" i="14"/>
  <c r="EP194" i="14"/>
  <c r="GH201" i="14"/>
  <c r="GI197" i="14"/>
  <c r="EY200" i="14"/>
  <c r="GJ195" i="14"/>
  <c r="FU194" i="14"/>
  <c r="C21" i="3"/>
  <c r="D20" i="3"/>
  <c r="E10" i="3"/>
  <c r="F10" i="3" s="1"/>
  <c r="D15" i="20" l="1"/>
  <c r="D16" i="20" s="1"/>
  <c r="F31" i="1"/>
  <c r="AA6" i="3" s="1"/>
  <c r="G31" i="1" s="1"/>
  <c r="B29" i="1"/>
  <c r="D29" i="1" s="1"/>
  <c r="B25" i="18" s="1"/>
  <c r="I99" i="14"/>
  <c r="I100" i="14" s="1"/>
  <c r="AP100" i="14"/>
  <c r="AQ100" i="14" s="1"/>
  <c r="AT101" i="14"/>
  <c r="AQ99" i="14"/>
  <c r="AR99" i="14"/>
  <c r="AR100" i="14" s="1"/>
  <c r="DH98" i="14"/>
  <c r="DI98" i="14" s="1"/>
  <c r="EU98" i="14"/>
  <c r="DL99" i="14"/>
  <c r="G101" i="14"/>
  <c r="H101" i="14" s="1"/>
  <c r="K102" i="14"/>
  <c r="CC100" i="14"/>
  <c r="BY99" i="14"/>
  <c r="ET195" i="14"/>
  <c r="EN195" i="14"/>
  <c r="EO195" i="14"/>
  <c r="EP195" i="14"/>
  <c r="HR198" i="14"/>
  <c r="FA197" i="14"/>
  <c r="EL196" i="14"/>
  <c r="CG203" i="14"/>
  <c r="CB197" i="14"/>
  <c r="BV197" i="14"/>
  <c r="BW197" i="14"/>
  <c r="BX197" i="14"/>
  <c r="HH194" i="14"/>
  <c r="HL194" i="14"/>
  <c r="HF194" i="14"/>
  <c r="HG194" i="14"/>
  <c r="GJ196" i="14"/>
  <c r="FU195" i="14"/>
  <c r="EZ199" i="14"/>
  <c r="CI199" i="14"/>
  <c r="BT198" i="14"/>
  <c r="DP203" i="14"/>
  <c r="HS196" i="14"/>
  <c r="HD195" i="14"/>
  <c r="EY201" i="14"/>
  <c r="GH202" i="14"/>
  <c r="HQ202" i="14"/>
  <c r="DK196" i="14"/>
  <c r="DE196" i="14"/>
  <c r="DF196" i="14"/>
  <c r="DG196" i="14"/>
  <c r="O203" i="14"/>
  <c r="B202" i="14"/>
  <c r="AK200" i="14"/>
  <c r="AX201" i="14"/>
  <c r="GC194" i="14"/>
  <c r="FW194" i="14"/>
  <c r="FX194" i="14"/>
  <c r="FY194" i="14"/>
  <c r="GI198" i="14"/>
  <c r="DR198" i="14"/>
  <c r="DC197" i="14"/>
  <c r="J201" i="14"/>
  <c r="D201" i="14"/>
  <c r="E201" i="14"/>
  <c r="F201" i="14"/>
  <c r="AS199" i="14"/>
  <c r="AM199" i="14"/>
  <c r="AN199" i="14"/>
  <c r="AO199" i="14"/>
  <c r="D21" i="3"/>
  <c r="C22" i="3"/>
  <c r="E11" i="3"/>
  <c r="F11" i="3" s="1"/>
  <c r="A5" i="20" l="1"/>
  <c r="A10" i="20"/>
  <c r="C945" i="20"/>
  <c r="BY3" i="3"/>
  <c r="AS6" i="21"/>
  <c r="AD28" i="21" s="1"/>
  <c r="BX3" i="3"/>
  <c r="AC30" i="18" s="1"/>
  <c r="C30" i="18" s="1"/>
  <c r="D22" i="3"/>
  <c r="C23" i="3"/>
  <c r="EQ98" i="14"/>
  <c r="ER98" i="14" s="1"/>
  <c r="EU99" i="14"/>
  <c r="GD98" i="14"/>
  <c r="BZ99" i="14"/>
  <c r="CA99" i="14"/>
  <c r="CA100" i="14" s="1"/>
  <c r="BY100" i="14"/>
  <c r="BZ100" i="14" s="1"/>
  <c r="CC101" i="14"/>
  <c r="G102" i="14"/>
  <c r="H102" i="14" s="1"/>
  <c r="K103" i="14"/>
  <c r="AP101" i="14"/>
  <c r="AQ101" i="14" s="1"/>
  <c r="AT102" i="14"/>
  <c r="DL100" i="14"/>
  <c r="DH99" i="14"/>
  <c r="GH203" i="14"/>
  <c r="DP204" i="14"/>
  <c r="GC195" i="14"/>
  <c r="FW195" i="14"/>
  <c r="FX195" i="14"/>
  <c r="FY195" i="14"/>
  <c r="GJ197" i="14"/>
  <c r="FU196" i="14"/>
  <c r="CG204" i="14"/>
  <c r="AX202" i="14"/>
  <c r="AK201" i="14"/>
  <c r="CB198" i="14"/>
  <c r="BV198" i="14"/>
  <c r="BW198" i="14"/>
  <c r="BX198" i="14"/>
  <c r="ET196" i="14"/>
  <c r="EN196" i="14"/>
  <c r="EO196" i="14"/>
  <c r="EP196" i="14"/>
  <c r="AS200" i="14"/>
  <c r="AM200" i="14"/>
  <c r="AN200" i="14"/>
  <c r="AO200" i="14"/>
  <c r="EY202" i="14"/>
  <c r="CI200" i="14"/>
  <c r="BT199" i="14"/>
  <c r="FA198" i="14"/>
  <c r="EL197" i="14"/>
  <c r="DR199" i="14"/>
  <c r="DC198" i="14"/>
  <c r="F202" i="14"/>
  <c r="D202" i="14"/>
  <c r="E202" i="14"/>
  <c r="J202" i="14"/>
  <c r="HQ203" i="14"/>
  <c r="HH195" i="14"/>
  <c r="HL195" i="14"/>
  <c r="HF195" i="14"/>
  <c r="HG195" i="14"/>
  <c r="DK197" i="14"/>
  <c r="DE197" i="14"/>
  <c r="DF197" i="14"/>
  <c r="DG197" i="14"/>
  <c r="GI199" i="14"/>
  <c r="B203" i="14"/>
  <c r="O204" i="14"/>
  <c r="HS197" i="14"/>
  <c r="HD196" i="14"/>
  <c r="EZ200" i="14"/>
  <c r="HR199" i="14"/>
  <c r="E12" i="3"/>
  <c r="F12" i="3" s="1"/>
  <c r="T942" i="20" l="1"/>
  <c r="T938" i="20"/>
  <c r="C939" i="20"/>
  <c r="E941" i="20"/>
  <c r="C940" i="20"/>
  <c r="V941" i="20"/>
  <c r="E942" i="20"/>
  <c r="E938" i="20"/>
  <c r="U941" i="20"/>
  <c r="D942" i="20"/>
  <c r="D938" i="20"/>
  <c r="T941" i="20"/>
  <c r="C942" i="20"/>
  <c r="C938" i="20"/>
  <c r="V940" i="20"/>
  <c r="U940" i="20"/>
  <c r="D941" i="20"/>
  <c r="T940" i="20"/>
  <c r="C941" i="20"/>
  <c r="V939" i="20"/>
  <c r="E940" i="20"/>
  <c r="U939" i="20"/>
  <c r="D940" i="20"/>
  <c r="T939" i="20"/>
  <c r="V942" i="20"/>
  <c r="V938" i="20"/>
  <c r="E939" i="20"/>
  <c r="U942" i="20"/>
  <c r="U938" i="20"/>
  <c r="D939" i="20"/>
  <c r="AS11" i="21"/>
  <c r="BW4" i="3"/>
  <c r="C31" i="1" s="1"/>
  <c r="D23" i="3"/>
  <c r="C24" i="3"/>
  <c r="DH100" i="14"/>
  <c r="DI100" i="14" s="1"/>
  <c r="DL101" i="14"/>
  <c r="AP102" i="14"/>
  <c r="AQ102" i="14" s="1"/>
  <c r="AT103" i="14"/>
  <c r="G103" i="14"/>
  <c r="H103" i="14" s="1"/>
  <c r="K104" i="14"/>
  <c r="GD99" i="14"/>
  <c r="FZ98" i="14"/>
  <c r="GA98" i="14" s="1"/>
  <c r="HM98" i="14"/>
  <c r="EQ99" i="14"/>
  <c r="EU100" i="14"/>
  <c r="DJ99" i="14"/>
  <c r="DJ100" i="14" s="1"/>
  <c r="DI99" i="14"/>
  <c r="BY101" i="14"/>
  <c r="BZ101" i="14" s="1"/>
  <c r="CC102" i="14"/>
  <c r="O205" i="14"/>
  <c r="B204" i="14"/>
  <c r="DG198" i="14"/>
  <c r="DK198" i="14"/>
  <c r="DE198" i="14"/>
  <c r="DF198" i="14"/>
  <c r="EY203" i="14"/>
  <c r="FY196" i="14"/>
  <c r="GC196" i="14"/>
  <c r="FW196" i="14"/>
  <c r="FX196" i="14"/>
  <c r="DR200" i="14"/>
  <c r="DC199" i="14"/>
  <c r="GJ198" i="14"/>
  <c r="FU197" i="14"/>
  <c r="EP197" i="14"/>
  <c r="ET197" i="14"/>
  <c r="EN197" i="14"/>
  <c r="EO197" i="14"/>
  <c r="AO201" i="14"/>
  <c r="AM201" i="14"/>
  <c r="AN201" i="14"/>
  <c r="AS201" i="14"/>
  <c r="DP205" i="14"/>
  <c r="GI200" i="14"/>
  <c r="FA199" i="14"/>
  <c r="EL198" i="14"/>
  <c r="AK202" i="14"/>
  <c r="AX203" i="14"/>
  <c r="E203" i="14"/>
  <c r="F203" i="14"/>
  <c r="D203" i="14"/>
  <c r="J203" i="14"/>
  <c r="HG196" i="14"/>
  <c r="HH196" i="14"/>
  <c r="HF196" i="14"/>
  <c r="HL196" i="14"/>
  <c r="BX199" i="14"/>
  <c r="CB199" i="14"/>
  <c r="BV199" i="14"/>
  <c r="BW199" i="14"/>
  <c r="CG205" i="14"/>
  <c r="GH204" i="14"/>
  <c r="HR200" i="14"/>
  <c r="EZ201" i="14"/>
  <c r="HS198" i="14"/>
  <c r="HD197" i="14"/>
  <c r="HQ204" i="14"/>
  <c r="CI201" i="14"/>
  <c r="BT200" i="14"/>
  <c r="E13" i="3"/>
  <c r="F13" i="3" s="1"/>
  <c r="AG55" i="21" l="1"/>
  <c r="D15" i="21"/>
  <c r="C945" i="21" s="1"/>
  <c r="C25" i="3"/>
  <c r="D24" i="3"/>
  <c r="G104" i="14"/>
  <c r="H104" i="14" s="1"/>
  <c r="K105" i="14"/>
  <c r="EQ100" i="14"/>
  <c r="ER100" i="14" s="1"/>
  <c r="EU101" i="14"/>
  <c r="ER99" i="14"/>
  <c r="ES99" i="14"/>
  <c r="ES100" i="14" s="1"/>
  <c r="AT104" i="14"/>
  <c r="AP103" i="14"/>
  <c r="AQ103" i="14" s="1"/>
  <c r="BY102" i="14"/>
  <c r="BZ102" i="14" s="1"/>
  <c r="CC103" i="14"/>
  <c r="HM99" i="14"/>
  <c r="HI98" i="14"/>
  <c r="HJ98" i="14" s="1"/>
  <c r="DL102" i="14"/>
  <c r="DH101" i="14"/>
  <c r="DI101" i="14" s="1"/>
  <c r="FZ99" i="14"/>
  <c r="GD100" i="14"/>
  <c r="EZ202" i="14"/>
  <c r="GH205" i="14"/>
  <c r="GI201" i="14"/>
  <c r="CG206" i="14"/>
  <c r="AX204" i="14"/>
  <c r="AK203" i="14"/>
  <c r="DP206" i="14"/>
  <c r="FX197" i="14"/>
  <c r="FY197" i="14"/>
  <c r="FW197" i="14"/>
  <c r="GC197" i="14"/>
  <c r="AN202" i="14"/>
  <c r="AO202" i="14"/>
  <c r="AM202" i="14"/>
  <c r="AS202" i="14"/>
  <c r="GJ199" i="14"/>
  <c r="FU198" i="14"/>
  <c r="CI202" i="14"/>
  <c r="BT201" i="14"/>
  <c r="HQ205" i="14"/>
  <c r="EO198" i="14"/>
  <c r="EP198" i="14"/>
  <c r="EN198" i="14"/>
  <c r="ET198" i="14"/>
  <c r="DF199" i="14"/>
  <c r="DG199" i="14"/>
  <c r="DE199" i="14"/>
  <c r="DK199" i="14"/>
  <c r="EY204" i="14"/>
  <c r="D204" i="14"/>
  <c r="E204" i="14"/>
  <c r="F204" i="14"/>
  <c r="J204" i="14"/>
  <c r="BX200" i="14"/>
  <c r="BV200" i="14"/>
  <c r="BW200" i="14"/>
  <c r="CB200" i="14"/>
  <c r="HF197" i="14"/>
  <c r="HG197" i="14"/>
  <c r="HH197" i="14"/>
  <c r="HL197" i="14"/>
  <c r="HS199" i="14"/>
  <c r="HD198" i="14"/>
  <c r="HR201" i="14"/>
  <c r="FA200" i="14"/>
  <c r="EL199" i="14"/>
  <c r="DR201" i="14"/>
  <c r="DC200" i="14"/>
  <c r="B205" i="14"/>
  <c r="O206" i="14"/>
  <c r="E14" i="3"/>
  <c r="F14" i="3" s="1"/>
  <c r="D941" i="21" l="1"/>
  <c r="U942" i="21"/>
  <c r="U938" i="21"/>
  <c r="U940" i="21"/>
  <c r="T940" i="21"/>
  <c r="C942" i="21"/>
  <c r="C941" i="21"/>
  <c r="T942" i="21"/>
  <c r="T938" i="21"/>
  <c r="E940" i="21"/>
  <c r="V941" i="21"/>
  <c r="D940" i="21"/>
  <c r="U941" i="21"/>
  <c r="C940" i="21"/>
  <c r="T941" i="21"/>
  <c r="E939" i="21"/>
  <c r="V940" i="21"/>
  <c r="D939" i="21"/>
  <c r="C939" i="21"/>
  <c r="E942" i="21"/>
  <c r="E938" i="21"/>
  <c r="V939" i="21"/>
  <c r="D942" i="21"/>
  <c r="D938" i="21"/>
  <c r="U939" i="21"/>
  <c r="C938" i="21"/>
  <c r="T939" i="21"/>
  <c r="E941" i="21"/>
  <c r="V942" i="21"/>
  <c r="V938" i="21"/>
  <c r="A10" i="21"/>
  <c r="A5" i="21"/>
  <c r="D16" i="21"/>
  <c r="D25" i="3"/>
  <c r="C26" i="3"/>
  <c r="HM100" i="14"/>
  <c r="HI99" i="14"/>
  <c r="FZ100" i="14"/>
  <c r="GA100" i="14" s="1"/>
  <c r="GD101" i="14"/>
  <c r="BY103" i="14"/>
  <c r="BZ103" i="14" s="1"/>
  <c r="CC104" i="14"/>
  <c r="EU102" i="14"/>
  <c r="EQ101" i="14"/>
  <c r="ER101" i="14" s="1"/>
  <c r="GA99" i="14"/>
  <c r="GB99" i="14"/>
  <c r="GB100" i="14" s="1"/>
  <c r="G105" i="14"/>
  <c r="H105" i="14" s="1"/>
  <c r="K106" i="14"/>
  <c r="DH102" i="14"/>
  <c r="DI102" i="14" s="1"/>
  <c r="DL103" i="14"/>
  <c r="AT105" i="14"/>
  <c r="AP104" i="14"/>
  <c r="AQ104" i="14" s="1"/>
  <c r="EY205" i="14"/>
  <c r="CG207" i="14"/>
  <c r="GH206" i="14"/>
  <c r="J205" i="14"/>
  <c r="D205" i="14"/>
  <c r="E205" i="14"/>
  <c r="F205" i="14"/>
  <c r="HQ206" i="14"/>
  <c r="DP207" i="14"/>
  <c r="BW201" i="14"/>
  <c r="BX201" i="14"/>
  <c r="BV201" i="14"/>
  <c r="CB201" i="14"/>
  <c r="AM203" i="14"/>
  <c r="AN203" i="14"/>
  <c r="AO203" i="14"/>
  <c r="AS203" i="14"/>
  <c r="DR202" i="14"/>
  <c r="DC201" i="14"/>
  <c r="CI203" i="14"/>
  <c r="BT202" i="14"/>
  <c r="AK204" i="14"/>
  <c r="AX205" i="14"/>
  <c r="EZ203" i="14"/>
  <c r="B206" i="14"/>
  <c r="O207" i="14"/>
  <c r="HR202" i="14"/>
  <c r="EN199" i="14"/>
  <c r="EO199" i="14"/>
  <c r="EP199" i="14"/>
  <c r="ET199" i="14"/>
  <c r="FW198" i="14"/>
  <c r="FX198" i="14"/>
  <c r="FY198" i="14"/>
  <c r="GC198" i="14"/>
  <c r="DF200" i="14"/>
  <c r="DG200" i="14"/>
  <c r="DE200" i="14"/>
  <c r="DK200" i="14"/>
  <c r="HL198" i="14"/>
  <c r="HF198" i="14"/>
  <c r="HG198" i="14"/>
  <c r="HH198" i="14"/>
  <c r="FA201" i="14"/>
  <c r="EL200" i="14"/>
  <c r="HS200" i="14"/>
  <c r="HD199" i="14"/>
  <c r="GJ200" i="14"/>
  <c r="FU199" i="14"/>
  <c r="GI202" i="14"/>
  <c r="E15" i="3"/>
  <c r="F15" i="3" s="1"/>
  <c r="C27" i="3" l="1"/>
  <c r="D26" i="3"/>
  <c r="G106" i="14"/>
  <c r="K107" i="14"/>
  <c r="BY104" i="14"/>
  <c r="BZ104" i="14" s="1"/>
  <c r="CC105" i="14"/>
  <c r="FZ101" i="14"/>
  <c r="GA101" i="14" s="1"/>
  <c r="GD102" i="14"/>
  <c r="AT106" i="14"/>
  <c r="AP105" i="14"/>
  <c r="AQ105" i="14" s="1"/>
  <c r="DH103" i="14"/>
  <c r="DI103" i="14" s="1"/>
  <c r="DL104" i="14"/>
  <c r="HJ99" i="14"/>
  <c r="HK99" i="14"/>
  <c r="HK100" i="14" s="1"/>
  <c r="EU103" i="14"/>
  <c r="EQ102" i="14"/>
  <c r="ER102" i="14" s="1"/>
  <c r="HI100" i="14"/>
  <c r="HJ100" i="14" s="1"/>
  <c r="HM101" i="14"/>
  <c r="DE201" i="14"/>
  <c r="DF201" i="14"/>
  <c r="DG201" i="14"/>
  <c r="DK201" i="14"/>
  <c r="HQ207" i="14"/>
  <c r="DR203" i="14"/>
  <c r="DC202" i="14"/>
  <c r="GH207" i="14"/>
  <c r="B207" i="14"/>
  <c r="O208" i="14"/>
  <c r="AK205" i="14"/>
  <c r="AX206" i="14"/>
  <c r="J206" i="14"/>
  <c r="D206" i="14"/>
  <c r="E206" i="14"/>
  <c r="F206" i="14"/>
  <c r="AS204" i="14"/>
  <c r="AM204" i="14"/>
  <c r="AN204" i="14"/>
  <c r="AO204" i="14"/>
  <c r="CG208" i="14"/>
  <c r="GI203" i="14"/>
  <c r="GC199" i="14"/>
  <c r="FW199" i="14"/>
  <c r="FX199" i="14"/>
  <c r="FY199" i="14"/>
  <c r="BV202" i="14"/>
  <c r="BW202" i="14"/>
  <c r="BX202" i="14"/>
  <c r="CB202" i="14"/>
  <c r="DP208" i="14"/>
  <c r="HL199" i="14"/>
  <c r="HF199" i="14"/>
  <c r="HG199" i="14"/>
  <c r="HH199" i="14"/>
  <c r="HS201" i="14"/>
  <c r="HD200" i="14"/>
  <c r="EN200" i="14"/>
  <c r="EO200" i="14"/>
  <c r="EP200" i="14"/>
  <c r="ET200" i="14"/>
  <c r="GJ201" i="14"/>
  <c r="FU200" i="14"/>
  <c r="FA202" i="14"/>
  <c r="EL201" i="14"/>
  <c r="HR203" i="14"/>
  <c r="EZ204" i="14"/>
  <c r="CI204" i="14"/>
  <c r="BT203" i="14"/>
  <c r="EY206" i="14"/>
  <c r="E16" i="3"/>
  <c r="F16" i="3" s="1"/>
  <c r="C28" i="3" l="1"/>
  <c r="D27" i="3"/>
  <c r="GD103" i="14"/>
  <c r="FZ102" i="14"/>
  <c r="GA102" i="14" s="1"/>
  <c r="HM102" i="14"/>
  <c r="HI101" i="14"/>
  <c r="HJ101" i="14" s="1"/>
  <c r="DL105" i="14"/>
  <c r="DH104" i="14"/>
  <c r="DI104" i="14" s="1"/>
  <c r="BY105" i="14"/>
  <c r="BZ105" i="14" s="1"/>
  <c r="CC106" i="14"/>
  <c r="G107" i="14"/>
  <c r="H107" i="14" s="1"/>
  <c r="K108" i="14"/>
  <c r="EU104" i="14"/>
  <c r="EQ103" i="14"/>
  <c r="ER103" i="14" s="1"/>
  <c r="AT107" i="14"/>
  <c r="AP106" i="14"/>
  <c r="H106" i="14"/>
  <c r="J106" i="14"/>
  <c r="CG209" i="14"/>
  <c r="B208" i="14"/>
  <c r="O209" i="14"/>
  <c r="HQ208" i="14"/>
  <c r="HR204" i="14"/>
  <c r="HS202" i="14"/>
  <c r="HD201" i="14"/>
  <c r="GI204" i="14"/>
  <c r="J207" i="14"/>
  <c r="D207" i="14"/>
  <c r="E207" i="14"/>
  <c r="F207" i="14"/>
  <c r="DP209" i="14"/>
  <c r="GH208" i="14"/>
  <c r="HL200" i="14"/>
  <c r="HF200" i="14"/>
  <c r="HG200" i="14"/>
  <c r="HH200" i="14"/>
  <c r="FA203" i="14"/>
  <c r="EL202" i="14"/>
  <c r="EY207" i="14"/>
  <c r="ET201" i="14"/>
  <c r="EN201" i="14"/>
  <c r="EO201" i="14"/>
  <c r="EP201" i="14"/>
  <c r="AK206" i="14"/>
  <c r="AX207" i="14"/>
  <c r="DK202" i="14"/>
  <c r="DE202" i="14"/>
  <c r="DF202" i="14"/>
  <c r="DG202" i="14"/>
  <c r="CB203" i="14"/>
  <c r="BV203" i="14"/>
  <c r="BW203" i="14"/>
  <c r="BX203" i="14"/>
  <c r="CI205" i="14"/>
  <c r="BT204" i="14"/>
  <c r="GC200" i="14"/>
  <c r="FW200" i="14"/>
  <c r="FX200" i="14"/>
  <c r="FY200" i="14"/>
  <c r="EZ205" i="14"/>
  <c r="GJ202" i="14"/>
  <c r="FU201" i="14"/>
  <c r="AS205" i="14"/>
  <c r="AM205" i="14"/>
  <c r="AN205" i="14"/>
  <c r="AO205" i="14"/>
  <c r="DR204" i="14"/>
  <c r="DC203" i="14"/>
  <c r="E17" i="3"/>
  <c r="F17" i="3" s="1"/>
  <c r="C29" i="3" l="1"/>
  <c r="D28" i="3"/>
  <c r="EQ104" i="14"/>
  <c r="ER104" i="14" s="1"/>
  <c r="EU105" i="14"/>
  <c r="DH105" i="14"/>
  <c r="DI105" i="14" s="1"/>
  <c r="DL106" i="14"/>
  <c r="G108" i="14"/>
  <c r="H108" i="14" s="1"/>
  <c r="K109" i="14"/>
  <c r="HI102" i="14"/>
  <c r="HJ102" i="14" s="1"/>
  <c r="HM103" i="14"/>
  <c r="AQ106" i="14"/>
  <c r="AS106" i="14" s="1"/>
  <c r="CC107" i="14"/>
  <c r="BY106" i="14"/>
  <c r="AT108" i="14"/>
  <c r="AP107" i="14"/>
  <c r="AQ107" i="14" s="1"/>
  <c r="FZ103" i="14"/>
  <c r="GA103" i="14" s="1"/>
  <c r="GD104" i="14"/>
  <c r="ET202" i="14"/>
  <c r="EN202" i="14"/>
  <c r="EO202" i="14"/>
  <c r="EP202" i="14"/>
  <c r="GH209" i="14"/>
  <c r="HL201" i="14"/>
  <c r="HF201" i="14"/>
  <c r="HG201" i="14"/>
  <c r="HH201" i="14"/>
  <c r="HQ209" i="14"/>
  <c r="EZ206" i="14"/>
  <c r="CI206" i="14"/>
  <c r="BT205" i="14"/>
  <c r="FA204" i="14"/>
  <c r="EL203" i="14"/>
  <c r="HS203" i="14"/>
  <c r="HD202" i="14"/>
  <c r="DK203" i="14"/>
  <c r="DE203" i="14"/>
  <c r="DF203" i="14"/>
  <c r="DG203" i="14"/>
  <c r="DP210" i="14"/>
  <c r="B209" i="14"/>
  <c r="O210" i="14"/>
  <c r="CB204" i="14"/>
  <c r="BV204" i="14"/>
  <c r="BW204" i="14"/>
  <c r="BX204" i="14"/>
  <c r="J208" i="14"/>
  <c r="D208" i="14"/>
  <c r="E208" i="14"/>
  <c r="F208" i="14"/>
  <c r="DR205" i="14"/>
  <c r="DC204" i="14"/>
  <c r="AX208" i="14"/>
  <c r="AK207" i="14"/>
  <c r="CG210" i="14"/>
  <c r="GC201" i="14"/>
  <c r="FW201" i="14"/>
  <c r="FX201" i="14"/>
  <c r="FY201" i="14"/>
  <c r="GJ203" i="14"/>
  <c r="FU202" i="14"/>
  <c r="AS206" i="14"/>
  <c r="AM206" i="14"/>
  <c r="AN206" i="14"/>
  <c r="AO206" i="14"/>
  <c r="EY208" i="14"/>
  <c r="GI205" i="14"/>
  <c r="HR205" i="14"/>
  <c r="E18" i="3"/>
  <c r="E19" i="3" s="1"/>
  <c r="C30" i="3" l="1"/>
  <c r="D29" i="3"/>
  <c r="BZ106" i="14"/>
  <c r="CB106" i="14" s="1"/>
  <c r="G109" i="14"/>
  <c r="H109" i="14" s="1"/>
  <c r="K110" i="14"/>
  <c r="CC108" i="14"/>
  <c r="BY107" i="14"/>
  <c r="BZ107" i="14" s="1"/>
  <c r="FZ104" i="14"/>
  <c r="GA104" i="14" s="1"/>
  <c r="GD105" i="14"/>
  <c r="DH106" i="14"/>
  <c r="DL107" i="14"/>
  <c r="HI103" i="14"/>
  <c r="HJ103" i="14" s="1"/>
  <c r="HM104" i="14"/>
  <c r="EU106" i="14"/>
  <c r="EQ105" i="14"/>
  <c r="ER105" i="14" s="1"/>
  <c r="AP108" i="14"/>
  <c r="AQ108" i="14" s="1"/>
  <c r="AT109" i="14"/>
  <c r="B210" i="14"/>
  <c r="O211" i="14"/>
  <c r="HQ210" i="14"/>
  <c r="GH210" i="14"/>
  <c r="J209" i="14"/>
  <c r="D209" i="14"/>
  <c r="E209" i="14"/>
  <c r="F209" i="14"/>
  <c r="HR206" i="14"/>
  <c r="GC202" i="14"/>
  <c r="FW202" i="14"/>
  <c r="FX202" i="14"/>
  <c r="FY202" i="14"/>
  <c r="CG211" i="14"/>
  <c r="DK204" i="14"/>
  <c r="DE204" i="14"/>
  <c r="DF204" i="14"/>
  <c r="DG204" i="14"/>
  <c r="DP211" i="14"/>
  <c r="HH202" i="14"/>
  <c r="HF202" i="14"/>
  <c r="HG202" i="14"/>
  <c r="HL202" i="14"/>
  <c r="CB205" i="14"/>
  <c r="BV205" i="14"/>
  <c r="BW205" i="14"/>
  <c r="BX205" i="14"/>
  <c r="DR206" i="14"/>
  <c r="DC205" i="14"/>
  <c r="HS204" i="14"/>
  <c r="HD203" i="14"/>
  <c r="CI207" i="14"/>
  <c r="BT206" i="14"/>
  <c r="EY209" i="14"/>
  <c r="GI206" i="14"/>
  <c r="GJ204" i="14"/>
  <c r="FU203" i="14"/>
  <c r="AO207" i="14"/>
  <c r="AM207" i="14"/>
  <c r="AN207" i="14"/>
  <c r="AS207" i="14"/>
  <c r="ET203" i="14"/>
  <c r="EN203" i="14"/>
  <c r="EO203" i="14"/>
  <c r="EP203" i="14"/>
  <c r="AK208" i="14"/>
  <c r="AX209" i="14"/>
  <c r="FA205" i="14"/>
  <c r="EL204" i="14"/>
  <c r="EZ207" i="14"/>
  <c r="F18" i="3"/>
  <c r="F19" i="3"/>
  <c r="E20" i="3"/>
  <c r="C31" i="3" l="1"/>
  <c r="D30" i="3"/>
  <c r="HI104" i="14"/>
  <c r="HJ104" i="14" s="1"/>
  <c r="HM105" i="14"/>
  <c r="BY108" i="14"/>
  <c r="BZ108" i="14" s="1"/>
  <c r="CC109" i="14"/>
  <c r="AT110" i="14"/>
  <c r="AP109" i="14"/>
  <c r="AQ109" i="14" s="1"/>
  <c r="DH107" i="14"/>
  <c r="DI107" i="14" s="1"/>
  <c r="DL108" i="14"/>
  <c r="G110" i="14"/>
  <c r="K111" i="14"/>
  <c r="DI106" i="14"/>
  <c r="DK106" i="14"/>
  <c r="GD106" i="14"/>
  <c r="FZ105" i="14"/>
  <c r="GA105" i="14" s="1"/>
  <c r="EQ106" i="14"/>
  <c r="EU107" i="14"/>
  <c r="EY210" i="14"/>
  <c r="DG205" i="14"/>
  <c r="DE205" i="14"/>
  <c r="DF205" i="14"/>
  <c r="DK205" i="14"/>
  <c r="HQ211" i="14"/>
  <c r="EZ208" i="14"/>
  <c r="DR207" i="14"/>
  <c r="DC206" i="14"/>
  <c r="EP204" i="14"/>
  <c r="EN204" i="14"/>
  <c r="EO204" i="14"/>
  <c r="ET204" i="14"/>
  <c r="BX206" i="14"/>
  <c r="BV206" i="14"/>
  <c r="BW206" i="14"/>
  <c r="CB206" i="14"/>
  <c r="FA206" i="14"/>
  <c r="EL205" i="14"/>
  <c r="CI208" i="14"/>
  <c r="BT207" i="14"/>
  <c r="FY203" i="14"/>
  <c r="FW203" i="14"/>
  <c r="FX203" i="14"/>
  <c r="GC203" i="14"/>
  <c r="HG203" i="14"/>
  <c r="HH203" i="14"/>
  <c r="HF203" i="14"/>
  <c r="HL203" i="14"/>
  <c r="CG212" i="14"/>
  <c r="GH211" i="14"/>
  <c r="B211" i="14"/>
  <c r="O212" i="14"/>
  <c r="GJ205" i="14"/>
  <c r="FU204" i="14"/>
  <c r="AK209" i="14"/>
  <c r="AX210" i="14"/>
  <c r="AS208" i="14"/>
  <c r="AM208" i="14"/>
  <c r="AN208" i="14"/>
  <c r="AO208" i="14"/>
  <c r="GI207" i="14"/>
  <c r="HS205" i="14"/>
  <c r="HD204" i="14"/>
  <c r="DP212" i="14"/>
  <c r="HR207" i="14"/>
  <c r="J210" i="14"/>
  <c r="D210" i="14"/>
  <c r="E210" i="14"/>
  <c r="F210" i="14"/>
  <c r="F20" i="3"/>
  <c r="E21" i="3"/>
  <c r="C32" i="3" l="1"/>
  <c r="D32" i="3" s="1"/>
  <c r="D31" i="3"/>
  <c r="H110" i="14"/>
  <c r="J110" i="14"/>
  <c r="AT111" i="14"/>
  <c r="AP110" i="14"/>
  <c r="EU108" i="14"/>
  <c r="EQ107" i="14"/>
  <c r="ER107" i="14" s="1"/>
  <c r="G111" i="14"/>
  <c r="H111" i="14" s="1"/>
  <c r="K112" i="14"/>
  <c r="BY109" i="14"/>
  <c r="BZ109" i="14" s="1"/>
  <c r="CC110" i="14"/>
  <c r="ER106" i="14"/>
  <c r="ET106" i="14" s="1"/>
  <c r="DL109" i="14"/>
  <c r="DH108" i="14"/>
  <c r="DI108" i="14" s="1"/>
  <c r="HI105" i="14"/>
  <c r="HJ105" i="14" s="1"/>
  <c r="HM106" i="14"/>
  <c r="FZ106" i="14"/>
  <c r="GD107" i="14"/>
  <c r="CB207" i="14"/>
  <c r="BV207" i="14"/>
  <c r="BW207" i="14"/>
  <c r="BX207" i="14"/>
  <c r="HR208" i="14"/>
  <c r="AS209" i="14"/>
  <c r="AM209" i="14"/>
  <c r="AN209" i="14"/>
  <c r="AO209" i="14"/>
  <c r="CI209" i="14"/>
  <c r="BT208" i="14"/>
  <c r="AK210" i="14"/>
  <c r="AX211" i="14"/>
  <c r="FX204" i="14"/>
  <c r="FY204" i="14"/>
  <c r="FW204" i="14"/>
  <c r="GC204" i="14"/>
  <c r="CG213" i="14"/>
  <c r="EO205" i="14"/>
  <c r="EP205" i="14"/>
  <c r="EN205" i="14"/>
  <c r="ET205" i="14"/>
  <c r="DF206" i="14"/>
  <c r="DG206" i="14"/>
  <c r="DE206" i="14"/>
  <c r="DK206" i="14"/>
  <c r="HQ212" i="14"/>
  <c r="GH212" i="14"/>
  <c r="FA207" i="14"/>
  <c r="EL206" i="14"/>
  <c r="DR208" i="14"/>
  <c r="DC207" i="14"/>
  <c r="EY211" i="14"/>
  <c r="B212" i="14"/>
  <c r="O213" i="14"/>
  <c r="GI208" i="14"/>
  <c r="DP213" i="14"/>
  <c r="GJ206" i="14"/>
  <c r="FU205" i="14"/>
  <c r="HF204" i="14"/>
  <c r="HG204" i="14"/>
  <c r="HH204" i="14"/>
  <c r="HL204" i="14"/>
  <c r="HS206" i="14"/>
  <c r="HD205" i="14"/>
  <c r="F211" i="14"/>
  <c r="J211" i="14"/>
  <c r="D211" i="14"/>
  <c r="E211" i="14"/>
  <c r="EZ209" i="14"/>
  <c r="E22" i="3"/>
  <c r="F21" i="3"/>
  <c r="F22" i="3" l="1"/>
  <c r="E23" i="3"/>
  <c r="AQ110" i="14"/>
  <c r="AS110" i="14" s="1"/>
  <c r="G112" i="14"/>
  <c r="H112" i="14" s="1"/>
  <c r="K113" i="14"/>
  <c r="DL110" i="14"/>
  <c r="DH109" i="14"/>
  <c r="DI109" i="14" s="1"/>
  <c r="GA106" i="14"/>
  <c r="GC106" i="14" s="1"/>
  <c r="EQ108" i="14"/>
  <c r="ER108" i="14" s="1"/>
  <c r="EU109" i="14"/>
  <c r="HM107" i="14"/>
  <c r="HI106" i="14"/>
  <c r="BY110" i="14"/>
  <c r="CC111" i="14"/>
  <c r="FZ107" i="14"/>
  <c r="GA107" i="14" s="1"/>
  <c r="GD108" i="14"/>
  <c r="AT112" i="14"/>
  <c r="AP111" i="14"/>
  <c r="AQ111" i="14" s="1"/>
  <c r="B213" i="14"/>
  <c r="O214" i="14"/>
  <c r="EN206" i="14"/>
  <c r="EO206" i="14"/>
  <c r="EP206" i="14"/>
  <c r="ET206" i="14"/>
  <c r="J212" i="14"/>
  <c r="D212" i="14"/>
  <c r="E212" i="14"/>
  <c r="F212" i="14"/>
  <c r="FA208" i="14"/>
  <c r="EL207" i="14"/>
  <c r="EY212" i="14"/>
  <c r="GH213" i="14"/>
  <c r="AK211" i="14"/>
  <c r="AX212" i="14"/>
  <c r="GI209" i="14"/>
  <c r="CG214" i="14"/>
  <c r="AO210" i="14"/>
  <c r="AS210" i="14"/>
  <c r="AM210" i="14"/>
  <c r="AN210" i="14"/>
  <c r="EZ210" i="14"/>
  <c r="HL205" i="14"/>
  <c r="HF205" i="14"/>
  <c r="HG205" i="14"/>
  <c r="HH205" i="14"/>
  <c r="DK207" i="14"/>
  <c r="DE207" i="14"/>
  <c r="DF207" i="14"/>
  <c r="DG207" i="14"/>
  <c r="HQ213" i="14"/>
  <c r="CB208" i="14"/>
  <c r="BV208" i="14"/>
  <c r="BW208" i="14"/>
  <c r="BX208" i="14"/>
  <c r="DP214" i="14"/>
  <c r="FW205" i="14"/>
  <c r="FX205" i="14"/>
  <c r="FY205" i="14"/>
  <c r="GC205" i="14"/>
  <c r="HS207" i="14"/>
  <c r="HD206" i="14"/>
  <c r="GJ207" i="14"/>
  <c r="FU206" i="14"/>
  <c r="DR209" i="14"/>
  <c r="DC208" i="14"/>
  <c r="CI210" i="14"/>
  <c r="BT209" i="14"/>
  <c r="HR209" i="14"/>
  <c r="F23" i="3" l="1"/>
  <c r="E24" i="3"/>
  <c r="BZ110" i="14"/>
  <c r="CB110" i="14" s="1"/>
  <c r="CC112" i="14"/>
  <c r="BY111" i="14"/>
  <c r="BZ111" i="14" s="1"/>
  <c r="HJ106" i="14"/>
  <c r="HL106" i="14" s="1"/>
  <c r="AP112" i="14"/>
  <c r="AQ112" i="14" s="1"/>
  <c r="AT113" i="14"/>
  <c r="HM108" i="14"/>
  <c r="HI107" i="14"/>
  <c r="HJ107" i="14" s="1"/>
  <c r="DL111" i="14"/>
  <c r="DH110" i="14"/>
  <c r="FZ108" i="14"/>
  <c r="GA108" i="14" s="1"/>
  <c r="GD109" i="14"/>
  <c r="EQ109" i="14"/>
  <c r="ER109" i="14" s="1"/>
  <c r="EU110" i="14"/>
  <c r="G113" i="14"/>
  <c r="H113" i="14" s="1"/>
  <c r="K114" i="14"/>
  <c r="HQ214" i="14"/>
  <c r="EY213" i="14"/>
  <c r="DR210" i="14"/>
  <c r="DC209" i="14"/>
  <c r="EZ211" i="14"/>
  <c r="CG215" i="14"/>
  <c r="BX209" i="14"/>
  <c r="CB209" i="14"/>
  <c r="BV209" i="14"/>
  <c r="BW209" i="14"/>
  <c r="AK212" i="14"/>
  <c r="AX213" i="14"/>
  <c r="EP207" i="14"/>
  <c r="ET207" i="14"/>
  <c r="EN207" i="14"/>
  <c r="EO207" i="14"/>
  <c r="DP215" i="14"/>
  <c r="GJ208" i="14"/>
  <c r="FU207" i="14"/>
  <c r="GI210" i="14"/>
  <c r="AN211" i="14"/>
  <c r="AO211" i="14"/>
  <c r="AS211" i="14"/>
  <c r="AM211" i="14"/>
  <c r="FA209" i="14"/>
  <c r="EL208" i="14"/>
  <c r="GC206" i="14"/>
  <c r="FW206" i="14"/>
  <c r="FX206" i="14"/>
  <c r="FY206" i="14"/>
  <c r="CI211" i="14"/>
  <c r="BT210" i="14"/>
  <c r="HL206" i="14"/>
  <c r="HF206" i="14"/>
  <c r="HG206" i="14"/>
  <c r="HH206" i="14"/>
  <c r="GH214" i="14"/>
  <c r="O215" i="14"/>
  <c r="B214" i="14"/>
  <c r="DG208" i="14"/>
  <c r="DK208" i="14"/>
  <c r="DE208" i="14"/>
  <c r="DF208" i="14"/>
  <c r="HR210" i="14"/>
  <c r="HS208" i="14"/>
  <c r="HD207" i="14"/>
  <c r="F213" i="14"/>
  <c r="D213" i="14"/>
  <c r="E213" i="14"/>
  <c r="J213" i="14"/>
  <c r="F24" i="3" l="1"/>
  <c r="E25" i="3"/>
  <c r="DI110" i="14"/>
  <c r="DK110" i="14"/>
  <c r="FZ109" i="14"/>
  <c r="GA109" i="14" s="1"/>
  <c r="GD110" i="14"/>
  <c r="AT114" i="14"/>
  <c r="AP113" i="14"/>
  <c r="AQ113" i="14" s="1"/>
  <c r="G114" i="14"/>
  <c r="K115" i="14"/>
  <c r="DL112" i="14"/>
  <c r="DH111" i="14"/>
  <c r="DI111" i="14" s="1"/>
  <c r="EU111" i="14"/>
  <c r="EQ110" i="14"/>
  <c r="HI108" i="14"/>
  <c r="HJ108" i="14" s="1"/>
  <c r="HM109" i="14"/>
  <c r="CC113" i="14"/>
  <c r="BY112" i="14"/>
  <c r="BZ112" i="14" s="1"/>
  <c r="FX207" i="14"/>
  <c r="FY207" i="14"/>
  <c r="GC207" i="14"/>
  <c r="FW207" i="14"/>
  <c r="HF207" i="14"/>
  <c r="HG207" i="14"/>
  <c r="HH207" i="14"/>
  <c r="HL207" i="14"/>
  <c r="GJ209" i="14"/>
  <c r="FU208" i="14"/>
  <c r="EZ212" i="14"/>
  <c r="GH215" i="14"/>
  <c r="E214" i="14"/>
  <c r="F214" i="14"/>
  <c r="D214" i="14"/>
  <c r="J214" i="14"/>
  <c r="DP216" i="14"/>
  <c r="DF209" i="14"/>
  <c r="DG209" i="14"/>
  <c r="DK209" i="14"/>
  <c r="DE209" i="14"/>
  <c r="DR211" i="14"/>
  <c r="DC210" i="14"/>
  <c r="HS209" i="14"/>
  <c r="HD208" i="14"/>
  <c r="HR211" i="14"/>
  <c r="BW210" i="14"/>
  <c r="BX210" i="14"/>
  <c r="CB210" i="14"/>
  <c r="BV210" i="14"/>
  <c r="EO208" i="14"/>
  <c r="EP208" i="14"/>
  <c r="ET208" i="14"/>
  <c r="EN208" i="14"/>
  <c r="AX214" i="14"/>
  <c r="AK213" i="14"/>
  <c r="CG216" i="14"/>
  <c r="EY214" i="14"/>
  <c r="HQ215" i="14"/>
  <c r="O216" i="14"/>
  <c r="B215" i="14"/>
  <c r="CI212" i="14"/>
  <c r="BT211" i="14"/>
  <c r="FA210" i="14"/>
  <c r="EL209" i="14"/>
  <c r="GI211" i="14"/>
  <c r="AO212" i="14"/>
  <c r="AM212" i="14"/>
  <c r="AN212" i="14"/>
  <c r="AS212" i="14"/>
  <c r="F25" i="3" l="1"/>
  <c r="E26" i="3"/>
  <c r="ER110" i="14"/>
  <c r="ET110" i="14" s="1"/>
  <c r="HM110" i="14"/>
  <c r="HI109" i="14"/>
  <c r="HJ109" i="14" s="1"/>
  <c r="G115" i="14"/>
  <c r="H115" i="14" s="1"/>
  <c r="K116" i="14"/>
  <c r="H114" i="14"/>
  <c r="J114" i="14" s="1"/>
  <c r="EU112" i="14"/>
  <c r="EQ111" i="14"/>
  <c r="ER111" i="14" s="1"/>
  <c r="AT115" i="14"/>
  <c r="AP114" i="14"/>
  <c r="FZ110" i="14"/>
  <c r="GD111" i="14"/>
  <c r="BY113" i="14"/>
  <c r="BZ113" i="14" s="1"/>
  <c r="CC114" i="14"/>
  <c r="DL113" i="14"/>
  <c r="DH112" i="14"/>
  <c r="DI112" i="14" s="1"/>
  <c r="D215" i="14"/>
  <c r="E215" i="14"/>
  <c r="F215" i="14"/>
  <c r="J215" i="14"/>
  <c r="EY215" i="14"/>
  <c r="DE210" i="14"/>
  <c r="DF210" i="14"/>
  <c r="DG210" i="14"/>
  <c r="DK210" i="14"/>
  <c r="B216" i="14"/>
  <c r="O217" i="14"/>
  <c r="DR212" i="14"/>
  <c r="DC211" i="14"/>
  <c r="EZ213" i="14"/>
  <c r="CG217" i="14"/>
  <c r="DP217" i="14"/>
  <c r="GH216" i="14"/>
  <c r="FW208" i="14"/>
  <c r="FX208" i="14"/>
  <c r="FY208" i="14"/>
  <c r="GC208" i="14"/>
  <c r="FA211" i="14"/>
  <c r="EL210" i="14"/>
  <c r="HR212" i="14"/>
  <c r="GJ210" i="14"/>
  <c r="FU209" i="14"/>
  <c r="EN209" i="14"/>
  <c r="EO209" i="14"/>
  <c r="EP209" i="14"/>
  <c r="ET209" i="14"/>
  <c r="AN213" i="14"/>
  <c r="AO213" i="14"/>
  <c r="AM213" i="14"/>
  <c r="AS213" i="14"/>
  <c r="HL208" i="14"/>
  <c r="HF208" i="14"/>
  <c r="HG208" i="14"/>
  <c r="HH208" i="14"/>
  <c r="GI212" i="14"/>
  <c r="BV211" i="14"/>
  <c r="BW211" i="14"/>
  <c r="BX211" i="14"/>
  <c r="CB211" i="14"/>
  <c r="CI213" i="14"/>
  <c r="BT212" i="14"/>
  <c r="HQ216" i="14"/>
  <c r="AX215" i="14"/>
  <c r="AK214" i="14"/>
  <c r="HS210" i="14"/>
  <c r="HD209" i="14"/>
  <c r="E27" i="3" l="1"/>
  <c r="F26" i="3"/>
  <c r="GA110" i="14"/>
  <c r="GC110" i="14"/>
  <c r="GD112" i="14"/>
  <c r="FZ111" i="14"/>
  <c r="GA111" i="14" s="1"/>
  <c r="AQ114" i="14"/>
  <c r="AS114" i="14" s="1"/>
  <c r="G116" i="14"/>
  <c r="H116" i="14" s="1"/>
  <c r="K117" i="14"/>
  <c r="DL114" i="14"/>
  <c r="DH113" i="14"/>
  <c r="DI113" i="14" s="1"/>
  <c r="AT116" i="14"/>
  <c r="AP115" i="14"/>
  <c r="AQ115" i="14" s="1"/>
  <c r="CC115" i="14"/>
  <c r="BY114" i="14"/>
  <c r="EU113" i="14"/>
  <c r="EQ112" i="14"/>
  <c r="ER112" i="14" s="1"/>
  <c r="HI110" i="14"/>
  <c r="HM111" i="14"/>
  <c r="GC209" i="14"/>
  <c r="FW209" i="14"/>
  <c r="FX209" i="14"/>
  <c r="FY209" i="14"/>
  <c r="DP218" i="14"/>
  <c r="B217" i="14"/>
  <c r="O218" i="14"/>
  <c r="EY216" i="14"/>
  <c r="HQ217" i="14"/>
  <c r="GI213" i="14"/>
  <c r="GJ211" i="14"/>
  <c r="FU210" i="14"/>
  <c r="J216" i="14"/>
  <c r="D216" i="14"/>
  <c r="E216" i="14"/>
  <c r="F216" i="14"/>
  <c r="HR213" i="14"/>
  <c r="EZ214" i="14"/>
  <c r="AM214" i="14"/>
  <c r="AN214" i="14"/>
  <c r="AO214" i="14"/>
  <c r="AS214" i="14"/>
  <c r="ET210" i="14"/>
  <c r="EN210" i="14"/>
  <c r="EO210" i="14"/>
  <c r="EP210" i="14"/>
  <c r="CG218" i="14"/>
  <c r="DK211" i="14"/>
  <c r="DE211" i="14"/>
  <c r="DF211" i="14"/>
  <c r="DG211" i="14"/>
  <c r="HL209" i="14"/>
  <c r="HF209" i="14"/>
  <c r="HG209" i="14"/>
  <c r="HH209" i="14"/>
  <c r="HS211" i="14"/>
  <c r="HD210" i="14"/>
  <c r="BW212" i="14"/>
  <c r="BX212" i="14"/>
  <c r="BV212" i="14"/>
  <c r="CB212" i="14"/>
  <c r="AK215" i="14"/>
  <c r="AX216" i="14"/>
  <c r="CI214" i="14"/>
  <c r="BT213" i="14"/>
  <c r="FA212" i="14"/>
  <c r="EL211" i="14"/>
  <c r="GH217" i="14"/>
  <c r="DR213" i="14"/>
  <c r="DC212" i="14"/>
  <c r="E28" i="3" l="1"/>
  <c r="F27" i="3"/>
  <c r="HJ110" i="14"/>
  <c r="HL110" i="14"/>
  <c r="BZ114" i="14"/>
  <c r="CB114" i="14" s="1"/>
  <c r="G117" i="14"/>
  <c r="H117" i="14" s="1"/>
  <c r="K118" i="14"/>
  <c r="CC116" i="14"/>
  <c r="BY115" i="14"/>
  <c r="BZ115" i="14" s="1"/>
  <c r="AP116" i="14"/>
  <c r="AQ116" i="14" s="1"/>
  <c r="AT117" i="14"/>
  <c r="HM112" i="14"/>
  <c r="HI111" i="14"/>
  <c r="HJ111" i="14" s="1"/>
  <c r="EQ113" i="14"/>
  <c r="ER113" i="14" s="1"/>
  <c r="EU114" i="14"/>
  <c r="DL115" i="14"/>
  <c r="DH114" i="14"/>
  <c r="GD113" i="14"/>
  <c r="FZ112" i="14"/>
  <c r="GA112" i="14" s="1"/>
  <c r="HQ218" i="14"/>
  <c r="HR214" i="14"/>
  <c r="DP219" i="14"/>
  <c r="DE212" i="14"/>
  <c r="DF212" i="14"/>
  <c r="DG212" i="14"/>
  <c r="DK212" i="14"/>
  <c r="EY217" i="14"/>
  <c r="AS215" i="14"/>
  <c r="AM215" i="14"/>
  <c r="AN215" i="14"/>
  <c r="AO215" i="14"/>
  <c r="EZ215" i="14"/>
  <c r="GI214" i="14"/>
  <c r="BV213" i="14"/>
  <c r="BW213" i="14"/>
  <c r="BX213" i="14"/>
  <c r="CB213" i="14"/>
  <c r="CI215" i="14"/>
  <c r="BT214" i="14"/>
  <c r="AK216" i="14"/>
  <c r="AX217" i="14"/>
  <c r="ET211" i="14"/>
  <c r="EN211" i="14"/>
  <c r="EO211" i="14"/>
  <c r="EP211" i="14"/>
  <c r="CG219" i="14"/>
  <c r="GC210" i="14"/>
  <c r="FW210" i="14"/>
  <c r="FX210" i="14"/>
  <c r="FY210" i="14"/>
  <c r="B218" i="14"/>
  <c r="O219" i="14"/>
  <c r="DR214" i="14"/>
  <c r="DC213" i="14"/>
  <c r="GH218" i="14"/>
  <c r="HL210" i="14"/>
  <c r="HF210" i="14"/>
  <c r="HG210" i="14"/>
  <c r="HH210" i="14"/>
  <c r="FA213" i="14"/>
  <c r="EL212" i="14"/>
  <c r="HS212" i="14"/>
  <c r="HD211" i="14"/>
  <c r="GJ212" i="14"/>
  <c r="FU211" i="14"/>
  <c r="J217" i="14"/>
  <c r="D217" i="14"/>
  <c r="F217" i="14"/>
  <c r="E217" i="14"/>
  <c r="E29" i="3" l="1"/>
  <c r="F28" i="3"/>
  <c r="EQ114" i="14"/>
  <c r="EU115" i="14"/>
  <c r="BY116" i="14"/>
  <c r="BZ116" i="14" s="1"/>
  <c r="CC117" i="14"/>
  <c r="G118" i="14"/>
  <c r="H118" i="14" s="1"/>
  <c r="K119" i="14"/>
  <c r="FZ113" i="14"/>
  <c r="GA113" i="14" s="1"/>
  <c r="GD114" i="14"/>
  <c r="HI112" i="14"/>
  <c r="HJ112" i="14" s="1"/>
  <c r="HM113" i="14"/>
  <c r="DI114" i="14"/>
  <c r="DK114" i="14" s="1"/>
  <c r="AP117" i="14"/>
  <c r="AQ117" i="14" s="1"/>
  <c r="AT118" i="14"/>
  <c r="DL116" i="14"/>
  <c r="DH115" i="14"/>
  <c r="DI115" i="14" s="1"/>
  <c r="GJ213" i="14"/>
  <c r="FU212" i="14"/>
  <c r="DR215" i="14"/>
  <c r="DC214" i="14"/>
  <c r="GC211" i="14"/>
  <c r="FW211" i="14"/>
  <c r="FX211" i="14"/>
  <c r="FY211" i="14"/>
  <c r="AK217" i="14"/>
  <c r="AX218" i="14"/>
  <c r="HL211" i="14"/>
  <c r="HF211" i="14"/>
  <c r="HH211" i="14"/>
  <c r="HG211" i="14"/>
  <c r="J218" i="14"/>
  <c r="D218" i="14"/>
  <c r="E218" i="14"/>
  <c r="F218" i="14"/>
  <c r="CG220" i="14"/>
  <c r="AS216" i="14"/>
  <c r="AM216" i="14"/>
  <c r="AO216" i="14"/>
  <c r="AN216" i="14"/>
  <c r="HR215" i="14"/>
  <c r="HS213" i="14"/>
  <c r="HD212" i="14"/>
  <c r="ET212" i="14"/>
  <c r="EN212" i="14"/>
  <c r="EO212" i="14"/>
  <c r="EP212" i="14"/>
  <c r="B219" i="14"/>
  <c r="O220" i="14"/>
  <c r="CB214" i="14"/>
  <c r="BV214" i="14"/>
  <c r="BW214" i="14"/>
  <c r="BX214" i="14"/>
  <c r="HQ219" i="14"/>
  <c r="DK213" i="14"/>
  <c r="DE213" i="14"/>
  <c r="DF213" i="14"/>
  <c r="DG213" i="14"/>
  <c r="FA214" i="14"/>
  <c r="EL213" i="14"/>
  <c r="GH219" i="14"/>
  <c r="CI216" i="14"/>
  <c r="BT215" i="14"/>
  <c r="GI215" i="14"/>
  <c r="EZ216" i="14"/>
  <c r="EY218" i="14"/>
  <c r="DP220" i="14"/>
  <c r="E30" i="3" l="1"/>
  <c r="F29" i="3"/>
  <c r="G119" i="14"/>
  <c r="H119" i="14" s="1"/>
  <c r="K120" i="14"/>
  <c r="HM114" i="14"/>
  <c r="HI113" i="14"/>
  <c r="HJ113" i="14" s="1"/>
  <c r="BY117" i="14"/>
  <c r="BZ117" i="14" s="1"/>
  <c r="CC118" i="14"/>
  <c r="DL117" i="14"/>
  <c r="DH116" i="14"/>
  <c r="DI116" i="14" s="1"/>
  <c r="AP118" i="14"/>
  <c r="AQ118" i="14" s="1"/>
  <c r="AT119" i="14"/>
  <c r="GD115" i="14"/>
  <c r="FZ114" i="14"/>
  <c r="EU116" i="14"/>
  <c r="EQ115" i="14"/>
  <c r="ER115" i="14" s="1"/>
  <c r="ER114" i="14"/>
  <c r="ET114" i="14"/>
  <c r="DK214" i="14"/>
  <c r="DE214" i="14"/>
  <c r="DG214" i="14"/>
  <c r="DF214" i="14"/>
  <c r="FA215" i="14"/>
  <c r="EL214" i="14"/>
  <c r="CG221" i="14"/>
  <c r="DR216" i="14"/>
  <c r="DC215" i="14"/>
  <c r="DP221" i="14"/>
  <c r="GH220" i="14"/>
  <c r="HQ220" i="14"/>
  <c r="O221" i="14"/>
  <c r="B220" i="14"/>
  <c r="HL212" i="14"/>
  <c r="HF212" i="14"/>
  <c r="HG212" i="14"/>
  <c r="HH212" i="14"/>
  <c r="GC212" i="14"/>
  <c r="FW212" i="14"/>
  <c r="FY212" i="14"/>
  <c r="FX212" i="14"/>
  <c r="EY219" i="14"/>
  <c r="F219" i="14"/>
  <c r="D219" i="14"/>
  <c r="E219" i="14"/>
  <c r="J219" i="14"/>
  <c r="HS214" i="14"/>
  <c r="HD213" i="14"/>
  <c r="GJ214" i="14"/>
  <c r="FU213" i="14"/>
  <c r="CB215" i="14"/>
  <c r="BV215" i="14"/>
  <c r="BX215" i="14"/>
  <c r="BW215" i="14"/>
  <c r="CI217" i="14"/>
  <c r="BT216" i="14"/>
  <c r="AK218" i="14"/>
  <c r="AX219" i="14"/>
  <c r="ET213" i="14"/>
  <c r="EN213" i="14"/>
  <c r="EP213" i="14"/>
  <c r="EO213" i="14"/>
  <c r="GI216" i="14"/>
  <c r="EZ217" i="14"/>
  <c r="HR216" i="14"/>
  <c r="AS217" i="14"/>
  <c r="AM217" i="14"/>
  <c r="AN217" i="14"/>
  <c r="AO217" i="14"/>
  <c r="E31" i="3" l="1"/>
  <c r="F30" i="3"/>
  <c r="GA114" i="14"/>
  <c r="GC114" i="14" s="1"/>
  <c r="CC119" i="14"/>
  <c r="BY118" i="14"/>
  <c r="BZ118" i="14" s="1"/>
  <c r="GD116" i="14"/>
  <c r="FZ115" i="14"/>
  <c r="GA115" i="14" s="1"/>
  <c r="AT120" i="14"/>
  <c r="AP119" i="14"/>
  <c r="AQ119" i="14" s="1"/>
  <c r="HI114" i="14"/>
  <c r="HM115" i="14"/>
  <c r="G120" i="14"/>
  <c r="H120" i="14" s="1"/>
  <c r="K121" i="14"/>
  <c r="EU117" i="14"/>
  <c r="EQ116" i="14"/>
  <c r="ER116" i="14" s="1"/>
  <c r="DH117" i="14"/>
  <c r="DI117" i="14" s="1"/>
  <c r="DL118" i="14"/>
  <c r="GC213" i="14"/>
  <c r="FW213" i="14"/>
  <c r="FX213" i="14"/>
  <c r="FY213" i="14"/>
  <c r="DK215" i="14"/>
  <c r="DE215" i="14"/>
  <c r="DF215" i="14"/>
  <c r="DG215" i="14"/>
  <c r="EZ218" i="14"/>
  <c r="AO218" i="14"/>
  <c r="AM218" i="14"/>
  <c r="AN218" i="14"/>
  <c r="AS218" i="14"/>
  <c r="CI218" i="14"/>
  <c r="BT217" i="14"/>
  <c r="GJ215" i="14"/>
  <c r="FU214" i="14"/>
  <c r="DR217" i="14"/>
  <c r="DC216" i="14"/>
  <c r="HH213" i="14"/>
  <c r="HF213" i="14"/>
  <c r="HG213" i="14"/>
  <c r="HL213" i="14"/>
  <c r="EY220" i="14"/>
  <c r="E220" i="14"/>
  <c r="F220" i="14"/>
  <c r="D220" i="14"/>
  <c r="J220" i="14"/>
  <c r="GH221" i="14"/>
  <c r="CG222" i="14"/>
  <c r="AX220" i="14"/>
  <c r="AK219" i="14"/>
  <c r="HS215" i="14"/>
  <c r="HD214" i="14"/>
  <c r="B221" i="14"/>
  <c r="O222" i="14"/>
  <c r="CB216" i="14"/>
  <c r="BV216" i="14"/>
  <c r="BW216" i="14"/>
  <c r="BX216" i="14"/>
  <c r="HQ221" i="14"/>
  <c r="DP222" i="14"/>
  <c r="ET214" i="14"/>
  <c r="EN214" i="14"/>
  <c r="EO214" i="14"/>
  <c r="EP214" i="14"/>
  <c r="GI217" i="14"/>
  <c r="HR217" i="14"/>
  <c r="FA216" i="14"/>
  <c r="EL215" i="14"/>
  <c r="E32" i="3" l="1"/>
  <c r="F32" i="3" s="1"/>
  <c r="F31" i="3"/>
  <c r="G121" i="14"/>
  <c r="H121" i="14" s="1"/>
  <c r="K122" i="14"/>
  <c r="FZ116" i="14"/>
  <c r="GA116" i="14" s="1"/>
  <c r="GD117" i="14"/>
  <c r="DL119" i="14"/>
  <c r="DH118" i="14"/>
  <c r="DI118" i="14" s="1"/>
  <c r="HI115" i="14"/>
  <c r="HJ115" i="14" s="1"/>
  <c r="HM116" i="14"/>
  <c r="HJ114" i="14"/>
  <c r="HL114" i="14" s="1"/>
  <c r="CC120" i="14"/>
  <c r="BY119" i="14"/>
  <c r="BZ119" i="14" s="1"/>
  <c r="EQ117" i="14"/>
  <c r="ER117" i="14" s="1"/>
  <c r="EU118" i="14"/>
  <c r="AT121" i="14"/>
  <c r="AP120" i="14"/>
  <c r="AQ120" i="14" s="1"/>
  <c r="AN219" i="14"/>
  <c r="AO219" i="14"/>
  <c r="AM219" i="14"/>
  <c r="AS219" i="14"/>
  <c r="BX217" i="14"/>
  <c r="BV217" i="14"/>
  <c r="BW217" i="14"/>
  <c r="CB217" i="14"/>
  <c r="EP215" i="14"/>
  <c r="EN215" i="14"/>
  <c r="EO215" i="14"/>
  <c r="ET215" i="14"/>
  <c r="AX221" i="14"/>
  <c r="AK220" i="14"/>
  <c r="CI219" i="14"/>
  <c r="BT218" i="14"/>
  <c r="EZ219" i="14"/>
  <c r="O223" i="14"/>
  <c r="B222" i="14"/>
  <c r="CG223" i="14"/>
  <c r="DG216" i="14"/>
  <c r="DE216" i="14"/>
  <c r="DF216" i="14"/>
  <c r="DK216" i="14"/>
  <c r="DR218" i="14"/>
  <c r="DC217" i="14"/>
  <c r="FA217" i="14"/>
  <c r="EL216" i="14"/>
  <c r="HQ222" i="14"/>
  <c r="HG214" i="14"/>
  <c r="HH214" i="14"/>
  <c r="HF214" i="14"/>
  <c r="HL214" i="14"/>
  <c r="GH222" i="14"/>
  <c r="EY221" i="14"/>
  <c r="FY214" i="14"/>
  <c r="FW214" i="14"/>
  <c r="FX214" i="14"/>
  <c r="GC214" i="14"/>
  <c r="DP223" i="14"/>
  <c r="HR218" i="14"/>
  <c r="D221" i="14"/>
  <c r="E221" i="14"/>
  <c r="F221" i="14"/>
  <c r="J221" i="14"/>
  <c r="GI218" i="14"/>
  <c r="HS216" i="14"/>
  <c r="HD215" i="14"/>
  <c r="GJ216" i="14"/>
  <c r="FU215" i="14"/>
  <c r="CC121" i="14" l="1"/>
  <c r="BY120" i="14"/>
  <c r="BZ120" i="14" s="1"/>
  <c r="DH119" i="14"/>
  <c r="DI119" i="14" s="1"/>
  <c r="DL120" i="14"/>
  <c r="FZ117" i="14"/>
  <c r="GA117" i="14" s="1"/>
  <c r="GD118" i="14"/>
  <c r="AP121" i="14"/>
  <c r="AQ121" i="14" s="1"/>
  <c r="AT122" i="14"/>
  <c r="EU119" i="14"/>
  <c r="EQ118" i="14"/>
  <c r="ER118" i="14" s="1"/>
  <c r="HI116" i="14"/>
  <c r="HJ116" i="14" s="1"/>
  <c r="HM117" i="14"/>
  <c r="G122" i="14"/>
  <c r="K123" i="14"/>
  <c r="HQ223" i="14"/>
  <c r="DF217" i="14"/>
  <c r="DG217" i="14"/>
  <c r="DE217" i="14"/>
  <c r="DK217" i="14"/>
  <c r="CG224" i="14"/>
  <c r="AM220" i="14"/>
  <c r="AN220" i="14"/>
  <c r="AO220" i="14"/>
  <c r="AS220" i="14"/>
  <c r="DP224" i="14"/>
  <c r="DR219" i="14"/>
  <c r="DC218" i="14"/>
  <c r="AK221" i="14"/>
  <c r="AX222" i="14"/>
  <c r="EY222" i="14"/>
  <c r="EO216" i="14"/>
  <c r="EP216" i="14"/>
  <c r="EN216" i="14"/>
  <c r="ET216" i="14"/>
  <c r="D222" i="14"/>
  <c r="E222" i="14"/>
  <c r="F222" i="14"/>
  <c r="J222" i="14"/>
  <c r="FA218" i="14"/>
  <c r="EL217" i="14"/>
  <c r="B223" i="14"/>
  <c r="O224" i="14"/>
  <c r="EZ220" i="14"/>
  <c r="GJ217" i="14"/>
  <c r="FU216" i="14"/>
  <c r="HF215" i="14"/>
  <c r="HG215" i="14"/>
  <c r="HH215" i="14"/>
  <c r="HL215" i="14"/>
  <c r="BW218" i="14"/>
  <c r="BX218" i="14"/>
  <c r="BV218" i="14"/>
  <c r="CB218" i="14"/>
  <c r="FX215" i="14"/>
  <c r="FY215" i="14"/>
  <c r="FW215" i="14"/>
  <c r="GC215" i="14"/>
  <c r="HS217" i="14"/>
  <c r="HD216" i="14"/>
  <c r="GH223" i="14"/>
  <c r="GI219" i="14"/>
  <c r="HR219" i="14"/>
  <c r="CI220" i="14"/>
  <c r="BT219" i="14"/>
  <c r="HI117" i="14" l="1"/>
  <c r="HJ117" i="14" s="1"/>
  <c r="HM118" i="14"/>
  <c r="FZ118" i="14"/>
  <c r="GA118" i="14" s="1"/>
  <c r="GD119" i="14"/>
  <c r="DL121" i="14"/>
  <c r="DH120" i="14"/>
  <c r="DI120" i="14" s="1"/>
  <c r="EU120" i="14"/>
  <c r="EQ119" i="14"/>
  <c r="ER119" i="14" s="1"/>
  <c r="G123" i="14"/>
  <c r="H123" i="14" s="1"/>
  <c r="K124" i="14"/>
  <c r="AP122" i="14"/>
  <c r="AT123" i="14"/>
  <c r="H122" i="14"/>
  <c r="J122" i="14"/>
  <c r="CC122" i="14"/>
  <c r="BY121" i="14"/>
  <c r="BZ121" i="14" s="1"/>
  <c r="BV219" i="14"/>
  <c r="BW219" i="14"/>
  <c r="BX219" i="14"/>
  <c r="CB219" i="14"/>
  <c r="GH224" i="14"/>
  <c r="DE218" i="14"/>
  <c r="DF218" i="14"/>
  <c r="DG218" i="14"/>
  <c r="DK218" i="14"/>
  <c r="CI221" i="14"/>
  <c r="BT220" i="14"/>
  <c r="EZ221" i="14"/>
  <c r="DR220" i="14"/>
  <c r="DC219" i="14"/>
  <c r="HL216" i="14"/>
  <c r="HF216" i="14"/>
  <c r="HG216" i="14"/>
  <c r="HH216" i="14"/>
  <c r="B224" i="14"/>
  <c r="O225" i="14"/>
  <c r="EY223" i="14"/>
  <c r="AK222" i="14"/>
  <c r="AX223" i="14"/>
  <c r="HS218" i="14"/>
  <c r="HD217" i="14"/>
  <c r="J223" i="14"/>
  <c r="D223" i="14"/>
  <c r="E223" i="14"/>
  <c r="F223" i="14"/>
  <c r="AS221" i="14"/>
  <c r="AM221" i="14"/>
  <c r="AN221" i="14"/>
  <c r="AO221" i="14"/>
  <c r="FW216" i="14"/>
  <c r="FX216" i="14"/>
  <c r="FY216" i="14"/>
  <c r="GC216" i="14"/>
  <c r="EN217" i="14"/>
  <c r="EO217" i="14"/>
  <c r="EP217" i="14"/>
  <c r="ET217" i="14"/>
  <c r="CG225" i="14"/>
  <c r="HR220" i="14"/>
  <c r="GI220" i="14"/>
  <c r="GJ218" i="14"/>
  <c r="FU217" i="14"/>
  <c r="FA219" i="14"/>
  <c r="EL218" i="14"/>
  <c r="DP225" i="14"/>
  <c r="HQ224" i="14"/>
  <c r="AP123" i="14" l="1"/>
  <c r="AQ123" i="14" s="1"/>
  <c r="AT124" i="14"/>
  <c r="AQ122" i="14"/>
  <c r="AS122" i="14" s="1"/>
  <c r="DL122" i="14"/>
  <c r="DH121" i="14"/>
  <c r="DI121" i="14" s="1"/>
  <c r="G124" i="14"/>
  <c r="K125" i="14"/>
  <c r="FZ119" i="14"/>
  <c r="GA119" i="14" s="1"/>
  <c r="GD120" i="14"/>
  <c r="BY122" i="14"/>
  <c r="CC123" i="14"/>
  <c r="HM119" i="14"/>
  <c r="HI118" i="14"/>
  <c r="HJ118" i="14" s="1"/>
  <c r="EQ120" i="14"/>
  <c r="ER120" i="14" s="1"/>
  <c r="EU121" i="14"/>
  <c r="AK223" i="14"/>
  <c r="AX224" i="14"/>
  <c r="CB220" i="14"/>
  <c r="BV220" i="14"/>
  <c r="BW220" i="14"/>
  <c r="BX220" i="14"/>
  <c r="GI221" i="14"/>
  <c r="CG226" i="14"/>
  <c r="AS222" i="14"/>
  <c r="AM222" i="14"/>
  <c r="AN222" i="14"/>
  <c r="AO222" i="14"/>
  <c r="CI222" i="14"/>
  <c r="BT221" i="14"/>
  <c r="GH225" i="14"/>
  <c r="HL217" i="14"/>
  <c r="HF217" i="14"/>
  <c r="HH217" i="14"/>
  <c r="HG217" i="14"/>
  <c r="EY224" i="14"/>
  <c r="FA220" i="14"/>
  <c r="EL219" i="14"/>
  <c r="HS219" i="14"/>
  <c r="HD218" i="14"/>
  <c r="EZ222" i="14"/>
  <c r="DP226" i="14"/>
  <c r="GC217" i="14"/>
  <c r="FW217" i="14"/>
  <c r="FX217" i="14"/>
  <c r="FY217" i="14"/>
  <c r="B225" i="14"/>
  <c r="O226" i="14"/>
  <c r="DK219" i="14"/>
  <c r="DE219" i="14"/>
  <c r="DF219" i="14"/>
  <c r="DG219" i="14"/>
  <c r="HQ225" i="14"/>
  <c r="ET218" i="14"/>
  <c r="EN218" i="14"/>
  <c r="EO218" i="14"/>
  <c r="EP218" i="14"/>
  <c r="GJ219" i="14"/>
  <c r="FU218" i="14"/>
  <c r="HR221" i="14"/>
  <c r="J224" i="14"/>
  <c r="D224" i="14"/>
  <c r="E224" i="14"/>
  <c r="F224" i="14"/>
  <c r="DR221" i="14"/>
  <c r="DC220" i="14"/>
  <c r="H124" i="14" l="1"/>
  <c r="J124" i="14" s="1"/>
  <c r="CC124" i="14"/>
  <c r="BY123" i="14"/>
  <c r="BZ123" i="14" s="1"/>
  <c r="BZ122" i="14"/>
  <c r="CB122" i="14" s="1"/>
  <c r="DH122" i="14"/>
  <c r="DL123" i="14"/>
  <c r="EU122" i="14"/>
  <c r="EQ121" i="14"/>
  <c r="ER121" i="14" s="1"/>
  <c r="FZ120" i="14"/>
  <c r="GA120" i="14" s="1"/>
  <c r="GD121" i="14"/>
  <c r="G125" i="14"/>
  <c r="H125" i="14" s="1"/>
  <c r="K126" i="14"/>
  <c r="AP124" i="14"/>
  <c r="AT125" i="14"/>
  <c r="HI119" i="14"/>
  <c r="HJ119" i="14" s="1"/>
  <c r="HM120" i="14"/>
  <c r="HL218" i="14"/>
  <c r="HF218" i="14"/>
  <c r="HG218" i="14"/>
  <c r="HH218" i="14"/>
  <c r="CB221" i="14"/>
  <c r="BV221" i="14"/>
  <c r="BW221" i="14"/>
  <c r="BX221" i="14"/>
  <c r="HR222" i="14"/>
  <c r="HS220" i="14"/>
  <c r="HD219" i="14"/>
  <c r="CI223" i="14"/>
  <c r="BT222" i="14"/>
  <c r="HQ226" i="14"/>
  <c r="O227" i="14"/>
  <c r="B226" i="14"/>
  <c r="ET219" i="14"/>
  <c r="EN219" i="14"/>
  <c r="EP219" i="14"/>
  <c r="EO219" i="14"/>
  <c r="CG227" i="14"/>
  <c r="DR222" i="14"/>
  <c r="DC221" i="14"/>
  <c r="GJ220" i="14"/>
  <c r="FU219" i="14"/>
  <c r="D225" i="14"/>
  <c r="E225" i="14"/>
  <c r="F225" i="14"/>
  <c r="J225" i="14"/>
  <c r="DP227" i="14"/>
  <c r="FA221" i="14"/>
  <c r="EL220" i="14"/>
  <c r="EY225" i="14"/>
  <c r="GH226" i="14"/>
  <c r="AK224" i="14"/>
  <c r="AX225" i="14"/>
  <c r="DK220" i="14"/>
  <c r="DE220" i="14"/>
  <c r="DG220" i="14"/>
  <c r="DF220" i="14"/>
  <c r="GC218" i="14"/>
  <c r="FW218" i="14"/>
  <c r="FY218" i="14"/>
  <c r="FX218" i="14"/>
  <c r="EZ223" i="14"/>
  <c r="GI222" i="14"/>
  <c r="AS223" i="14"/>
  <c r="AM223" i="14"/>
  <c r="AN223" i="14"/>
  <c r="AO223" i="14"/>
  <c r="AQ124" i="14" l="1"/>
  <c r="AS124" i="14" s="1"/>
  <c r="G126" i="14"/>
  <c r="K127" i="14"/>
  <c r="DL124" i="14"/>
  <c r="DH123" i="14"/>
  <c r="DI123" i="14" s="1"/>
  <c r="DI122" i="14"/>
  <c r="DK122" i="14" s="1"/>
  <c r="HM121" i="14"/>
  <c r="HI120" i="14"/>
  <c r="HJ120" i="14" s="1"/>
  <c r="GD122" i="14"/>
  <c r="FZ121" i="14"/>
  <c r="GA121" i="14" s="1"/>
  <c r="AT126" i="14"/>
  <c r="AP125" i="14"/>
  <c r="AQ125" i="14" s="1"/>
  <c r="EU123" i="14"/>
  <c r="EQ122" i="14"/>
  <c r="BY124" i="14"/>
  <c r="CC125" i="14"/>
  <c r="ET220" i="14"/>
  <c r="EN220" i="14"/>
  <c r="EO220" i="14"/>
  <c r="EP220" i="14"/>
  <c r="CB222" i="14"/>
  <c r="BV222" i="14"/>
  <c r="BW222" i="14"/>
  <c r="BX222" i="14"/>
  <c r="EZ224" i="14"/>
  <c r="EY226" i="14"/>
  <c r="FA222" i="14"/>
  <c r="EL221" i="14"/>
  <c r="CG228" i="14"/>
  <c r="CI224" i="14"/>
  <c r="BT223" i="14"/>
  <c r="HR223" i="14"/>
  <c r="AX226" i="14"/>
  <c r="AK225" i="14"/>
  <c r="DP228" i="14"/>
  <c r="GC219" i="14"/>
  <c r="FW219" i="14"/>
  <c r="FX219" i="14"/>
  <c r="FY219" i="14"/>
  <c r="F226" i="14"/>
  <c r="J226" i="14"/>
  <c r="D226" i="14"/>
  <c r="E226" i="14"/>
  <c r="HH219" i="14"/>
  <c r="HF219" i="14"/>
  <c r="HG219" i="14"/>
  <c r="HL219" i="14"/>
  <c r="GJ221" i="14"/>
  <c r="FU220" i="14"/>
  <c r="B227" i="14"/>
  <c r="O228" i="14"/>
  <c r="HS221" i="14"/>
  <c r="HD220" i="14"/>
  <c r="GH227" i="14"/>
  <c r="DK221" i="14"/>
  <c r="DE221" i="14"/>
  <c r="DF221" i="14"/>
  <c r="DG221" i="14"/>
  <c r="AM224" i="14"/>
  <c r="AN224" i="14"/>
  <c r="AO224" i="14"/>
  <c r="AS224" i="14"/>
  <c r="GI223" i="14"/>
  <c r="DR223" i="14"/>
  <c r="DC222" i="14"/>
  <c r="HQ227" i="14"/>
  <c r="BZ124" i="14" l="1"/>
  <c r="CB124" i="14"/>
  <c r="H126" i="14"/>
  <c r="J126" i="14" s="1"/>
  <c r="AP126" i="14"/>
  <c r="AT127" i="14"/>
  <c r="BY125" i="14"/>
  <c r="BZ125" i="14" s="1"/>
  <c r="CC126" i="14"/>
  <c r="FZ122" i="14"/>
  <c r="GD123" i="14"/>
  <c r="DH124" i="14"/>
  <c r="DL125" i="14"/>
  <c r="ER122" i="14"/>
  <c r="ET122" i="14" s="1"/>
  <c r="G127" i="14"/>
  <c r="H127" i="14" s="1"/>
  <c r="K128" i="14"/>
  <c r="EU124" i="14"/>
  <c r="EQ123" i="14"/>
  <c r="ER123" i="14" s="1"/>
  <c r="HI121" i="14"/>
  <c r="HJ121" i="14" s="1"/>
  <c r="HM122" i="14"/>
  <c r="B228" i="14"/>
  <c r="O229" i="14"/>
  <c r="AO225" i="14"/>
  <c r="AS225" i="14"/>
  <c r="AM225" i="14"/>
  <c r="AN225" i="14"/>
  <c r="CG229" i="14"/>
  <c r="J227" i="14"/>
  <c r="D227" i="14"/>
  <c r="E227" i="14"/>
  <c r="F227" i="14"/>
  <c r="AK226" i="14"/>
  <c r="AX227" i="14"/>
  <c r="FY220" i="14"/>
  <c r="FW220" i="14"/>
  <c r="FX220" i="14"/>
  <c r="GC220" i="14"/>
  <c r="DP229" i="14"/>
  <c r="ET221" i="14"/>
  <c r="EN221" i="14"/>
  <c r="EO221" i="14"/>
  <c r="EP221" i="14"/>
  <c r="HR224" i="14"/>
  <c r="FA223" i="14"/>
  <c r="EL222" i="14"/>
  <c r="EZ225" i="14"/>
  <c r="GI224" i="14"/>
  <c r="GJ222" i="14"/>
  <c r="FU221" i="14"/>
  <c r="DK222" i="14"/>
  <c r="DE222" i="14"/>
  <c r="DF222" i="14"/>
  <c r="DG222" i="14"/>
  <c r="HG220" i="14"/>
  <c r="HH220" i="14"/>
  <c r="HF220" i="14"/>
  <c r="HL220" i="14"/>
  <c r="CB223" i="14"/>
  <c r="BV223" i="14"/>
  <c r="BW223" i="14"/>
  <c r="BX223" i="14"/>
  <c r="EY227" i="14"/>
  <c r="HQ228" i="14"/>
  <c r="GH228" i="14"/>
  <c r="DR224" i="14"/>
  <c r="DC223" i="14"/>
  <c r="HS222" i="14"/>
  <c r="HD221" i="14"/>
  <c r="CI225" i="14"/>
  <c r="BT224" i="14"/>
  <c r="DI124" i="14" l="1"/>
  <c r="DK124" i="14" s="1"/>
  <c r="AQ126" i="14"/>
  <c r="AS126" i="14" s="1"/>
  <c r="G128" i="14"/>
  <c r="H128" i="14" s="1"/>
  <c r="K129" i="14"/>
  <c r="FZ123" i="14"/>
  <c r="GA123" i="14" s="1"/>
  <c r="GD124" i="14"/>
  <c r="GA122" i="14"/>
  <c r="GC122" i="14" s="1"/>
  <c r="HI122" i="14"/>
  <c r="HM123" i="14"/>
  <c r="BY126" i="14"/>
  <c r="CC127" i="14"/>
  <c r="DL126" i="14"/>
  <c r="DH125" i="14"/>
  <c r="DI125" i="14" s="1"/>
  <c r="AT128" i="14"/>
  <c r="AP127" i="14"/>
  <c r="AQ127" i="14" s="1"/>
  <c r="EQ124" i="14"/>
  <c r="EU125" i="14"/>
  <c r="DP230" i="14"/>
  <c r="GI225" i="14"/>
  <c r="HR225" i="14"/>
  <c r="GH229" i="14"/>
  <c r="FY221" i="14"/>
  <c r="GC221" i="14"/>
  <c r="FW221" i="14"/>
  <c r="FX221" i="14"/>
  <c r="AK227" i="14"/>
  <c r="AX228" i="14"/>
  <c r="BX224" i="14"/>
  <c r="CB224" i="14"/>
  <c r="BV224" i="14"/>
  <c r="BW224" i="14"/>
  <c r="GJ223" i="14"/>
  <c r="FU222" i="14"/>
  <c r="EZ226" i="14"/>
  <c r="AN226" i="14"/>
  <c r="AO226" i="14"/>
  <c r="AM226" i="14"/>
  <c r="AS226" i="14"/>
  <c r="CI226" i="14"/>
  <c r="BT225" i="14"/>
  <c r="HG221" i="14"/>
  <c r="HH221" i="14"/>
  <c r="HL221" i="14"/>
  <c r="HF221" i="14"/>
  <c r="DG223" i="14"/>
  <c r="DE223" i="14"/>
  <c r="DF223" i="14"/>
  <c r="DK223" i="14"/>
  <c r="HQ229" i="14"/>
  <c r="EP222" i="14"/>
  <c r="ET222" i="14"/>
  <c r="EN222" i="14"/>
  <c r="EO222" i="14"/>
  <c r="CG230" i="14"/>
  <c r="B229" i="14"/>
  <c r="O230" i="14"/>
  <c r="EY228" i="14"/>
  <c r="HS223" i="14"/>
  <c r="HD222" i="14"/>
  <c r="DR225" i="14"/>
  <c r="DC224" i="14"/>
  <c r="FA224" i="14"/>
  <c r="EL223" i="14"/>
  <c r="F228" i="14"/>
  <c r="J228" i="14"/>
  <c r="D228" i="14"/>
  <c r="E228" i="14"/>
  <c r="ER124" i="14" l="1"/>
  <c r="ET124" i="14" s="1"/>
  <c r="BZ126" i="14"/>
  <c r="CB126" i="14"/>
  <c r="DL127" i="14"/>
  <c r="DH126" i="14"/>
  <c r="EQ125" i="14"/>
  <c r="ER125" i="14" s="1"/>
  <c r="EU126" i="14"/>
  <c r="BY127" i="14"/>
  <c r="BZ127" i="14" s="1"/>
  <c r="CC128" i="14"/>
  <c r="FZ124" i="14"/>
  <c r="GD125" i="14"/>
  <c r="HM124" i="14"/>
  <c r="HI123" i="14"/>
  <c r="HJ123" i="14" s="1"/>
  <c r="G129" i="14"/>
  <c r="H129" i="14" s="1"/>
  <c r="K130" i="14"/>
  <c r="AP128" i="14"/>
  <c r="AQ128" i="14" s="1"/>
  <c r="AT129" i="14"/>
  <c r="HJ122" i="14"/>
  <c r="HL122" i="14" s="1"/>
  <c r="DF224" i="14"/>
  <c r="DG224" i="14"/>
  <c r="DE224" i="14"/>
  <c r="DK224" i="14"/>
  <c r="HQ230" i="14"/>
  <c r="FX222" i="14"/>
  <c r="FY222" i="14"/>
  <c r="GC222" i="14"/>
  <c r="FW222" i="14"/>
  <c r="E229" i="14"/>
  <c r="F229" i="14"/>
  <c r="J229" i="14"/>
  <c r="D229" i="14"/>
  <c r="GJ224" i="14"/>
  <c r="FU223" i="14"/>
  <c r="GI226" i="14"/>
  <c r="AK228" i="14"/>
  <c r="AX229" i="14"/>
  <c r="GH230" i="14"/>
  <c r="DP231" i="14"/>
  <c r="HS224" i="14"/>
  <c r="HD223" i="14"/>
  <c r="AO227" i="14"/>
  <c r="AS227" i="14"/>
  <c r="AM227" i="14"/>
  <c r="AN227" i="14"/>
  <c r="DR226" i="14"/>
  <c r="DC225" i="14"/>
  <c r="HF222" i="14"/>
  <c r="HG222" i="14"/>
  <c r="HH222" i="14"/>
  <c r="HL222" i="14"/>
  <c r="CG231" i="14"/>
  <c r="EY229" i="14"/>
  <c r="BW225" i="14"/>
  <c r="BX225" i="14"/>
  <c r="BV225" i="14"/>
  <c r="CB225" i="14"/>
  <c r="B230" i="14"/>
  <c r="O231" i="14"/>
  <c r="EO223" i="14"/>
  <c r="EP223" i="14"/>
  <c r="EN223" i="14"/>
  <c r="ET223" i="14"/>
  <c r="FA225" i="14"/>
  <c r="EL224" i="14"/>
  <c r="CI227" i="14"/>
  <c r="BT226" i="14"/>
  <c r="EZ227" i="14"/>
  <c r="HR226" i="14"/>
  <c r="GA124" i="14" l="1"/>
  <c r="GC124" i="14"/>
  <c r="DI126" i="14"/>
  <c r="DK126" i="14"/>
  <c r="G130" i="14"/>
  <c r="K131" i="14"/>
  <c r="BY128" i="14"/>
  <c r="BZ128" i="14" s="1"/>
  <c r="CC129" i="14"/>
  <c r="EU127" i="14"/>
  <c r="EQ126" i="14"/>
  <c r="HM125" i="14"/>
  <c r="HI124" i="14"/>
  <c r="AT130" i="14"/>
  <c r="AP129" i="14"/>
  <c r="AQ129" i="14" s="1"/>
  <c r="GD126" i="14"/>
  <c r="FZ125" i="14"/>
  <c r="GA125" i="14" s="1"/>
  <c r="DL128" i="14"/>
  <c r="DH127" i="14"/>
  <c r="DI127" i="14" s="1"/>
  <c r="HL223" i="14"/>
  <c r="HF223" i="14"/>
  <c r="HG223" i="14"/>
  <c r="HH223" i="14"/>
  <c r="AK229" i="14"/>
  <c r="AX230" i="14"/>
  <c r="HQ231" i="14"/>
  <c r="EZ228" i="14"/>
  <c r="HS225" i="14"/>
  <c r="HD224" i="14"/>
  <c r="AN228" i="14"/>
  <c r="AO228" i="14"/>
  <c r="AS228" i="14"/>
  <c r="AM228" i="14"/>
  <c r="B231" i="14"/>
  <c r="O232" i="14"/>
  <c r="EY230" i="14"/>
  <c r="FW223" i="14"/>
  <c r="FX223" i="14"/>
  <c r="GC223" i="14"/>
  <c r="FY223" i="14"/>
  <c r="DP232" i="14"/>
  <c r="GI227" i="14"/>
  <c r="GJ225" i="14"/>
  <c r="FU224" i="14"/>
  <c r="EN224" i="14"/>
  <c r="EO224" i="14"/>
  <c r="ET224" i="14"/>
  <c r="EP224" i="14"/>
  <c r="CG232" i="14"/>
  <c r="DE225" i="14"/>
  <c r="DF225" i="14"/>
  <c r="DK225" i="14"/>
  <c r="DG225" i="14"/>
  <c r="GH231" i="14"/>
  <c r="D230" i="14"/>
  <c r="E230" i="14"/>
  <c r="J230" i="14"/>
  <c r="F230" i="14"/>
  <c r="BV226" i="14"/>
  <c r="BW226" i="14"/>
  <c r="CB226" i="14"/>
  <c r="BX226" i="14"/>
  <c r="HR227" i="14"/>
  <c r="CI228" i="14"/>
  <c r="BT227" i="14"/>
  <c r="FA226" i="14"/>
  <c r="EL225" i="14"/>
  <c r="DR227" i="14"/>
  <c r="DC226" i="14"/>
  <c r="HJ124" i="14" l="1"/>
  <c r="HL124" i="14"/>
  <c r="ER126" i="14"/>
  <c r="ET126" i="14" s="1"/>
  <c r="GD127" i="14"/>
  <c r="FZ126" i="14"/>
  <c r="EU128" i="14"/>
  <c r="EQ127" i="14"/>
  <c r="ER127" i="14" s="1"/>
  <c r="BY129" i="14"/>
  <c r="BZ129" i="14" s="1"/>
  <c r="CC130" i="14"/>
  <c r="AT131" i="14"/>
  <c r="AP130" i="14"/>
  <c r="G131" i="14"/>
  <c r="H131" i="14" s="1"/>
  <c r="K132" i="14"/>
  <c r="DH128" i="14"/>
  <c r="DI128" i="14" s="1"/>
  <c r="DL129" i="14"/>
  <c r="HM126" i="14"/>
  <c r="HI125" i="14"/>
  <c r="HJ125" i="14" s="1"/>
  <c r="H130" i="14"/>
  <c r="J130" i="14"/>
  <c r="ET225" i="14"/>
  <c r="EN225" i="14"/>
  <c r="EO225" i="14"/>
  <c r="EP225" i="14"/>
  <c r="B232" i="14"/>
  <c r="O233" i="14"/>
  <c r="FA227" i="14"/>
  <c r="EL226" i="14"/>
  <c r="HR228" i="14"/>
  <c r="GI228" i="14"/>
  <c r="J231" i="14"/>
  <c r="D231" i="14"/>
  <c r="E231" i="14"/>
  <c r="F231" i="14"/>
  <c r="EZ229" i="14"/>
  <c r="DP233" i="14"/>
  <c r="HQ232" i="14"/>
  <c r="EY231" i="14"/>
  <c r="BW227" i="14"/>
  <c r="BX227" i="14"/>
  <c r="CB227" i="14"/>
  <c r="BV227" i="14"/>
  <c r="GH232" i="14"/>
  <c r="GC224" i="14"/>
  <c r="FW224" i="14"/>
  <c r="FX224" i="14"/>
  <c r="FY224" i="14"/>
  <c r="HL224" i="14"/>
  <c r="HF224" i="14"/>
  <c r="HG224" i="14"/>
  <c r="HH224" i="14"/>
  <c r="AK230" i="14"/>
  <c r="AX231" i="14"/>
  <c r="DK226" i="14"/>
  <c r="DE226" i="14"/>
  <c r="DF226" i="14"/>
  <c r="DG226" i="14"/>
  <c r="DR228" i="14"/>
  <c r="DC227" i="14"/>
  <c r="CI229" i="14"/>
  <c r="BT228" i="14"/>
  <c r="CG233" i="14"/>
  <c r="GJ226" i="14"/>
  <c r="FU225" i="14"/>
  <c r="HS226" i="14"/>
  <c r="HD225" i="14"/>
  <c r="AM229" i="14"/>
  <c r="AN229" i="14"/>
  <c r="AO229" i="14"/>
  <c r="AS229" i="14"/>
  <c r="GA126" i="14" l="1"/>
  <c r="GC126" i="14"/>
  <c r="DL130" i="14"/>
  <c r="DH129" i="14"/>
  <c r="DI129" i="14" s="1"/>
  <c r="BY130" i="14"/>
  <c r="CC131" i="14"/>
  <c r="G132" i="14"/>
  <c r="H132" i="14" s="1"/>
  <c r="K133" i="14"/>
  <c r="EU129" i="14"/>
  <c r="EQ128" i="14"/>
  <c r="ER128" i="14" s="1"/>
  <c r="AQ130" i="14"/>
  <c r="AS130" i="14" s="1"/>
  <c r="HM127" i="14"/>
  <c r="HI126" i="14"/>
  <c r="AP131" i="14"/>
  <c r="AQ131" i="14" s="1"/>
  <c r="AT132" i="14"/>
  <c r="FZ127" i="14"/>
  <c r="GA127" i="14" s="1"/>
  <c r="GD128" i="14"/>
  <c r="HF225" i="14"/>
  <c r="HG225" i="14"/>
  <c r="HH225" i="14"/>
  <c r="HL225" i="14"/>
  <c r="GC225" i="14"/>
  <c r="FW225" i="14"/>
  <c r="FX225" i="14"/>
  <c r="FY225" i="14"/>
  <c r="DE227" i="14"/>
  <c r="DF227" i="14"/>
  <c r="DG227" i="14"/>
  <c r="DK227" i="14"/>
  <c r="GH233" i="14"/>
  <c r="EY232" i="14"/>
  <c r="B233" i="14"/>
  <c r="O234" i="14"/>
  <c r="GJ227" i="14"/>
  <c r="FU226" i="14"/>
  <c r="DR229" i="14"/>
  <c r="DC228" i="14"/>
  <c r="EZ230" i="14"/>
  <c r="GI229" i="14"/>
  <c r="J232" i="14"/>
  <c r="F232" i="14"/>
  <c r="D232" i="14"/>
  <c r="E232" i="14"/>
  <c r="AK231" i="14"/>
  <c r="AX232" i="14"/>
  <c r="HQ233" i="14"/>
  <c r="HR229" i="14"/>
  <c r="HS227" i="14"/>
  <c r="HD226" i="14"/>
  <c r="BV228" i="14"/>
  <c r="BW228" i="14"/>
  <c r="BX228" i="14"/>
  <c r="CB228" i="14"/>
  <c r="DP234" i="14"/>
  <c r="ET226" i="14"/>
  <c r="EN226" i="14"/>
  <c r="EO226" i="14"/>
  <c r="EP226" i="14"/>
  <c r="CG234" i="14"/>
  <c r="AS230" i="14"/>
  <c r="AM230" i="14"/>
  <c r="AN230" i="14"/>
  <c r="AO230" i="14"/>
  <c r="CI230" i="14"/>
  <c r="BT229" i="14"/>
  <c r="FA228" i="14"/>
  <c r="EL227" i="14"/>
  <c r="HJ126" i="14" l="1"/>
  <c r="HL126" i="14"/>
  <c r="G133" i="14"/>
  <c r="H133" i="14" s="1"/>
  <c r="K134" i="14"/>
  <c r="HI127" i="14"/>
  <c r="HJ127" i="14" s="1"/>
  <c r="HM128" i="14"/>
  <c r="FZ128" i="14"/>
  <c r="GA128" i="14" s="1"/>
  <c r="GD129" i="14"/>
  <c r="CC132" i="14"/>
  <c r="BY131" i="14"/>
  <c r="BZ131" i="14" s="1"/>
  <c r="BZ130" i="14"/>
  <c r="CB130" i="14" s="1"/>
  <c r="AT133" i="14"/>
  <c r="AP132" i="14"/>
  <c r="AQ132" i="14" s="1"/>
  <c r="EU130" i="14"/>
  <c r="EQ129" i="14"/>
  <c r="ER129" i="14" s="1"/>
  <c r="DH130" i="14"/>
  <c r="DL131" i="14"/>
  <c r="ET227" i="14"/>
  <c r="EN227" i="14"/>
  <c r="EO227" i="14"/>
  <c r="EP227" i="14"/>
  <c r="AX233" i="14"/>
  <c r="AK232" i="14"/>
  <c r="FW226" i="14"/>
  <c r="FX226" i="14"/>
  <c r="FY226" i="14"/>
  <c r="GC226" i="14"/>
  <c r="HR230" i="14"/>
  <c r="AS231" i="14"/>
  <c r="AO231" i="14"/>
  <c r="AM231" i="14"/>
  <c r="AN231" i="14"/>
  <c r="GI230" i="14"/>
  <c r="GJ228" i="14"/>
  <c r="FU227" i="14"/>
  <c r="CG235" i="14"/>
  <c r="DP235" i="14"/>
  <c r="HL226" i="14"/>
  <c r="HF226" i="14"/>
  <c r="HG226" i="14"/>
  <c r="HH226" i="14"/>
  <c r="HQ234" i="14"/>
  <c r="O235" i="14"/>
  <c r="B234" i="14"/>
  <c r="GH234" i="14"/>
  <c r="FA229" i="14"/>
  <c r="EL228" i="14"/>
  <c r="HS228" i="14"/>
  <c r="HD227" i="14"/>
  <c r="EZ231" i="14"/>
  <c r="F233" i="14"/>
  <c r="D233" i="14"/>
  <c r="E233" i="14"/>
  <c r="J233" i="14"/>
  <c r="CB229" i="14"/>
  <c r="BV229" i="14"/>
  <c r="BW229" i="14"/>
  <c r="BX229" i="14"/>
  <c r="DK228" i="14"/>
  <c r="DE228" i="14"/>
  <c r="DF228" i="14"/>
  <c r="DG228" i="14"/>
  <c r="EY233" i="14"/>
  <c r="CI231" i="14"/>
  <c r="BT230" i="14"/>
  <c r="DR230" i="14"/>
  <c r="DC229" i="14"/>
  <c r="FZ129" i="14" l="1"/>
  <c r="GA129" i="14" s="1"/>
  <c r="GD130" i="14"/>
  <c r="AP133" i="14"/>
  <c r="AQ133" i="14" s="1"/>
  <c r="AT134" i="14"/>
  <c r="DL132" i="14"/>
  <c r="DH131" i="14"/>
  <c r="DI131" i="14" s="1"/>
  <c r="HM129" i="14"/>
  <c r="HI128" i="14"/>
  <c r="HJ128" i="14" s="1"/>
  <c r="DI130" i="14"/>
  <c r="DK130" i="14" s="1"/>
  <c r="G134" i="14"/>
  <c r="H134" i="14" s="1"/>
  <c r="K135" i="14"/>
  <c r="EQ130" i="14"/>
  <c r="EU131" i="14"/>
  <c r="CC133" i="14"/>
  <c r="BY132" i="14"/>
  <c r="BZ132" i="14" s="1"/>
  <c r="CB230" i="14"/>
  <c r="BX230" i="14"/>
  <c r="BV230" i="14"/>
  <c r="BW230" i="14"/>
  <c r="ET228" i="14"/>
  <c r="EN228" i="14"/>
  <c r="EO228" i="14"/>
  <c r="EP228" i="14"/>
  <c r="E234" i="14"/>
  <c r="F234" i="14"/>
  <c r="J234" i="14"/>
  <c r="D234" i="14"/>
  <c r="AO232" i="14"/>
  <c r="AM232" i="14"/>
  <c r="AN232" i="14"/>
  <c r="AS232" i="14"/>
  <c r="FA230" i="14"/>
  <c r="EL229" i="14"/>
  <c r="B235" i="14"/>
  <c r="O236" i="14"/>
  <c r="AK233" i="14"/>
  <c r="AX234" i="14"/>
  <c r="HQ235" i="14"/>
  <c r="DP236" i="14"/>
  <c r="GC227" i="14"/>
  <c r="FW227" i="14"/>
  <c r="FX227" i="14"/>
  <c r="FY227" i="14"/>
  <c r="GJ229" i="14"/>
  <c r="FU228" i="14"/>
  <c r="CI232" i="14"/>
  <c r="BT231" i="14"/>
  <c r="DR231" i="14"/>
  <c r="DC230" i="14"/>
  <c r="EY234" i="14"/>
  <c r="HL227" i="14"/>
  <c r="HF227" i="14"/>
  <c r="HG227" i="14"/>
  <c r="HH227" i="14"/>
  <c r="GH235" i="14"/>
  <c r="CG236" i="14"/>
  <c r="DK229" i="14"/>
  <c r="DG229" i="14"/>
  <c r="DE229" i="14"/>
  <c r="DF229" i="14"/>
  <c r="EZ232" i="14"/>
  <c r="HS229" i="14"/>
  <c r="HD228" i="14"/>
  <c r="GI231" i="14"/>
  <c r="HR231" i="14"/>
  <c r="G135" i="14" l="1"/>
  <c r="H135" i="14" s="1"/>
  <c r="K136" i="14"/>
  <c r="DH132" i="14"/>
  <c r="DI132" i="14" s="1"/>
  <c r="DL133" i="14"/>
  <c r="AP134" i="14"/>
  <c r="AQ134" i="14" s="1"/>
  <c r="AT135" i="14"/>
  <c r="BY133" i="14"/>
  <c r="BZ133" i="14" s="1"/>
  <c r="CC134" i="14"/>
  <c r="EU132" i="14"/>
  <c r="EQ131" i="14"/>
  <c r="ER131" i="14" s="1"/>
  <c r="FZ130" i="14"/>
  <c r="GD131" i="14"/>
  <c r="ER130" i="14"/>
  <c r="ET130" i="14" s="1"/>
  <c r="HM130" i="14"/>
  <c r="HI129" i="14"/>
  <c r="HJ129" i="14" s="1"/>
  <c r="GH236" i="14"/>
  <c r="EY235" i="14"/>
  <c r="BX231" i="14"/>
  <c r="BV231" i="14"/>
  <c r="BW231" i="14"/>
  <c r="CB231" i="14"/>
  <c r="B236" i="14"/>
  <c r="O237" i="14"/>
  <c r="CI233" i="14"/>
  <c r="BT232" i="14"/>
  <c r="E235" i="14"/>
  <c r="F235" i="14"/>
  <c r="J235" i="14"/>
  <c r="D235" i="14"/>
  <c r="GC228" i="14"/>
  <c r="FW228" i="14"/>
  <c r="FX228" i="14"/>
  <c r="FY228" i="14"/>
  <c r="DP237" i="14"/>
  <c r="AK234" i="14"/>
  <c r="AX235" i="14"/>
  <c r="EP229" i="14"/>
  <c r="EN229" i="14"/>
  <c r="EO229" i="14"/>
  <c r="ET229" i="14"/>
  <c r="EZ233" i="14"/>
  <c r="GJ230" i="14"/>
  <c r="FU229" i="14"/>
  <c r="AO233" i="14"/>
  <c r="AN233" i="14"/>
  <c r="AM233" i="14"/>
  <c r="AS233" i="14"/>
  <c r="FA231" i="14"/>
  <c r="EL230" i="14"/>
  <c r="HR232" i="14"/>
  <c r="HH228" i="14"/>
  <c r="HL228" i="14"/>
  <c r="HF228" i="14"/>
  <c r="HG228" i="14"/>
  <c r="CG237" i="14"/>
  <c r="DG230" i="14"/>
  <c r="DE230" i="14"/>
  <c r="DF230" i="14"/>
  <c r="DK230" i="14"/>
  <c r="HQ236" i="14"/>
  <c r="GI232" i="14"/>
  <c r="HS230" i="14"/>
  <c r="HD229" i="14"/>
  <c r="DR232" i="14"/>
  <c r="DC231" i="14"/>
  <c r="FZ131" i="14" l="1"/>
  <c r="GA131" i="14" s="1"/>
  <c r="GD132" i="14"/>
  <c r="AT136" i="14"/>
  <c r="AP135" i="14"/>
  <c r="AQ135" i="14" s="1"/>
  <c r="GA130" i="14"/>
  <c r="GC130" i="14" s="1"/>
  <c r="DH133" i="14"/>
  <c r="DI133" i="14" s="1"/>
  <c r="DL134" i="14"/>
  <c r="HI130" i="14"/>
  <c r="HM131" i="14"/>
  <c r="EQ132" i="14"/>
  <c r="ER132" i="14" s="1"/>
  <c r="EU133" i="14"/>
  <c r="BY134" i="14"/>
  <c r="BZ134" i="14" s="1"/>
  <c r="CC135" i="14"/>
  <c r="G136" i="14"/>
  <c r="K137" i="14"/>
  <c r="CG238" i="14"/>
  <c r="AK235" i="14"/>
  <c r="AX236" i="14"/>
  <c r="EY236" i="14"/>
  <c r="EZ234" i="14"/>
  <c r="AN234" i="14"/>
  <c r="AO234" i="14"/>
  <c r="AS234" i="14"/>
  <c r="AM234" i="14"/>
  <c r="HQ237" i="14"/>
  <c r="HG229" i="14"/>
  <c r="HH229" i="14"/>
  <c r="HF229" i="14"/>
  <c r="HL229" i="14"/>
  <c r="BX232" i="14"/>
  <c r="BW232" i="14"/>
  <c r="BV232" i="14"/>
  <c r="CB232" i="14"/>
  <c r="GH237" i="14"/>
  <c r="HR233" i="14"/>
  <c r="DP238" i="14"/>
  <c r="CI234" i="14"/>
  <c r="BT233" i="14"/>
  <c r="DR233" i="14"/>
  <c r="DC232" i="14"/>
  <c r="EP230" i="14"/>
  <c r="EO230" i="14"/>
  <c r="EN230" i="14"/>
  <c r="ET230" i="14"/>
  <c r="FY229" i="14"/>
  <c r="FX229" i="14"/>
  <c r="FW229" i="14"/>
  <c r="GC229" i="14"/>
  <c r="B237" i="14"/>
  <c r="O238" i="14"/>
  <c r="B238" i="14" s="1"/>
  <c r="DG231" i="14"/>
  <c r="DF231" i="14"/>
  <c r="DE231" i="14"/>
  <c r="DK231" i="14"/>
  <c r="HS231" i="14"/>
  <c r="HD230" i="14"/>
  <c r="GI233" i="14"/>
  <c r="FA232" i="14"/>
  <c r="EL231" i="14"/>
  <c r="GJ231" i="14"/>
  <c r="FU230" i="14"/>
  <c r="D236" i="14"/>
  <c r="E236" i="14"/>
  <c r="F236" i="14"/>
  <c r="J236" i="14"/>
  <c r="H136" i="14" l="1"/>
  <c r="J136" i="14"/>
  <c r="EU134" i="14"/>
  <c r="EQ133" i="14"/>
  <c r="ER133" i="14" s="1"/>
  <c r="G137" i="14"/>
  <c r="H137" i="14" s="1"/>
  <c r="K138" i="14"/>
  <c r="HM132" i="14"/>
  <c r="HI131" i="14"/>
  <c r="HJ131" i="14" s="1"/>
  <c r="HJ130" i="14"/>
  <c r="HL130" i="14" s="1"/>
  <c r="AT137" i="14"/>
  <c r="AP136" i="14"/>
  <c r="CC136" i="14"/>
  <c r="BY135" i="14"/>
  <c r="BZ135" i="14" s="1"/>
  <c r="DL135" i="14"/>
  <c r="DH134" i="14"/>
  <c r="DI134" i="14" s="1"/>
  <c r="GD133" i="14"/>
  <c r="FZ132" i="14"/>
  <c r="GA132" i="14" s="1"/>
  <c r="HQ238" i="14"/>
  <c r="AK236" i="14"/>
  <c r="AX237" i="14"/>
  <c r="FA233" i="14"/>
  <c r="EL232" i="14"/>
  <c r="EZ235" i="14"/>
  <c r="AM235" i="14"/>
  <c r="AN235" i="14"/>
  <c r="AO235" i="14"/>
  <c r="AS235" i="14"/>
  <c r="E238" i="14"/>
  <c r="J238" i="14"/>
  <c r="D238" i="14"/>
  <c r="F238" i="14"/>
  <c r="DF232" i="14"/>
  <c r="DG232" i="14"/>
  <c r="DE232" i="14"/>
  <c r="DK232" i="14"/>
  <c r="EY237" i="14"/>
  <c r="DR234" i="14"/>
  <c r="DC233" i="14"/>
  <c r="HR234" i="14"/>
  <c r="GI234" i="14"/>
  <c r="HF230" i="14"/>
  <c r="HG230" i="14"/>
  <c r="HL230" i="14"/>
  <c r="HH230" i="14"/>
  <c r="BW233" i="14"/>
  <c r="BX233" i="14"/>
  <c r="BV233" i="14"/>
  <c r="CB233" i="14"/>
  <c r="GH238" i="14"/>
  <c r="EO231" i="14"/>
  <c r="EP231" i="14"/>
  <c r="EN231" i="14"/>
  <c r="ET231" i="14"/>
  <c r="J237" i="14"/>
  <c r="D237" i="14"/>
  <c r="E237" i="14"/>
  <c r="F237" i="14"/>
  <c r="FX230" i="14"/>
  <c r="FY230" i="14"/>
  <c r="FW230" i="14"/>
  <c r="GC230" i="14"/>
  <c r="GJ232" i="14"/>
  <c r="FU231" i="14"/>
  <c r="HS232" i="14"/>
  <c r="HD231" i="14"/>
  <c r="CI235" i="14"/>
  <c r="BT234" i="14"/>
  <c r="AQ136" i="14" l="1"/>
  <c r="AS136" i="14"/>
  <c r="CC137" i="14"/>
  <c r="BY136" i="14"/>
  <c r="HI132" i="14"/>
  <c r="HJ132" i="14" s="1"/>
  <c r="HM133" i="14"/>
  <c r="G138" i="14"/>
  <c r="K139" i="14"/>
  <c r="GD134" i="14"/>
  <c r="FZ133" i="14"/>
  <c r="GA133" i="14" s="1"/>
  <c r="AP137" i="14"/>
  <c r="AQ137" i="14" s="1"/>
  <c r="AT138" i="14"/>
  <c r="DL136" i="14"/>
  <c r="DH135" i="14"/>
  <c r="DI135" i="14" s="1"/>
  <c r="EU135" i="14"/>
  <c r="EQ134" i="14"/>
  <c r="ER134" i="14" s="1"/>
  <c r="BV234" i="14"/>
  <c r="BW234" i="14"/>
  <c r="BX234" i="14"/>
  <c r="CB234" i="14"/>
  <c r="DR235" i="14"/>
  <c r="DC234" i="14"/>
  <c r="EN232" i="14"/>
  <c r="EO232" i="14"/>
  <c r="ET232" i="14"/>
  <c r="EP232" i="14"/>
  <c r="CI236" i="14"/>
  <c r="BT235" i="14"/>
  <c r="GI235" i="14"/>
  <c r="EY238" i="14"/>
  <c r="FA234" i="14"/>
  <c r="EL233" i="14"/>
  <c r="AK237" i="14"/>
  <c r="AX238" i="14"/>
  <c r="AK238" i="14" s="1"/>
  <c r="AS236" i="14"/>
  <c r="AM236" i="14"/>
  <c r="AN236" i="14"/>
  <c r="AO236" i="14"/>
  <c r="HS233" i="14"/>
  <c r="HD232" i="14"/>
  <c r="HR235" i="14"/>
  <c r="EZ236" i="14"/>
  <c r="HL231" i="14"/>
  <c r="HF231" i="14"/>
  <c r="HG231" i="14"/>
  <c r="HH231" i="14"/>
  <c r="FW231" i="14"/>
  <c r="FX231" i="14"/>
  <c r="GC231" i="14"/>
  <c r="FY231" i="14"/>
  <c r="GJ233" i="14"/>
  <c r="FU232" i="14"/>
  <c r="DE233" i="14"/>
  <c r="DF233" i="14"/>
  <c r="DK233" i="14"/>
  <c r="DG233" i="14"/>
  <c r="BZ136" i="14" l="1"/>
  <c r="CB136" i="14"/>
  <c r="G139" i="14"/>
  <c r="H139" i="14" s="1"/>
  <c r="K140" i="14"/>
  <c r="DL137" i="14"/>
  <c r="DH136" i="14"/>
  <c r="H138" i="14"/>
  <c r="J138" i="14" s="1"/>
  <c r="AT139" i="14"/>
  <c r="AP138" i="14"/>
  <c r="HI133" i="14"/>
  <c r="HJ133" i="14" s="1"/>
  <c r="HM134" i="14"/>
  <c r="EU136" i="14"/>
  <c r="EQ135" i="14"/>
  <c r="ER135" i="14" s="1"/>
  <c r="FZ134" i="14"/>
  <c r="GA134" i="14" s="1"/>
  <c r="GD135" i="14"/>
  <c r="CC138" i="14"/>
  <c r="BY137" i="14"/>
  <c r="BZ137" i="14" s="1"/>
  <c r="HL232" i="14"/>
  <c r="HH232" i="14"/>
  <c r="HF232" i="14"/>
  <c r="HG232" i="14"/>
  <c r="AM237" i="14"/>
  <c r="AS237" i="14"/>
  <c r="AN237" i="14"/>
  <c r="AO237" i="14"/>
  <c r="DK234" i="14"/>
  <c r="DE234" i="14"/>
  <c r="DF234" i="14"/>
  <c r="DG234" i="14"/>
  <c r="HS234" i="14"/>
  <c r="HD233" i="14"/>
  <c r="GI236" i="14"/>
  <c r="DR236" i="14"/>
  <c r="DC235" i="14"/>
  <c r="ET233" i="14"/>
  <c r="EN233" i="14"/>
  <c r="EO233" i="14"/>
  <c r="EP233" i="14"/>
  <c r="CB235" i="14"/>
  <c r="BV235" i="14"/>
  <c r="BW235" i="14"/>
  <c r="BX235" i="14"/>
  <c r="EZ237" i="14"/>
  <c r="FA235" i="14"/>
  <c r="EL234" i="14"/>
  <c r="CI237" i="14"/>
  <c r="BT236" i="14"/>
  <c r="GJ234" i="14"/>
  <c r="FU233" i="14"/>
  <c r="GC232" i="14"/>
  <c r="FW232" i="14"/>
  <c r="FX232" i="14"/>
  <c r="FY232" i="14"/>
  <c r="HR236" i="14"/>
  <c r="AM238" i="14"/>
  <c r="AS238" i="14"/>
  <c r="AN238" i="14"/>
  <c r="AO238" i="14"/>
  <c r="DI136" i="14" l="1"/>
  <c r="DK136" i="14" s="1"/>
  <c r="EU137" i="14"/>
  <c r="EQ136" i="14"/>
  <c r="HM135" i="14"/>
  <c r="HI134" i="14"/>
  <c r="HJ134" i="14" s="1"/>
  <c r="CC139" i="14"/>
  <c r="BY138" i="14"/>
  <c r="DL138" i="14"/>
  <c r="DH137" i="14"/>
  <c r="DI137" i="14" s="1"/>
  <c r="GD136" i="14"/>
  <c r="FZ135" i="14"/>
  <c r="GA135" i="14" s="1"/>
  <c r="AQ138" i="14"/>
  <c r="AS138" i="14"/>
  <c r="G140" i="14"/>
  <c r="K141" i="14"/>
  <c r="AP139" i="14"/>
  <c r="AQ139" i="14" s="1"/>
  <c r="AT140" i="14"/>
  <c r="ET234" i="14"/>
  <c r="EN234" i="14"/>
  <c r="EO234" i="14"/>
  <c r="EP234" i="14"/>
  <c r="FA236" i="14"/>
  <c r="EL235" i="14"/>
  <c r="HR237" i="14"/>
  <c r="GC233" i="14"/>
  <c r="FY233" i="14"/>
  <c r="FW233" i="14"/>
  <c r="FX233" i="14"/>
  <c r="DK235" i="14"/>
  <c r="DE235" i="14"/>
  <c r="DF235" i="14"/>
  <c r="DG235" i="14"/>
  <c r="HF233" i="14"/>
  <c r="HG233" i="14"/>
  <c r="HH233" i="14"/>
  <c r="HL233" i="14"/>
  <c r="GJ235" i="14"/>
  <c r="FU234" i="14"/>
  <c r="EZ238" i="14"/>
  <c r="DR237" i="14"/>
  <c r="DC236" i="14"/>
  <c r="HS235" i="14"/>
  <c r="HD234" i="14"/>
  <c r="CB236" i="14"/>
  <c r="BV236" i="14"/>
  <c r="BW236" i="14"/>
  <c r="BX236" i="14"/>
  <c r="CI238" i="14"/>
  <c r="BT238" i="14" s="1"/>
  <c r="BT237" i="14"/>
  <c r="GI237" i="14"/>
  <c r="ER136" i="14" l="1"/>
  <c r="ET136" i="14"/>
  <c r="BZ138" i="14"/>
  <c r="CB138" i="14"/>
  <c r="AP140" i="14"/>
  <c r="AT141" i="14"/>
  <c r="BY139" i="14"/>
  <c r="BZ139" i="14" s="1"/>
  <c r="CC140" i="14"/>
  <c r="FZ136" i="14"/>
  <c r="GD137" i="14"/>
  <c r="HM136" i="14"/>
  <c r="HI135" i="14"/>
  <c r="HJ135" i="14" s="1"/>
  <c r="G141" i="14"/>
  <c r="H141" i="14" s="1"/>
  <c r="K142" i="14"/>
  <c r="H140" i="14"/>
  <c r="J140" i="14" s="1"/>
  <c r="DH138" i="14"/>
  <c r="DL139" i="14"/>
  <c r="EQ137" i="14"/>
  <c r="ER137" i="14" s="1"/>
  <c r="EU138" i="14"/>
  <c r="DK236" i="14"/>
  <c r="DE236" i="14"/>
  <c r="DF236" i="14"/>
  <c r="DG236" i="14"/>
  <c r="DR238" i="14"/>
  <c r="DC238" i="14" s="1"/>
  <c r="DC237" i="14"/>
  <c r="HR238" i="14"/>
  <c r="GI238" i="14"/>
  <c r="GC234" i="14"/>
  <c r="FW234" i="14"/>
  <c r="FX234" i="14"/>
  <c r="FY234" i="14"/>
  <c r="ET235" i="14"/>
  <c r="EN235" i="14"/>
  <c r="EO235" i="14"/>
  <c r="EP235" i="14"/>
  <c r="CB237" i="14"/>
  <c r="BV237" i="14"/>
  <c r="BW237" i="14"/>
  <c r="BX237" i="14"/>
  <c r="HH234" i="14"/>
  <c r="HL234" i="14"/>
  <c r="HF234" i="14"/>
  <c r="HG234" i="14"/>
  <c r="BX238" i="14"/>
  <c r="CB238" i="14"/>
  <c r="BV238" i="14"/>
  <c r="BW238" i="14"/>
  <c r="HS236" i="14"/>
  <c r="HD235" i="14"/>
  <c r="GJ236" i="14"/>
  <c r="FU235" i="14"/>
  <c r="FA237" i="14"/>
  <c r="EL236" i="14"/>
  <c r="GA136" i="14" l="1"/>
  <c r="GC136" i="14"/>
  <c r="AQ140" i="14"/>
  <c r="AS140" i="14" s="1"/>
  <c r="BY140" i="14"/>
  <c r="CC141" i="14"/>
  <c r="DH139" i="14"/>
  <c r="DI139" i="14" s="1"/>
  <c r="DL140" i="14"/>
  <c r="AP141" i="14"/>
  <c r="AQ141" i="14" s="1"/>
  <c r="AT142" i="14"/>
  <c r="G142" i="14"/>
  <c r="H142" i="14" s="1"/>
  <c r="K143" i="14"/>
  <c r="DI138" i="14"/>
  <c r="DK138" i="14" s="1"/>
  <c r="HI136" i="14"/>
  <c r="HM137" i="14"/>
  <c r="EU139" i="14"/>
  <c r="EQ138" i="14"/>
  <c r="GD138" i="14"/>
  <c r="FZ137" i="14"/>
  <c r="GA137" i="14" s="1"/>
  <c r="GJ237" i="14"/>
  <c r="FU236" i="14"/>
  <c r="HG235" i="14"/>
  <c r="HH235" i="14"/>
  <c r="HL235" i="14"/>
  <c r="HF235" i="14"/>
  <c r="HS237" i="14"/>
  <c r="HD236" i="14"/>
  <c r="FY235" i="14"/>
  <c r="GC235" i="14"/>
  <c r="FW235" i="14"/>
  <c r="FX235" i="14"/>
  <c r="EP236" i="14"/>
  <c r="ET236" i="14"/>
  <c r="EN236" i="14"/>
  <c r="EO236" i="14"/>
  <c r="FA238" i="14"/>
  <c r="EL238" i="14" s="1"/>
  <c r="EL237" i="14"/>
  <c r="DG237" i="14"/>
  <c r="DK237" i="14"/>
  <c r="DE237" i="14"/>
  <c r="DF237" i="14"/>
  <c r="DF238" i="14"/>
  <c r="DG238" i="14"/>
  <c r="DK238" i="14"/>
  <c r="DE238" i="14"/>
  <c r="HJ136" i="14" l="1"/>
  <c r="HL136" i="14"/>
  <c r="BZ140" i="14"/>
  <c r="CB140" i="14" s="1"/>
  <c r="HI137" i="14"/>
  <c r="HJ137" i="14" s="1"/>
  <c r="HM138" i="14"/>
  <c r="DL141" i="14"/>
  <c r="DH140" i="14"/>
  <c r="AT143" i="14"/>
  <c r="AP142" i="14"/>
  <c r="AQ142" i="14" s="1"/>
  <c r="ER138" i="14"/>
  <c r="ET138" i="14" s="1"/>
  <c r="G143" i="14"/>
  <c r="K144" i="14"/>
  <c r="CC142" i="14"/>
  <c r="BY141" i="14"/>
  <c r="BZ141" i="14" s="1"/>
  <c r="FZ138" i="14"/>
  <c r="GD139" i="14"/>
  <c r="EU140" i="14"/>
  <c r="EQ139" i="14"/>
  <c r="ER139" i="14" s="1"/>
  <c r="HF236" i="14"/>
  <c r="HG236" i="14"/>
  <c r="HH236" i="14"/>
  <c r="HL236" i="14"/>
  <c r="HS238" i="14"/>
  <c r="HD238" i="14" s="1"/>
  <c r="HD237" i="14"/>
  <c r="EO237" i="14"/>
  <c r="EP237" i="14"/>
  <c r="ET237" i="14"/>
  <c r="EN237" i="14"/>
  <c r="FX236" i="14"/>
  <c r="FY236" i="14"/>
  <c r="GC236" i="14"/>
  <c r="FW236" i="14"/>
  <c r="EN238" i="14"/>
  <c r="EP238" i="14"/>
  <c r="EO238" i="14"/>
  <c r="ET238" i="14"/>
  <c r="GJ238" i="14"/>
  <c r="FU238" i="14" s="1"/>
  <c r="FU237" i="14"/>
  <c r="DI140" i="14" l="1"/>
  <c r="DK140" i="14" s="1"/>
  <c r="AP143" i="14"/>
  <c r="AQ143" i="14" s="1"/>
  <c r="AT144" i="14"/>
  <c r="G144" i="14"/>
  <c r="H144" i="14" s="1"/>
  <c r="K145" i="14"/>
  <c r="CC143" i="14"/>
  <c r="BY142" i="14"/>
  <c r="BZ142" i="14" s="1"/>
  <c r="EU141" i="14"/>
  <c r="EQ140" i="14"/>
  <c r="H143" i="14"/>
  <c r="DL142" i="14"/>
  <c r="DH141" i="14"/>
  <c r="DI141" i="14" s="1"/>
  <c r="HM139" i="14"/>
  <c r="HI138" i="14"/>
  <c r="FZ139" i="14"/>
  <c r="GA139" i="14" s="1"/>
  <c r="GD140" i="14"/>
  <c r="GA138" i="14"/>
  <c r="GC138" i="14"/>
  <c r="GC238" i="14"/>
  <c r="FX238" i="14"/>
  <c r="FW238" i="14"/>
  <c r="FY238" i="14"/>
  <c r="HL237" i="14"/>
  <c r="HG237" i="14"/>
  <c r="HF237" i="14"/>
  <c r="HH237" i="14"/>
  <c r="FW237" i="14"/>
  <c r="FX237" i="14"/>
  <c r="FY237" i="14"/>
  <c r="GC237" i="14"/>
  <c r="HL238" i="14"/>
  <c r="HH238" i="14"/>
  <c r="HF238" i="14"/>
  <c r="HG238" i="14"/>
  <c r="ER140" i="14" l="1"/>
  <c r="ET140" i="14" s="1"/>
  <c r="G145" i="14"/>
  <c r="K146" i="14"/>
  <c r="DL143" i="14"/>
  <c r="DH142" i="14"/>
  <c r="DI142" i="14" s="1"/>
  <c r="GD141" i="14"/>
  <c r="FZ140" i="14"/>
  <c r="BY143" i="14"/>
  <c r="BZ143" i="14" s="1"/>
  <c r="CC144" i="14"/>
  <c r="HJ138" i="14"/>
  <c r="HL138" i="14"/>
  <c r="AT145" i="14"/>
  <c r="AP144" i="14"/>
  <c r="AQ144" i="14" s="1"/>
  <c r="HI139" i="14"/>
  <c r="HJ139" i="14" s="1"/>
  <c r="HM140" i="14"/>
  <c r="EQ141" i="14"/>
  <c r="ER141" i="14" s="1"/>
  <c r="EU142" i="14"/>
  <c r="GA140" i="14" l="1"/>
  <c r="GC140" i="14" s="1"/>
  <c r="EU143" i="14"/>
  <c r="EQ142" i="14"/>
  <c r="ER142" i="14" s="1"/>
  <c r="AT146" i="14"/>
  <c r="AP145" i="14"/>
  <c r="AQ145" i="14" s="1"/>
  <c r="HM141" i="14"/>
  <c r="HI140" i="14"/>
  <c r="DH143" i="14"/>
  <c r="DI143" i="14" s="1"/>
  <c r="DL144" i="14"/>
  <c r="BY144" i="14"/>
  <c r="BZ144" i="14" s="1"/>
  <c r="CC145" i="14"/>
  <c r="G146" i="14"/>
  <c r="H146" i="14" s="1"/>
  <c r="K147" i="14"/>
  <c r="GD142" i="14"/>
  <c r="FZ141" i="14"/>
  <c r="GA141" i="14" s="1"/>
  <c r="H145" i="14"/>
  <c r="HJ140" i="14" l="1"/>
  <c r="HL140" i="14" s="1"/>
  <c r="G147" i="14"/>
  <c r="K148" i="14"/>
  <c r="HI141" i="14"/>
  <c r="HJ141" i="14" s="1"/>
  <c r="HM142" i="14"/>
  <c r="BY145" i="14"/>
  <c r="BZ145" i="14" s="1"/>
  <c r="CC146" i="14"/>
  <c r="AT147" i="14"/>
  <c r="AP146" i="14"/>
  <c r="AQ146" i="14" s="1"/>
  <c r="DL145" i="14"/>
  <c r="DH144" i="14"/>
  <c r="DI144" i="14" s="1"/>
  <c r="FZ142" i="14"/>
  <c r="GA142" i="14" s="1"/>
  <c r="GD143" i="14"/>
  <c r="EQ143" i="14"/>
  <c r="ER143" i="14" s="1"/>
  <c r="EU144" i="14"/>
  <c r="GD144" i="14" l="1"/>
  <c r="FZ143" i="14"/>
  <c r="GA143" i="14" s="1"/>
  <c r="EQ144" i="14"/>
  <c r="ER144" i="14" s="1"/>
  <c r="EU145" i="14"/>
  <c r="G148" i="14"/>
  <c r="H148" i="14" s="1"/>
  <c r="K149" i="14"/>
  <c r="BY146" i="14"/>
  <c r="BZ146" i="14" s="1"/>
  <c r="CC147" i="14"/>
  <c r="HI142" i="14"/>
  <c r="HJ142" i="14" s="1"/>
  <c r="HM143" i="14"/>
  <c r="DH145" i="14"/>
  <c r="DI145" i="14" s="1"/>
  <c r="DL146" i="14"/>
  <c r="AP147" i="14"/>
  <c r="AQ147" i="14" s="1"/>
  <c r="AT148" i="14"/>
  <c r="H147" i="14"/>
  <c r="EQ145" i="14" l="1"/>
  <c r="ER145" i="14" s="1"/>
  <c r="EU146" i="14"/>
  <c r="AT149" i="14"/>
  <c r="AP148" i="14"/>
  <c r="AQ148" i="14" s="1"/>
  <c r="BY147" i="14"/>
  <c r="BZ147" i="14" s="1"/>
  <c r="CC148" i="14"/>
  <c r="DH146" i="14"/>
  <c r="DI146" i="14" s="1"/>
  <c r="DL147" i="14"/>
  <c r="G149" i="14"/>
  <c r="H149" i="14" s="1"/>
  <c r="K150" i="14"/>
  <c r="HM144" i="14"/>
  <c r="HI143" i="14"/>
  <c r="HJ143" i="14" s="1"/>
  <c r="GD145" i="14"/>
  <c r="FZ144" i="14"/>
  <c r="GA144" i="14" s="1"/>
  <c r="AT150" i="14" l="1"/>
  <c r="AP149" i="14"/>
  <c r="AQ149" i="14" s="1"/>
  <c r="HM145" i="14"/>
  <c r="HI144" i="14"/>
  <c r="HJ144" i="14" s="1"/>
  <c r="DL148" i="14"/>
  <c r="DH147" i="14"/>
  <c r="DI147" i="14" s="1"/>
  <c r="EQ146" i="14"/>
  <c r="ER146" i="14" s="1"/>
  <c r="EU147" i="14"/>
  <c r="BY148" i="14"/>
  <c r="BZ148" i="14" s="1"/>
  <c r="CC149" i="14"/>
  <c r="G150" i="14"/>
  <c r="K151" i="14"/>
  <c r="GD146" i="14"/>
  <c r="FZ145" i="14"/>
  <c r="GA145" i="14" s="1"/>
  <c r="H150" i="14" l="1"/>
  <c r="J150" i="14" s="1"/>
  <c r="HM146" i="14"/>
  <c r="HI145" i="14"/>
  <c r="HJ145" i="14" s="1"/>
  <c r="EQ147" i="14"/>
  <c r="ER147" i="14" s="1"/>
  <c r="EU148" i="14"/>
  <c r="G151" i="14"/>
  <c r="H151" i="14" s="1"/>
  <c r="K152" i="14"/>
  <c r="DH148" i="14"/>
  <c r="DI148" i="14" s="1"/>
  <c r="DL149" i="14"/>
  <c r="CC150" i="14"/>
  <c r="BY149" i="14"/>
  <c r="BZ149" i="14" s="1"/>
  <c r="FZ146" i="14"/>
  <c r="GA146" i="14" s="1"/>
  <c r="GD147" i="14"/>
  <c r="AT151" i="14"/>
  <c r="AP150" i="14"/>
  <c r="AQ150" i="14" l="1"/>
  <c r="AS150" i="14"/>
  <c r="DH149" i="14"/>
  <c r="DI149" i="14" s="1"/>
  <c r="DL150" i="14"/>
  <c r="GD148" i="14"/>
  <c r="FZ147" i="14"/>
  <c r="GA147" i="14" s="1"/>
  <c r="G152" i="14"/>
  <c r="H152" i="14" s="1"/>
  <c r="K153" i="14"/>
  <c r="EQ148" i="14"/>
  <c r="ER148" i="14" s="1"/>
  <c r="EU149" i="14"/>
  <c r="CC151" i="14"/>
  <c r="BY150" i="14"/>
  <c r="AP151" i="14"/>
  <c r="AQ151" i="14" s="1"/>
  <c r="AT152" i="14"/>
  <c r="HM147" i="14"/>
  <c r="HI146" i="14"/>
  <c r="HJ146" i="14" s="1"/>
  <c r="BZ150" i="14" l="1"/>
  <c r="CB150" i="14"/>
  <c r="AP152" i="14"/>
  <c r="AQ152" i="14" s="1"/>
  <c r="AT153" i="14"/>
  <c r="BY151" i="14"/>
  <c r="BZ151" i="14" s="1"/>
  <c r="CC152" i="14"/>
  <c r="GD149" i="14"/>
  <c r="FZ148" i="14"/>
  <c r="GA148" i="14" s="1"/>
  <c r="EQ149" i="14"/>
  <c r="ER149" i="14" s="1"/>
  <c r="EU150" i="14"/>
  <c r="DH150" i="14"/>
  <c r="DL151" i="14"/>
  <c r="G153" i="14"/>
  <c r="H153" i="14" s="1"/>
  <c r="K154" i="14"/>
  <c r="HI147" i="14"/>
  <c r="HJ147" i="14" s="1"/>
  <c r="HM148" i="14"/>
  <c r="DI150" i="14" l="1"/>
  <c r="DK150" i="14"/>
  <c r="GD150" i="14"/>
  <c r="FZ149" i="14"/>
  <c r="GA149" i="14" s="1"/>
  <c r="CC153" i="14"/>
  <c r="BY152" i="14"/>
  <c r="BZ152" i="14" s="1"/>
  <c r="G154" i="14"/>
  <c r="K155" i="14"/>
  <c r="DL152" i="14"/>
  <c r="DH151" i="14"/>
  <c r="DI151" i="14" s="1"/>
  <c r="HI148" i="14"/>
  <c r="HJ148" i="14" s="1"/>
  <c r="HM149" i="14"/>
  <c r="EU151" i="14"/>
  <c r="EQ150" i="14"/>
  <c r="AP153" i="14"/>
  <c r="AQ153" i="14" s="1"/>
  <c r="AT154" i="14"/>
  <c r="ER150" i="14" l="1"/>
  <c r="ET150" i="14"/>
  <c r="H154" i="14"/>
  <c r="J154" i="14" s="1"/>
  <c r="EU152" i="14"/>
  <c r="EQ151" i="14"/>
  <c r="ER151" i="14" s="1"/>
  <c r="CC154" i="14"/>
  <c r="BY153" i="14"/>
  <c r="BZ153" i="14" s="1"/>
  <c r="G155" i="14"/>
  <c r="H155" i="14" s="1"/>
  <c r="K156" i="14"/>
  <c r="AT155" i="14"/>
  <c r="AP154" i="14"/>
  <c r="HI149" i="14"/>
  <c r="HJ149" i="14" s="1"/>
  <c r="HM150" i="14"/>
  <c r="DL153" i="14"/>
  <c r="DH152" i="14"/>
  <c r="DI152" i="14" s="1"/>
  <c r="GD151" i="14"/>
  <c r="FZ150" i="14"/>
  <c r="GA150" i="14" l="1"/>
  <c r="GC150" i="14"/>
  <c r="AQ154" i="14"/>
  <c r="AS154" i="14" s="1"/>
  <c r="HM151" i="14"/>
  <c r="HI150" i="14"/>
  <c r="CC155" i="14"/>
  <c r="BY154" i="14"/>
  <c r="DL154" i="14"/>
  <c r="DH153" i="14"/>
  <c r="DI153" i="14" s="1"/>
  <c r="G156" i="14"/>
  <c r="H156" i="14" s="1"/>
  <c r="K157" i="14"/>
  <c r="GD152" i="14"/>
  <c r="FZ151" i="14"/>
  <c r="GA151" i="14" s="1"/>
  <c r="AT156" i="14"/>
  <c r="AP155" i="14"/>
  <c r="AQ155" i="14" s="1"/>
  <c r="EU153" i="14"/>
  <c r="EQ152" i="14"/>
  <c r="ER152" i="14" s="1"/>
  <c r="HJ150" i="14" l="1"/>
  <c r="HL150" i="14"/>
  <c r="BZ154" i="14"/>
  <c r="CB154" i="14" s="1"/>
  <c r="DH154" i="14"/>
  <c r="DL155" i="14"/>
  <c r="BY155" i="14"/>
  <c r="BZ155" i="14" s="1"/>
  <c r="CC156" i="14"/>
  <c r="AT157" i="14"/>
  <c r="AP156" i="14"/>
  <c r="AQ156" i="14" s="1"/>
  <c r="FZ152" i="14"/>
  <c r="GA152" i="14" s="1"/>
  <c r="GD153" i="14"/>
  <c r="G157" i="14"/>
  <c r="H157" i="14" s="1"/>
  <c r="K158" i="14"/>
  <c r="EU154" i="14"/>
  <c r="EQ153" i="14"/>
  <c r="ER153" i="14" s="1"/>
  <c r="HI151" i="14"/>
  <c r="HJ151" i="14" s="1"/>
  <c r="HM152" i="14"/>
  <c r="DI154" i="14" l="1"/>
  <c r="DK154" i="14" s="1"/>
  <c r="AP157" i="14"/>
  <c r="AQ157" i="14" s="1"/>
  <c r="AT158" i="14"/>
  <c r="BY156" i="14"/>
  <c r="BZ156" i="14" s="1"/>
  <c r="CC157" i="14"/>
  <c r="EU155" i="14"/>
  <c r="EQ154" i="14"/>
  <c r="HI152" i="14"/>
  <c r="HJ152" i="14" s="1"/>
  <c r="HM153" i="14"/>
  <c r="FZ153" i="14"/>
  <c r="GA153" i="14" s="1"/>
  <c r="GD154" i="14"/>
  <c r="DL156" i="14"/>
  <c r="DH155" i="14"/>
  <c r="DI155" i="14" s="1"/>
  <c r="G158" i="14"/>
  <c r="H158" i="14" s="1"/>
  <c r="K159" i="14"/>
  <c r="ER154" i="14" l="1"/>
  <c r="ET154" i="14" s="1"/>
  <c r="EQ155" i="14"/>
  <c r="ER155" i="14" s="1"/>
  <c r="EU156" i="14"/>
  <c r="CC158" i="14"/>
  <c r="BY157" i="14"/>
  <c r="BZ157" i="14" s="1"/>
  <c r="FZ154" i="14"/>
  <c r="GD155" i="14"/>
  <c r="G159" i="14"/>
  <c r="H159" i="14" s="1"/>
  <c r="K160" i="14"/>
  <c r="HI153" i="14"/>
  <c r="HJ153" i="14" s="1"/>
  <c r="HM154" i="14"/>
  <c r="AP158" i="14"/>
  <c r="AQ158" i="14" s="1"/>
  <c r="AT159" i="14"/>
  <c r="DL157" i="14"/>
  <c r="DH156" i="14"/>
  <c r="DI156" i="14" s="1"/>
  <c r="GA154" i="14" l="1"/>
  <c r="GC154" i="14"/>
  <c r="AP159" i="14"/>
  <c r="AQ159" i="14" s="1"/>
  <c r="AT160" i="14"/>
  <c r="CC159" i="14"/>
  <c r="BY158" i="14"/>
  <c r="BZ158" i="14" s="1"/>
  <c r="G160" i="14"/>
  <c r="H160" i="14" s="1"/>
  <c r="K161" i="14"/>
  <c r="EU157" i="14"/>
  <c r="EQ156" i="14"/>
  <c r="ER156" i="14" s="1"/>
  <c r="FZ155" i="14"/>
  <c r="GA155" i="14" s="1"/>
  <c r="GD156" i="14"/>
  <c r="HM155" i="14"/>
  <c r="HI154" i="14"/>
  <c r="DL158" i="14"/>
  <c r="DH157" i="14"/>
  <c r="DI157" i="14" s="1"/>
  <c r="HJ154" i="14" l="1"/>
  <c r="HL154" i="14"/>
  <c r="HI155" i="14"/>
  <c r="HJ155" i="14" s="1"/>
  <c r="HM156" i="14"/>
  <c r="G161" i="14"/>
  <c r="H161" i="14" s="1"/>
  <c r="K162" i="14"/>
  <c r="AP160" i="14"/>
  <c r="AQ160" i="14" s="1"/>
  <c r="AT161" i="14"/>
  <c r="GD157" i="14"/>
  <c r="FZ156" i="14"/>
  <c r="GA156" i="14" s="1"/>
  <c r="CC160" i="14"/>
  <c r="BY159" i="14"/>
  <c r="BZ159" i="14" s="1"/>
  <c r="DL159" i="14"/>
  <c r="DH158" i="14"/>
  <c r="DI158" i="14" s="1"/>
  <c r="EU158" i="14"/>
  <c r="EQ157" i="14"/>
  <c r="ER157" i="14" s="1"/>
  <c r="G162" i="14" l="1"/>
  <c r="H162" i="14" s="1"/>
  <c r="K163" i="14"/>
  <c r="DL160" i="14"/>
  <c r="DH159" i="14"/>
  <c r="DI159" i="14" s="1"/>
  <c r="HM157" i="14"/>
  <c r="HI156" i="14"/>
  <c r="HJ156" i="14" s="1"/>
  <c r="AT162" i="14"/>
  <c r="AP161" i="14"/>
  <c r="AQ161" i="14" s="1"/>
  <c r="CC161" i="14"/>
  <c r="BY160" i="14"/>
  <c r="BZ160" i="14" s="1"/>
  <c r="EU159" i="14"/>
  <c r="EQ158" i="14"/>
  <c r="ER158" i="14" s="1"/>
  <c r="FZ157" i="14"/>
  <c r="GA157" i="14" s="1"/>
  <c r="GD158" i="14"/>
  <c r="EU160" i="14" l="1"/>
  <c r="EQ159" i="14"/>
  <c r="ER159" i="14" s="1"/>
  <c r="DH160" i="14"/>
  <c r="DI160" i="14" s="1"/>
  <c r="DL161" i="14"/>
  <c r="G163" i="14"/>
  <c r="H163" i="14" s="1"/>
  <c r="K164" i="14"/>
  <c r="HM158" i="14"/>
  <c r="HI157" i="14"/>
  <c r="HJ157" i="14" s="1"/>
  <c r="BY161" i="14"/>
  <c r="BZ161" i="14" s="1"/>
  <c r="CC162" i="14"/>
  <c r="GD159" i="14"/>
  <c r="FZ158" i="14"/>
  <c r="GA158" i="14" s="1"/>
  <c r="AT163" i="14"/>
  <c r="AP162" i="14"/>
  <c r="AQ162" i="14" s="1"/>
  <c r="G164" i="14" l="1"/>
  <c r="K165" i="14"/>
  <c r="DH161" i="14"/>
  <c r="DI161" i="14" s="1"/>
  <c r="DL162" i="14"/>
  <c r="BY162" i="14"/>
  <c r="BZ162" i="14" s="1"/>
  <c r="CC163" i="14"/>
  <c r="GD160" i="14"/>
  <c r="FZ159" i="14"/>
  <c r="GA159" i="14" s="1"/>
  <c r="AP163" i="14"/>
  <c r="AQ163" i="14" s="1"/>
  <c r="AT164" i="14"/>
  <c r="HI158" i="14"/>
  <c r="HJ158" i="14" s="1"/>
  <c r="HM159" i="14"/>
  <c r="EQ160" i="14"/>
  <c r="ER160" i="14" s="1"/>
  <c r="EU161" i="14"/>
  <c r="H164" i="14" l="1"/>
  <c r="J164" i="14"/>
  <c r="DL163" i="14"/>
  <c r="DH162" i="14"/>
  <c r="DI162" i="14" s="1"/>
  <c r="HI159" i="14"/>
  <c r="HJ159" i="14" s="1"/>
  <c r="HM160" i="14"/>
  <c r="CC164" i="14"/>
  <c r="BY163" i="14"/>
  <c r="BZ163" i="14" s="1"/>
  <c r="G165" i="14"/>
  <c r="H165" i="14" s="1"/>
  <c r="K166" i="14"/>
  <c r="AT165" i="14"/>
  <c r="AP164" i="14"/>
  <c r="EU162" i="14"/>
  <c r="EQ161" i="14"/>
  <c r="ER161" i="14" s="1"/>
  <c r="FZ160" i="14"/>
  <c r="GA160" i="14" s="1"/>
  <c r="GD161" i="14"/>
  <c r="AQ164" i="14" l="1"/>
  <c r="AS164" i="14" s="1"/>
  <c r="CC165" i="14"/>
  <c r="BY164" i="14"/>
  <c r="HI160" i="14"/>
  <c r="HJ160" i="14" s="1"/>
  <c r="HM161" i="14"/>
  <c r="EU163" i="14"/>
  <c r="EQ162" i="14"/>
  <c r="ER162" i="14" s="1"/>
  <c r="AT166" i="14"/>
  <c r="AP165" i="14"/>
  <c r="AQ165" i="14" s="1"/>
  <c r="FZ161" i="14"/>
  <c r="GA161" i="14" s="1"/>
  <c r="GD162" i="14"/>
  <c r="G166" i="14"/>
  <c r="H166" i="14" s="1"/>
  <c r="K167" i="14"/>
  <c r="DL164" i="14"/>
  <c r="DH163" i="14"/>
  <c r="DI163" i="14" s="1"/>
  <c r="BZ164" i="14" l="1"/>
  <c r="CB164" i="14"/>
  <c r="EQ163" i="14"/>
  <c r="ER163" i="14" s="1"/>
  <c r="EU164" i="14"/>
  <c r="G167" i="14"/>
  <c r="H167" i="14" s="1"/>
  <c r="K168" i="14"/>
  <c r="HI161" i="14"/>
  <c r="HJ161" i="14" s="1"/>
  <c r="HM162" i="14"/>
  <c r="FZ162" i="14"/>
  <c r="GA162" i="14" s="1"/>
  <c r="GD163" i="14"/>
  <c r="DH164" i="14"/>
  <c r="DL165" i="14"/>
  <c r="AP166" i="14"/>
  <c r="AQ166" i="14" s="1"/>
  <c r="AT167" i="14"/>
  <c r="BY165" i="14"/>
  <c r="BZ165" i="14" s="1"/>
  <c r="CC166" i="14"/>
  <c r="DI164" i="14" l="1"/>
  <c r="DK164" i="14"/>
  <c r="AP167" i="14"/>
  <c r="AQ167" i="14" s="1"/>
  <c r="AT168" i="14"/>
  <c r="G168" i="14"/>
  <c r="H168" i="14" s="1"/>
  <c r="K169" i="14"/>
  <c r="HM163" i="14"/>
  <c r="HI162" i="14"/>
  <c r="HJ162" i="14" s="1"/>
  <c r="DL166" i="14"/>
  <c r="DH165" i="14"/>
  <c r="DI165" i="14" s="1"/>
  <c r="CC167" i="14"/>
  <c r="BY166" i="14"/>
  <c r="BZ166" i="14" s="1"/>
  <c r="GD164" i="14"/>
  <c r="FZ163" i="14"/>
  <c r="GA163" i="14" s="1"/>
  <c r="EU165" i="14"/>
  <c r="EQ164" i="14"/>
  <c r="ER164" i="14" l="1"/>
  <c r="ET164" i="14"/>
  <c r="HI163" i="14"/>
  <c r="HJ163" i="14" s="1"/>
  <c r="HM164" i="14"/>
  <c r="G169" i="14"/>
  <c r="H169" i="14" s="1"/>
  <c r="K170" i="14"/>
  <c r="AT169" i="14"/>
  <c r="AP168" i="14"/>
  <c r="AQ168" i="14" s="1"/>
  <c r="FZ164" i="14"/>
  <c r="GD165" i="14"/>
  <c r="CC168" i="14"/>
  <c r="BY167" i="14"/>
  <c r="BZ167" i="14" s="1"/>
  <c r="EU166" i="14"/>
  <c r="EQ165" i="14"/>
  <c r="ER165" i="14" s="1"/>
  <c r="DL167" i="14"/>
  <c r="DH166" i="14"/>
  <c r="DI166" i="14" s="1"/>
  <c r="GA164" i="14" l="1"/>
  <c r="GC164" i="14"/>
  <c r="AT170" i="14"/>
  <c r="AP169" i="14"/>
  <c r="AQ169" i="14" s="1"/>
  <c r="G170" i="14"/>
  <c r="K171" i="14"/>
  <c r="EQ166" i="14"/>
  <c r="ER166" i="14" s="1"/>
  <c r="EU167" i="14"/>
  <c r="GD166" i="14"/>
  <c r="FZ165" i="14"/>
  <c r="GA165" i="14" s="1"/>
  <c r="HM165" i="14"/>
  <c r="HI164" i="14"/>
  <c r="CC169" i="14"/>
  <c r="BY168" i="14"/>
  <c r="BZ168" i="14" s="1"/>
  <c r="DL168" i="14"/>
  <c r="DH167" i="14"/>
  <c r="DI167" i="14" s="1"/>
  <c r="HJ164" i="14" l="1"/>
  <c r="HL164" i="14"/>
  <c r="H170" i="14"/>
  <c r="J170" i="14"/>
  <c r="J95" i="14" s="1"/>
  <c r="G171" i="14"/>
  <c r="H171" i="14" s="1"/>
  <c r="K172" i="14"/>
  <c r="CC170" i="14"/>
  <c r="BY169" i="14"/>
  <c r="BZ169" i="14" s="1"/>
  <c r="EU168" i="14"/>
  <c r="EQ167" i="14"/>
  <c r="ER167" i="14" s="1"/>
  <c r="HM166" i="14"/>
  <c r="HI165" i="14"/>
  <c r="HJ165" i="14" s="1"/>
  <c r="DH168" i="14"/>
  <c r="DI168" i="14" s="1"/>
  <c r="DL169" i="14"/>
  <c r="GD167" i="14"/>
  <c r="FZ166" i="14"/>
  <c r="GA166" i="14" s="1"/>
  <c r="AP170" i="14"/>
  <c r="AT171" i="14"/>
  <c r="AQ170" i="14" l="1"/>
  <c r="AS170" i="14"/>
  <c r="AS95" i="14" s="1"/>
  <c r="EQ168" i="14"/>
  <c r="ER168" i="14" s="1"/>
  <c r="EU169" i="14"/>
  <c r="DL170" i="14"/>
  <c r="DH169" i="14"/>
  <c r="DI169" i="14" s="1"/>
  <c r="BY170" i="14"/>
  <c r="CC171" i="14"/>
  <c r="G172" i="14"/>
  <c r="H172" i="14" s="1"/>
  <c r="K173" i="14"/>
  <c r="GD168" i="14"/>
  <c r="FZ167" i="14"/>
  <c r="GA167" i="14" s="1"/>
  <c r="AT172" i="14"/>
  <c r="AP171" i="14"/>
  <c r="AQ171" i="14" s="1"/>
  <c r="HI166" i="14"/>
  <c r="HJ166" i="14" s="1"/>
  <c r="HM167" i="14"/>
  <c r="BZ170" i="14" l="1"/>
  <c r="CB170" i="14"/>
  <c r="CB95" i="14" s="1"/>
  <c r="BY171" i="14"/>
  <c r="BZ171" i="14" s="1"/>
  <c r="CC172" i="14"/>
  <c r="DH170" i="14"/>
  <c r="DL171" i="14"/>
  <c r="AP172" i="14"/>
  <c r="AQ172" i="14" s="1"/>
  <c r="AT173" i="14"/>
  <c r="HI167" i="14"/>
  <c r="HJ167" i="14" s="1"/>
  <c r="HM168" i="14"/>
  <c r="G173" i="14"/>
  <c r="H173" i="14" s="1"/>
  <c r="K174" i="14"/>
  <c r="EU170" i="14"/>
  <c r="EQ169" i="14"/>
  <c r="ER169" i="14" s="1"/>
  <c r="FZ168" i="14"/>
  <c r="GA168" i="14" s="1"/>
  <c r="GD169" i="14"/>
  <c r="DI170" i="14" l="1"/>
  <c r="DK170" i="14"/>
  <c r="DK95" i="14" s="1"/>
  <c r="EU171" i="14"/>
  <c r="EQ170" i="14"/>
  <c r="DL172" i="14"/>
  <c r="DH171" i="14"/>
  <c r="DI171" i="14" s="1"/>
  <c r="AP173" i="14"/>
  <c r="AQ173" i="14" s="1"/>
  <c r="AT174" i="14"/>
  <c r="G174" i="14"/>
  <c r="H174" i="14" s="1"/>
  <c r="K175" i="14"/>
  <c r="GD170" i="14"/>
  <c r="FZ169" i="14"/>
  <c r="GA169" i="14" s="1"/>
  <c r="HI168" i="14"/>
  <c r="HJ168" i="14" s="1"/>
  <c r="HM169" i="14"/>
  <c r="BY172" i="14"/>
  <c r="BZ172" i="14" s="1"/>
  <c r="CC173" i="14"/>
  <c r="ER170" i="14" l="1"/>
  <c r="ET170" i="14"/>
  <c r="ET95" i="14" s="1"/>
  <c r="AT175" i="14"/>
  <c r="AP174" i="14"/>
  <c r="AQ174" i="14" s="1"/>
  <c r="DH172" i="14"/>
  <c r="DI172" i="14" s="1"/>
  <c r="DL173" i="14"/>
  <c r="HM170" i="14"/>
  <c r="HI169" i="14"/>
  <c r="HJ169" i="14" s="1"/>
  <c r="FZ170" i="14"/>
  <c r="GD171" i="14"/>
  <c r="CC174" i="14"/>
  <c r="BY173" i="14"/>
  <c r="BZ173" i="14" s="1"/>
  <c r="G175" i="14"/>
  <c r="H175" i="14" s="1"/>
  <c r="K176" i="14"/>
  <c r="EU172" i="14"/>
  <c r="EQ171" i="14"/>
  <c r="ER171" i="14" s="1"/>
  <c r="GA170" i="14" l="1"/>
  <c r="GC170" i="14"/>
  <c r="GC95" i="14" s="1"/>
  <c r="HM171" i="14"/>
  <c r="HI170" i="14"/>
  <c r="DL174" i="14"/>
  <c r="DH173" i="14"/>
  <c r="DI173" i="14" s="1"/>
  <c r="G176" i="14"/>
  <c r="H176" i="14" s="1"/>
  <c r="K177" i="14"/>
  <c r="CC175" i="14"/>
  <c r="BY174" i="14"/>
  <c r="BZ174" i="14" s="1"/>
  <c r="FZ171" i="14"/>
  <c r="GA171" i="14" s="1"/>
  <c r="GD172" i="14"/>
  <c r="EU173" i="14"/>
  <c r="EQ172" i="14"/>
  <c r="ER172" i="14" s="1"/>
  <c r="AT176" i="14"/>
  <c r="AP175" i="14"/>
  <c r="AQ175" i="14" s="1"/>
  <c r="HJ170" i="14" l="1"/>
  <c r="HL170" i="14"/>
  <c r="HL95" i="14" s="1"/>
  <c r="EQ173" i="14"/>
  <c r="ER173" i="14" s="1"/>
  <c r="EU174" i="14"/>
  <c r="DH174" i="14"/>
  <c r="DI174" i="14" s="1"/>
  <c r="DL175" i="14"/>
  <c r="G177" i="14"/>
  <c r="H177" i="14" s="1"/>
  <c r="K178" i="14"/>
  <c r="GD173" i="14"/>
  <c r="FZ172" i="14"/>
  <c r="GA172" i="14" s="1"/>
  <c r="AT177" i="14"/>
  <c r="AP176" i="14"/>
  <c r="AQ176" i="14" s="1"/>
  <c r="CC176" i="14"/>
  <c r="BY175" i="14"/>
  <c r="BZ175" i="14" s="1"/>
  <c r="HM172" i="14"/>
  <c r="HI171" i="14"/>
  <c r="HJ171" i="14" s="1"/>
  <c r="CC177" i="14" l="1"/>
  <c r="BY176" i="14"/>
  <c r="BZ176" i="14" s="1"/>
  <c r="DH175" i="14"/>
  <c r="DI175" i="14" s="1"/>
  <c r="DL176" i="14"/>
  <c r="G178" i="14"/>
  <c r="H178" i="14" s="1"/>
  <c r="K179" i="14"/>
  <c r="EQ174" i="14"/>
  <c r="ER174" i="14" s="1"/>
  <c r="EU175" i="14"/>
  <c r="AP177" i="14"/>
  <c r="AQ177" i="14" s="1"/>
  <c r="AT178" i="14"/>
  <c r="HM173" i="14"/>
  <c r="HI172" i="14"/>
  <c r="HJ172" i="14" s="1"/>
  <c r="FZ173" i="14"/>
  <c r="GA173" i="14" s="1"/>
  <c r="GD174" i="14"/>
  <c r="AT179" i="14" l="1"/>
  <c r="AP178" i="14"/>
  <c r="AQ178" i="14" s="1"/>
  <c r="DH176" i="14"/>
  <c r="DI176" i="14" s="1"/>
  <c r="DL177" i="14"/>
  <c r="G179" i="14"/>
  <c r="H179" i="14" s="1"/>
  <c r="K180" i="14"/>
  <c r="HI173" i="14"/>
  <c r="HJ173" i="14" s="1"/>
  <c r="HM174" i="14"/>
  <c r="EU176" i="14"/>
  <c r="EQ175" i="14"/>
  <c r="ER175" i="14" s="1"/>
  <c r="GD175" i="14"/>
  <c r="FZ174" i="14"/>
  <c r="GA174" i="14" s="1"/>
  <c r="BY177" i="14"/>
  <c r="BZ177" i="14" s="1"/>
  <c r="CC178" i="14"/>
  <c r="DL178" i="14" l="1"/>
  <c r="DH177" i="14"/>
  <c r="DI177" i="14" s="1"/>
  <c r="G180" i="14"/>
  <c r="H180" i="14" s="1"/>
  <c r="K181" i="14"/>
  <c r="CC179" i="14"/>
  <c r="BY178" i="14"/>
  <c r="BZ178" i="14" s="1"/>
  <c r="GD176" i="14"/>
  <c r="FZ175" i="14"/>
  <c r="GA175" i="14" s="1"/>
  <c r="EQ176" i="14"/>
  <c r="ER176" i="14" s="1"/>
  <c r="EU177" i="14"/>
  <c r="HI174" i="14"/>
  <c r="HJ174" i="14" s="1"/>
  <c r="HM175" i="14"/>
  <c r="AT180" i="14"/>
  <c r="AP179" i="14"/>
  <c r="AQ179" i="14" s="1"/>
  <c r="HI175" i="14" l="1"/>
  <c r="HJ175" i="14" s="1"/>
  <c r="HM176" i="14"/>
  <c r="CC180" i="14"/>
  <c r="BY179" i="14"/>
  <c r="BZ179" i="14" s="1"/>
  <c r="EU178" i="14"/>
  <c r="EQ177" i="14"/>
  <c r="ER177" i="14" s="1"/>
  <c r="G181" i="14"/>
  <c r="H181" i="14" s="1"/>
  <c r="K182" i="14"/>
  <c r="AP180" i="14"/>
  <c r="AQ180" i="14" s="1"/>
  <c r="AT181" i="14"/>
  <c r="FZ176" i="14"/>
  <c r="GA176" i="14" s="1"/>
  <c r="GD177" i="14"/>
  <c r="DL179" i="14"/>
  <c r="DH178" i="14"/>
  <c r="DI178" i="14" s="1"/>
  <c r="GD178" i="14" l="1"/>
  <c r="FZ177" i="14"/>
  <c r="GA177" i="14" s="1"/>
  <c r="EQ178" i="14"/>
  <c r="ER178" i="14" s="1"/>
  <c r="EU179" i="14"/>
  <c r="AP181" i="14"/>
  <c r="AQ181" i="14" s="1"/>
  <c r="AT182" i="14"/>
  <c r="CC181" i="14"/>
  <c r="BY180" i="14"/>
  <c r="BZ180" i="14" s="1"/>
  <c r="G182" i="14"/>
  <c r="H182" i="14" s="1"/>
  <c r="K183" i="14"/>
  <c r="HI176" i="14"/>
  <c r="HJ176" i="14" s="1"/>
  <c r="HM177" i="14"/>
  <c r="DH179" i="14"/>
  <c r="DI179" i="14" s="1"/>
  <c r="DL180" i="14"/>
  <c r="EQ179" i="14" l="1"/>
  <c r="ER179" i="14" s="1"/>
  <c r="EU180" i="14"/>
  <c r="AP182" i="14"/>
  <c r="AQ182" i="14" s="1"/>
  <c r="AT183" i="14"/>
  <c r="HM178" i="14"/>
  <c r="HI177" i="14"/>
  <c r="HJ177" i="14" s="1"/>
  <c r="G183" i="14"/>
  <c r="H183" i="14" s="1"/>
  <c r="K184" i="14"/>
  <c r="DL181" i="14"/>
  <c r="DH180" i="14"/>
  <c r="DI180" i="14" s="1"/>
  <c r="CC182" i="14"/>
  <c r="BY181" i="14"/>
  <c r="BZ181" i="14" s="1"/>
  <c r="GD179" i="14"/>
  <c r="FZ178" i="14"/>
  <c r="GA178" i="14" s="1"/>
  <c r="BY182" i="14" l="1"/>
  <c r="BZ182" i="14" s="1"/>
  <c r="CC183" i="14"/>
  <c r="HI178" i="14"/>
  <c r="HJ178" i="14" s="1"/>
  <c r="HM179" i="14"/>
  <c r="AP183" i="14"/>
  <c r="AQ183" i="14" s="1"/>
  <c r="AT184" i="14"/>
  <c r="DL182" i="14"/>
  <c r="DH181" i="14"/>
  <c r="DI181" i="14" s="1"/>
  <c r="G184" i="14"/>
  <c r="H184" i="14" s="1"/>
  <c r="K185" i="14"/>
  <c r="EQ180" i="14"/>
  <c r="ER180" i="14" s="1"/>
  <c r="EU181" i="14"/>
  <c r="GD180" i="14"/>
  <c r="FZ179" i="14"/>
  <c r="GA179" i="14" s="1"/>
  <c r="G185" i="14" l="1"/>
  <c r="H185" i="14" s="1"/>
  <c r="K186" i="14"/>
  <c r="HI179" i="14"/>
  <c r="HJ179" i="14" s="1"/>
  <c r="HM180" i="14"/>
  <c r="EQ181" i="14"/>
  <c r="ER181" i="14" s="1"/>
  <c r="EU182" i="14"/>
  <c r="AT185" i="14"/>
  <c r="AP184" i="14"/>
  <c r="AQ184" i="14" s="1"/>
  <c r="BY183" i="14"/>
  <c r="BZ183" i="14" s="1"/>
  <c r="CC184" i="14"/>
  <c r="GD181" i="14"/>
  <c r="FZ180" i="14"/>
  <c r="GA180" i="14" s="1"/>
  <c r="DH182" i="14"/>
  <c r="DI182" i="14" s="1"/>
  <c r="DL183" i="14"/>
  <c r="GD182" i="14" l="1"/>
  <c r="FZ181" i="14"/>
  <c r="GA181" i="14" s="1"/>
  <c r="HM181" i="14"/>
  <c r="HI180" i="14"/>
  <c r="HJ180" i="14" s="1"/>
  <c r="EU183" i="14"/>
  <c r="EQ182" i="14"/>
  <c r="ER182" i="14" s="1"/>
  <c r="G186" i="14"/>
  <c r="H186" i="14" s="1"/>
  <c r="K187" i="14"/>
  <c r="CC185" i="14"/>
  <c r="BY184" i="14"/>
  <c r="BZ184" i="14" s="1"/>
  <c r="DH183" i="14"/>
  <c r="DI183" i="14" s="1"/>
  <c r="DL184" i="14"/>
  <c r="AT186" i="14"/>
  <c r="AP185" i="14"/>
  <c r="AQ185" i="14" s="1"/>
  <c r="EU184" i="14" l="1"/>
  <c r="EQ183" i="14"/>
  <c r="ER183" i="14" s="1"/>
  <c r="HM182" i="14"/>
  <c r="HI181" i="14"/>
  <c r="HJ181" i="14" s="1"/>
  <c r="DL185" i="14"/>
  <c r="DH184" i="14"/>
  <c r="DI184" i="14" s="1"/>
  <c r="CC186" i="14"/>
  <c r="BY185" i="14"/>
  <c r="BZ185" i="14" s="1"/>
  <c r="G187" i="14"/>
  <c r="H187" i="14" s="1"/>
  <c r="K188" i="14"/>
  <c r="AT187" i="14"/>
  <c r="AP186" i="14"/>
  <c r="AQ186" i="14" s="1"/>
  <c r="GD183" i="14"/>
  <c r="FZ182" i="14"/>
  <c r="GA182" i="14" s="1"/>
  <c r="AT188" i="14" l="1"/>
  <c r="AP187" i="14"/>
  <c r="AQ187" i="14" s="1"/>
  <c r="DL186" i="14"/>
  <c r="DH185" i="14"/>
  <c r="DI185" i="14" s="1"/>
  <c r="HM183" i="14"/>
  <c r="HI182" i="14"/>
  <c r="HJ182" i="14" s="1"/>
  <c r="G188" i="14"/>
  <c r="H188" i="14" s="1"/>
  <c r="K189" i="14"/>
  <c r="GD184" i="14"/>
  <c r="FZ183" i="14"/>
  <c r="GA183" i="14" s="1"/>
  <c r="BY186" i="14"/>
  <c r="BZ186" i="14" s="1"/>
  <c r="CC187" i="14"/>
  <c r="EU185" i="14"/>
  <c r="EQ184" i="14"/>
  <c r="ER184" i="14" s="1"/>
  <c r="HM184" i="14" l="1"/>
  <c r="HI183" i="14"/>
  <c r="HJ183" i="14" s="1"/>
  <c r="GD185" i="14"/>
  <c r="FZ184" i="14"/>
  <c r="GA184" i="14" s="1"/>
  <c r="DH186" i="14"/>
  <c r="DI186" i="14" s="1"/>
  <c r="DL187" i="14"/>
  <c r="CC188" i="14"/>
  <c r="BY187" i="14"/>
  <c r="BZ187" i="14" s="1"/>
  <c r="G189" i="14"/>
  <c r="H189" i="14" s="1"/>
  <c r="K190" i="14"/>
  <c r="EQ185" i="14"/>
  <c r="ER185" i="14" s="1"/>
  <c r="EU186" i="14"/>
  <c r="AP188" i="14"/>
  <c r="AQ188" i="14" s="1"/>
  <c r="AT189" i="14"/>
  <c r="GD186" i="14" l="1"/>
  <c r="FZ185" i="14"/>
  <c r="GA185" i="14" s="1"/>
  <c r="DH187" i="14"/>
  <c r="DI187" i="14" s="1"/>
  <c r="DL188" i="14"/>
  <c r="EQ186" i="14"/>
  <c r="ER186" i="14" s="1"/>
  <c r="EU187" i="14"/>
  <c r="G190" i="14"/>
  <c r="H190" i="14" s="1"/>
  <c r="K191" i="14"/>
  <c r="AP189" i="14"/>
  <c r="AQ189" i="14" s="1"/>
  <c r="AT190" i="14"/>
  <c r="BY188" i="14"/>
  <c r="BZ188" i="14" s="1"/>
  <c r="CC189" i="14"/>
  <c r="HM185" i="14"/>
  <c r="HI184" i="14"/>
  <c r="HJ184" i="14" s="1"/>
  <c r="BY189" i="14" l="1"/>
  <c r="BZ189" i="14" s="1"/>
  <c r="CC190" i="14"/>
  <c r="DH188" i="14"/>
  <c r="DI188" i="14" s="1"/>
  <c r="DL189" i="14"/>
  <c r="EU188" i="14"/>
  <c r="EQ187" i="14"/>
  <c r="ER187" i="14" s="1"/>
  <c r="AT191" i="14"/>
  <c r="AP190" i="14"/>
  <c r="AQ190" i="14" s="1"/>
  <c r="G191" i="14"/>
  <c r="H191" i="14" s="1"/>
  <c r="K192" i="14"/>
  <c r="HM186" i="14"/>
  <c r="HI185" i="14"/>
  <c r="HJ185" i="14" s="1"/>
  <c r="FZ186" i="14"/>
  <c r="GA186" i="14" s="1"/>
  <c r="GD187" i="14"/>
  <c r="HM187" i="14" l="1"/>
  <c r="HI186" i="14"/>
  <c r="HJ186" i="14" s="1"/>
  <c r="EU189" i="14"/>
  <c r="EQ188" i="14"/>
  <c r="ER188" i="14" s="1"/>
  <c r="DL190" i="14"/>
  <c r="DH189" i="14"/>
  <c r="DI189" i="14" s="1"/>
  <c r="BY190" i="14"/>
  <c r="BZ190" i="14" s="1"/>
  <c r="CC191" i="14"/>
  <c r="G192" i="14"/>
  <c r="H192" i="14" s="1"/>
  <c r="K193" i="14"/>
  <c r="FZ187" i="14"/>
  <c r="GA187" i="14" s="1"/>
  <c r="GD188" i="14"/>
  <c r="AP191" i="14"/>
  <c r="AQ191" i="14" s="1"/>
  <c r="AT192" i="14"/>
  <c r="DH190" i="14" l="1"/>
  <c r="DI190" i="14" s="1"/>
  <c r="DL191" i="14"/>
  <c r="EU190" i="14"/>
  <c r="EQ189" i="14"/>
  <c r="ER189" i="14" s="1"/>
  <c r="GD189" i="14"/>
  <c r="FZ188" i="14"/>
  <c r="GA188" i="14" s="1"/>
  <c r="AP192" i="14"/>
  <c r="AQ192" i="14" s="1"/>
  <c r="AT193" i="14"/>
  <c r="G193" i="14"/>
  <c r="H193" i="14" s="1"/>
  <c r="K194" i="14"/>
  <c r="BY191" i="14"/>
  <c r="BZ191" i="14" s="1"/>
  <c r="CC192" i="14"/>
  <c r="HM188" i="14"/>
  <c r="HI187" i="14"/>
  <c r="HJ187" i="14" s="1"/>
  <c r="GD190" i="14" l="1"/>
  <c r="FZ189" i="14"/>
  <c r="GA189" i="14" s="1"/>
  <c r="EQ190" i="14"/>
  <c r="ER190" i="14" s="1"/>
  <c r="EU191" i="14"/>
  <c r="BY192" i="14"/>
  <c r="BZ192" i="14" s="1"/>
  <c r="CC193" i="14"/>
  <c r="G194" i="14"/>
  <c r="H194" i="14" s="1"/>
  <c r="K195" i="14"/>
  <c r="AP193" i="14"/>
  <c r="AQ193" i="14" s="1"/>
  <c r="AT194" i="14"/>
  <c r="DH191" i="14"/>
  <c r="DI191" i="14" s="1"/>
  <c r="DL192" i="14"/>
  <c r="HM189" i="14"/>
  <c r="HI188" i="14"/>
  <c r="HJ188" i="14" s="1"/>
  <c r="CC194" i="14" l="1"/>
  <c r="BY193" i="14"/>
  <c r="BZ193" i="14" s="1"/>
  <c r="EU192" i="14"/>
  <c r="EQ191" i="14"/>
  <c r="ER191" i="14" s="1"/>
  <c r="DL193" i="14"/>
  <c r="DH192" i="14"/>
  <c r="DI192" i="14" s="1"/>
  <c r="AT195" i="14"/>
  <c r="AP194" i="14"/>
  <c r="AQ194" i="14" s="1"/>
  <c r="G195" i="14"/>
  <c r="H195" i="14" s="1"/>
  <c r="K196" i="14"/>
  <c r="HI189" i="14"/>
  <c r="HJ189" i="14" s="1"/>
  <c r="HM190" i="14"/>
  <c r="FZ190" i="14"/>
  <c r="GA190" i="14" s="1"/>
  <c r="GD191" i="14"/>
  <c r="DL194" i="14" l="1"/>
  <c r="DH193" i="14"/>
  <c r="DI193" i="14" s="1"/>
  <c r="HI190" i="14"/>
  <c r="HJ190" i="14" s="1"/>
  <c r="HM191" i="14"/>
  <c r="EQ192" i="14"/>
  <c r="ER192" i="14" s="1"/>
  <c r="EU193" i="14"/>
  <c r="GD192" i="14"/>
  <c r="FZ191" i="14"/>
  <c r="GA191" i="14" s="1"/>
  <c r="G196" i="14"/>
  <c r="H196" i="14" s="1"/>
  <c r="K197" i="14"/>
  <c r="AT196" i="14"/>
  <c r="AP195" i="14"/>
  <c r="AQ195" i="14" s="1"/>
  <c r="CC195" i="14"/>
  <c r="BY194" i="14"/>
  <c r="BZ194" i="14" s="1"/>
  <c r="G197" i="14" l="1"/>
  <c r="H197" i="14" s="1"/>
  <c r="K198" i="14"/>
  <c r="HM192" i="14"/>
  <c r="HI191" i="14"/>
  <c r="HJ191" i="14" s="1"/>
  <c r="AT197" i="14"/>
  <c r="AP196" i="14"/>
  <c r="AQ196" i="14" s="1"/>
  <c r="EU194" i="14"/>
  <c r="EQ193" i="14"/>
  <c r="ER193" i="14" s="1"/>
  <c r="BY195" i="14"/>
  <c r="BZ195" i="14" s="1"/>
  <c r="CC196" i="14"/>
  <c r="GD193" i="14"/>
  <c r="FZ192" i="14"/>
  <c r="GA192" i="14" s="1"/>
  <c r="DL195" i="14"/>
  <c r="DH194" i="14"/>
  <c r="DI194" i="14" s="1"/>
  <c r="AT198" i="14" l="1"/>
  <c r="AP197" i="14"/>
  <c r="AQ197" i="14" s="1"/>
  <c r="HM193" i="14"/>
  <c r="HI192" i="14"/>
  <c r="HJ192" i="14" s="1"/>
  <c r="G198" i="14"/>
  <c r="H198" i="14" s="1"/>
  <c r="K199" i="14"/>
  <c r="GD194" i="14"/>
  <c r="FZ193" i="14"/>
  <c r="GA193" i="14" s="1"/>
  <c r="CC197" i="14"/>
  <c r="BY196" i="14"/>
  <c r="BZ196" i="14" s="1"/>
  <c r="DH195" i="14"/>
  <c r="DI195" i="14" s="1"/>
  <c r="DL196" i="14"/>
  <c r="EU195" i="14"/>
  <c r="EQ194" i="14"/>
  <c r="ER194" i="14" s="1"/>
  <c r="G199" i="14" l="1"/>
  <c r="H199" i="14" s="1"/>
  <c r="K200" i="14"/>
  <c r="HI193" i="14"/>
  <c r="HJ193" i="14" s="1"/>
  <c r="HM194" i="14"/>
  <c r="DL197" i="14"/>
  <c r="DH196" i="14"/>
  <c r="DI196" i="14" s="1"/>
  <c r="CC198" i="14"/>
  <c r="BY197" i="14"/>
  <c r="BZ197" i="14" s="1"/>
  <c r="EU196" i="14"/>
  <c r="EQ195" i="14"/>
  <c r="ER195" i="14" s="1"/>
  <c r="GD195" i="14"/>
  <c r="FZ194" i="14"/>
  <c r="GA194" i="14" s="1"/>
  <c r="AP198" i="14"/>
  <c r="AQ198" i="14" s="1"/>
  <c r="AT199" i="14"/>
  <c r="GD196" i="14" l="1"/>
  <c r="FZ195" i="14"/>
  <c r="GA195" i="14" s="1"/>
  <c r="DL198" i="14"/>
  <c r="DH197" i="14"/>
  <c r="DI197" i="14" s="1"/>
  <c r="HM195" i="14"/>
  <c r="HI194" i="14"/>
  <c r="HJ194" i="14" s="1"/>
  <c r="G200" i="14"/>
  <c r="H200" i="14" s="1"/>
  <c r="K201" i="14"/>
  <c r="EQ196" i="14"/>
  <c r="ER196" i="14" s="1"/>
  <c r="EU197" i="14"/>
  <c r="AP199" i="14"/>
  <c r="AQ199" i="14" s="1"/>
  <c r="AT200" i="14"/>
  <c r="BY198" i="14"/>
  <c r="BZ198" i="14" s="1"/>
  <c r="CC199" i="14"/>
  <c r="HI195" i="14" l="1"/>
  <c r="HJ195" i="14" s="1"/>
  <c r="HM196" i="14"/>
  <c r="DH198" i="14"/>
  <c r="DI198" i="14" s="1"/>
  <c r="DL199" i="14"/>
  <c r="AP200" i="14"/>
  <c r="AQ200" i="14" s="1"/>
  <c r="AT201" i="14"/>
  <c r="G201" i="14"/>
  <c r="H201" i="14" s="1"/>
  <c r="K202" i="14"/>
  <c r="EQ197" i="14"/>
  <c r="ER197" i="14" s="1"/>
  <c r="EU198" i="14"/>
  <c r="CC200" i="14"/>
  <c r="BY199" i="14"/>
  <c r="BZ199" i="14" s="1"/>
  <c r="FZ196" i="14"/>
  <c r="GA196" i="14" s="1"/>
  <c r="GD197" i="14"/>
  <c r="BY200" i="14" l="1"/>
  <c r="BZ200" i="14" s="1"/>
  <c r="CC201" i="14"/>
  <c r="DH199" i="14"/>
  <c r="DI199" i="14" s="1"/>
  <c r="DL200" i="14"/>
  <c r="AP201" i="14"/>
  <c r="AQ201" i="14" s="1"/>
  <c r="AT202" i="14"/>
  <c r="EU199" i="14"/>
  <c r="EQ198" i="14"/>
  <c r="ER198" i="14" s="1"/>
  <c r="FZ197" i="14"/>
  <c r="GA197" i="14" s="1"/>
  <c r="GD198" i="14"/>
  <c r="G202" i="14"/>
  <c r="H202" i="14" s="1"/>
  <c r="K203" i="14"/>
  <c r="HM197" i="14"/>
  <c r="HI196" i="14"/>
  <c r="HJ196" i="14" s="1"/>
  <c r="G203" i="14" l="1"/>
  <c r="H203" i="14" s="1"/>
  <c r="K204" i="14"/>
  <c r="DH200" i="14"/>
  <c r="DI200" i="14" s="1"/>
  <c r="DL201" i="14"/>
  <c r="AT203" i="14"/>
  <c r="AP202" i="14"/>
  <c r="AQ202" i="14" s="1"/>
  <c r="CC202" i="14"/>
  <c r="BY201" i="14"/>
  <c r="BZ201" i="14" s="1"/>
  <c r="FZ198" i="14"/>
  <c r="GA198" i="14" s="1"/>
  <c r="GD199" i="14"/>
  <c r="HI197" i="14"/>
  <c r="HJ197" i="14" s="1"/>
  <c r="HM198" i="14"/>
  <c r="EU200" i="14"/>
  <c r="EQ199" i="14"/>
  <c r="ER199" i="14" s="1"/>
  <c r="AT204" i="14" l="1"/>
  <c r="AP203" i="14"/>
  <c r="AQ203" i="14" s="1"/>
  <c r="DH201" i="14"/>
  <c r="DI201" i="14" s="1"/>
  <c r="DL202" i="14"/>
  <c r="HI198" i="14"/>
  <c r="HJ198" i="14" s="1"/>
  <c r="HM199" i="14"/>
  <c r="G204" i="14"/>
  <c r="H204" i="14" s="1"/>
  <c r="K205" i="14"/>
  <c r="GD200" i="14"/>
  <c r="FZ199" i="14"/>
  <c r="GA199" i="14" s="1"/>
  <c r="EQ200" i="14"/>
  <c r="ER200" i="14" s="1"/>
  <c r="EU201" i="14"/>
  <c r="BY202" i="14"/>
  <c r="BZ202" i="14" s="1"/>
  <c r="CC203" i="14"/>
  <c r="DL203" i="14" l="1"/>
  <c r="DH202" i="14"/>
  <c r="DI202" i="14" s="1"/>
  <c r="EQ201" i="14"/>
  <c r="ER201" i="14" s="1"/>
  <c r="EU202" i="14"/>
  <c r="HM200" i="14"/>
  <c r="HI199" i="14"/>
  <c r="HJ199" i="14" s="1"/>
  <c r="G205" i="14"/>
  <c r="H205" i="14" s="1"/>
  <c r="K206" i="14"/>
  <c r="FZ200" i="14"/>
  <c r="GA200" i="14" s="1"/>
  <c r="GD201" i="14"/>
  <c r="CC204" i="14"/>
  <c r="BY203" i="14"/>
  <c r="BZ203" i="14" s="1"/>
  <c r="AT205" i="14"/>
  <c r="AP204" i="14"/>
  <c r="AQ204" i="14" s="1"/>
  <c r="HM201" i="14" l="1"/>
  <c r="HI200" i="14"/>
  <c r="HJ200" i="14" s="1"/>
  <c r="EU203" i="14"/>
  <c r="EQ202" i="14"/>
  <c r="ER202" i="14" s="1"/>
  <c r="CC205" i="14"/>
  <c r="BY204" i="14"/>
  <c r="BZ204" i="14" s="1"/>
  <c r="GD202" i="14"/>
  <c r="FZ201" i="14"/>
  <c r="GA201" i="14" s="1"/>
  <c r="G206" i="14"/>
  <c r="H206" i="14" s="1"/>
  <c r="K207" i="14"/>
  <c r="AT206" i="14"/>
  <c r="AP205" i="14"/>
  <c r="AQ205" i="14" s="1"/>
  <c r="DL204" i="14"/>
  <c r="DH203" i="14"/>
  <c r="DI203" i="14" s="1"/>
  <c r="BY205" i="14" l="1"/>
  <c r="BZ205" i="14" s="1"/>
  <c r="CC206" i="14"/>
  <c r="EU204" i="14"/>
  <c r="EQ203" i="14"/>
  <c r="ER203" i="14" s="1"/>
  <c r="AP206" i="14"/>
  <c r="AQ206" i="14" s="1"/>
  <c r="AT207" i="14"/>
  <c r="G207" i="14"/>
  <c r="H207" i="14" s="1"/>
  <c r="K208" i="14"/>
  <c r="DH204" i="14"/>
  <c r="DI204" i="14" s="1"/>
  <c r="DL205" i="14"/>
  <c r="FZ202" i="14"/>
  <c r="GA202" i="14" s="1"/>
  <c r="GD203" i="14"/>
  <c r="HM202" i="14"/>
  <c r="HI201" i="14"/>
  <c r="HJ201" i="14" s="1"/>
  <c r="EQ204" i="14" l="1"/>
  <c r="ER204" i="14" s="1"/>
  <c r="EU205" i="14"/>
  <c r="FZ203" i="14"/>
  <c r="GA203" i="14" s="1"/>
  <c r="GD204" i="14"/>
  <c r="AP207" i="14"/>
  <c r="AQ207" i="14" s="1"/>
  <c r="AT208" i="14"/>
  <c r="DL206" i="14"/>
  <c r="DH205" i="14"/>
  <c r="DI205" i="14" s="1"/>
  <c r="G208" i="14"/>
  <c r="H208" i="14" s="1"/>
  <c r="K209" i="14"/>
  <c r="BY206" i="14"/>
  <c r="BZ206" i="14" s="1"/>
  <c r="CC207" i="14"/>
  <c r="HI202" i="14"/>
  <c r="HJ202" i="14" s="1"/>
  <c r="HM203" i="14"/>
  <c r="G209" i="14" l="1"/>
  <c r="H209" i="14" s="1"/>
  <c r="K210" i="14"/>
  <c r="GD205" i="14"/>
  <c r="FZ204" i="14"/>
  <c r="GA204" i="14" s="1"/>
  <c r="BY207" i="14"/>
  <c r="BZ207" i="14" s="1"/>
  <c r="CC208" i="14"/>
  <c r="AT209" i="14"/>
  <c r="AP208" i="14"/>
  <c r="AQ208" i="14" s="1"/>
  <c r="EQ205" i="14"/>
  <c r="ER205" i="14" s="1"/>
  <c r="EU206" i="14"/>
  <c r="HM204" i="14"/>
  <c r="HI203" i="14"/>
  <c r="HJ203" i="14" s="1"/>
  <c r="DL207" i="14"/>
  <c r="DH206" i="14"/>
  <c r="DI206" i="14" s="1"/>
  <c r="HM205" i="14" l="1"/>
  <c r="HI204" i="14"/>
  <c r="HJ204" i="14" s="1"/>
  <c r="GD206" i="14"/>
  <c r="FZ205" i="14"/>
  <c r="GA205" i="14" s="1"/>
  <c r="BY208" i="14"/>
  <c r="BZ208" i="14" s="1"/>
  <c r="CC209" i="14"/>
  <c r="G210" i="14"/>
  <c r="H210" i="14" s="1"/>
  <c r="K211" i="14"/>
  <c r="EU207" i="14"/>
  <c r="EQ206" i="14"/>
  <c r="ER206" i="14" s="1"/>
  <c r="DH207" i="14"/>
  <c r="DI207" i="14" s="1"/>
  <c r="DL208" i="14"/>
  <c r="AP209" i="14"/>
  <c r="AQ209" i="14" s="1"/>
  <c r="AT210" i="14"/>
  <c r="BY209" i="14" l="1"/>
  <c r="BZ209" i="14" s="1"/>
  <c r="CC210" i="14"/>
  <c r="EQ207" i="14"/>
  <c r="ER207" i="14" s="1"/>
  <c r="EU208" i="14"/>
  <c r="GD207" i="14"/>
  <c r="FZ206" i="14"/>
  <c r="GA206" i="14" s="1"/>
  <c r="DH208" i="14"/>
  <c r="DI208" i="14" s="1"/>
  <c r="DL209" i="14"/>
  <c r="G211" i="14"/>
  <c r="H211" i="14" s="1"/>
  <c r="K212" i="14"/>
  <c r="AP210" i="14"/>
  <c r="AQ210" i="14" s="1"/>
  <c r="AT211" i="14"/>
  <c r="HM206" i="14"/>
  <c r="HI205" i="14"/>
  <c r="HJ205" i="14" s="1"/>
  <c r="GD208" i="14" l="1"/>
  <c r="FZ207" i="14"/>
  <c r="GA207" i="14" s="1"/>
  <c r="EU209" i="14"/>
  <c r="EQ208" i="14"/>
  <c r="ER208" i="14" s="1"/>
  <c r="AP211" i="14"/>
  <c r="AQ211" i="14" s="1"/>
  <c r="AT212" i="14"/>
  <c r="G212" i="14"/>
  <c r="H212" i="14" s="1"/>
  <c r="K213" i="14"/>
  <c r="DL210" i="14"/>
  <c r="DH209" i="14"/>
  <c r="DI209" i="14" s="1"/>
  <c r="BY210" i="14"/>
  <c r="BZ210" i="14" s="1"/>
  <c r="CC211" i="14"/>
  <c r="HM207" i="14"/>
  <c r="HI206" i="14"/>
  <c r="HJ206" i="14" s="1"/>
  <c r="AP212" i="14" l="1"/>
  <c r="AQ212" i="14" s="1"/>
  <c r="AT213" i="14"/>
  <c r="DL211" i="14"/>
  <c r="DH210" i="14"/>
  <c r="DI210" i="14" s="1"/>
  <c r="EU210" i="14"/>
  <c r="EQ209" i="14"/>
  <c r="ER209" i="14" s="1"/>
  <c r="CC212" i="14"/>
  <c r="BY211" i="14"/>
  <c r="BZ211" i="14" s="1"/>
  <c r="G213" i="14"/>
  <c r="H213" i="14" s="1"/>
  <c r="K214" i="14"/>
  <c r="HM208" i="14"/>
  <c r="HI207" i="14"/>
  <c r="HJ207" i="14" s="1"/>
  <c r="GD209" i="14"/>
  <c r="FZ208" i="14"/>
  <c r="GA208" i="14" s="1"/>
  <c r="EU211" i="14" l="1"/>
  <c r="EQ210" i="14"/>
  <c r="ER210" i="14" s="1"/>
  <c r="HM209" i="14"/>
  <c r="HI208" i="14"/>
  <c r="HJ208" i="14" s="1"/>
  <c r="DH211" i="14"/>
  <c r="DI211" i="14" s="1"/>
  <c r="DL212" i="14"/>
  <c r="AT214" i="14"/>
  <c r="AP213" i="14"/>
  <c r="AQ213" i="14" s="1"/>
  <c r="G214" i="14"/>
  <c r="H214" i="14" s="1"/>
  <c r="K215" i="14"/>
  <c r="FZ209" i="14"/>
  <c r="GA209" i="14" s="1"/>
  <c r="GD210" i="14"/>
  <c r="CC213" i="14"/>
  <c r="BY212" i="14"/>
  <c r="BZ212" i="14" s="1"/>
  <c r="FZ210" i="14" l="1"/>
  <c r="GA210" i="14" s="1"/>
  <c r="GD211" i="14"/>
  <c r="HM210" i="14"/>
  <c r="HI209" i="14"/>
  <c r="HJ209" i="14" s="1"/>
  <c r="DH212" i="14"/>
  <c r="DI212" i="14" s="1"/>
  <c r="DL213" i="14"/>
  <c r="G215" i="14"/>
  <c r="H215" i="14" s="1"/>
  <c r="K216" i="14"/>
  <c r="CC214" i="14"/>
  <c r="BY213" i="14"/>
  <c r="BZ213" i="14" s="1"/>
  <c r="AP214" i="14"/>
  <c r="AQ214" i="14" s="1"/>
  <c r="AT215" i="14"/>
  <c r="EU212" i="14"/>
  <c r="EQ211" i="14"/>
  <c r="ER211" i="14" s="1"/>
  <c r="AT216" i="14" l="1"/>
  <c r="AP215" i="14"/>
  <c r="AQ215" i="14" s="1"/>
  <c r="DL214" i="14"/>
  <c r="DH213" i="14"/>
  <c r="DI213" i="14" s="1"/>
  <c r="HI210" i="14"/>
  <c r="HJ210" i="14" s="1"/>
  <c r="HM211" i="14"/>
  <c r="G216" i="14"/>
  <c r="H216" i="14" s="1"/>
  <c r="K217" i="14"/>
  <c r="GD212" i="14"/>
  <c r="FZ211" i="14"/>
  <c r="GA211" i="14" s="1"/>
  <c r="CC215" i="14"/>
  <c r="BY214" i="14"/>
  <c r="BZ214" i="14" s="1"/>
  <c r="EU213" i="14"/>
  <c r="EQ212" i="14"/>
  <c r="ER212" i="14" s="1"/>
  <c r="HI211" i="14" l="1"/>
  <c r="HJ211" i="14" s="1"/>
  <c r="HM212" i="14"/>
  <c r="DL215" i="14"/>
  <c r="DH214" i="14"/>
  <c r="DI214" i="14" s="1"/>
  <c r="BY215" i="14"/>
  <c r="BZ215" i="14" s="1"/>
  <c r="CC216" i="14"/>
  <c r="GD213" i="14"/>
  <c r="FZ212" i="14"/>
  <c r="GA212" i="14" s="1"/>
  <c r="G217" i="14"/>
  <c r="H217" i="14" s="1"/>
  <c r="K218" i="14"/>
  <c r="EQ213" i="14"/>
  <c r="ER213" i="14" s="1"/>
  <c r="EU214" i="14"/>
  <c r="AP216" i="14"/>
  <c r="AQ216" i="14" s="1"/>
  <c r="AT217" i="14"/>
  <c r="DH215" i="14" l="1"/>
  <c r="DI215" i="14" s="1"/>
  <c r="DL216" i="14"/>
  <c r="EU215" i="14"/>
  <c r="EQ214" i="14"/>
  <c r="ER214" i="14" s="1"/>
  <c r="HI212" i="14"/>
  <c r="HJ212" i="14" s="1"/>
  <c r="HM213" i="14"/>
  <c r="BY216" i="14"/>
  <c r="BZ216" i="14" s="1"/>
  <c r="CC217" i="14"/>
  <c r="G218" i="14"/>
  <c r="H218" i="14" s="1"/>
  <c r="K219" i="14"/>
  <c r="AT218" i="14"/>
  <c r="AP217" i="14"/>
  <c r="AQ217" i="14" s="1"/>
  <c r="GD214" i="14"/>
  <c r="FZ213" i="14"/>
  <c r="GA213" i="14" s="1"/>
  <c r="AP218" i="14" l="1"/>
  <c r="AQ218" i="14" s="1"/>
  <c r="AT219" i="14"/>
  <c r="EQ215" i="14"/>
  <c r="ER215" i="14" s="1"/>
  <c r="EU216" i="14"/>
  <c r="BY217" i="14"/>
  <c r="BZ217" i="14" s="1"/>
  <c r="CC218" i="14"/>
  <c r="DH216" i="14"/>
  <c r="DI216" i="14" s="1"/>
  <c r="DL217" i="14"/>
  <c r="HI213" i="14"/>
  <c r="HJ213" i="14" s="1"/>
  <c r="HM214" i="14"/>
  <c r="G219" i="14"/>
  <c r="H219" i="14" s="1"/>
  <c r="K220" i="14"/>
  <c r="GD215" i="14"/>
  <c r="FZ214" i="14"/>
  <c r="GA214" i="14" s="1"/>
  <c r="EU217" i="14" l="1"/>
  <c r="EQ216" i="14"/>
  <c r="ER216" i="14" s="1"/>
  <c r="G220" i="14"/>
  <c r="H220" i="14" s="1"/>
  <c r="K221" i="14"/>
  <c r="BY218" i="14"/>
  <c r="BZ218" i="14" s="1"/>
  <c r="CC219" i="14"/>
  <c r="HM215" i="14"/>
  <c r="HI214" i="14"/>
  <c r="HJ214" i="14" s="1"/>
  <c r="DH217" i="14"/>
  <c r="DI217" i="14" s="1"/>
  <c r="DL218" i="14"/>
  <c r="AT220" i="14"/>
  <c r="AP219" i="14"/>
  <c r="AQ219" i="14" s="1"/>
  <c r="GD216" i="14"/>
  <c r="FZ215" i="14"/>
  <c r="GA215" i="14" s="1"/>
  <c r="G221" i="14" l="1"/>
  <c r="H221" i="14" s="1"/>
  <c r="K222" i="14"/>
  <c r="CC220" i="14"/>
  <c r="BY219" i="14"/>
  <c r="BZ219" i="14" s="1"/>
  <c r="AP220" i="14"/>
  <c r="AQ220" i="14" s="1"/>
  <c r="AT221" i="14"/>
  <c r="DL219" i="14"/>
  <c r="DH218" i="14"/>
  <c r="DI218" i="14" s="1"/>
  <c r="GD217" i="14"/>
  <c r="FZ216" i="14"/>
  <c r="GA216" i="14" s="1"/>
  <c r="HI215" i="14"/>
  <c r="HJ215" i="14" s="1"/>
  <c r="HM216" i="14"/>
  <c r="EQ217" i="14"/>
  <c r="ER217" i="14" s="1"/>
  <c r="EU218" i="14"/>
  <c r="CC221" i="14" l="1"/>
  <c r="BY220" i="14"/>
  <c r="BZ220" i="14" s="1"/>
  <c r="AT222" i="14"/>
  <c r="AP221" i="14"/>
  <c r="AQ221" i="14" s="1"/>
  <c r="G222" i="14"/>
  <c r="H222" i="14" s="1"/>
  <c r="K223" i="14"/>
  <c r="HM217" i="14"/>
  <c r="HI216" i="14"/>
  <c r="HJ216" i="14" s="1"/>
  <c r="FZ217" i="14"/>
  <c r="GA217" i="14" s="1"/>
  <c r="GD218" i="14"/>
  <c r="EU219" i="14"/>
  <c r="EQ218" i="14"/>
  <c r="ER218" i="14" s="1"/>
  <c r="DL220" i="14"/>
  <c r="DH219" i="14"/>
  <c r="DI219" i="14" s="1"/>
  <c r="G223" i="14" l="1"/>
  <c r="H223" i="14" s="1"/>
  <c r="K224" i="14"/>
  <c r="AT223" i="14"/>
  <c r="AP222" i="14"/>
  <c r="AQ222" i="14" s="1"/>
  <c r="EQ219" i="14"/>
  <c r="ER219" i="14" s="1"/>
  <c r="EU220" i="14"/>
  <c r="FZ218" i="14"/>
  <c r="GA218" i="14" s="1"/>
  <c r="GD219" i="14"/>
  <c r="DH220" i="14"/>
  <c r="DI220" i="14" s="1"/>
  <c r="DL221" i="14"/>
  <c r="HI217" i="14"/>
  <c r="HJ217" i="14" s="1"/>
  <c r="HM218" i="14"/>
  <c r="BY221" i="14"/>
  <c r="BZ221" i="14" s="1"/>
  <c r="CC222" i="14"/>
  <c r="EQ220" i="14" l="1"/>
  <c r="ER220" i="14" s="1"/>
  <c r="EU221" i="14"/>
  <c r="DL222" i="14"/>
  <c r="DH221" i="14"/>
  <c r="DI221" i="14" s="1"/>
  <c r="AT224" i="14"/>
  <c r="AP223" i="14"/>
  <c r="AQ223" i="14" s="1"/>
  <c r="BY222" i="14"/>
  <c r="BZ222" i="14" s="1"/>
  <c r="CC223" i="14"/>
  <c r="FZ219" i="14"/>
  <c r="GA219" i="14" s="1"/>
  <c r="GD220" i="14"/>
  <c r="G224" i="14"/>
  <c r="H224" i="14" s="1"/>
  <c r="K225" i="14"/>
  <c r="HI218" i="14"/>
  <c r="HJ218" i="14" s="1"/>
  <c r="HM219" i="14"/>
  <c r="G225" i="14" l="1"/>
  <c r="H225" i="14" s="1"/>
  <c r="K226" i="14"/>
  <c r="AT225" i="14"/>
  <c r="AP224" i="14"/>
  <c r="AQ224" i="14" s="1"/>
  <c r="DH222" i="14"/>
  <c r="DI222" i="14" s="1"/>
  <c r="DL223" i="14"/>
  <c r="FZ220" i="14"/>
  <c r="GA220" i="14" s="1"/>
  <c r="GD221" i="14"/>
  <c r="HI219" i="14"/>
  <c r="HJ219" i="14" s="1"/>
  <c r="HM220" i="14"/>
  <c r="BY223" i="14"/>
  <c r="BZ223" i="14" s="1"/>
  <c r="CC224" i="14"/>
  <c r="EQ221" i="14"/>
  <c r="ER221" i="14" s="1"/>
  <c r="EU222" i="14"/>
  <c r="AT226" i="14" l="1"/>
  <c r="AP225" i="14"/>
  <c r="AQ225" i="14" s="1"/>
  <c r="EU223" i="14"/>
  <c r="EQ222" i="14"/>
  <c r="ER222" i="14" s="1"/>
  <c r="GD222" i="14"/>
  <c r="FZ221" i="14"/>
  <c r="GA221" i="14" s="1"/>
  <c r="G226" i="14"/>
  <c r="H226" i="14" s="1"/>
  <c r="K227" i="14"/>
  <c r="BY224" i="14"/>
  <c r="BZ224" i="14" s="1"/>
  <c r="CC225" i="14"/>
  <c r="DL224" i="14"/>
  <c r="DH223" i="14"/>
  <c r="DI223" i="14" s="1"/>
  <c r="HM221" i="14"/>
  <c r="HI220" i="14"/>
  <c r="HJ220" i="14" s="1"/>
  <c r="GD223" i="14" l="1"/>
  <c r="FZ222" i="14"/>
  <c r="GA222" i="14" s="1"/>
  <c r="EU224" i="14"/>
  <c r="EQ223" i="14"/>
  <c r="ER223" i="14" s="1"/>
  <c r="DL225" i="14"/>
  <c r="DH224" i="14"/>
  <c r="DI224" i="14" s="1"/>
  <c r="CC226" i="14"/>
  <c r="BY225" i="14"/>
  <c r="BZ225" i="14" s="1"/>
  <c r="G227" i="14"/>
  <c r="H227" i="14" s="1"/>
  <c r="K228" i="14"/>
  <c r="HI221" i="14"/>
  <c r="HJ221" i="14" s="1"/>
  <c r="HM222" i="14"/>
  <c r="AP226" i="14"/>
  <c r="AQ226" i="14" s="1"/>
  <c r="AT227" i="14"/>
  <c r="HM223" i="14" l="1"/>
  <c r="HI222" i="14"/>
  <c r="HJ222" i="14" s="1"/>
  <c r="DL226" i="14"/>
  <c r="DH225" i="14"/>
  <c r="DI225" i="14" s="1"/>
  <c r="EU225" i="14"/>
  <c r="EQ224" i="14"/>
  <c r="ER224" i="14" s="1"/>
  <c r="AP227" i="14"/>
  <c r="AQ227" i="14" s="1"/>
  <c r="AT228" i="14"/>
  <c r="G228" i="14"/>
  <c r="H228" i="14" s="1"/>
  <c r="K229" i="14"/>
  <c r="BY226" i="14"/>
  <c r="BZ226" i="14" s="1"/>
  <c r="CC227" i="14"/>
  <c r="GD224" i="14"/>
  <c r="FZ223" i="14"/>
  <c r="GA223" i="14" s="1"/>
  <c r="EU226" i="14" l="1"/>
  <c r="EQ225" i="14"/>
  <c r="ER225" i="14" s="1"/>
  <c r="DL227" i="14"/>
  <c r="DH226" i="14"/>
  <c r="DI226" i="14" s="1"/>
  <c r="CC228" i="14"/>
  <c r="BY227" i="14"/>
  <c r="BZ227" i="14" s="1"/>
  <c r="G229" i="14"/>
  <c r="H229" i="14" s="1"/>
  <c r="K230" i="14"/>
  <c r="AT229" i="14"/>
  <c r="AP228" i="14"/>
  <c r="AQ228" i="14" s="1"/>
  <c r="GD225" i="14"/>
  <c r="FZ224" i="14"/>
  <c r="GA224" i="14" s="1"/>
  <c r="HI223" i="14"/>
  <c r="HJ223" i="14" s="1"/>
  <c r="HM224" i="14"/>
  <c r="CC229" i="14" l="1"/>
  <c r="BY228" i="14"/>
  <c r="BZ228" i="14" s="1"/>
  <c r="FZ225" i="14"/>
  <c r="GA225" i="14" s="1"/>
  <c r="GD226" i="14"/>
  <c r="AT230" i="14"/>
  <c r="AP229" i="14"/>
  <c r="AQ229" i="14" s="1"/>
  <c r="DL228" i="14"/>
  <c r="DH227" i="14"/>
  <c r="DI227" i="14" s="1"/>
  <c r="G230" i="14"/>
  <c r="H230" i="14" s="1"/>
  <c r="K231" i="14"/>
  <c r="HI224" i="14"/>
  <c r="HJ224" i="14" s="1"/>
  <c r="HM225" i="14"/>
  <c r="EQ226" i="14"/>
  <c r="ER226" i="14" s="1"/>
  <c r="EU227" i="14"/>
  <c r="AT231" i="14" l="1"/>
  <c r="AP230" i="14"/>
  <c r="AQ230" i="14" s="1"/>
  <c r="HI225" i="14"/>
  <c r="HJ225" i="14" s="1"/>
  <c r="HM226" i="14"/>
  <c r="FZ226" i="14"/>
  <c r="GA226" i="14" s="1"/>
  <c r="GD227" i="14"/>
  <c r="EU228" i="14"/>
  <c r="EQ227" i="14"/>
  <c r="ER227" i="14" s="1"/>
  <c r="G231" i="14"/>
  <c r="H231" i="14" s="1"/>
  <c r="K232" i="14"/>
  <c r="DH228" i="14"/>
  <c r="DI228" i="14" s="1"/>
  <c r="DL229" i="14"/>
  <c r="CC230" i="14"/>
  <c r="BY229" i="14"/>
  <c r="BZ229" i="14" s="1"/>
  <c r="GD228" i="14" l="1"/>
  <c r="FZ227" i="14"/>
  <c r="GA227" i="14" s="1"/>
  <c r="HM227" i="14"/>
  <c r="HI226" i="14"/>
  <c r="HJ226" i="14" s="1"/>
  <c r="DH229" i="14"/>
  <c r="DI229" i="14" s="1"/>
  <c r="DL230" i="14"/>
  <c r="G232" i="14"/>
  <c r="H232" i="14" s="1"/>
  <c r="K233" i="14"/>
  <c r="CC231" i="14"/>
  <c r="BY230" i="14"/>
  <c r="BZ230" i="14" s="1"/>
  <c r="EQ228" i="14"/>
  <c r="ER228" i="14" s="1"/>
  <c r="EU229" i="14"/>
  <c r="AP231" i="14"/>
  <c r="AQ231" i="14" s="1"/>
  <c r="AT232" i="14"/>
  <c r="HM228" i="14" l="1"/>
  <c r="HI227" i="14"/>
  <c r="HJ227" i="14" s="1"/>
  <c r="EQ229" i="14"/>
  <c r="ER229" i="14" s="1"/>
  <c r="EU230" i="14"/>
  <c r="AT233" i="14"/>
  <c r="AP232" i="14"/>
  <c r="AQ232" i="14" s="1"/>
  <c r="DH230" i="14"/>
  <c r="DI230" i="14" s="1"/>
  <c r="DL231" i="14"/>
  <c r="CC232" i="14"/>
  <c r="BY231" i="14"/>
  <c r="BZ231" i="14" s="1"/>
  <c r="G233" i="14"/>
  <c r="H233" i="14" s="1"/>
  <c r="K234" i="14"/>
  <c r="FZ228" i="14"/>
  <c r="GA228" i="14" s="1"/>
  <c r="GD229" i="14"/>
  <c r="AP233" i="14" l="1"/>
  <c r="AQ233" i="14" s="1"/>
  <c r="AT234" i="14"/>
  <c r="EU231" i="14"/>
  <c r="EQ230" i="14"/>
  <c r="ER230" i="14" s="1"/>
  <c r="G234" i="14"/>
  <c r="H234" i="14" s="1"/>
  <c r="K235" i="14"/>
  <c r="CC233" i="14"/>
  <c r="BY232" i="14"/>
  <c r="BZ232" i="14" s="1"/>
  <c r="GD230" i="14"/>
  <c r="FZ229" i="14"/>
  <c r="GA229" i="14" s="1"/>
  <c r="DH231" i="14"/>
  <c r="DI231" i="14" s="1"/>
  <c r="DL232" i="14"/>
  <c r="HI228" i="14"/>
  <c r="HJ228" i="14" s="1"/>
  <c r="HM229" i="14"/>
  <c r="FZ230" i="14" l="1"/>
  <c r="GA230" i="14" s="1"/>
  <c r="GD231" i="14"/>
  <c r="EQ231" i="14"/>
  <c r="ER231" i="14" s="1"/>
  <c r="EU232" i="14"/>
  <c r="G235" i="14"/>
  <c r="H235" i="14" s="1"/>
  <c r="K236" i="14"/>
  <c r="AT235" i="14"/>
  <c r="AP234" i="14"/>
  <c r="AQ234" i="14" s="1"/>
  <c r="DL233" i="14"/>
  <c r="DH232" i="14"/>
  <c r="DI232" i="14" s="1"/>
  <c r="HM230" i="14"/>
  <c r="HI229" i="14"/>
  <c r="HJ229" i="14" s="1"/>
  <c r="CC234" i="14"/>
  <c r="BY233" i="14"/>
  <c r="BZ233" i="14" s="1"/>
  <c r="EQ232" i="14" l="1"/>
  <c r="ER232" i="14" s="1"/>
  <c r="EU233" i="14"/>
  <c r="FZ231" i="14"/>
  <c r="GA231" i="14" s="1"/>
  <c r="GD232" i="14"/>
  <c r="G236" i="14"/>
  <c r="H236" i="14" s="1"/>
  <c r="K237" i="14"/>
  <c r="HM231" i="14"/>
  <c r="HI230" i="14"/>
  <c r="HJ230" i="14" s="1"/>
  <c r="DH233" i="14"/>
  <c r="DI233" i="14" s="1"/>
  <c r="DL234" i="14"/>
  <c r="CC235" i="14"/>
  <c r="BY234" i="14"/>
  <c r="BZ234" i="14" s="1"/>
  <c r="AT236" i="14"/>
  <c r="AP235" i="14"/>
  <c r="AQ235" i="14" s="1"/>
  <c r="GD233" i="14" l="1"/>
  <c r="FZ232" i="14"/>
  <c r="GA232" i="14" s="1"/>
  <c r="EQ233" i="14"/>
  <c r="ER233" i="14" s="1"/>
  <c r="EU234" i="14"/>
  <c r="G237" i="14"/>
  <c r="H237" i="14" s="1"/>
  <c r="K238" i="14"/>
  <c r="G238" i="14" s="1"/>
  <c r="CC236" i="14"/>
  <c r="BY235" i="14"/>
  <c r="BZ235" i="14" s="1"/>
  <c r="DL235" i="14"/>
  <c r="DH234" i="14"/>
  <c r="DI234" i="14" s="1"/>
  <c r="AP236" i="14"/>
  <c r="AQ236" i="14" s="1"/>
  <c r="AT237" i="14"/>
  <c r="HM232" i="14"/>
  <c r="HI231" i="14"/>
  <c r="HJ231" i="14" s="1"/>
  <c r="H238" i="14" l="1"/>
  <c r="L93" i="14"/>
  <c r="EU235" i="14"/>
  <c r="EQ234" i="14"/>
  <c r="ER234" i="14" s="1"/>
  <c r="AT238" i="14"/>
  <c r="AP238" i="14" s="1"/>
  <c r="AQ238" i="14" s="1"/>
  <c r="AP237" i="14"/>
  <c r="AQ237" i="14" s="1"/>
  <c r="DH235" i="14"/>
  <c r="DI235" i="14" s="1"/>
  <c r="DL236" i="14"/>
  <c r="HM233" i="14"/>
  <c r="HI232" i="14"/>
  <c r="HJ232" i="14" s="1"/>
  <c r="CC237" i="14"/>
  <c r="BY236" i="14"/>
  <c r="BZ236" i="14" s="1"/>
  <c r="FZ233" i="14"/>
  <c r="GA233" i="14" s="1"/>
  <c r="GD234" i="14"/>
  <c r="HM234" i="14" l="1"/>
  <c r="HI233" i="14"/>
  <c r="HJ233" i="14" s="1"/>
  <c r="EQ235" i="14"/>
  <c r="ER235" i="14" s="1"/>
  <c r="EU236" i="14"/>
  <c r="CC238" i="14"/>
  <c r="BY238" i="14" s="1"/>
  <c r="BZ238" i="14" s="1"/>
  <c r="BY237" i="14"/>
  <c r="BZ237" i="14" s="1"/>
  <c r="FZ234" i="14"/>
  <c r="GA234" i="14" s="1"/>
  <c r="GD235" i="14"/>
  <c r="DH236" i="14"/>
  <c r="DI236" i="14" s="1"/>
  <c r="DL237" i="14"/>
  <c r="DL238" i="14" l="1"/>
  <c r="DH238" i="14" s="1"/>
  <c r="DI238" i="14" s="1"/>
  <c r="DH237" i="14"/>
  <c r="DI237" i="14" s="1"/>
  <c r="EQ236" i="14"/>
  <c r="ER236" i="14" s="1"/>
  <c r="EU237" i="14"/>
  <c r="GD236" i="14"/>
  <c r="FZ235" i="14"/>
  <c r="GA235" i="14" s="1"/>
  <c r="HI234" i="14"/>
  <c r="HJ234" i="14" s="1"/>
  <c r="HM235" i="14"/>
  <c r="GD237" i="14" l="1"/>
  <c r="FZ236" i="14"/>
  <c r="GA236" i="14" s="1"/>
  <c r="EQ237" i="14"/>
  <c r="ER237" i="14" s="1"/>
  <c r="EU238" i="14"/>
  <c r="EQ238" i="14" s="1"/>
  <c r="ER238" i="14" s="1"/>
  <c r="HI235" i="14"/>
  <c r="HJ235" i="14" s="1"/>
  <c r="HM236" i="14"/>
  <c r="HM237" i="14" l="1"/>
  <c r="HI236" i="14"/>
  <c r="HJ236" i="14" s="1"/>
  <c r="GD238" i="14"/>
  <c r="FZ238" i="14" s="1"/>
  <c r="GA238" i="14" s="1"/>
  <c r="FZ237" i="14"/>
  <c r="GA237" i="14" s="1"/>
  <c r="HM238" i="14" l="1"/>
  <c r="HI238" i="14" s="1"/>
  <c r="HJ238" i="14" s="1"/>
  <c r="HI237" i="14"/>
  <c r="HJ237" i="14" s="1"/>
</calcChain>
</file>

<file path=xl/sharedStrings.xml><?xml version="1.0" encoding="utf-8"?>
<sst xmlns="http://schemas.openxmlformats.org/spreadsheetml/2006/main" count="12359" uniqueCount="1236">
  <si>
    <t>Work Order:</t>
  </si>
  <si>
    <t>Customer:</t>
  </si>
  <si>
    <t>Address Line 1:</t>
  </si>
  <si>
    <t>Address Line 2:</t>
  </si>
  <si>
    <t>Date Tested:</t>
  </si>
  <si>
    <t>Date Due:</t>
  </si>
  <si>
    <t>Inspector:</t>
  </si>
  <si>
    <t>Model:</t>
  </si>
  <si>
    <t>Serial Number:</t>
  </si>
  <si>
    <t>Unit Number:</t>
  </si>
  <si>
    <t>Software:</t>
  </si>
  <si>
    <t>Software Version:</t>
  </si>
  <si>
    <t>Location:</t>
  </si>
  <si>
    <t>Number of Axes:</t>
  </si>
  <si>
    <t>Resolution:</t>
  </si>
  <si>
    <t>Tolerances</t>
  </si>
  <si>
    <t>Psize</t>
  </si>
  <si>
    <t>Pform</t>
  </si>
  <si>
    <t>LDIA</t>
  </si>
  <si>
    <t>Length/VPT/Euni:</t>
  </si>
  <si>
    <t>Manufacturer</t>
  </si>
  <si>
    <t>S/N</t>
  </si>
  <si>
    <t>Nominal</t>
  </si>
  <si>
    <t>Certified</t>
  </si>
  <si>
    <t>Due</t>
  </si>
  <si>
    <t>Inspector</t>
  </si>
  <si>
    <t>Traceability</t>
  </si>
  <si>
    <t>Dimension</t>
  </si>
  <si>
    <t>Set</t>
  </si>
  <si>
    <t>Item</t>
  </si>
  <si>
    <t>Model</t>
  </si>
  <si>
    <t>Custodian</t>
  </si>
  <si>
    <t>Mitutoyo</t>
  </si>
  <si>
    <t>15026</t>
  </si>
  <si>
    <t>Set 11</t>
  </si>
  <si>
    <t>Sphere</t>
  </si>
  <si>
    <t>JGISPH001</t>
  </si>
  <si>
    <t>Precision One Inch Sphere</t>
  </si>
  <si>
    <t>SPH002</t>
  </si>
  <si>
    <t>JV</t>
  </si>
  <si>
    <t>DoAll</t>
  </si>
  <si>
    <t>SPH003</t>
  </si>
  <si>
    <t>WW</t>
  </si>
  <si>
    <t>Backup</t>
  </si>
  <si>
    <t>SPH004</t>
  </si>
  <si>
    <t>CS</t>
  </si>
  <si>
    <t>SPH006</t>
  </si>
  <si>
    <t>EJ</t>
  </si>
  <si>
    <t>13013</t>
  </si>
  <si>
    <t>08179</t>
  </si>
  <si>
    <t>13002</t>
  </si>
  <si>
    <t>P&amp;W</t>
  </si>
  <si>
    <t>R712B</t>
  </si>
  <si>
    <t>Set 12</t>
  </si>
  <si>
    <t>N/A</t>
  </si>
  <si>
    <t>99900</t>
  </si>
  <si>
    <t>03301</t>
  </si>
  <si>
    <t>03327</t>
  </si>
  <si>
    <t>99811</t>
  </si>
  <si>
    <t>Set 6</t>
  </si>
  <si>
    <t>12077</t>
  </si>
  <si>
    <t>F621</t>
  </si>
  <si>
    <t>Webber</t>
  </si>
  <si>
    <t>ML-1B</t>
  </si>
  <si>
    <t>13015</t>
  </si>
  <si>
    <t>12002</t>
  </si>
  <si>
    <t>C259</t>
  </si>
  <si>
    <t>16191</t>
  </si>
  <si>
    <t>Set 8</t>
  </si>
  <si>
    <t>98537</t>
  </si>
  <si>
    <t>98588</t>
  </si>
  <si>
    <t>98262</t>
  </si>
  <si>
    <t>96030</t>
  </si>
  <si>
    <t>17015</t>
  </si>
  <si>
    <t>13099</t>
  </si>
  <si>
    <t>15002</t>
  </si>
  <si>
    <t>98081</t>
  </si>
  <si>
    <t>Faro</t>
  </si>
  <si>
    <t>Hexagon/Romer</t>
  </si>
  <si>
    <t>Measuring Range</t>
  </si>
  <si>
    <t>Axes</t>
  </si>
  <si>
    <t>Line</t>
  </si>
  <si>
    <t>RPS</t>
  </si>
  <si>
    <t>Romer Infinite 2.0</t>
  </si>
  <si>
    <t>Romer Infinite 2.0 5112 - 6 Axis</t>
  </si>
  <si>
    <t>Infinite 2.0 5112</t>
  </si>
  <si>
    <t>Romer Infinite 2.0 5118 - 7 Axis</t>
  </si>
  <si>
    <t>Infinite 2.0 5118</t>
  </si>
  <si>
    <t>Romer Infinite 2.0 5124 - 6 Axis</t>
  </si>
  <si>
    <t>Infinite 2.0 5124</t>
  </si>
  <si>
    <t>Romer Infinite 2.0 5128 - 7 Axis</t>
  </si>
  <si>
    <t>Infinite 2.0 5128</t>
  </si>
  <si>
    <t>Romer Infinite 2.0 5130 - 7 Axis</t>
  </si>
  <si>
    <t>Infinite 2.0 5130</t>
  </si>
  <si>
    <t>Romer Infinite 2.0 5136 - 7 Axis</t>
  </si>
  <si>
    <t>Infinite 2.0 5136</t>
  </si>
  <si>
    <t>Romer Infinite 2.0 Plus 5124 - 6 Axis</t>
  </si>
  <si>
    <t>Infinite 2.0 Plus 5124</t>
  </si>
  <si>
    <t>Romer Infinite 2.0 Plus 5136 - 6 Axis</t>
  </si>
  <si>
    <t>Infinite 2.0 Plus 5136</t>
  </si>
  <si>
    <t>Faro Prime</t>
  </si>
  <si>
    <t>Faro Prime R04 - 6 Axis</t>
  </si>
  <si>
    <t>Prime R04</t>
  </si>
  <si>
    <t>Faro Prime R06 - 6 Axis</t>
  </si>
  <si>
    <t>Prime R06</t>
  </si>
  <si>
    <t>Faro Prime R08 - 6 Axis</t>
  </si>
  <si>
    <t>Prime R08</t>
  </si>
  <si>
    <t>Faro Prime R10 - 6 Axis</t>
  </si>
  <si>
    <t>Prime R10</t>
  </si>
  <si>
    <t>Faro Prime R12 - 6 Axis</t>
  </si>
  <si>
    <t>Prime R12</t>
  </si>
  <si>
    <t>Faro Platinum</t>
  </si>
  <si>
    <t>Faro Platinum P06 - 6 Axis</t>
  </si>
  <si>
    <t>Platinum P06</t>
  </si>
  <si>
    <t>Faro Platinum P08 - 6 Axis</t>
  </si>
  <si>
    <t>Platinum P08</t>
  </si>
  <si>
    <t>Faro Platinum P08 - 7 Axis</t>
  </si>
  <si>
    <t>Faro Platinum P10 - 6 Axis</t>
  </si>
  <si>
    <t>Platinum P10</t>
  </si>
  <si>
    <t>Faro Platinum P12 - 7 Axis</t>
  </si>
  <si>
    <t>Platinum P12</t>
  </si>
  <si>
    <t>Faro Quantum</t>
  </si>
  <si>
    <t>Faro Quantum Q06 - 6 Axis</t>
  </si>
  <si>
    <t>Quantum Q06</t>
  </si>
  <si>
    <t>Faro Quantum Q08 - 6 Axis</t>
  </si>
  <si>
    <t>Quantum Q08</t>
  </si>
  <si>
    <t>Faro Quantum Q08 - 7 Axis</t>
  </si>
  <si>
    <t>Faro Quantum Q10 - 6 Axis</t>
  </si>
  <si>
    <t>Quantum Q10</t>
  </si>
  <si>
    <t>Faro Quantum Q12 - 6 Axis</t>
  </si>
  <si>
    <t>Quantum Q12</t>
  </si>
  <si>
    <t>Faro Quantum M W15 - 6 Axis</t>
  </si>
  <si>
    <t>Quantum M W15</t>
  </si>
  <si>
    <t>Faro Quantum M W25 - 7 Axis</t>
  </si>
  <si>
    <t>Quantum M W25</t>
  </si>
  <si>
    <t>Faro Quantum M W35 - 6 Axis</t>
  </si>
  <si>
    <t>Quantum M W35</t>
  </si>
  <si>
    <t>Faro Quantum M W35 - 7 Axis</t>
  </si>
  <si>
    <t>Faro Quantum M W40 - 6 Axis</t>
  </si>
  <si>
    <t>Quantum M W40</t>
  </si>
  <si>
    <t>Faro Quantum S W15 - 6 Axis</t>
  </si>
  <si>
    <t>Quantum S W15</t>
  </si>
  <si>
    <t>Faro Quantum S W25 - 6 Axis</t>
  </si>
  <si>
    <t>Quantum S W25</t>
  </si>
  <si>
    <t>Faro Quantum S W35 - 6 Axis</t>
  </si>
  <si>
    <t>Quantum S W35</t>
  </si>
  <si>
    <t>Faro Quantum S W35 - 7 Axis</t>
  </si>
  <si>
    <t>Faro Quantum S W40 - 6 Axis</t>
  </si>
  <si>
    <t>Quantum S W40</t>
  </si>
  <si>
    <t>Faro Edge</t>
  </si>
  <si>
    <t>Faro Edge E06 - 7 Axis</t>
  </si>
  <si>
    <t>Edge E06</t>
  </si>
  <si>
    <t>Faro Edge E09 - 7 Axis</t>
  </si>
  <si>
    <t>Edge E09</t>
  </si>
  <si>
    <t>Faro Edge E12 - 7 Axis</t>
  </si>
  <si>
    <t>Edge E12</t>
  </si>
  <si>
    <t>Faro Advantage</t>
  </si>
  <si>
    <t>Faro Advantage C12 - 6 Axis</t>
  </si>
  <si>
    <t>Advantage C12</t>
  </si>
  <si>
    <t>Faro Silver</t>
  </si>
  <si>
    <t>Faro Silver S12 - 6 Axis</t>
  </si>
  <si>
    <t>Silver S12</t>
  </si>
  <si>
    <t>Absolute 7315</t>
  </si>
  <si>
    <t>Romer Absolute 7320 - 6 Axis</t>
  </si>
  <si>
    <t>Absolute 7320</t>
  </si>
  <si>
    <t>Romer Absolute 7320SEI - 7 Axis</t>
  </si>
  <si>
    <t>Absolute 7320SEI</t>
  </si>
  <si>
    <t>Romer Absolute 7325 - 6 Axis</t>
  </si>
  <si>
    <t>Absolute 7325</t>
  </si>
  <si>
    <t>Romer Absolute 7325SEI - 7 Axis</t>
  </si>
  <si>
    <t>Absolute 7325SEI</t>
  </si>
  <si>
    <t>Romer Absolute 7330 - 6 Axis</t>
  </si>
  <si>
    <t>Absolute 7330</t>
  </si>
  <si>
    <t>Romer Absolute 7330SEI - 7 Axis</t>
  </si>
  <si>
    <t>Absolute 7330SEI</t>
  </si>
  <si>
    <t>Romer Absolute 7335 - 6 Axis</t>
  </si>
  <si>
    <t>Absolute 7335</t>
  </si>
  <si>
    <t>Romer Absolute 7335SEI - 7 Axis</t>
  </si>
  <si>
    <t>Absolute 7335SEI</t>
  </si>
  <si>
    <t>Romer Absolute 7340 - 6 Axis</t>
  </si>
  <si>
    <t>Absolute 7340</t>
  </si>
  <si>
    <t>Romer Absolute 7340SEI - 7 Axis</t>
  </si>
  <si>
    <t>Absolute 7340SEI</t>
  </si>
  <si>
    <t>Romer Absolute 7345 - 6 Axis</t>
  </si>
  <si>
    <t>Absolute 7345</t>
  </si>
  <si>
    <t>Romer Absolute 7345SEI - 7 Axis</t>
  </si>
  <si>
    <t>Absolute 7345SEI</t>
  </si>
  <si>
    <t>Romer Absolute 7520 - 6 Axis</t>
  </si>
  <si>
    <t>Absolute 7520</t>
  </si>
  <si>
    <t>Romer Absolute 7520SEI - 7 Axis</t>
  </si>
  <si>
    <t>Absolute 7520SEI</t>
  </si>
  <si>
    <t>Romer Absolute 7525 - 6 Axis</t>
  </si>
  <si>
    <t>Absolute 7525</t>
  </si>
  <si>
    <t>Romer Absolute 7525SEI - 7 Axis</t>
  </si>
  <si>
    <t>Absolute 7525SEI</t>
  </si>
  <si>
    <t>Romer Absolute 7530 - 6 Axis</t>
  </si>
  <si>
    <t>Absolute 7530</t>
  </si>
  <si>
    <t>Romer Absolute 7530SEI - 7 Axis</t>
  </si>
  <si>
    <t>Absolute 7530SEI</t>
  </si>
  <si>
    <t>Romer Absolute 7535 - 6 Axis</t>
  </si>
  <si>
    <t>Absolute 7535</t>
  </si>
  <si>
    <t>Romer Absolute 7535SEI - 7 Axis</t>
  </si>
  <si>
    <t>Absolute 7535SEI</t>
  </si>
  <si>
    <t>Romer Absolute 7540 - 6 Axis</t>
  </si>
  <si>
    <t>Absolute 7540</t>
  </si>
  <si>
    <t>Romer Absolute 7540SEI - 7 Axis</t>
  </si>
  <si>
    <t>Absolute 7540SEI</t>
  </si>
  <si>
    <t>Romer Absolute 7545 - 6 Axis</t>
  </si>
  <si>
    <t>Absolute 7545</t>
  </si>
  <si>
    <t>Romer Absolute 7545SEI - 7 Axis</t>
  </si>
  <si>
    <t>Absolute 7545SEI</t>
  </si>
  <si>
    <t>Romer MultiGage - 6 Axis</t>
  </si>
  <si>
    <t>MultiGage</t>
  </si>
  <si>
    <t>Master3DGage - 6 Axis</t>
  </si>
  <si>
    <t>Master3DGage</t>
  </si>
  <si>
    <t>Hexagon Absolute 8320-6 - 6 Axis</t>
  </si>
  <si>
    <t>Absolute 8320-6</t>
  </si>
  <si>
    <t>Hexagon Absolute 8320-7 - 7 Axis</t>
  </si>
  <si>
    <t>Absolute 8320-7</t>
  </si>
  <si>
    <t>Hexagon Absolute 8325-6 - 6 Axis</t>
  </si>
  <si>
    <t>Absolute 8325-6</t>
  </si>
  <si>
    <t>Hexagon Absolute 8325-7 - 7 Axis</t>
  </si>
  <si>
    <t>Absolute 8325-7</t>
  </si>
  <si>
    <t>Hexagon Absolute 8330-6 - 6 Axis</t>
  </si>
  <si>
    <t>Absolute 8330-6</t>
  </si>
  <si>
    <t>Hexagon Absolute 8330-7 - 7 Axis</t>
  </si>
  <si>
    <t>Absolute 8330-7</t>
  </si>
  <si>
    <t>Hexagon Absolute 8335-6 - 6 Axis</t>
  </si>
  <si>
    <t>Absolute 8335-6</t>
  </si>
  <si>
    <t>Hexagon Absolute 8335-7 - 7 Axis</t>
  </si>
  <si>
    <t>Absolute 8335-7</t>
  </si>
  <si>
    <t>Hexagon Absolute 8340-6 - 6 Axis</t>
  </si>
  <si>
    <t>Absolute 8340-6</t>
  </si>
  <si>
    <t>Hexagon Absolute 8340-7 - 7 Axis</t>
  </si>
  <si>
    <t>Absolute 8340-7</t>
  </si>
  <si>
    <t>Hexagon Absolute 8345-6 - 6 Axis</t>
  </si>
  <si>
    <t>Absolute 8345-6</t>
  </si>
  <si>
    <t>Hexagon Absolute 8345-7 - 7 Axis</t>
  </si>
  <si>
    <t>Absolute 8345-7</t>
  </si>
  <si>
    <t>Hexagon Absolute 8512-6 - 6 Axis</t>
  </si>
  <si>
    <t>Absolute 8512-6</t>
  </si>
  <si>
    <t>Hexagon Absolute 8520-6 - 6 Axis</t>
  </si>
  <si>
    <t>Absolute 8520-6</t>
  </si>
  <si>
    <t>Hexagon Absolute 8520-7 - 7 Axis</t>
  </si>
  <si>
    <t>Absolute 8520-7</t>
  </si>
  <si>
    <t>Hexagon Absolute 8525-6 - 6 Axis</t>
  </si>
  <si>
    <t>Absolute 8525-6</t>
  </si>
  <si>
    <t>Hexagon Absolute 8525-7 - 7 Axis</t>
  </si>
  <si>
    <t>Absolute 8525-7</t>
  </si>
  <si>
    <t>Hexagon Absolute 8530-6 - 6 Axis</t>
  </si>
  <si>
    <t>Absolute 8530-6</t>
  </si>
  <si>
    <t>Hexagon Absolute 8530-7 - 7 Axis</t>
  </si>
  <si>
    <t>Absolute 8530-7</t>
  </si>
  <si>
    <t>Hexagon Absolute 8535-6 - 6 Axis</t>
  </si>
  <si>
    <t>Absolute 8535-6</t>
  </si>
  <si>
    <t>Hexagon Absolute 8535-7 - 7 Axis</t>
  </si>
  <si>
    <t>Absolute 8535-7</t>
  </si>
  <si>
    <t>Hexagon Absolute 8540-6 - 6 Axis</t>
  </si>
  <si>
    <t>Absolute 8540-6</t>
  </si>
  <si>
    <t>Hexagon Absolute 8540-7 - 7 Axis</t>
  </si>
  <si>
    <t>Absolute 8540-7</t>
  </si>
  <si>
    <t>Hexagon Absolute 8545-6 - 6 Axis</t>
  </si>
  <si>
    <t>Absolute 8545-6</t>
  </si>
  <si>
    <t>Hexagon Absolute 8545-7 - 7 Axis</t>
  </si>
  <si>
    <t>Absolute 8545-7</t>
  </si>
  <si>
    <t>Hexagon Absolute 8725-6 - 6 Axis</t>
  </si>
  <si>
    <t>Absolute 8725-6</t>
  </si>
  <si>
    <t>Hexagon Absolute 8725-7 - 7 Axis</t>
  </si>
  <si>
    <t>Absolute 8725-7</t>
  </si>
  <si>
    <t>Hexagon Absolute 8730-6 - 6 Axis</t>
  </si>
  <si>
    <t>Absolute 8730-6</t>
  </si>
  <si>
    <t>Hexagon Absolute 8730-7 - 7 Axis</t>
  </si>
  <si>
    <t>Absolute 8730-7</t>
  </si>
  <si>
    <t>Hexagon Absolute 8735-6 - 6 Axis</t>
  </si>
  <si>
    <t>Absolute 8735-6</t>
  </si>
  <si>
    <t>Hexagon Absolute 8735-7 - 7 Axis</t>
  </si>
  <si>
    <t>Absolute 8735-7</t>
  </si>
  <si>
    <t>Hexagon Absolute 8740-6 - 6 Axis</t>
  </si>
  <si>
    <t>Absolute 8740-6</t>
  </si>
  <si>
    <t>Hexagon Absolute 8740-7 - 7 Axis</t>
  </si>
  <si>
    <t>Absolute 8740-7</t>
  </si>
  <si>
    <t>Hexagon Absolute 8745-6 - 6 Axis</t>
  </si>
  <si>
    <t>Absolute 8745-6</t>
  </si>
  <si>
    <t>Hexagon Absolute 8745-7 - 7 Axis</t>
  </si>
  <si>
    <t>Absolute 8745-7</t>
  </si>
  <si>
    <t>Romer Infinite</t>
  </si>
  <si>
    <t>Romer Infinite 5018 - 7 Axis</t>
  </si>
  <si>
    <t>Infinite 5018</t>
  </si>
  <si>
    <t>Romer Infinite 5024 - 7 Axis</t>
  </si>
  <si>
    <t>Infinite 5024</t>
  </si>
  <si>
    <t>Romer Infinite 5028 - 7 Axis</t>
  </si>
  <si>
    <t>Infinite 5028</t>
  </si>
  <si>
    <t>Romer Infinite 5030 - 7 Axis</t>
  </si>
  <si>
    <t>Infinite 5030</t>
  </si>
  <si>
    <t>Romer Infinite 5036 - 6 Axis</t>
  </si>
  <si>
    <t>Infinite 5036</t>
  </si>
  <si>
    <t>Romer Infinite 5036 - 7 Axis</t>
  </si>
  <si>
    <t>Romer Absolute 7725 - 6 Axis</t>
  </si>
  <si>
    <t>Absolute 7725</t>
  </si>
  <si>
    <t>Romer Absolute 7725SEI - 7 Axis</t>
  </si>
  <si>
    <t>Absolute 7725SEI</t>
  </si>
  <si>
    <t>Romer Absolute 7730 - 6 Axis</t>
  </si>
  <si>
    <t>Absolute 7730</t>
  </si>
  <si>
    <t>Romer Absolute 7730SEI - 7 Axis</t>
  </si>
  <si>
    <t>Absolute 7730SEI</t>
  </si>
  <si>
    <t>Romer Absolute 7735 - 6 Axis</t>
  </si>
  <si>
    <t>Absolute 7735</t>
  </si>
  <si>
    <t>Romer Absolute 7735SEI - 7 Axis</t>
  </si>
  <si>
    <t>Absolute 7735SEI</t>
  </si>
  <si>
    <t>Romer Absolute 7740 - 6 Axis</t>
  </si>
  <si>
    <t>Absolute 7740</t>
  </si>
  <si>
    <t>Romer Absolute 7740SEI - 7 Axis</t>
  </si>
  <si>
    <t>Absolute 7740SEI</t>
  </si>
  <si>
    <t>Romer Absolute 7745 - 6 Axis</t>
  </si>
  <si>
    <t>Absolute 7745</t>
  </si>
  <si>
    <t>Romer Absolute 7745SEI - 7 Axis</t>
  </si>
  <si>
    <t>Absolute 7745SEI</t>
  </si>
  <si>
    <t>Romer Infinite 2.0 5136 - 6 Axis</t>
  </si>
  <si>
    <t>Faro Quantum S W25 - 7 Axis</t>
  </si>
  <si>
    <t>Faro Quantum S W40 - 7 Axis</t>
  </si>
  <si>
    <t>Faro Platinum P06 - 7 Axis</t>
  </si>
  <si>
    <t>Faro Platinum P10 - 7 Axis</t>
  </si>
  <si>
    <t>Faro Platinum P12 - 6 Axis</t>
  </si>
  <si>
    <t>Romer Infinite 2.0 5118 - 6 Axis</t>
  </si>
  <si>
    <t>Romer Infinite 2.0 5124 - 7 Axis</t>
  </si>
  <si>
    <t>Romer Infinite 2.0 5128 - 6 Axis</t>
  </si>
  <si>
    <t>Romer Infinite 2.0 5130 - 6 Axis</t>
  </si>
  <si>
    <t>Faro Quantum M W25 - 6 Axis</t>
  </si>
  <si>
    <t>Faro Quantum M W40 - 7 Axis</t>
  </si>
  <si>
    <t>Faro Quantum Q06 - 7 Axis</t>
  </si>
  <si>
    <t>Faro Quantum Q10 - 7 Axis</t>
  </si>
  <si>
    <t>Faro Quantum Q12 - 7 Axis</t>
  </si>
  <si>
    <t>Faro Fusion</t>
  </si>
  <si>
    <t>Faro Fusion U06 - 6 Axis</t>
  </si>
  <si>
    <t>Fusion U06</t>
  </si>
  <si>
    <t>Faro Fusion U06 - 7 Axis</t>
  </si>
  <si>
    <t>Faro Fusion U08 - 6 Axis</t>
  </si>
  <si>
    <t>Fusion U08</t>
  </si>
  <si>
    <t>Faro Fusion U08 - 7 Axis</t>
  </si>
  <si>
    <t>Faro Fusion U10 - 6 Axis</t>
  </si>
  <si>
    <t>Fusion U10</t>
  </si>
  <si>
    <t>Faro Fusion U10 - 7 Axis</t>
  </si>
  <si>
    <t>Faro Fusion U12 - 6 Axis</t>
  </si>
  <si>
    <t>Fusion U12</t>
  </si>
  <si>
    <t>Faro Fusion U12 - 7 Axis</t>
  </si>
  <si>
    <t>Faro Titanium</t>
  </si>
  <si>
    <t>Faro Titanium N06 - 6 Axis</t>
  </si>
  <si>
    <t>Titanium N06</t>
  </si>
  <si>
    <t>Faro Titanium N06 - 7 Axis</t>
  </si>
  <si>
    <t>Faro Titanium N08 - 6 Axis</t>
  </si>
  <si>
    <t>Titanium N08</t>
  </si>
  <si>
    <t>Faro Titanium N08 - 7 Axis</t>
  </si>
  <si>
    <t>Faro Titanium N10 - 6 Axis</t>
  </si>
  <si>
    <t>Titanium N10</t>
  </si>
  <si>
    <t>Faro Titanium N10 - 7 Axis</t>
  </si>
  <si>
    <t>Faro Titanium N12 - 6 Axis</t>
  </si>
  <si>
    <t>Titanium N12</t>
  </si>
  <si>
    <t>Faro Titanium N12 - 7 Axis</t>
  </si>
  <si>
    <t>Faro Titanium N04 - 6 Axis</t>
  </si>
  <si>
    <t>Titanium N04</t>
  </si>
  <si>
    <t>Faro Titanium N04 - 7 Axis</t>
  </si>
  <si>
    <t>EVO 7 1800 2.0M</t>
  </si>
  <si>
    <t>Romer</t>
  </si>
  <si>
    <t>Hexagon</t>
  </si>
  <si>
    <t>Absolute 8312-6</t>
  </si>
  <si>
    <t>Hexagon Absolute 8312-6 - 6 Axis</t>
  </si>
  <si>
    <t>RPS EVO</t>
  </si>
  <si>
    <t>Romer MultiGage</t>
  </si>
  <si>
    <t>Feet</t>
  </si>
  <si>
    <t>RPS EVO 7 1800 2.0M - 7 Axis</t>
  </si>
  <si>
    <t>Long Name</t>
  </si>
  <si>
    <t>Man#</t>
  </si>
  <si>
    <t>Line#</t>
  </si>
  <si>
    <t>Model#</t>
  </si>
  <si>
    <t>ID#</t>
  </si>
  <si>
    <t>Tolerance Source</t>
  </si>
  <si>
    <t>Romer Absolute 73</t>
  </si>
  <si>
    <t>Romer Absolute 7315 - 6 Axis</t>
  </si>
  <si>
    <t>Romer Absolute 75</t>
  </si>
  <si>
    <t>Romer Absolute 77</t>
  </si>
  <si>
    <t>Hexagon Absolute 83</t>
  </si>
  <si>
    <t>Hexagon Absolute 85</t>
  </si>
  <si>
    <t>Hexagon Absolute 87</t>
  </si>
  <si>
    <t>Manufacturer True</t>
  </si>
  <si>
    <t>End</t>
  </si>
  <si>
    <t>SPAT(Inch)</t>
  </si>
  <si>
    <t>Euni(Inch)</t>
  </si>
  <si>
    <t>Psize(Inch)</t>
  </si>
  <si>
    <t>Pform(Inch)</t>
  </si>
  <si>
    <t>Ldia(Inch)</t>
  </si>
  <si>
    <t>SPAT(mm)</t>
  </si>
  <si>
    <t>Euni(mm)</t>
  </si>
  <si>
    <t>Psize(mm)</t>
  </si>
  <si>
    <t>Pform(mm)</t>
  </si>
  <si>
    <t>Ldia(mm)</t>
  </si>
  <si>
    <t>Advantage C04</t>
  </si>
  <si>
    <t>Advantage C06</t>
  </si>
  <si>
    <t>Advantage C08</t>
  </si>
  <si>
    <t>Advantage C10</t>
  </si>
  <si>
    <t>Faro Advantage C04 - 6 Axis</t>
  </si>
  <si>
    <t>Faro Advantage C04 - 7 Axis</t>
  </si>
  <si>
    <t>Faro Advantage C06 - 6 Axis</t>
  </si>
  <si>
    <t>Faro Advantage C06 - 7 Axis</t>
  </si>
  <si>
    <t>Faro Advantage C08 - 6 Axis</t>
  </si>
  <si>
    <t>Faro Advantage C08 - 7 Axis</t>
  </si>
  <si>
    <t>Faro Advantage C10 - 6 Axis</t>
  </si>
  <si>
    <t>Faro Advantage C10 - 7 Axis</t>
  </si>
  <si>
    <t>Faro Advantage C12 - 7 Axis</t>
  </si>
  <si>
    <t>Platinum P04</t>
  </si>
  <si>
    <t>Faro Platinum P04 - 6 Axis</t>
  </si>
  <si>
    <t>Faro Platinum P04 - 7 Axis</t>
  </si>
  <si>
    <t>Faro Gage</t>
  </si>
  <si>
    <t>Faro Gage F04 - 6 Axis</t>
  </si>
  <si>
    <t>Gage Standard F04</t>
  </si>
  <si>
    <t>EVO 6 1.5M</t>
  </si>
  <si>
    <t>RPS EVO 6 1.5M - 6 Axis</t>
  </si>
  <si>
    <t>EVO 6 2.0M</t>
  </si>
  <si>
    <t>RPS EVO 6 2.0M - 6 Axis</t>
  </si>
  <si>
    <t>EVO 6 2.5M</t>
  </si>
  <si>
    <t>EVO 6 3.0M</t>
  </si>
  <si>
    <t>EVO 6 4.0M</t>
  </si>
  <si>
    <t>EVO 6 5.0M</t>
  </si>
  <si>
    <t>EVO 6 6.0M</t>
  </si>
  <si>
    <t>RPS EVO 6 2.5M - 6 Axis</t>
  </si>
  <si>
    <t>RPS EVO 6 3.0M - 6 Axis</t>
  </si>
  <si>
    <t>RPS EVO 6 4.0M - 6 Axis</t>
  </si>
  <si>
    <t>RPS EVO 6 5.0M - 6 Axis</t>
  </si>
  <si>
    <t>RPS EVO 6 6.0M - 6 Axis</t>
  </si>
  <si>
    <t>EVO 7 2.5M</t>
  </si>
  <si>
    <t>EVO 7 3.0M</t>
  </si>
  <si>
    <t>EVO 7 4.0M</t>
  </si>
  <si>
    <t>EVO 7 5.0M</t>
  </si>
  <si>
    <t>EVO 7 6.0M</t>
  </si>
  <si>
    <t>RPS EVO 7 3.0M - 7 Axis</t>
  </si>
  <si>
    <t>RPS EVO 7 2.5M - 7 Axis</t>
  </si>
  <si>
    <t>RPS EVO 7 4.0M - 7 Axis</t>
  </si>
  <si>
    <t>RPS EVO 7 5.0M - 7 Axis</t>
  </si>
  <si>
    <t>RPS EVO 7 6.0M - 7 Axis</t>
  </si>
  <si>
    <t>EVO 6 7.0M</t>
  </si>
  <si>
    <t>RPS EVO 6 7.0M - 6 Axis</t>
  </si>
  <si>
    <t>EVO 7 7.0M</t>
  </si>
  <si>
    <t>RPS EVO 7 7.0M - 7 Axis</t>
  </si>
  <si>
    <t>Quantum S V2 W15</t>
  </si>
  <si>
    <t>Quantum S V2 W25</t>
  </si>
  <si>
    <t>Quantum S V2 W30</t>
  </si>
  <si>
    <t>Quantum S V2 W35</t>
  </si>
  <si>
    <t>Quantum S V2 W40</t>
  </si>
  <si>
    <t>Faro Quantum S V2 W15 - 6 Axis</t>
  </si>
  <si>
    <t>Faro Quantum S V2 W25 - 6 Axis</t>
  </si>
  <si>
    <t>Faro Quantum S V2 W25 - 7 Axis</t>
  </si>
  <si>
    <t>Faro Quantum S V2 W30 - 6 Axis</t>
  </si>
  <si>
    <t>Faro Quantum S V2 W30 - 7 Axis</t>
  </si>
  <si>
    <t>Faro Quantum S V2 W35 - 6 Axis</t>
  </si>
  <si>
    <t>Faro Quantum S V2 W35 - 7 Axis</t>
  </si>
  <si>
    <t>Faro Quantum S V2 W40 - 6 Axis</t>
  </si>
  <si>
    <t>Faro Quantum S V2 W40 - 7 Axis</t>
  </si>
  <si>
    <t>Quantum M V2 W15</t>
  </si>
  <si>
    <t>Quantum M V2 W25</t>
  </si>
  <si>
    <t>Quantum M V2 W35</t>
  </si>
  <si>
    <t>Quantum M V2 W40</t>
  </si>
  <si>
    <t>Faro Quantum M V2 W15 - 6 Axis</t>
  </si>
  <si>
    <t>Faro Quantum M V2 W25 - 6 Axis</t>
  </si>
  <si>
    <t>Faro Quantum M V2 W25 - 7 Axis</t>
  </si>
  <si>
    <t>Faro Quantum M V2 W35 - 6 Axis</t>
  </si>
  <si>
    <t>Faro Quantum M V2 W35 - 7 Axis</t>
  </si>
  <si>
    <t>Faro Quantum M V2 W40 - 6 Axis</t>
  </si>
  <si>
    <t>Faro Quantum M V2 W40 - 7 Axis</t>
  </si>
  <si>
    <t>Faro Quantum E V2 W25 - 7 Axis</t>
  </si>
  <si>
    <t>Faro Quantum E V2 W30 - 7 Axis</t>
  </si>
  <si>
    <t>Faro Quantum E V2 W35 - 7 Axis</t>
  </si>
  <si>
    <t>Faro Quantum E V2 W40 - 7 Axis</t>
  </si>
  <si>
    <t>&lt;Manufacturer&gt;</t>
  </si>
  <si>
    <t>&lt;Line&gt;</t>
  </si>
  <si>
    <t>&lt;Model&gt;</t>
  </si>
  <si>
    <t>Measuring Range (in):</t>
  </si>
  <si>
    <t>Tol Src</t>
  </si>
  <si>
    <t>Cal Interval</t>
  </si>
  <si>
    <t>6 months</t>
  </si>
  <si>
    <t>1 year</t>
  </si>
  <si>
    <t>2 years</t>
  </si>
  <si>
    <t>3 years</t>
  </si>
  <si>
    <t>Results</t>
  </si>
  <si>
    <t>Globe Engineering Co.</t>
  </si>
  <si>
    <t>1539 S. St. Paul</t>
  </si>
  <si>
    <t>Wichita, KS 67277</t>
  </si>
  <si>
    <t>Verisurf</t>
  </si>
  <si>
    <t>2020 20.1.9</t>
  </si>
  <si>
    <t>W25-S2-17-16086</t>
  </si>
  <si>
    <t>56561-011950-01</t>
  </si>
  <si>
    <t>Maize Rd.</t>
  </si>
  <si>
    <t>Machine information can be input manually if it is not in the database</t>
  </si>
  <si>
    <t>Tolerance can be entered manually</t>
  </si>
  <si>
    <t>Johnson Gage and Inspection, Inc.</t>
  </si>
  <si>
    <t>5920 West 21st Street North, Wichita, KS 67205</t>
  </si>
  <si>
    <t>Phone 316.943.7532          FAX 316.944.6256</t>
  </si>
  <si>
    <t xml:space="preserve">Customer:  </t>
  </si>
  <si>
    <t xml:space="preserve">Machine I.D:  </t>
  </si>
  <si>
    <t xml:space="preserve">Date Tested:  </t>
  </si>
  <si>
    <t xml:space="preserve">Serial No:  </t>
  </si>
  <si>
    <t xml:space="preserve">Tested By:  </t>
  </si>
  <si>
    <t>Raw Data</t>
  </si>
  <si>
    <t>Live Updating</t>
  </si>
  <si>
    <t>Centered Data</t>
  </si>
  <si>
    <t>Sum of squares</t>
  </si>
  <si>
    <t>Vectored Deviation</t>
  </si>
  <si>
    <t>Absolute Centered Data</t>
  </si>
  <si>
    <t>+TOL</t>
  </si>
  <si>
    <t>-TOL</t>
  </si>
  <si>
    <t>Metric</t>
  </si>
  <si>
    <t>Test</t>
  </si>
  <si>
    <t xml:space="preserve">X    </t>
  </si>
  <si>
    <t xml:space="preserve">Y    </t>
  </si>
  <si>
    <t xml:space="preserve">Z    </t>
  </si>
  <si>
    <t>X</t>
  </si>
  <si>
    <t>Y</t>
  </si>
  <si>
    <t>Z</t>
  </si>
  <si>
    <t>(Max-Min/2):</t>
  </si>
  <si>
    <t>Minimum:</t>
  </si>
  <si>
    <t>2 Sigma:</t>
  </si>
  <si>
    <t xml:space="preserve">Minimum:  </t>
  </si>
  <si>
    <t>Maximum:</t>
  </si>
  <si>
    <t>Tolerance:</t>
  </si>
  <si>
    <t xml:space="preserve">Maximum:  </t>
  </si>
  <si>
    <t>Average Deviation:</t>
  </si>
  <si>
    <t xml:space="preserve">Range:  </t>
  </si>
  <si>
    <t>Range:</t>
  </si>
  <si>
    <t>Standard Deviation:</t>
  </si>
  <si>
    <t xml:space="preserve">Corrector:  </t>
  </si>
  <si>
    <t>1 Std. Dev:</t>
  </si>
  <si>
    <t>2 Standard Deviations:</t>
  </si>
  <si>
    <t>(Max-Min/2)</t>
  </si>
  <si>
    <t>2 Std. Dev:</t>
  </si>
  <si>
    <t>(Max-Min)/2:</t>
  </si>
  <si>
    <t xml:space="preserve">Average Deviation:  </t>
  </si>
  <si>
    <t>Average:</t>
  </si>
  <si>
    <t xml:space="preserve">Average Deviation + 2 Sigma:  </t>
  </si>
  <si>
    <t>Average + 2 Sigma:</t>
  </si>
  <si>
    <t xml:space="preserve">Deviation @ 2 sigma expressed as a vector: </t>
  </si>
  <si>
    <t xml:space="preserve">Maximum Deviation expressed as a vector: </t>
  </si>
  <si>
    <t>Vectored Deviation at 1 Standard Deviation</t>
  </si>
  <si>
    <t>Vectored Deviation at 2 Standard Deviations</t>
  </si>
  <si>
    <t>All results shown are in inches unless otherwise specified.</t>
  </si>
  <si>
    <t>Temperature</t>
  </si>
  <si>
    <t>Humidity</t>
  </si>
  <si>
    <t>&lt;-- Printable Data Sheet</t>
  </si>
  <si>
    <t>Calculations --&gt;</t>
  </si>
  <si>
    <t>Scroll left or right</t>
  </si>
  <si>
    <t>Report No.:</t>
  </si>
  <si>
    <t>Pages:</t>
  </si>
  <si>
    <t>Tested By:</t>
  </si>
  <si>
    <t>Tolerance Method:</t>
  </si>
  <si>
    <t>Imported from other sheets</t>
  </si>
  <si>
    <t>Page:</t>
  </si>
  <si>
    <t>SPAT1</t>
  </si>
  <si>
    <t>SPAT2</t>
  </si>
  <si>
    <t>SPAT3</t>
  </si>
  <si>
    <t>Metric Entry</t>
  </si>
  <si>
    <t>Metric:</t>
  </si>
  <si>
    <t xml:space="preserve">Report No. </t>
  </si>
  <si>
    <t>Length Accuracy Test Record</t>
  </si>
  <si>
    <t>Minimum Length</t>
  </si>
  <si>
    <t>Temperature:</t>
  </si>
  <si>
    <t>Humidity:</t>
  </si>
  <si>
    <t>MTE:</t>
  </si>
  <si>
    <t>Nominal Length</t>
  </si>
  <si>
    <t>CorrFactor:</t>
  </si>
  <si>
    <t>Result:</t>
  </si>
  <si>
    <t>Temp Comp</t>
  </si>
  <si>
    <t>Test Bar Length:</t>
  </si>
  <si>
    <t>Zone</t>
  </si>
  <si>
    <t>Direction</t>
  </si>
  <si>
    <t xml:space="preserve">Reading </t>
  </si>
  <si>
    <t>CorrData</t>
  </si>
  <si>
    <t>NOM</t>
  </si>
  <si>
    <t>Deviation</t>
  </si>
  <si>
    <t>MTE</t>
  </si>
  <si>
    <t>Correction Factor</t>
  </si>
  <si>
    <t>Dev Square</t>
  </si>
  <si>
    <t>XY</t>
  </si>
  <si>
    <t>YX</t>
  </si>
  <si>
    <t>&lt;---Average</t>
  </si>
  <si>
    <t>Max</t>
  </si>
  <si>
    <t>Min</t>
  </si>
  <si>
    <t>Deviation:</t>
  </si>
  <si>
    <t>AbsMax</t>
  </si>
  <si>
    <t>1 Std Dev:</t>
  </si>
  <si>
    <t>AbsMin</t>
  </si>
  <si>
    <t>2 Std Dev:</t>
  </si>
  <si>
    <t>Max Deviation</t>
  </si>
  <si>
    <t>Abs Dev:</t>
  </si>
  <si>
    <t>2RMS</t>
  </si>
  <si>
    <t>AbsAvg+2S:</t>
  </si>
  <si>
    <t>2RMS:</t>
  </si>
  <si>
    <t>Avg+2S:</t>
  </si>
  <si>
    <t>Measuring Range:</t>
  </si>
  <si>
    <t>Length:</t>
  </si>
  <si>
    <t>Block CTE</t>
  </si>
  <si>
    <t>MethodSPAT</t>
  </si>
  <si>
    <t>MethodLength</t>
  </si>
  <si>
    <t>MethodArticulation</t>
  </si>
  <si>
    <t>Method SPAT</t>
  </si>
  <si>
    <t>2 Sigma</t>
  </si>
  <si>
    <t>Method Length</t>
  </si>
  <si>
    <t>Max Dev</t>
  </si>
  <si>
    <t>Max Dev:</t>
  </si>
  <si>
    <t>By default, one location is near the vertical main axis of the articulated arm CMM, and the other location is near the outer surface of the measuring volume.</t>
  </si>
  <si>
    <t>Temp</t>
  </si>
  <si>
    <t>RH</t>
  </si>
  <si>
    <t>(25 Point Sphere)</t>
  </si>
  <si>
    <t>Location 1</t>
  </si>
  <si>
    <t>Location 2</t>
  </si>
  <si>
    <t>Diameter</t>
  </si>
  <si>
    <t>Form</t>
  </si>
  <si>
    <r>
      <t>D</t>
    </r>
    <r>
      <rPr>
        <vertAlign val="subscript"/>
        <sz val="11"/>
        <color theme="1"/>
        <rFont val="Calibri"/>
        <family val="2"/>
        <scheme val="minor"/>
      </rPr>
      <t>Ref</t>
    </r>
  </si>
  <si>
    <r>
      <t>D</t>
    </r>
    <r>
      <rPr>
        <vertAlign val="subscript"/>
        <sz val="11"/>
        <color theme="1"/>
        <rFont val="Calibri"/>
        <family val="2"/>
        <scheme val="minor"/>
      </rPr>
      <t>Meas</t>
    </r>
  </si>
  <si>
    <r>
      <t>P</t>
    </r>
    <r>
      <rPr>
        <vertAlign val="subscript"/>
        <sz val="11"/>
        <color theme="1"/>
        <rFont val="Calibri"/>
        <family val="2"/>
        <scheme val="minor"/>
      </rPr>
      <t>Size</t>
    </r>
  </si>
  <si>
    <r>
      <t>P</t>
    </r>
    <r>
      <rPr>
        <vertAlign val="subscript"/>
        <sz val="11"/>
        <color theme="1"/>
        <rFont val="Calibri"/>
        <family val="2"/>
        <scheme val="minor"/>
      </rPr>
      <t>Size</t>
    </r>
    <r>
      <rPr>
        <sz val="10"/>
        <rFont val="Arial"/>
        <family val="2"/>
      </rPr>
      <t xml:space="preserve"> Abs</t>
    </r>
  </si>
  <si>
    <t>MPE</t>
  </si>
  <si>
    <t>%Tol</t>
  </si>
  <si>
    <r>
      <t>P</t>
    </r>
    <r>
      <rPr>
        <vertAlign val="subscript"/>
        <sz val="11"/>
        <color theme="1"/>
        <rFont val="Calibri"/>
        <family val="2"/>
        <scheme val="minor"/>
      </rPr>
      <t>Form</t>
    </r>
  </si>
  <si>
    <t>Diameter Tolerance:</t>
  </si>
  <si>
    <t>Form Tolerance:</t>
  </si>
  <si>
    <t>Probing</t>
  </si>
  <si>
    <t>Articulated</t>
  </si>
  <si>
    <t>Method Articulated</t>
  </si>
  <si>
    <t>PR</t>
  </si>
  <si>
    <t>(5 point sphere center point, in 5 orientations, at 2 locations)</t>
  </si>
  <si>
    <t>Loc1</t>
  </si>
  <si>
    <t>Loc2</t>
  </si>
  <si>
    <r>
      <t>L</t>
    </r>
    <r>
      <rPr>
        <vertAlign val="subscript"/>
        <sz val="11"/>
        <color theme="1"/>
        <rFont val="Calibri"/>
        <family val="2"/>
        <scheme val="minor"/>
      </rPr>
      <t>DIA</t>
    </r>
  </si>
  <si>
    <t>(See note below)</t>
  </si>
  <si>
    <t>These values are for providing results before all spheres are entered.</t>
  </si>
  <si>
    <t>Spheres Entered</t>
  </si>
  <si>
    <t>Location 1 Calculations</t>
  </si>
  <si>
    <t>Location 2 Calculations</t>
  </si>
  <si>
    <t>Comparison</t>
  </si>
  <si>
    <t>Case</t>
  </si>
  <si>
    <t>Outlier</t>
  </si>
  <si>
    <t>Minimum</t>
  </si>
  <si>
    <t>Dia-1</t>
  </si>
  <si>
    <t>2 Points</t>
  </si>
  <si>
    <t>Dia-2</t>
  </si>
  <si>
    <t>3 Points</t>
  </si>
  <si>
    <t>Error</t>
  </si>
  <si>
    <t>4 Points</t>
  </si>
  <si>
    <t>2 Point Circles (10 Sets)</t>
  </si>
  <si>
    <t>x</t>
  </si>
  <si>
    <t>y</t>
  </si>
  <si>
    <t>z</t>
  </si>
  <si>
    <t>Radius</t>
  </si>
  <si>
    <t>a</t>
  </si>
  <si>
    <t>b</t>
  </si>
  <si>
    <t>c</t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</si>
  <si>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</si>
  <si>
    <r>
      <t>b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</si>
  <si>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</t>
    </r>
    <r>
      <rPr>
        <vertAlign val="superscript"/>
        <sz val="11"/>
        <color theme="1"/>
        <rFont val="Calibri"/>
        <family val="2"/>
        <scheme val="minor"/>
      </rPr>
      <t>2</t>
    </r>
  </si>
  <si>
    <t>Sum</t>
  </si>
  <si>
    <t>Distance</t>
  </si>
  <si>
    <t>1 to 2</t>
  </si>
  <si>
    <t>1 to 3</t>
  </si>
  <si>
    <t>1 to 4</t>
  </si>
  <si>
    <t>1 to 5</t>
  </si>
  <si>
    <t>2 to 3</t>
  </si>
  <si>
    <t>2 to 4</t>
  </si>
  <si>
    <t>2 to 5</t>
  </si>
  <si>
    <t>3 to 4</t>
  </si>
  <si>
    <t>3 to 5</t>
  </si>
  <si>
    <t>4 to 5</t>
  </si>
  <si>
    <t>Outlier Test</t>
  </si>
  <si>
    <t>Limit</t>
  </si>
  <si>
    <t>3 Point Circles (10 Sets)</t>
  </si>
  <si>
    <t>Set 1</t>
  </si>
  <si>
    <t xml:space="preserve"> =ArcCenP3(Point1, Point2, Point3 )</t>
  </si>
  <si>
    <t>Chord components</t>
  </si>
  <si>
    <t>DX</t>
  </si>
  <si>
    <t>DY</t>
  </si>
  <si>
    <t>DZ</t>
  </si>
  <si>
    <t>L</t>
  </si>
  <si>
    <t>Point 1</t>
  </si>
  <si>
    <t>AB</t>
  </si>
  <si>
    <t>Point 2</t>
  </si>
  <si>
    <t>BC</t>
  </si>
  <si>
    <t>Point 3</t>
  </si>
  <si>
    <t>AC</t>
  </si>
  <si>
    <t>Direction Cosines</t>
  </si>
  <si>
    <t>i</t>
  </si>
  <si>
    <t>j</t>
  </si>
  <si>
    <t>k</t>
  </si>
  <si>
    <t>cosBAC</t>
  </si>
  <si>
    <t>AD</t>
  </si>
  <si>
    <t>CD</t>
  </si>
  <si>
    <t>D</t>
  </si>
  <si>
    <t>sinBAC</t>
  </si>
  <si>
    <t>R</t>
  </si>
  <si>
    <t>E</t>
  </si>
  <si>
    <t>Cen</t>
  </si>
  <si>
    <t>Alternate Order</t>
  </si>
  <si>
    <t xml:space="preserve"> =ArcCenP3(Point1, Point3, Point2 )</t>
  </si>
  <si>
    <t>Result</t>
  </si>
  <si>
    <t>Set 2</t>
  </si>
  <si>
    <t xml:space="preserve"> =ArcCenP3(Point1, Point2, Point4 )</t>
  </si>
  <si>
    <t>Point 4</t>
  </si>
  <si>
    <t>Set 3</t>
  </si>
  <si>
    <t xml:space="preserve"> =ArcCenP3(Point1, Point2, Point5 )</t>
  </si>
  <si>
    <t>Point 5</t>
  </si>
  <si>
    <t xml:space="preserve"> =ArcCenP3(Point1, Point5, Point2 )</t>
  </si>
  <si>
    <t>Set 4</t>
  </si>
  <si>
    <t xml:space="preserve"> =ArcCenP3(Point1, Point3, Point4 )</t>
  </si>
  <si>
    <t xml:space="preserve"> =ArcCenP3(Point1, Point4, Point3 )</t>
  </si>
  <si>
    <t>Set 5</t>
  </si>
  <si>
    <t xml:space="preserve"> =ArcCenP3(Point1, Point3, Point5 )</t>
  </si>
  <si>
    <t xml:space="preserve"> =ArcCenP3(Point1, Point5, Point3 )</t>
  </si>
  <si>
    <t xml:space="preserve"> =ArcCenP3(Point1, Point4, Point5 )</t>
  </si>
  <si>
    <t xml:space="preserve"> =ArcCenP3(Point1, Point5, Point4 )</t>
  </si>
  <si>
    <t>Set 7</t>
  </si>
  <si>
    <t xml:space="preserve"> =ArcCenP3(Point2, Point3, Point4 )</t>
  </si>
  <si>
    <t xml:space="preserve"> =ArcCenP3(Point2, Point4, Point3 )</t>
  </si>
  <si>
    <t xml:space="preserve"> =ArcCenP3(Point2, Point3, Point5 )</t>
  </si>
  <si>
    <t xml:space="preserve"> =ArcCenP3(Point2, Point5, Point3 )</t>
  </si>
  <si>
    <t>Set 9</t>
  </si>
  <si>
    <t xml:space="preserve"> =ArcCenP3(Point2, Point4, Point5 )</t>
  </si>
  <si>
    <t xml:space="preserve"> =ArcCenP3(Point2, Point5, Point4 )</t>
  </si>
  <si>
    <t>Set 10</t>
  </si>
  <si>
    <t xml:space="preserve"> =ArcCenP3(Point3, Point4, Point5 )</t>
  </si>
  <si>
    <t xml:space="preserve"> =ArcCenP3(Point3, Point5, Point4 )</t>
  </si>
  <si>
    <t>Error 1</t>
  </si>
  <si>
    <t>Error 2</t>
  </si>
  <si>
    <t>1,2,3</t>
  </si>
  <si>
    <t>1,2,4</t>
  </si>
  <si>
    <t>1,2,5</t>
  </si>
  <si>
    <t>1,3,4</t>
  </si>
  <si>
    <t>1,3,5</t>
  </si>
  <si>
    <t>1,4,5</t>
  </si>
  <si>
    <t>2,3,4</t>
  </si>
  <si>
    <t>2,3,5</t>
  </si>
  <si>
    <t>2,4,5</t>
  </si>
  <si>
    <t>3,4,5</t>
  </si>
  <si>
    <t>Four Point Spheres (5 Sets)</t>
  </si>
  <si>
    <t>xsqrd</t>
  </si>
  <si>
    <t>ysqrd</t>
  </si>
  <si>
    <t>zsqrd</t>
  </si>
  <si>
    <t>sum</t>
  </si>
  <si>
    <t>t</t>
  </si>
  <si>
    <t>t1</t>
  </si>
  <si>
    <t>t2</t>
  </si>
  <si>
    <t>t3</t>
  </si>
  <si>
    <t>t4</t>
  </si>
  <si>
    <t>T=</t>
  </si>
  <si>
    <t>Determinant</t>
  </si>
  <si>
    <t>X=-D/2</t>
  </si>
  <si>
    <t>Y=-E/2</t>
  </si>
  <si>
    <t>Z=-F/2</t>
  </si>
  <si>
    <t>D=</t>
  </si>
  <si>
    <t>G=</t>
  </si>
  <si>
    <t>/T</t>
  </si>
  <si>
    <t>E=</t>
  </si>
  <si>
    <t>F=</t>
  </si>
  <si>
    <t>Center</t>
  </si>
  <si>
    <t>1,2,3,4</t>
  </si>
  <si>
    <t>1,2,3,5</t>
  </si>
  <si>
    <t>1,2,4,5</t>
  </si>
  <si>
    <t>1,3,4,5</t>
  </si>
  <si>
    <t>2,3,4,5</t>
  </si>
  <si>
    <t>Radial Length:</t>
  </si>
  <si>
    <t>Acceptable Block Length</t>
  </si>
  <si>
    <t>Note: Order column is the suggested order of measurement that CS finds most efficient but is strictly a matter of preference.</t>
  </si>
  <si>
    <t>Short:</t>
  </si>
  <si>
    <t>to</t>
  </si>
  <si>
    <t>^</t>
  </si>
  <si>
    <t>Long:</t>
  </si>
  <si>
    <t>^^</t>
  </si>
  <si>
    <t>^^^</t>
  </si>
  <si>
    <t>GB CTE</t>
  </si>
  <si>
    <t>Crctd Lngt</t>
  </si>
  <si>
    <t>Graph</t>
  </si>
  <si>
    <t>Position</t>
  </si>
  <si>
    <t>Length</t>
  </si>
  <si>
    <t>Octants</t>
  </si>
  <si>
    <t>Inclination</t>
  </si>
  <si>
    <t>Order</t>
  </si>
  <si>
    <t>Measured</t>
  </si>
  <si>
    <t>T1</t>
  </si>
  <si>
    <t>T2</t>
  </si>
  <si>
    <t>Ta</t>
  </si>
  <si>
    <t>aBB</t>
  </si>
  <si>
    <t>Lc</t>
  </si>
  <si>
    <t>Lcal</t>
  </si>
  <si>
    <t>Di</t>
  </si>
  <si>
    <t>Di2</t>
  </si>
  <si>
    <t>+ Tol</t>
  </si>
  <si>
    <t>- Tol</t>
  </si>
  <si>
    <t>Horizontal</t>
  </si>
  <si>
    <t>Near</t>
  </si>
  <si>
    <t>Radial</t>
  </si>
  <si>
    <t>1 &amp; 2</t>
  </si>
  <si>
    <t>Far</t>
  </si>
  <si>
    <t>Tangential</t>
  </si>
  <si>
    <t>4 &amp; 7</t>
  </si>
  <si>
    <t>45 deg</t>
  </si>
  <si>
    <t>7 &amp; 3</t>
  </si>
  <si>
    <t>Vertical</t>
  </si>
  <si>
    <t>1 &amp; 5</t>
  </si>
  <si>
    <t>2 &amp; 8</t>
  </si>
  <si>
    <t>1 &amp; 7</t>
  </si>
  <si>
    <t>1 &amp; 6</t>
  </si>
  <si>
    <t>6 &amp; 3</t>
  </si>
  <si>
    <t>5 &amp; 4</t>
  </si>
  <si>
    <t>3 &amp; 8</t>
  </si>
  <si>
    <t>5 &amp; 2</t>
  </si>
  <si>
    <t>1 &amp; 8</t>
  </si>
  <si>
    <t>2 &amp; 7</t>
  </si>
  <si>
    <t>3 &amp; 4</t>
  </si>
  <si>
    <t>2 &amp; 6</t>
  </si>
  <si>
    <t>4 &amp; 8</t>
  </si>
  <si>
    <t>Dmax</t>
  </si>
  <si>
    <t>Dmin</t>
  </si>
  <si>
    <t>Abs Min</t>
  </si>
  <si>
    <t>Maximum Deviation:</t>
  </si>
  <si>
    <t>Range (Dmax-Dmin):</t>
  </si>
  <si>
    <t>Max-Min/2:</t>
  </si>
  <si>
    <t>2Sigma:</t>
  </si>
  <si>
    <t>Volumetric Performance Test Record</t>
  </si>
  <si>
    <t>Test Bar Lengths:</t>
  </si>
  <si>
    <t>Reading</t>
  </si>
  <si>
    <t>Standard</t>
  </si>
  <si>
    <t>Sort Block:</t>
  </si>
  <si>
    <t>Long Block:</t>
  </si>
  <si>
    <t>Absolute</t>
  </si>
  <si>
    <t>9 point spheres</t>
  </si>
  <si>
    <t>Effective Diameter Performance Test Record</t>
  </si>
  <si>
    <t>EDPT</t>
  </si>
  <si>
    <t>EDPT(Inch)</t>
  </si>
  <si>
    <t>EDPT(mm)</t>
  </si>
  <si>
    <t>Psize for EDPT</t>
  </si>
  <si>
    <t>SPAT</t>
  </si>
  <si>
    <t>1 Location</t>
  </si>
  <si>
    <t>3 Locations</t>
  </si>
  <si>
    <t>VPT (ASME)</t>
  </si>
  <si>
    <t>Euni (ISO)</t>
  </si>
  <si>
    <t>Ldia</t>
  </si>
  <si>
    <t>Length (JGI)</t>
  </si>
  <si>
    <t>Total</t>
  </si>
  <si>
    <t>Cert</t>
  </si>
  <si>
    <t>Customer</t>
  </si>
  <si>
    <t>(Inch/mm)</t>
  </si>
  <si>
    <t>Position 1</t>
  </si>
  <si>
    <t>Border Multiplier (expands chart area)</t>
  </si>
  <si>
    <t>Max Tol</t>
  </si>
  <si>
    <t>Position 2</t>
  </si>
  <si>
    <t>Position 3</t>
  </si>
  <si>
    <t>Position 4</t>
  </si>
  <si>
    <t>Position 5</t>
  </si>
  <si>
    <t>Position 6</t>
  </si>
  <si>
    <t>Position 7</t>
  </si>
  <si>
    <t>A+M*L/K</t>
  </si>
  <si>
    <t>Measurement</t>
  </si>
  <si>
    <t>Index</t>
  </si>
  <si>
    <t>Measurement 1</t>
  </si>
  <si>
    <t>Measurement 2</t>
  </si>
  <si>
    <t>Measurement 3</t>
  </si>
  <si>
    <t>Tol+</t>
  </si>
  <si>
    <t>Tol-</t>
  </si>
  <si>
    <t>Border</t>
  </si>
  <si>
    <t>Dev</t>
  </si>
  <si>
    <t>A</t>
  </si>
  <si>
    <t>M</t>
  </si>
  <si>
    <t>K</t>
  </si>
  <si>
    <t>L1</t>
  </si>
  <si>
    <t>L2</t>
  </si>
  <si>
    <t>L3</t>
  </si>
  <si>
    <t>L4</t>
  </si>
  <si>
    <t>L5</t>
  </si>
  <si>
    <t>(Temp comp requires customer approval. ISO spec does not permit.)</t>
  </si>
  <si>
    <t>Standard Lengths</t>
  </si>
  <si>
    <t>Repeatability</t>
  </si>
  <si>
    <t>Error by position</t>
  </si>
  <si>
    <t>Not Functional</t>
  </si>
  <si>
    <t>Length 1</t>
  </si>
  <si>
    <t>Length 2</t>
  </si>
  <si>
    <t>Length 3</t>
  </si>
  <si>
    <t>Length 4</t>
  </si>
  <si>
    <t>Length 5</t>
  </si>
  <si>
    <r>
      <t>E</t>
    </r>
    <r>
      <rPr>
        <vertAlign val="subscript"/>
        <sz val="11"/>
        <color theme="1"/>
        <rFont val="Calibri"/>
        <family val="2"/>
        <scheme val="minor"/>
      </rPr>
      <t>Uni</t>
    </r>
  </si>
  <si>
    <r>
      <t>R</t>
    </r>
    <r>
      <rPr>
        <vertAlign val="subscript"/>
        <sz val="11"/>
        <color theme="1"/>
        <rFont val="Calibri"/>
        <family val="2"/>
        <scheme val="minor"/>
      </rPr>
      <t>Uni</t>
    </r>
  </si>
  <si>
    <r>
      <t>E</t>
    </r>
    <r>
      <rPr>
        <vertAlign val="subscript"/>
        <sz val="11"/>
        <color theme="1"/>
        <rFont val="Calibri"/>
        <family val="2"/>
        <scheme val="minor"/>
      </rPr>
      <t>Bi</t>
    </r>
  </si>
  <si>
    <t>Runi and Ebi are optional calculations detailed in Annex H &amp; Annex B.4.</t>
  </si>
  <si>
    <t>CTE</t>
  </si>
  <si>
    <t>Correction</t>
  </si>
  <si>
    <t>Active</t>
  </si>
  <si>
    <t>Certified Length--&gt;</t>
  </si>
  <si>
    <t>Max Deviation by Position</t>
  </si>
  <si>
    <t>Out of Tolerance according to A+M*L/K</t>
  </si>
  <si>
    <t>Notes</t>
  </si>
  <si>
    <r>
      <t>E</t>
    </r>
    <r>
      <rPr>
        <vertAlign val="subscript"/>
        <sz val="10"/>
        <rFont val="Arial"/>
        <family val="2"/>
      </rPr>
      <t>uni</t>
    </r>
  </si>
  <si>
    <t>Elbow orientation is discussed in the spec, but it does not appear to be mandatory to document.</t>
  </si>
  <si>
    <t>Front</t>
  </si>
  <si>
    <t>Tolerance formula not functional, but is partially in place and can be completed if a manufacturer specifies the tolerance using a formula.</t>
  </si>
  <si>
    <t>Range</t>
  </si>
  <si>
    <t>Back-Right</t>
  </si>
  <si>
    <t>Back-Left</t>
  </si>
  <si>
    <t>Diagonal</t>
  </si>
  <si>
    <t>(Only A is functional)</t>
  </si>
  <si>
    <t>ISO</t>
  </si>
  <si>
    <t>ASME</t>
  </si>
  <si>
    <t>Length 1:</t>
  </si>
  <si>
    <t>Length 2:</t>
  </si>
  <si>
    <t>Length 3:</t>
  </si>
  <si>
    <t>Length 4:</t>
  </si>
  <si>
    <t>Length 5:</t>
  </si>
  <si>
    <t>Short</t>
  </si>
  <si>
    <t>Long</t>
  </si>
  <si>
    <t>Size</t>
  </si>
  <si>
    <t>Gage Blocks</t>
  </si>
  <si>
    <t>Gage Block CTE (Parts Per Million)</t>
  </si>
  <si>
    <t>Metric to Inch</t>
  </si>
  <si>
    <t>Inch if</t>
  </si>
  <si>
    <t>mm entry</t>
  </si>
  <si>
    <t>56561-014748-01</t>
  </si>
  <si>
    <t>Apex Engineering Wichita Div.</t>
  </si>
  <si>
    <t>1804 West 2nd Street</t>
  </si>
  <si>
    <t>Wichita, KS 67203-5703</t>
  </si>
  <si>
    <t>E09-05-13-11095</t>
  </si>
  <si>
    <t>2021 21.0.114</t>
  </si>
  <si>
    <t>Inspection Dept.</t>
  </si>
  <si>
    <t>SPAT 1</t>
  </si>
  <si>
    <t>SPAT 2</t>
  </si>
  <si>
    <t>SPAT 3</t>
  </si>
  <si>
    <t>VPT</t>
  </si>
  <si>
    <t>Hexagon Absolute 8725-6</t>
  </si>
  <si>
    <t>Euni</t>
  </si>
  <si>
    <t>Convert from metric</t>
  </si>
  <si>
    <t>B</t>
  </si>
  <si>
    <t>C</t>
  </si>
  <si>
    <t>Dev Squared</t>
  </si>
  <si>
    <r>
      <t>E</t>
    </r>
    <r>
      <rPr>
        <vertAlign val="subscript"/>
        <sz val="22"/>
        <color theme="1"/>
        <rFont val="Calibri"/>
        <family val="2"/>
        <scheme val="minor"/>
      </rPr>
      <t>Uni</t>
    </r>
  </si>
  <si>
    <t>(MPE)</t>
  </si>
  <si>
    <t>Psize &amp; Pform</t>
  </si>
  <si>
    <t>Data sheet below and to the right -&gt;</t>
  </si>
  <si>
    <t>Calculations Below</t>
  </si>
  <si>
    <t>Probing Test Record</t>
  </si>
  <si>
    <r>
      <t>P</t>
    </r>
    <r>
      <rPr>
        <vertAlign val="subscript"/>
        <sz val="10"/>
        <rFont val="Arial"/>
        <family val="2"/>
      </rPr>
      <t>Size</t>
    </r>
  </si>
  <si>
    <r>
      <t>P</t>
    </r>
    <r>
      <rPr>
        <vertAlign val="subscript"/>
        <sz val="10"/>
        <rFont val="Arial"/>
        <family val="2"/>
      </rPr>
      <t>Form</t>
    </r>
  </si>
  <si>
    <t>Articulated Location Test Record</t>
  </si>
  <si>
    <t>&lt;&lt;&lt; Maximum Deviation &gt;&gt;&gt;</t>
  </si>
  <si>
    <t>3 Loc:</t>
  </si>
  <si>
    <t>Single Point Articulation Test Record (20-80%)</t>
  </si>
  <si>
    <t>Single Point Articulation Test Record (80-100%)</t>
  </si>
  <si>
    <t>SPAT (80-100%)</t>
  </si>
  <si>
    <t>SPAT (20-80%)</t>
  </si>
  <si>
    <t>[Optional - does not appear on data sheets]</t>
  </si>
  <si>
    <t>Min Circumscribed</t>
  </si>
  <si>
    <t>&lt;&lt;&lt; Minimum Circumscribed Sphere &gt;&gt;&gt;</t>
  </si>
  <si>
    <t>Uncertainty</t>
  </si>
  <si>
    <t>Tolerance</t>
  </si>
  <si>
    <t>SPAT-1-X</t>
  </si>
  <si>
    <t>SPAT-1-Y</t>
  </si>
  <si>
    <t>SPAT-1-Z</t>
  </si>
  <si>
    <t>SPAT-2-X</t>
  </si>
  <si>
    <t>SPAT-2-Y</t>
  </si>
  <si>
    <t>SPAT-2-Z</t>
  </si>
  <si>
    <t>SPAT-3-X</t>
  </si>
  <si>
    <t>SPAT-3-Y</t>
  </si>
  <si>
    <t>SPAT-3-Z</t>
  </si>
  <si>
    <t>Sets</t>
  </si>
  <si>
    <t>Sets 6 &amp; 11</t>
  </si>
  <si>
    <t>Sets 6 &amp; 8</t>
  </si>
  <si>
    <t>Sets 6 &amp; 12</t>
  </si>
  <si>
    <t>Sets 8 &amp; 11</t>
  </si>
  <si>
    <t>Sets 11 &amp; 12</t>
  </si>
  <si>
    <t>Sets 8 &amp; 12</t>
  </si>
  <si>
    <t>Sets 6, 8 &amp; 11</t>
  </si>
  <si>
    <t>Sets 6, 8 &amp; 12</t>
  </si>
  <si>
    <t>Sets 6, 11 &amp; 12</t>
  </si>
  <si>
    <t>Sets 8, 11 &amp; 12</t>
  </si>
  <si>
    <t>Sets 6, 8, 11 &amp; 12</t>
  </si>
  <si>
    <t>[Optional]</t>
  </si>
  <si>
    <t>LLP</t>
  </si>
  <si>
    <t>8-Axis</t>
  </si>
  <si>
    <t>LLP attached to arm</t>
  </si>
  <si>
    <t>8th-Axis attached to arm</t>
  </si>
  <si>
    <t>Test Results</t>
  </si>
  <si>
    <t>Rotary Scanning Platform Test Record</t>
  </si>
  <si>
    <t>Minimum Circumscribed Sphere</t>
  </si>
  <si>
    <t>Maximum Deviation</t>
  </si>
  <si>
    <t>(5 point sphere center point, in 5 orientations, rotate table 90 degrees between first 4 tests)</t>
  </si>
  <si>
    <t>Min Circ.</t>
  </si>
  <si>
    <t>Specified Method</t>
  </si>
  <si>
    <t>MethodFaro8-Axis</t>
  </si>
  <si>
    <t>Faro8-Axis(in)</t>
  </si>
  <si>
    <t>Faro8-Axis(mm)</t>
  </si>
  <si>
    <t>FaroBluHD(in)</t>
  </si>
  <si>
    <t>FaroBluHD(mm)</t>
  </si>
  <si>
    <t>MethodFaroBluHD</t>
  </si>
  <si>
    <t>FaroPrizm(in)</t>
  </si>
  <si>
    <t>FaroPrizm(mm)</t>
  </si>
  <si>
    <t>MethodFaroPrizm</t>
  </si>
  <si>
    <t>Quantum M V2 W30</t>
  </si>
  <si>
    <t>Faro Quantum M V2 W30 - 7 Axis</t>
  </si>
  <si>
    <t>Faro Quantum M V2 W30 - 6 Axis</t>
  </si>
  <si>
    <t>FaroEdgeScanArm(in)</t>
  </si>
  <si>
    <t>FaroEdgeScanArm(mm)</t>
  </si>
  <si>
    <t>MethodFaroEdgeScanArm</t>
  </si>
  <si>
    <t>FaroScanArmV2(in)</t>
  </si>
  <si>
    <t>FaroScanArmV2(mm)</t>
  </si>
  <si>
    <t>MethodFaroScanArmV2</t>
  </si>
  <si>
    <t>MethodFaroScanArmV3</t>
  </si>
  <si>
    <t>FaroScanArmV3(in)</t>
  </si>
  <si>
    <t>FaroScanArmV3(mm)</t>
  </si>
  <si>
    <t>RS1(in)</t>
  </si>
  <si>
    <t>RS1(mm)</t>
  </si>
  <si>
    <t>MethodRS1</t>
  </si>
  <si>
    <t>CMS108(in)</t>
  </si>
  <si>
    <t>CMS108(mm)</t>
  </si>
  <si>
    <t>MethodCMS108</t>
  </si>
  <si>
    <t>RS3(in)</t>
  </si>
  <si>
    <t>RS3(mm)</t>
  </si>
  <si>
    <t>MethodRS3</t>
  </si>
  <si>
    <t>MethodRS5</t>
  </si>
  <si>
    <t>HP-L-20.8(in)</t>
  </si>
  <si>
    <t>HP-L-20.8(mm)</t>
  </si>
  <si>
    <t>MethodHP-L-20.8</t>
  </si>
  <si>
    <t>RS5(in)</t>
  </si>
  <si>
    <t>RS5(mm)</t>
  </si>
  <si>
    <t>FaroBluMax-xR(in)</t>
  </si>
  <si>
    <t>FaroBluMax-xR(mm)</t>
  </si>
  <si>
    <t>MethodFaroBluMax-xR</t>
  </si>
  <si>
    <t>FaroBluMax-xP(in)</t>
  </si>
  <si>
    <t>FaroBluMax-xS(in)</t>
  </si>
  <si>
    <t>FaroBluMax-xP(mm)</t>
  </si>
  <si>
    <t>FaroBluMax-xS(mm)</t>
  </si>
  <si>
    <t>MethodFaroBluMax-xP</t>
  </si>
  <si>
    <t>MethodFaroBluMax-xS</t>
  </si>
  <si>
    <t>Tests Reported (page numbering)</t>
  </si>
  <si>
    <t>LLP Certification</t>
  </si>
  <si>
    <t>Inch Col</t>
  </si>
  <si>
    <t>MM Col</t>
  </si>
  <si>
    <t>Method Col</t>
  </si>
  <si>
    <t>RS1</t>
  </si>
  <si>
    <t>CMS108</t>
  </si>
  <si>
    <t>RS3</t>
  </si>
  <si>
    <t>HP-L-20.8</t>
  </si>
  <si>
    <t>RS5</t>
  </si>
  <si>
    <t>-LLP-</t>
  </si>
  <si>
    <t>Inch</t>
  </si>
  <si>
    <t>MM</t>
  </si>
  <si>
    <t>FAROBlu xR</t>
  </si>
  <si>
    <t>FAROBlu xP</t>
  </si>
  <si>
    <t>FAROBlu xS</t>
  </si>
  <si>
    <t>ScanArm V2</t>
  </si>
  <si>
    <t>ScanArm V3</t>
  </si>
  <si>
    <t>Edge ScanArm</t>
  </si>
  <si>
    <t>FAROBlu HD</t>
  </si>
  <si>
    <t>PRIZM</t>
  </si>
  <si>
    <t>8-Axis Certification</t>
  </si>
  <si>
    <t>-N/A-</t>
  </si>
  <si>
    <t>-Sphere-</t>
  </si>
  <si>
    <t>(scan from 5 orientations)</t>
  </si>
  <si>
    <t>Non-contact Probe Test Record</t>
  </si>
  <si>
    <t>2 Sigma Deviation</t>
  </si>
  <si>
    <t>2 Sigma Calculation</t>
  </si>
  <si>
    <t>Corrector</t>
  </si>
  <si>
    <t>Data</t>
  </si>
  <si>
    <t>Report</t>
  </si>
  <si>
    <t>Display Resolution:</t>
  </si>
  <si>
    <t>Tolerance Source:</t>
  </si>
  <si>
    <t>Work Procedure:</t>
  </si>
  <si>
    <t>Condition:</t>
  </si>
  <si>
    <t>Used</t>
  </si>
  <si>
    <t>WP251895</t>
  </si>
  <si>
    <t>Pages</t>
  </si>
  <si>
    <t>Attributes</t>
  </si>
  <si>
    <t>Accuracy</t>
  </si>
  <si>
    <t>AACMM</t>
  </si>
  <si>
    <t>Date:</t>
  </si>
  <si>
    <t>Action:</t>
  </si>
  <si>
    <t>Added validation log, verified formulas, cell references and functions.</t>
  </si>
  <si>
    <t>Added point labels to SPAT worksheets.</t>
  </si>
  <si>
    <t>VTP cell AL54 corrected cell reference.</t>
  </si>
  <si>
    <t>Corrected items in Machine Database (hidden)</t>
  </si>
  <si>
    <t>%RH</t>
  </si>
  <si>
    <t>ISO Length Recommendation Table</t>
  </si>
  <si>
    <t>Spellchecked workbook</t>
  </si>
  <si>
    <t>Re-labeled tolerance on Probing Test Record.</t>
  </si>
  <si>
    <t>Re-formatted Qualer Tab</t>
  </si>
  <si>
    <t>All measurements tangential.</t>
  </si>
  <si>
    <t>Length Measurement Error Test Record</t>
  </si>
  <si>
    <r>
      <t>Delete rows below position 5 (highlighted) using "right-click" + "</t>
    </r>
    <r>
      <rPr>
        <u/>
        <sz val="10"/>
        <rFont val="Arial"/>
        <family val="2"/>
      </rPr>
      <t>D</t>
    </r>
    <r>
      <rPr>
        <sz val="10"/>
        <rFont val="Arial"/>
        <family val="2"/>
      </rPr>
      <t>elete"</t>
    </r>
  </si>
  <si>
    <t>Quantum E V2 W25</t>
  </si>
  <si>
    <t>Quantum E V2 W30</t>
  </si>
  <si>
    <t>Quantum E V2 W35</t>
  </si>
  <si>
    <t>Quantum E V2 W40</t>
  </si>
  <si>
    <t>Corrected items in Machine Database (hidden) after full double check.</t>
  </si>
  <si>
    <t>Corrected item in Machine Database (hidden).</t>
  </si>
  <si>
    <t>Added Uncertainties per JV</t>
  </si>
  <si>
    <t>Quantum E Max A20</t>
  </si>
  <si>
    <t>Quantum E Max A25</t>
  </si>
  <si>
    <t>Quantum E Max A30</t>
  </si>
  <si>
    <t>Quantum E Max A35</t>
  </si>
  <si>
    <t>Quantum E Max A40</t>
  </si>
  <si>
    <t>Faro Quantum E Max A20 - 7 Axis</t>
  </si>
  <si>
    <t>Faro Quantum E Max A25 - 7 Axis</t>
  </si>
  <si>
    <t>Faro Quantum E Max A30 - 7 Axis</t>
  </si>
  <si>
    <t>Faro Quantum E Max A35 - 7 Axis</t>
  </si>
  <si>
    <t>Faro Quantum E Max A40 - 7 Axis</t>
  </si>
  <si>
    <t>Quantum M Max A20</t>
  </si>
  <si>
    <t>Quantum M Max A25</t>
  </si>
  <si>
    <t>Quantum M Max A30</t>
  </si>
  <si>
    <t>Quantum M Max A35</t>
  </si>
  <si>
    <t>Quantum M Max A40</t>
  </si>
  <si>
    <t>Faro Quantum M Max A20 - 6 Axis</t>
  </si>
  <si>
    <t>Faro Quantum M Max A20 - 7 Axis</t>
  </si>
  <si>
    <t>Faro Quantum M Max A25 - 6 Axis</t>
  </si>
  <si>
    <t>Faro Quantum M Max A25 - 7 Axis</t>
  </si>
  <si>
    <t>Faro Quantum M Max A30 - 6 Axis</t>
  </si>
  <si>
    <t>Faro Quantum M Max A30 - 7 Axis</t>
  </si>
  <si>
    <t>Faro Quantum M Max A35 - 6 Axis</t>
  </si>
  <si>
    <t>Faro Quantum M Max A35 - 7 Axis</t>
  </si>
  <si>
    <t>Faro Quantum M Max A40 - 6 Axis</t>
  </si>
  <si>
    <t>Faro Quantum M Max A40 - 7 Axis</t>
  </si>
  <si>
    <t>Quantum S Max A20</t>
  </si>
  <si>
    <t>Quantum S Max A25</t>
  </si>
  <si>
    <t>Quantum S Max A30</t>
  </si>
  <si>
    <t>Quantum S Max A35</t>
  </si>
  <si>
    <t>Quantum S Max A40</t>
  </si>
  <si>
    <t>Faro Quantum S Max A20 - 6 Axis</t>
  </si>
  <si>
    <t>Faro Quantum S Max A20 - 7 Axis</t>
  </si>
  <si>
    <t>Faro Quantum S Max A25 - 6 Axis</t>
  </si>
  <si>
    <t>Faro Quantum S Max A25 - 7 Axis</t>
  </si>
  <si>
    <t>Faro Quantum S Max A30 - 6 Axis</t>
  </si>
  <si>
    <t>Faro Quantum S Max A30 - 7 Axis</t>
  </si>
  <si>
    <t>Faro Quantum S Max A35 - 6 Axis</t>
  </si>
  <si>
    <t>Faro Quantum S Max A35 - 7 Axis</t>
  </si>
  <si>
    <t>Faro Quantum S Max A40 - 6 Axis</t>
  </si>
  <si>
    <t>Faro Quantum S Max A40 - 7 Axis</t>
  </si>
  <si>
    <t>Corrected Faro Quantum Max model numbers in Machine Database (hidden).</t>
  </si>
  <si>
    <t>Corrected rouding error in Length M11.</t>
  </si>
  <si>
    <t>Updated standards</t>
  </si>
  <si>
    <t>HexagonAS1(in)</t>
  </si>
  <si>
    <t>HexagonAS1(mm)</t>
  </si>
  <si>
    <t>MethodHexagonAS1</t>
  </si>
  <si>
    <t>AS1</t>
  </si>
  <si>
    <t>Added Hexagon AS1 Scanner to Machine Database and updated formulas in Switches to accommodate it.</t>
  </si>
  <si>
    <t>SPAT-1-2Sig</t>
  </si>
  <si>
    <t>SPAT-2-2Sig</t>
  </si>
  <si>
    <t>SPAT-3-2Sig</t>
  </si>
  <si>
    <t>Test results for reporting options</t>
  </si>
  <si>
    <t>JGI 2Sigma</t>
  </si>
  <si>
    <t>ASME 2Sigma</t>
  </si>
  <si>
    <t>ISO 2Sigma</t>
  </si>
  <si>
    <t>JGI MaxDev</t>
  </si>
  <si>
    <t>ASME MaxDev</t>
  </si>
  <si>
    <t>ISO MaxDev</t>
  </si>
  <si>
    <t>ASME 2RMS</t>
  </si>
  <si>
    <t>ISO 2RMS</t>
  </si>
  <si>
    <t>JGI 2RMS</t>
  </si>
  <si>
    <t>JGI Temp</t>
  </si>
  <si>
    <t>JGI RH</t>
  </si>
  <si>
    <t>ASME Temp</t>
  </si>
  <si>
    <t>ASME RH</t>
  </si>
  <si>
    <t>ISO Temp</t>
  </si>
  <si>
    <t>ISO RH</t>
  </si>
  <si>
    <t>Date</t>
  </si>
  <si>
    <t>Added date to Qualer tab</t>
  </si>
  <si>
    <t>Modified Qualer tab to accommodate varrios test methods, including additions to the Switches tab.</t>
  </si>
  <si>
    <t>Graph Data</t>
  </si>
  <si>
    <t xml:space="preserve">           Location 2</t>
  </si>
  <si>
    <t xml:space="preserve">    Location 1</t>
  </si>
  <si>
    <t>Added Graphical Analysis to Articulated Location.</t>
  </si>
  <si>
    <t>Adjusted LLP 2 sigma calculations to provide real time data as each value is entered.</t>
  </si>
  <si>
    <t>Added tolerance method warnings to Info page.</t>
  </si>
  <si>
    <t>Added RS3 to RA-73 &amp; RA-75 in Machine Database</t>
  </si>
  <si>
    <t>Past Due?</t>
  </si>
  <si>
    <t>Added warnings for out of tolerance standards.</t>
  </si>
  <si>
    <t>Moved warning on Info from G15 to G16.</t>
  </si>
  <si>
    <t>Resized Date field on Probing, Articulated Location, EDPT, LLP &amp; 8-Axis reports</t>
  </si>
  <si>
    <t>23023</t>
  </si>
  <si>
    <t>Gage Max</t>
  </si>
  <si>
    <t>Faro Gage Max - 6 Axis</t>
  </si>
  <si>
    <t>Added Faro Gage Max to machine database</t>
  </si>
  <si>
    <t>Corrected metric calculations in Articulated Location, LLP, &amp; 8-Axis by changing cells O61, O62, C938 through E942, &amp; T938 through V942.</t>
  </si>
  <si>
    <t>Faro Quantum V2</t>
  </si>
  <si>
    <t>Faro Quantum Max</t>
  </si>
  <si>
    <t>Faro Quantum X</t>
  </si>
  <si>
    <t>Quantum X.E X20</t>
  </si>
  <si>
    <t>Quantum X.E X25</t>
  </si>
  <si>
    <t>Quantum X.E X30</t>
  </si>
  <si>
    <t>Quantum X.E X35</t>
  </si>
  <si>
    <t>Quantum X.E X40</t>
  </si>
  <si>
    <t>Quantum X.M X20</t>
  </si>
  <si>
    <t>Quantum X.M X25</t>
  </si>
  <si>
    <t>Quantum X.M X30</t>
  </si>
  <si>
    <t>Quantum X.M X35</t>
  </si>
  <si>
    <t>Quantum X.M X40</t>
  </si>
  <si>
    <t>Quantum X.S X20</t>
  </si>
  <si>
    <t>Quantum X.S X25</t>
  </si>
  <si>
    <t>Quantum X.S X30</t>
  </si>
  <si>
    <t>Quantum X.S X35</t>
  </si>
  <si>
    <t>Quantum X.S X40</t>
  </si>
  <si>
    <t>Faro Quantum X.S X20 - 7 Axis</t>
  </si>
  <si>
    <t>Faro Quantum X.S X25 - 7 Axis</t>
  </si>
  <si>
    <t>Faro Quantum X.S X30 - 7 Axis</t>
  </si>
  <si>
    <t>Faro Quantum X.S X35 - 7 Axis</t>
  </si>
  <si>
    <t>Faro Quantum X.S X40 - 7 Axis</t>
  </si>
  <si>
    <t>Faro Quantum X.E X20 - 7 Axis</t>
  </si>
  <si>
    <t>Faro Quantum X.E X25 - 7 Axis</t>
  </si>
  <si>
    <t>Faro Quantum X.E X30 - 7 Axis</t>
  </si>
  <si>
    <t>Faro Quantum X.E X35 - 7 Axis</t>
  </si>
  <si>
    <t>Faro Quantum X.E X40 - 7 Axis</t>
  </si>
  <si>
    <t>Faro Quantum X.M X20 - 6 Axis</t>
  </si>
  <si>
    <t>Faro Quantum X.M X20 - 7 Axis</t>
  </si>
  <si>
    <t>Faro Quantum X.M X25 - 6 Axis</t>
  </si>
  <si>
    <t>Faro Quantum X.M X25 - 7 Axis</t>
  </si>
  <si>
    <t>Faro Quantum X.M X30 - 6 Axis</t>
  </si>
  <si>
    <t>Faro Quantum X.M X30 - 7 Axis</t>
  </si>
  <si>
    <t>Faro Quantum X.M X35 - 6 Axis</t>
  </si>
  <si>
    <t>Faro Quantum X.M X35 - 7 Axis</t>
  </si>
  <si>
    <t>Faro Quantum X.M X40 - 6 Axis</t>
  </si>
  <si>
    <t>Faro Quantum X.M X40 - 7 Axis</t>
  </si>
  <si>
    <t>Faro Quantum X.E X20 - 6 Axis</t>
  </si>
  <si>
    <t>Faro Quantum X.E X25 - 6 Axis</t>
  </si>
  <si>
    <t>Faro Quantum X.E X30 - 6 Axis</t>
  </si>
  <si>
    <t>Faro Quantum X.E X35 - 6 Axis</t>
  </si>
  <si>
    <t>Faro Quantum X.E X40 - 6 Axis</t>
  </si>
  <si>
    <t>Added Faro Quantum X to machine database</t>
  </si>
  <si>
    <t>Reorganized Faro models in machine database and expanded model section in Switches and the Info drop down.</t>
  </si>
  <si>
    <t>On Info tab, added note to cell D15 to check for additional tolerances if Faro Quantum X is selected.</t>
  </si>
  <si>
    <t>56561-075976-01</t>
  </si>
  <si>
    <t>56561-075977-04</t>
  </si>
  <si>
    <t>56561-075977-05</t>
  </si>
  <si>
    <t>56561-071591-02</t>
  </si>
  <si>
    <t>Fixed broken link Euni (ISO) cell CD5.</t>
  </si>
  <si>
    <t>56561-081235-01</t>
  </si>
  <si>
    <t>56561-080726-01</t>
  </si>
  <si>
    <t>56561-081272-01</t>
  </si>
  <si>
    <t>56561-078141-01</t>
  </si>
  <si>
    <t>56561-083019-01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</si>
</sst>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000"/>
    <numFmt numFmtId="166" formatCode="0.000"/>
    <numFmt numFmtId="167" formatCode="0.0000"/>
    <numFmt numFmtId="168" formatCode="m/d/yy;@"/>
    <numFmt numFmtId="169" formatCode="0.00000E+00"/>
    <numFmt numFmtId="170" formatCode="0.0"/>
    <numFmt numFmtId="171" formatCode="0.0000000"/>
    <numFmt numFmtId="172" formatCode="0.000000000000000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000000"/>
      <name val="Segoe UI"/>
      <family val="2"/>
    </font>
    <font>
      <sz val="22"/>
      <name val="Arial"/>
      <family val="2"/>
    </font>
    <font>
      <sz val="14"/>
      <color indexed="63"/>
      <name val="Arial"/>
      <family val="2"/>
    </font>
    <font>
      <sz val="20"/>
      <name val="Bookman Old Style"/>
      <family val="1"/>
    </font>
    <font>
      <sz val="2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/>
      <name val="Arial"/>
      <family val="2"/>
    </font>
    <font>
      <u/>
      <sz val="10"/>
      <name val="Arial"/>
      <family val="2"/>
    </font>
    <font>
      <sz val="8"/>
      <color theme="1"/>
      <name val="Calibri"/>
      <family val="2"/>
      <scheme val="minor"/>
    </font>
    <font>
      <vertAlign val="subscript"/>
      <sz val="10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6"/>
      <color theme="1"/>
      <name val="Arial"/>
      <family val="2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vertAlign val="subscript"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586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1" fillId="2" borderId="1" xfId="1" applyFill="1" applyBorder="1"/>
    <xf numFmtId="0" fontId="1" fillId="2" borderId="2" xfId="1" applyFill="1" applyBorder="1"/>
    <xf numFmtId="0" fontId="2" fillId="2" borderId="3" xfId="0" applyFont="1" applyFill="1" applyBorder="1"/>
    <xf numFmtId="49" fontId="2" fillId="2" borderId="3" xfId="0" applyNumberFormat="1" applyFont="1" applyFill="1" applyBorder="1"/>
    <xf numFmtId="0" fontId="0" fillId="2" borderId="3" xfId="0" applyFill="1" applyBorder="1"/>
    <xf numFmtId="14" fontId="0" fillId="0" borderId="3" xfId="0" applyNumberFormat="1" applyBorder="1" applyProtection="1">
      <protection locked="0"/>
    </xf>
    <xf numFmtId="0" fontId="2" fillId="0" borderId="3" xfId="0" applyFont="1" applyBorder="1" applyProtection="1">
      <protection locked="0"/>
    </xf>
    <xf numFmtId="49" fontId="0" fillId="0" borderId="3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5" fontId="2" fillId="2" borderId="4" xfId="0" applyNumberFormat="1" applyFont="1" applyFill="1" applyBorder="1"/>
    <xf numFmtId="49" fontId="1" fillId="2" borderId="1" xfId="1" applyNumberFormat="1" applyFill="1" applyBorder="1"/>
    <xf numFmtId="14" fontId="1" fillId="0" borderId="1" xfId="1" applyNumberFormat="1" applyBorder="1" applyProtection="1">
      <protection locked="0"/>
    </xf>
    <xf numFmtId="0" fontId="1" fillId="0" borderId="1" xfId="1" applyBorder="1" applyProtection="1">
      <protection locked="0"/>
    </xf>
    <xf numFmtId="49" fontId="1" fillId="0" borderId="1" xfId="1" applyNumberFormat="1" applyBorder="1" applyProtection="1">
      <protection locked="0"/>
    </xf>
    <xf numFmtId="165" fontId="1" fillId="0" borderId="1" xfId="1" applyNumberFormat="1" applyBorder="1" applyProtection="1">
      <protection locked="0"/>
    </xf>
    <xf numFmtId="0" fontId="2" fillId="0" borderId="2" xfId="1" applyFont="1" applyBorder="1" applyProtection="1">
      <protection locked="0"/>
    </xf>
    <xf numFmtId="49" fontId="0" fillId="2" borderId="3" xfId="0" applyNumberFormat="1" applyFill="1" applyBorder="1"/>
    <xf numFmtId="14" fontId="0" fillId="2" borderId="3" xfId="0" applyNumberFormat="1" applyFill="1" applyBorder="1"/>
    <xf numFmtId="0" fontId="1" fillId="0" borderId="2" xfId="1" applyBorder="1" applyProtection="1">
      <protection locked="0"/>
    </xf>
    <xf numFmtId="49" fontId="0" fillId="2" borderId="1" xfId="0" applyNumberFormat="1" applyFill="1" applyBorder="1"/>
    <xf numFmtId="14" fontId="0" fillId="2" borderId="1" xfId="0" applyNumberFormat="1" applyFill="1" applyBorder="1"/>
    <xf numFmtId="49" fontId="2" fillId="2" borderId="1" xfId="0" applyNumberFormat="1" applyFont="1" applyFill="1" applyBorder="1"/>
    <xf numFmtId="164" fontId="0" fillId="0" borderId="1" xfId="0" applyNumberFormat="1" applyBorder="1" applyProtection="1">
      <protection locked="0"/>
    </xf>
    <xf numFmtId="165" fontId="2" fillId="2" borderId="2" xfId="0" applyNumberFormat="1" applyFont="1" applyFill="1" applyBorder="1"/>
    <xf numFmtId="14" fontId="0" fillId="0" borderId="1" xfId="0" applyNumberFormat="1" applyBorder="1" applyProtection="1">
      <protection locked="0"/>
    </xf>
    <xf numFmtId="0" fontId="2" fillId="0" borderId="1" xfId="0" applyFont="1" applyBorder="1" applyProtection="1">
      <protection locked="0"/>
    </xf>
    <xf numFmtId="49" fontId="2" fillId="0" borderId="1" xfId="0" applyNumberFormat="1" applyFont="1" applyBorder="1" applyProtection="1">
      <protection locked="0"/>
    </xf>
    <xf numFmtId="165" fontId="0" fillId="0" borderId="1" xfId="0" applyNumberFormat="1" applyBorder="1" applyProtection="1">
      <protection locked="0"/>
    </xf>
    <xf numFmtId="49" fontId="1" fillId="0" borderId="1" xfId="1" quotePrefix="1" applyNumberFormat="1" applyBorder="1" applyProtection="1">
      <protection locked="0"/>
    </xf>
    <xf numFmtId="0" fontId="2" fillId="2" borderId="5" xfId="0" applyFont="1" applyFill="1" applyBorder="1"/>
    <xf numFmtId="49" fontId="2" fillId="2" borderId="5" xfId="0" applyNumberFormat="1" applyFont="1" applyFill="1" applyBorder="1"/>
    <xf numFmtId="14" fontId="0" fillId="2" borderId="5" xfId="0" applyNumberFormat="1" applyFill="1" applyBorder="1"/>
    <xf numFmtId="0" fontId="0" fillId="2" borderId="5" xfId="0" applyFill="1" applyBorder="1"/>
    <xf numFmtId="49" fontId="0" fillId="2" borderId="5" xfId="0" applyNumberFormat="1" applyFill="1" applyBorder="1"/>
    <xf numFmtId="164" fontId="0" fillId="0" borderId="5" xfId="0" applyNumberFormat="1" applyBorder="1" applyProtection="1">
      <protection locked="0"/>
    </xf>
    <xf numFmtId="165" fontId="2" fillId="2" borderId="6" xfId="0" applyNumberFormat="1" applyFont="1" applyFill="1" applyBorder="1"/>
    <xf numFmtId="0" fontId="0" fillId="2" borderId="7" xfId="0" applyFill="1" applyBorder="1"/>
    <xf numFmtId="49" fontId="0" fillId="2" borderId="7" xfId="0" applyNumberFormat="1" applyFill="1" applyBorder="1"/>
    <xf numFmtId="14" fontId="0" fillId="0" borderId="7" xfId="0" applyNumberFormat="1" applyBorder="1" applyProtection="1">
      <protection locked="0"/>
    </xf>
    <xf numFmtId="0" fontId="0" fillId="0" borderId="7" xfId="0" applyBorder="1" applyProtection="1">
      <protection locked="0"/>
    </xf>
    <xf numFmtId="49" fontId="2" fillId="0" borderId="7" xfId="0" applyNumberFormat="1" applyFont="1" applyBorder="1" applyProtection="1">
      <protection locked="0"/>
    </xf>
    <xf numFmtId="164" fontId="0" fillId="0" borderId="7" xfId="0" applyNumberFormat="1" applyBorder="1" applyProtection="1">
      <protection locked="0"/>
    </xf>
    <xf numFmtId="165" fontId="2" fillId="2" borderId="8" xfId="0" applyNumberFormat="1" applyFont="1" applyFill="1" applyBorder="1"/>
    <xf numFmtId="0" fontId="2" fillId="2" borderId="7" xfId="0" applyFont="1" applyFill="1" applyBorder="1"/>
    <xf numFmtId="49" fontId="2" fillId="2" borderId="7" xfId="0" applyNumberFormat="1" applyFont="1" applyFill="1" applyBorder="1"/>
    <xf numFmtId="0" fontId="2" fillId="2" borderId="9" xfId="0" applyFont="1" applyFill="1" applyBorder="1"/>
    <xf numFmtId="49" fontId="2" fillId="2" borderId="9" xfId="0" applyNumberFormat="1" applyFont="1" applyFill="1" applyBorder="1"/>
    <xf numFmtId="14" fontId="2" fillId="0" borderId="9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49" fontId="2" fillId="0" borderId="9" xfId="0" applyNumberFormat="1" applyFont="1" applyBorder="1" applyProtection="1">
      <protection locked="0"/>
    </xf>
    <xf numFmtId="164" fontId="0" fillId="0" borderId="9" xfId="0" applyNumberFormat="1" applyBorder="1" applyProtection="1">
      <protection locked="0"/>
    </xf>
    <xf numFmtId="165" fontId="2" fillId="2" borderId="10" xfId="0" applyNumberFormat="1" applyFont="1" applyFill="1" applyBorder="1"/>
    <xf numFmtId="0" fontId="0" fillId="0" borderId="0" xfId="0" quotePrefix="1"/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7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/>
    <xf numFmtId="0" fontId="0" fillId="5" borderId="0" xfId="0" applyFill="1"/>
    <xf numFmtId="0" fontId="0" fillId="5" borderId="0" xfId="0" applyFill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6" borderId="12" xfId="0" applyFill="1" applyBorder="1"/>
    <xf numFmtId="0" fontId="0" fillId="6" borderId="13" xfId="0" applyFill="1" applyBorder="1"/>
    <xf numFmtId="0" fontId="0" fillId="0" borderId="7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6" borderId="11" xfId="0" applyFill="1" applyBorder="1" applyAlignment="1" applyProtection="1">
      <alignment horizontal="left"/>
      <protection locked="0"/>
    </xf>
    <xf numFmtId="14" fontId="0" fillId="0" borderId="7" xfId="0" applyNumberFormat="1" applyBorder="1" applyAlignment="1" applyProtection="1">
      <alignment horizontal="left"/>
      <protection locked="0"/>
    </xf>
    <xf numFmtId="49" fontId="0" fillId="6" borderId="1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Alignment="1">
      <alignment horizontal="center"/>
    </xf>
    <xf numFmtId="0" fontId="0" fillId="7" borderId="3" xfId="0" applyFill="1" applyBorder="1" applyAlignment="1" applyProtection="1">
      <alignment horizontal="left"/>
      <protection locked="0"/>
    </xf>
    <xf numFmtId="0" fontId="0" fillId="7" borderId="11" xfId="0" applyFill="1" applyBorder="1" applyAlignment="1" applyProtection="1">
      <alignment horizontal="left"/>
      <protection locked="0"/>
    </xf>
    <xf numFmtId="0" fontId="0" fillId="7" borderId="13" xfId="0" applyFill="1" applyBorder="1"/>
    <xf numFmtId="0" fontId="0" fillId="7" borderId="7" xfId="0" applyFill="1" applyBorder="1" applyAlignment="1" applyProtection="1">
      <alignment horizontal="left"/>
      <protection locked="0"/>
    </xf>
    <xf numFmtId="0" fontId="0" fillId="7" borderId="1" xfId="0" applyFill="1" applyBorder="1" applyAlignment="1" applyProtection="1">
      <alignment horizontal="left"/>
      <protection locked="0"/>
    </xf>
    <xf numFmtId="165" fontId="0" fillId="9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 applyProtection="1">
      <alignment horizontal="center"/>
      <protection locked="0"/>
    </xf>
    <xf numFmtId="167" fontId="0" fillId="8" borderId="1" xfId="0" applyNumberFormat="1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3" borderId="1" xfId="0" applyFill="1" applyBorder="1"/>
    <xf numFmtId="0" fontId="2" fillId="0" borderId="0" xfId="3"/>
    <xf numFmtId="0" fontId="2" fillId="0" borderId="0" xfId="3" applyAlignment="1">
      <alignment horizontal="right"/>
    </xf>
    <xf numFmtId="0" fontId="2" fillId="0" borderId="0" xfId="3" applyAlignment="1">
      <alignment horizontal="left"/>
    </xf>
    <xf numFmtId="0" fontId="5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right"/>
    </xf>
    <xf numFmtId="0" fontId="10" fillId="0" borderId="0" xfId="3" applyFont="1"/>
    <xf numFmtId="0" fontId="9" fillId="0" borderId="0" xfId="3" applyFont="1" applyAlignment="1">
      <alignment horizontal="center"/>
    </xf>
    <xf numFmtId="165" fontId="9" fillId="0" borderId="0" xfId="3" applyNumberFormat="1" applyFont="1" applyAlignment="1">
      <alignment horizontal="right"/>
    </xf>
    <xf numFmtId="165" fontId="2" fillId="0" borderId="17" xfId="3" applyNumberFormat="1" applyBorder="1" applyAlignment="1" applyProtection="1">
      <alignment horizontal="right"/>
      <protection locked="0"/>
    </xf>
    <xf numFmtId="165" fontId="2" fillId="0" borderId="18" xfId="3" applyNumberFormat="1" applyBorder="1" applyAlignment="1" applyProtection="1">
      <alignment horizontal="right"/>
      <protection locked="0"/>
    </xf>
    <xf numFmtId="165" fontId="2" fillId="0" borderId="19" xfId="3" applyNumberFormat="1" applyBorder="1" applyAlignment="1" applyProtection="1">
      <alignment horizontal="right"/>
      <protection locked="0"/>
    </xf>
    <xf numFmtId="165" fontId="2" fillId="0" borderId="20" xfId="3" applyNumberFormat="1" applyBorder="1" applyAlignment="1" applyProtection="1">
      <alignment horizontal="right"/>
      <protection locked="0"/>
    </xf>
    <xf numFmtId="165" fontId="2" fillId="0" borderId="0" xfId="3" applyNumberFormat="1" applyAlignment="1" applyProtection="1">
      <alignment horizontal="right"/>
      <protection locked="0"/>
    </xf>
    <xf numFmtId="165" fontId="2" fillId="0" borderId="21" xfId="3" applyNumberFormat="1" applyBorder="1" applyAlignment="1" applyProtection="1">
      <alignment horizontal="right"/>
      <protection locked="0"/>
    </xf>
    <xf numFmtId="165" fontId="2" fillId="0" borderId="22" xfId="3" applyNumberFormat="1" applyBorder="1" applyAlignment="1" applyProtection="1">
      <alignment horizontal="right"/>
      <protection locked="0"/>
    </xf>
    <xf numFmtId="165" fontId="2" fillId="0" borderId="23" xfId="3" applyNumberFormat="1" applyBorder="1" applyAlignment="1" applyProtection="1">
      <alignment horizontal="right"/>
      <protection locked="0"/>
    </xf>
    <xf numFmtId="165" fontId="2" fillId="0" borderId="24" xfId="3" applyNumberFormat="1" applyBorder="1" applyAlignment="1" applyProtection="1">
      <alignment horizontal="right"/>
      <protection locked="0"/>
    </xf>
    <xf numFmtId="165" fontId="2" fillId="12" borderId="25" xfId="3" applyNumberFormat="1" applyFill="1" applyBorder="1"/>
    <xf numFmtId="165" fontId="2" fillId="12" borderId="9" xfId="3" applyNumberFormat="1" applyFill="1" applyBorder="1"/>
    <xf numFmtId="165" fontId="2" fillId="12" borderId="10" xfId="3" applyNumberFormat="1" applyFill="1" applyBorder="1"/>
    <xf numFmtId="165" fontId="9" fillId="0" borderId="0" xfId="3" applyNumberFormat="1" applyFont="1"/>
    <xf numFmtId="165" fontId="2" fillId="13" borderId="20" xfId="3" applyNumberFormat="1" applyFill="1" applyBorder="1"/>
    <xf numFmtId="165" fontId="2" fillId="12" borderId="1" xfId="3" applyNumberFormat="1" applyFill="1" applyBorder="1"/>
    <xf numFmtId="165" fontId="2" fillId="13" borderId="21" xfId="3" applyNumberFormat="1" applyFill="1" applyBorder="1"/>
    <xf numFmtId="165" fontId="9" fillId="0" borderId="0" xfId="3" applyNumberFormat="1" applyFont="1" applyAlignment="1">
      <alignment horizontal="left"/>
    </xf>
    <xf numFmtId="0" fontId="2" fillId="5" borderId="0" xfId="3" applyFill="1"/>
    <xf numFmtId="0" fontId="8" fillId="5" borderId="0" xfId="3" applyFont="1" applyFill="1" applyAlignment="1">
      <alignment horizontal="center"/>
    </xf>
    <xf numFmtId="0" fontId="2" fillId="5" borderId="0" xfId="3" applyFill="1" applyAlignment="1">
      <alignment horizontal="right"/>
    </xf>
    <xf numFmtId="0" fontId="2" fillId="5" borderId="0" xfId="3" applyFill="1" applyAlignment="1">
      <alignment horizontal="center"/>
    </xf>
    <xf numFmtId="0" fontId="2" fillId="5" borderId="0" xfId="3" quotePrefix="1" applyFill="1" applyAlignment="1">
      <alignment horizontal="center"/>
    </xf>
    <xf numFmtId="0" fontId="11" fillId="5" borderId="0" xfId="3" applyFont="1" applyFill="1" applyAlignment="1">
      <alignment horizontal="right"/>
    </xf>
    <xf numFmtId="0" fontId="12" fillId="5" borderId="0" xfId="3" quotePrefix="1" applyFont="1" applyFill="1" applyAlignment="1">
      <alignment horizontal="right"/>
    </xf>
    <xf numFmtId="165" fontId="2" fillId="5" borderId="0" xfId="3" applyNumberFormat="1" applyFill="1" applyAlignment="1">
      <alignment horizontal="right"/>
    </xf>
    <xf numFmtId="169" fontId="2" fillId="5" borderId="0" xfId="3" applyNumberFormat="1" applyFill="1"/>
    <xf numFmtId="165" fontId="2" fillId="5" borderId="0" xfId="3" applyNumberFormat="1" applyFill="1"/>
    <xf numFmtId="0" fontId="11" fillId="5" borderId="0" xfId="3" applyFont="1" applyFill="1"/>
    <xf numFmtId="0" fontId="2" fillId="5" borderId="0" xfId="3" quotePrefix="1" applyFill="1"/>
    <xf numFmtId="0" fontId="10" fillId="5" borderId="0" xfId="3" applyFont="1" applyFill="1"/>
    <xf numFmtId="0" fontId="2" fillId="0" borderId="1" xfId="3" applyBorder="1" applyProtection="1">
      <protection locked="0"/>
    </xf>
    <xf numFmtId="0" fontId="12" fillId="5" borderId="0" xfId="3" quotePrefix="1" applyFont="1" applyFill="1" applyAlignment="1">
      <alignment horizontal="left"/>
    </xf>
    <xf numFmtId="0" fontId="2" fillId="5" borderId="0" xfId="3" applyFill="1" applyAlignment="1">
      <alignment horizontal="left"/>
    </xf>
    <xf numFmtId="0" fontId="0" fillId="11" borderId="11" xfId="0" applyFill="1" applyBorder="1"/>
    <xf numFmtId="0" fontId="0" fillId="11" borderId="13" xfId="0" applyFill="1" applyBorder="1"/>
    <xf numFmtId="49" fontId="9" fillId="0" borderId="0" xfId="3" applyNumberFormat="1" applyFont="1"/>
    <xf numFmtId="168" fontId="9" fillId="0" borderId="0" xfId="3" applyNumberFormat="1" applyFont="1" applyAlignment="1">
      <alignment horizontal="left"/>
    </xf>
    <xf numFmtId="0" fontId="2" fillId="6" borderId="11" xfId="3" applyFill="1" applyBorder="1"/>
    <xf numFmtId="0" fontId="2" fillId="6" borderId="12" xfId="3" applyFill="1" applyBorder="1"/>
    <xf numFmtId="0" fontId="2" fillId="6" borderId="13" xfId="3" applyFill="1" applyBorder="1"/>
    <xf numFmtId="49" fontId="2" fillId="6" borderId="11" xfId="3" applyNumberFormat="1" applyFill="1" applyBorder="1"/>
    <xf numFmtId="14" fontId="2" fillId="6" borderId="11" xfId="3" applyNumberFormat="1" applyFill="1" applyBorder="1"/>
    <xf numFmtId="0" fontId="2" fillId="3" borderId="11" xfId="3" applyFill="1" applyBorder="1"/>
    <xf numFmtId="0" fontId="2" fillId="3" borderId="1" xfId="3" applyFill="1" applyBorder="1" applyAlignment="1">
      <alignment horizontal="right"/>
    </xf>
    <xf numFmtId="0" fontId="0" fillId="3" borderId="0" xfId="0" applyFill="1"/>
    <xf numFmtId="0" fontId="2" fillId="3" borderId="13" xfId="3" applyFill="1" applyBorder="1" applyAlignment="1">
      <alignment horizontal="right"/>
    </xf>
    <xf numFmtId="14" fontId="0" fillId="11" borderId="1" xfId="0" applyNumberFormat="1" applyFill="1" applyBorder="1" applyAlignment="1">
      <alignment horizontal="left"/>
    </xf>
    <xf numFmtId="170" fontId="9" fillId="13" borderId="26" xfId="3" applyNumberFormat="1" applyFont="1" applyFill="1" applyBorder="1"/>
    <xf numFmtId="1" fontId="9" fillId="0" borderId="26" xfId="3" applyNumberFormat="1" applyFont="1" applyBorder="1" applyAlignment="1" applyProtection="1">
      <alignment horizontal="left"/>
      <protection locked="0"/>
    </xf>
    <xf numFmtId="1" fontId="9" fillId="13" borderId="1" xfId="3" applyNumberFormat="1" applyFont="1" applyFill="1" applyBorder="1" applyAlignment="1">
      <alignment horizontal="center"/>
    </xf>
    <xf numFmtId="165" fontId="9" fillId="12" borderId="1" xfId="3" applyNumberFormat="1" applyFont="1" applyFill="1" applyBorder="1"/>
    <xf numFmtId="165" fontId="9" fillId="3" borderId="26" xfId="3" applyNumberFormat="1" applyFont="1" applyFill="1" applyBorder="1" applyAlignment="1">
      <alignment horizontal="center"/>
    </xf>
    <xf numFmtId="165" fontId="9" fillId="14" borderId="1" xfId="3" applyNumberFormat="1" applyFont="1" applyFill="1" applyBorder="1" applyAlignment="1">
      <alignment horizontal="right"/>
    </xf>
    <xf numFmtId="0" fontId="2" fillId="0" borderId="0" xfId="3" quotePrefix="1" applyAlignment="1">
      <alignment horizontal="center"/>
    </xf>
    <xf numFmtId="165" fontId="9" fillId="0" borderId="0" xfId="3" applyNumberFormat="1" applyFont="1" applyAlignment="1">
      <alignment horizontal="center"/>
    </xf>
    <xf numFmtId="165" fontId="2" fillId="0" borderId="0" xfId="3" applyNumberFormat="1"/>
    <xf numFmtId="171" fontId="9" fillId="0" borderId="0" xfId="3" applyNumberFormat="1" applyFont="1"/>
    <xf numFmtId="165" fontId="13" fillId="0" borderId="0" xfId="3" applyNumberFormat="1" applyFont="1" applyAlignment="1">
      <alignment horizontal="left"/>
    </xf>
    <xf numFmtId="0" fontId="0" fillId="2" borderId="0" xfId="0" applyFill="1"/>
    <xf numFmtId="167" fontId="2" fillId="0" borderId="0" xfId="3" applyNumberFormat="1"/>
    <xf numFmtId="0" fontId="9" fillId="5" borderId="0" xfId="3" applyFont="1" applyFill="1"/>
    <xf numFmtId="0" fontId="9" fillId="5" borderId="0" xfId="3" applyFont="1" applyFill="1" applyAlignment="1">
      <alignment horizontal="center"/>
    </xf>
    <xf numFmtId="0" fontId="9" fillId="5" borderId="0" xfId="3" applyFont="1" applyFill="1" applyAlignment="1">
      <alignment horizontal="right"/>
    </xf>
    <xf numFmtId="165" fontId="9" fillId="5" borderId="0" xfId="3" applyNumberFormat="1" applyFont="1" applyFill="1" applyAlignment="1">
      <alignment horizontal="center"/>
    </xf>
    <xf numFmtId="165" fontId="9" fillId="5" borderId="0" xfId="3" applyNumberFormat="1" applyFont="1" applyFill="1"/>
    <xf numFmtId="170" fontId="9" fillId="5" borderId="0" xfId="3" applyNumberFormat="1" applyFont="1" applyFill="1"/>
    <xf numFmtId="165" fontId="9" fillId="0" borderId="1" xfId="3" applyNumberFormat="1" applyFont="1" applyBorder="1" applyAlignment="1" applyProtection="1">
      <alignment horizontal="center"/>
      <protection locked="0"/>
    </xf>
    <xf numFmtId="170" fontId="9" fillId="0" borderId="1" xfId="3" applyNumberFormat="1" applyFont="1" applyBorder="1" applyAlignment="1" applyProtection="1">
      <alignment horizontal="right"/>
      <protection locked="0"/>
    </xf>
    <xf numFmtId="0" fontId="2" fillId="0" borderId="11" xfId="3" applyBorder="1"/>
    <xf numFmtId="0" fontId="2" fillId="0" borderId="11" xfId="3" applyBorder="1" applyAlignment="1">
      <alignment horizontal="center"/>
    </xf>
    <xf numFmtId="0" fontId="1" fillId="5" borderId="0" xfId="1" applyFill="1"/>
    <xf numFmtId="0" fontId="1" fillId="0" borderId="0" xfId="1"/>
    <xf numFmtId="0" fontId="1" fillId="5" borderId="0" xfId="1" applyFill="1" applyAlignment="1">
      <alignment horizontal="center"/>
    </xf>
    <xf numFmtId="170" fontId="1" fillId="0" borderId="1" xfId="1" applyNumberFormat="1" applyBorder="1" applyAlignment="1" applyProtection="1">
      <alignment horizontal="center"/>
      <protection locked="0"/>
    </xf>
    <xf numFmtId="1" fontId="1" fillId="0" borderId="1" xfId="1" applyNumberFormat="1" applyBorder="1" applyAlignment="1" applyProtection="1">
      <alignment horizontal="center"/>
      <protection locked="0"/>
    </xf>
    <xf numFmtId="0" fontId="1" fillId="5" borderId="0" xfId="1" applyFill="1" applyAlignment="1">
      <alignment horizontal="right"/>
    </xf>
    <xf numFmtId="0" fontId="1" fillId="3" borderId="1" xfId="1" applyFill="1" applyBorder="1"/>
    <xf numFmtId="165" fontId="1" fillId="3" borderId="1" xfId="1" applyNumberFormat="1" applyFill="1" applyBorder="1"/>
    <xf numFmtId="9" fontId="1" fillId="3" borderId="1" xfId="1" applyNumberFormat="1" applyFill="1" applyBorder="1"/>
    <xf numFmtId="9" fontId="0" fillId="3" borderId="1" xfId="4" applyFont="1" applyFill="1" applyBorder="1"/>
    <xf numFmtId="165" fontId="1" fillId="10" borderId="1" xfId="1" applyNumberFormat="1" applyFill="1" applyBorder="1"/>
    <xf numFmtId="0" fontId="1" fillId="16" borderId="1" xfId="1" applyFill="1" applyBorder="1"/>
    <xf numFmtId="165" fontId="16" fillId="3" borderId="1" xfId="1" applyNumberFormat="1" applyFont="1" applyFill="1" applyBorder="1"/>
    <xf numFmtId="0" fontId="2" fillId="3" borderId="27" xfId="3" applyFill="1" applyBorder="1"/>
    <xf numFmtId="0" fontId="2" fillId="3" borderId="28" xfId="3" applyFill="1" applyBorder="1" applyAlignment="1">
      <alignment horizontal="right"/>
    </xf>
    <xf numFmtId="0" fontId="2" fillId="6" borderId="27" xfId="3" applyFill="1" applyBorder="1"/>
    <xf numFmtId="0" fontId="2" fillId="3" borderId="3" xfId="3" applyFill="1" applyBorder="1" applyAlignment="1">
      <alignment horizontal="right"/>
    </xf>
    <xf numFmtId="0" fontId="2" fillId="6" borderId="28" xfId="3" applyFill="1" applyBorder="1"/>
    <xf numFmtId="0" fontId="2" fillId="0" borderId="13" xfId="3" applyBorder="1"/>
    <xf numFmtId="0" fontId="1" fillId="0" borderId="1" xfId="1" applyBorder="1"/>
    <xf numFmtId="14" fontId="1" fillId="0" borderId="1" xfId="1" applyNumberFormat="1" applyBorder="1"/>
    <xf numFmtId="0" fontId="1" fillId="0" borderId="29" xfId="1" applyBorder="1"/>
    <xf numFmtId="49" fontId="1" fillId="0" borderId="29" xfId="1" applyNumberFormat="1" applyBorder="1"/>
    <xf numFmtId="14" fontId="1" fillId="0" borderId="29" xfId="1" applyNumberFormat="1" applyBorder="1"/>
    <xf numFmtId="165" fontId="1" fillId="0" borderId="29" xfId="1" applyNumberFormat="1" applyBorder="1"/>
    <xf numFmtId="49" fontId="1" fillId="0" borderId="0" xfId="1" applyNumberFormat="1"/>
    <xf numFmtId="14" fontId="1" fillId="0" borderId="0" xfId="1" applyNumberFormat="1"/>
    <xf numFmtId="165" fontId="1" fillId="0" borderId="0" xfId="1" applyNumberFormat="1"/>
    <xf numFmtId="0" fontId="0" fillId="0" borderId="1" xfId="0" applyBorder="1" applyAlignment="1" applyProtection="1">
      <alignment horizontal="center"/>
      <protection locked="0"/>
    </xf>
    <xf numFmtId="0" fontId="1" fillId="3" borderId="1" xfId="1" applyFill="1" applyBorder="1" applyAlignment="1">
      <alignment horizontal="center"/>
    </xf>
    <xf numFmtId="0" fontId="1" fillId="0" borderId="0" xfId="1" applyAlignment="1">
      <alignment horizontal="right"/>
    </xf>
    <xf numFmtId="0" fontId="1" fillId="0" borderId="0" xfId="1" applyAlignment="1">
      <alignment horizontal="center"/>
    </xf>
    <xf numFmtId="165" fontId="1" fillId="0" borderId="25" xfId="1" applyNumberFormat="1" applyBorder="1" applyProtection="1">
      <protection locked="0"/>
    </xf>
    <xf numFmtId="165" fontId="1" fillId="0" borderId="9" xfId="1" applyNumberFormat="1" applyBorder="1" applyProtection="1">
      <protection locked="0"/>
    </xf>
    <xf numFmtId="165" fontId="1" fillId="0" borderId="10" xfId="1" applyNumberFormat="1" applyBorder="1" applyProtection="1">
      <protection locked="0"/>
    </xf>
    <xf numFmtId="165" fontId="1" fillId="5" borderId="0" xfId="1" applyNumberFormat="1" applyFill="1"/>
    <xf numFmtId="165" fontId="1" fillId="10" borderId="1" xfId="1" applyNumberFormat="1" applyFill="1" applyBorder="1" applyAlignment="1">
      <alignment horizontal="center"/>
    </xf>
    <xf numFmtId="165" fontId="1" fillId="0" borderId="30" xfId="1" applyNumberFormat="1" applyBorder="1" applyProtection="1">
      <protection locked="0"/>
    </xf>
    <xf numFmtId="165" fontId="1" fillId="0" borderId="2" xfId="1" applyNumberFormat="1" applyBorder="1" applyProtection="1">
      <protection locked="0"/>
    </xf>
    <xf numFmtId="0" fontId="1" fillId="16" borderId="1" xfId="1" applyFill="1" applyBorder="1" applyAlignment="1">
      <alignment horizontal="center"/>
    </xf>
    <xf numFmtId="165" fontId="1" fillId="0" borderId="31" xfId="1" applyNumberFormat="1" applyBorder="1" applyProtection="1">
      <protection locked="0"/>
    </xf>
    <xf numFmtId="165" fontId="1" fillId="0" borderId="3" xfId="1" applyNumberFormat="1" applyBorder="1" applyProtection="1">
      <protection locked="0"/>
    </xf>
    <xf numFmtId="165" fontId="1" fillId="0" borderId="4" xfId="1" applyNumberFormat="1" applyBorder="1" applyProtection="1">
      <protection locked="0"/>
    </xf>
    <xf numFmtId="165" fontId="1" fillId="0" borderId="32" xfId="1" applyNumberFormat="1" applyBorder="1" applyProtection="1">
      <protection locked="0"/>
    </xf>
    <xf numFmtId="165" fontId="1" fillId="0" borderId="5" xfId="1" applyNumberFormat="1" applyBorder="1" applyProtection="1">
      <protection locked="0"/>
    </xf>
    <xf numFmtId="165" fontId="1" fillId="0" borderId="6" xfId="1" applyNumberFormat="1" applyBorder="1" applyProtection="1">
      <protection locked="0"/>
    </xf>
    <xf numFmtId="165" fontId="1" fillId="0" borderId="0" xfId="1" applyNumberFormat="1" applyAlignment="1">
      <alignment horizontal="center"/>
    </xf>
    <xf numFmtId="9" fontId="1" fillId="10" borderId="1" xfId="1" applyNumberFormat="1" applyFill="1" applyBorder="1"/>
    <xf numFmtId="164" fontId="1" fillId="5" borderId="0" xfId="1" applyNumberFormat="1" applyFill="1"/>
    <xf numFmtId="164" fontId="1" fillId="0" borderId="0" xfId="1" applyNumberFormat="1"/>
    <xf numFmtId="0" fontId="1" fillId="17" borderId="0" xfId="1" applyFill="1"/>
    <xf numFmtId="165" fontId="1" fillId="0" borderId="16" xfId="1" applyNumberFormat="1" applyBorder="1"/>
    <xf numFmtId="0" fontId="1" fillId="0" borderId="16" xfId="1" applyBorder="1"/>
    <xf numFmtId="0" fontId="1" fillId="0" borderId="27" xfId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28" xfId="1" applyBorder="1"/>
    <xf numFmtId="0" fontId="1" fillId="0" borderId="14" xfId="1" applyBorder="1" applyAlignment="1">
      <alignment horizontal="center"/>
    </xf>
    <xf numFmtId="0" fontId="1" fillId="0" borderId="33" xfId="1" applyBorder="1"/>
    <xf numFmtId="0" fontId="1" fillId="0" borderId="14" xfId="1" applyBorder="1"/>
    <xf numFmtId="165" fontId="1" fillId="0" borderId="1" xfId="1" applyNumberFormat="1" applyBorder="1" applyAlignment="1">
      <alignment horizontal="center"/>
    </xf>
    <xf numFmtId="0" fontId="1" fillId="0" borderId="33" xfId="1" applyBorder="1" applyAlignment="1">
      <alignment horizontal="left"/>
    </xf>
    <xf numFmtId="165" fontId="1" fillId="18" borderId="1" xfId="1" applyNumberFormat="1" applyFill="1" applyBorder="1" applyAlignment="1">
      <alignment horizontal="center"/>
    </xf>
    <xf numFmtId="0" fontId="1" fillId="0" borderId="15" xfId="1" applyBorder="1"/>
    <xf numFmtId="0" fontId="1" fillId="0" borderId="34" xfId="1" applyBorder="1"/>
    <xf numFmtId="0" fontId="1" fillId="18" borderId="27" xfId="1" applyFill="1" applyBorder="1"/>
    <xf numFmtId="0" fontId="1" fillId="18" borderId="29" xfId="1" applyFill="1" applyBorder="1"/>
    <xf numFmtId="165" fontId="1" fillId="0" borderId="33" xfId="1" applyNumberFormat="1" applyBorder="1"/>
    <xf numFmtId="0" fontId="1" fillId="18" borderId="0" xfId="1" applyFill="1"/>
    <xf numFmtId="167" fontId="18" fillId="0" borderId="27" xfId="1" quotePrefix="1" applyNumberFormat="1" applyFont="1" applyBorder="1" applyAlignment="1">
      <alignment horizontal="left"/>
    </xf>
    <xf numFmtId="167" fontId="16" fillId="0" borderId="29" xfId="1" applyNumberFormat="1" applyFont="1" applyBorder="1"/>
    <xf numFmtId="167" fontId="18" fillId="0" borderId="29" xfId="1" quotePrefix="1" applyNumberFormat="1" applyFont="1" applyBorder="1" applyAlignment="1">
      <alignment horizontal="left"/>
    </xf>
    <xf numFmtId="0" fontId="16" fillId="0" borderId="29" xfId="1" applyFont="1" applyBorder="1"/>
    <xf numFmtId="167" fontId="16" fillId="0" borderId="28" xfId="1" applyNumberFormat="1" applyFont="1" applyBorder="1"/>
    <xf numFmtId="0" fontId="18" fillId="0" borderId="14" xfId="1" applyFont="1" applyBorder="1"/>
    <xf numFmtId="167" fontId="16" fillId="0" borderId="0" xfId="1" applyNumberFormat="1" applyFont="1"/>
    <xf numFmtId="0" fontId="16" fillId="0" borderId="0" xfId="1" applyFont="1"/>
    <xf numFmtId="0" fontId="16" fillId="0" borderId="33" xfId="1" applyFont="1" applyBorder="1"/>
    <xf numFmtId="0" fontId="16" fillId="0" borderId="14" xfId="1" applyFont="1" applyBorder="1"/>
    <xf numFmtId="0" fontId="16" fillId="0" borderId="0" xfId="1" applyFont="1" applyAlignment="1">
      <alignment horizontal="center"/>
    </xf>
    <xf numFmtId="0" fontId="16" fillId="0" borderId="14" xfId="1" applyFont="1" applyBorder="1" applyAlignment="1">
      <alignment horizontal="left"/>
    </xf>
    <xf numFmtId="165" fontId="16" fillId="0" borderId="1" xfId="1" applyNumberFormat="1" applyFont="1" applyBorder="1"/>
    <xf numFmtId="0" fontId="16" fillId="0" borderId="14" xfId="1" quotePrefix="1" applyFont="1" applyBorder="1" applyAlignment="1">
      <alignment horizontal="left"/>
    </xf>
    <xf numFmtId="165" fontId="16" fillId="0" borderId="0" xfId="1" applyNumberFormat="1" applyFont="1"/>
    <xf numFmtId="167" fontId="16" fillId="0" borderId="0" xfId="1" applyNumberFormat="1" applyFont="1" applyAlignment="1">
      <alignment horizontal="center"/>
    </xf>
    <xf numFmtId="0" fontId="16" fillId="16" borderId="0" xfId="1" applyFont="1" applyFill="1"/>
    <xf numFmtId="172" fontId="1" fillId="0" borderId="0" xfId="1" applyNumberFormat="1"/>
    <xf numFmtId="171" fontId="16" fillId="16" borderId="0" xfId="1" applyNumberFormat="1" applyFont="1" applyFill="1"/>
    <xf numFmtId="165" fontId="1" fillId="18" borderId="0" xfId="1" applyNumberFormat="1" applyFill="1"/>
    <xf numFmtId="165" fontId="1" fillId="0" borderId="34" xfId="1" applyNumberFormat="1" applyBorder="1"/>
    <xf numFmtId="0" fontId="14" fillId="0" borderId="27" xfId="1" applyFont="1" applyBorder="1"/>
    <xf numFmtId="167" fontId="18" fillId="0" borderId="0" xfId="1" quotePrefix="1" applyNumberFormat="1" applyFont="1" applyAlignment="1">
      <alignment horizontal="left"/>
    </xf>
    <xf numFmtId="165" fontId="1" fillId="18" borderId="16" xfId="1" applyNumberFormat="1" applyFill="1" applyBorder="1"/>
    <xf numFmtId="0" fontId="18" fillId="0" borderId="0" xfId="1" applyFont="1"/>
    <xf numFmtId="0" fontId="1" fillId="0" borderId="27" xfId="1" applyBorder="1"/>
    <xf numFmtId="172" fontId="1" fillId="0" borderId="16" xfId="1" applyNumberFormat="1" applyBorder="1"/>
    <xf numFmtId="0" fontId="16" fillId="0" borderId="29" xfId="1" applyFont="1" applyBorder="1" applyAlignment="1">
      <alignment horizontal="center"/>
    </xf>
    <xf numFmtId="164" fontId="1" fillId="0" borderId="33" xfId="1" applyNumberFormat="1" applyBorder="1"/>
    <xf numFmtId="165" fontId="1" fillId="0" borderId="20" xfId="1" applyNumberFormat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14" xfId="1" applyBorder="1" applyAlignment="1">
      <alignment horizontal="center" vertical="center"/>
    </xf>
    <xf numFmtId="169" fontId="1" fillId="0" borderId="0" xfId="1" applyNumberFormat="1"/>
    <xf numFmtId="0" fontId="16" fillId="0" borderId="0" xfId="1" quotePrefix="1" applyFont="1"/>
    <xf numFmtId="164" fontId="1" fillId="0" borderId="20" xfId="1" applyNumberFormat="1" applyBorder="1" applyAlignment="1">
      <alignment horizontal="center"/>
    </xf>
    <xf numFmtId="165" fontId="16" fillId="0" borderId="20" xfId="1" applyNumberFormat="1" applyFont="1" applyBorder="1"/>
    <xf numFmtId="164" fontId="16" fillId="0" borderId="21" xfId="1" applyNumberFormat="1" applyFont="1" applyBorder="1"/>
    <xf numFmtId="0" fontId="1" fillId="0" borderId="3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quotePrefix="1" applyAlignment="1">
      <alignment horizontal="center"/>
    </xf>
    <xf numFmtId="164" fontId="1" fillId="0" borderId="0" xfId="1" applyNumberFormat="1" applyAlignment="1">
      <alignment horizontal="center"/>
    </xf>
    <xf numFmtId="164" fontId="16" fillId="0" borderId="0" xfId="1" applyNumberFormat="1" applyFont="1"/>
    <xf numFmtId="171" fontId="16" fillId="0" borderId="0" xfId="1" applyNumberFormat="1" applyFont="1"/>
    <xf numFmtId="164" fontId="1" fillId="0" borderId="16" xfId="1" applyNumberFormat="1" applyBorder="1"/>
    <xf numFmtId="0" fontId="16" fillId="0" borderId="0" xfId="1" applyFont="1" applyAlignment="1">
      <alignment horizontal="left"/>
    </xf>
    <xf numFmtId="0" fontId="16" fillId="0" borderId="0" xfId="1" quotePrefix="1" applyFont="1" applyAlignment="1">
      <alignment horizontal="left"/>
    </xf>
    <xf numFmtId="165" fontId="1" fillId="0" borderId="28" xfId="1" applyNumberFormat="1" applyBorder="1"/>
    <xf numFmtId="165" fontId="1" fillId="0" borderId="11" xfId="1" applyNumberFormat="1" applyBorder="1"/>
    <xf numFmtId="165" fontId="1" fillId="0" borderId="12" xfId="1" applyNumberFormat="1" applyBorder="1"/>
    <xf numFmtId="165" fontId="1" fillId="0" borderId="13" xfId="1" applyNumberFormat="1" applyBorder="1"/>
    <xf numFmtId="0" fontId="2" fillId="6" borderId="1" xfId="3" applyFill="1" applyBorder="1"/>
    <xf numFmtId="0" fontId="1" fillId="0" borderId="13" xfId="1" applyBorder="1"/>
    <xf numFmtId="0" fontId="2" fillId="0" borderId="11" xfId="3" applyBorder="1" applyAlignment="1">
      <alignment horizontal="left"/>
    </xf>
    <xf numFmtId="0" fontId="2" fillId="13" borderId="11" xfId="3" applyFill="1" applyBorder="1"/>
    <xf numFmtId="0" fontId="2" fillId="13" borderId="13" xfId="3" applyFill="1" applyBorder="1" applyAlignment="1">
      <alignment horizontal="right"/>
    </xf>
    <xf numFmtId="0" fontId="2" fillId="12" borderId="1" xfId="3" applyFill="1" applyBorder="1" applyAlignment="1">
      <alignment horizontal="center"/>
    </xf>
    <xf numFmtId="0" fontId="2" fillId="13" borderId="12" xfId="3" applyFill="1" applyBorder="1"/>
    <xf numFmtId="0" fontId="2" fillId="13" borderId="12" xfId="3" applyFill="1" applyBorder="1" applyAlignment="1">
      <alignment horizontal="center"/>
    </xf>
    <xf numFmtId="0" fontId="2" fillId="13" borderId="13" xfId="3" applyFill="1" applyBorder="1"/>
    <xf numFmtId="170" fontId="2" fillId="14" borderId="11" xfId="3" applyNumberFormat="1" applyFill="1" applyBorder="1"/>
    <xf numFmtId="0" fontId="2" fillId="14" borderId="12" xfId="3" applyFill="1" applyBorder="1" applyAlignment="1">
      <alignment horizontal="center"/>
    </xf>
    <xf numFmtId="170" fontId="2" fillId="14" borderId="13" xfId="3" applyNumberFormat="1" applyFill="1" applyBorder="1" applyAlignment="1">
      <alignment horizontal="left"/>
    </xf>
    <xf numFmtId="0" fontId="2" fillId="13" borderId="1" xfId="3" applyFill="1" applyBorder="1" applyAlignment="1">
      <alignment horizontal="center"/>
    </xf>
    <xf numFmtId="0" fontId="2" fillId="0" borderId="1" xfId="3" applyBorder="1" applyAlignment="1" applyProtection="1">
      <alignment horizontal="center"/>
      <protection locked="0"/>
    </xf>
    <xf numFmtId="0" fontId="2" fillId="13" borderId="1" xfId="3" applyFill="1" applyBorder="1"/>
    <xf numFmtId="165" fontId="2" fillId="18" borderId="1" xfId="3" applyNumberFormat="1" applyFill="1" applyBorder="1"/>
    <xf numFmtId="0" fontId="19" fillId="16" borderId="1" xfId="3" applyFont="1" applyFill="1" applyBorder="1" applyAlignment="1">
      <alignment horizontal="center"/>
    </xf>
    <xf numFmtId="165" fontId="2" fillId="0" borderId="1" xfId="3" applyNumberFormat="1" applyBorder="1" applyProtection="1">
      <protection locked="0"/>
    </xf>
    <xf numFmtId="170" fontId="2" fillId="0" borderId="1" xfId="3" applyNumberFormat="1" applyBorder="1" applyProtection="1">
      <protection locked="0"/>
    </xf>
    <xf numFmtId="170" fontId="2" fillId="13" borderId="1" xfId="3" applyNumberFormat="1" applyFill="1" applyBorder="1"/>
    <xf numFmtId="171" fontId="2" fillId="13" borderId="1" xfId="3" applyNumberFormat="1" applyFill="1" applyBorder="1"/>
    <xf numFmtId="165" fontId="2" fillId="13" borderId="1" xfId="3" applyNumberFormat="1" applyFill="1" applyBorder="1"/>
    <xf numFmtId="0" fontId="2" fillId="18" borderId="1" xfId="3" applyFill="1" applyBorder="1" applyAlignment="1">
      <alignment horizontal="center"/>
    </xf>
    <xf numFmtId="0" fontId="19" fillId="19" borderId="1" xfId="3" applyFont="1" applyFill="1" applyBorder="1" applyAlignment="1">
      <alignment horizontal="center"/>
    </xf>
    <xf numFmtId="0" fontId="2" fillId="17" borderId="1" xfId="3" applyFill="1" applyBorder="1" applyAlignment="1">
      <alignment horizontal="center"/>
    </xf>
    <xf numFmtId="165" fontId="2" fillId="17" borderId="1" xfId="3" applyNumberFormat="1" applyFill="1" applyBorder="1"/>
    <xf numFmtId="0" fontId="2" fillId="15" borderId="1" xfId="3" applyFill="1" applyBorder="1" applyAlignment="1">
      <alignment horizontal="center"/>
    </xf>
    <xf numFmtId="0" fontId="2" fillId="13" borderId="12" xfId="3" applyFill="1" applyBorder="1" applyAlignment="1">
      <alignment horizontal="right"/>
    </xf>
    <xf numFmtId="165" fontId="2" fillId="0" borderId="0" xfId="3" applyNumberFormat="1" applyAlignment="1">
      <alignment horizontal="left"/>
    </xf>
    <xf numFmtId="0" fontId="2" fillId="0" borderId="0" xfId="3" applyAlignment="1">
      <alignment horizontal="center"/>
    </xf>
    <xf numFmtId="165" fontId="2" fillId="0" borderId="0" xfId="3" applyNumberFormat="1" applyAlignment="1">
      <alignment horizontal="right"/>
    </xf>
    <xf numFmtId="49" fontId="2" fillId="0" borderId="0" xfId="3" applyNumberFormat="1"/>
    <xf numFmtId="170" fontId="2" fillId="0" borderId="1" xfId="3" applyNumberFormat="1" applyBorder="1" applyAlignment="1" applyProtection="1">
      <alignment horizontal="center"/>
      <protection locked="0"/>
    </xf>
    <xf numFmtId="164" fontId="2" fillId="18" borderId="13" xfId="3" applyNumberFormat="1" applyFill="1" applyBorder="1"/>
    <xf numFmtId="0" fontId="2" fillId="13" borderId="3" xfId="3" applyFill="1" applyBorder="1"/>
    <xf numFmtId="0" fontId="2" fillId="13" borderId="7" xfId="3" applyFill="1" applyBorder="1"/>
    <xf numFmtId="0" fontId="2" fillId="13" borderId="1" xfId="3" applyFill="1" applyBorder="1" applyAlignment="1">
      <alignment horizontal="right"/>
    </xf>
    <xf numFmtId="165" fontId="2" fillId="20" borderId="1" xfId="3" applyNumberFormat="1" applyFill="1" applyBorder="1"/>
    <xf numFmtId="0" fontId="8" fillId="0" borderId="0" xfId="3" applyFont="1" applyAlignment="1">
      <alignment horizontal="center"/>
    </xf>
    <xf numFmtId="164" fontId="2" fillId="13" borderId="1" xfId="3" applyNumberFormat="1" applyFill="1" applyBorder="1"/>
    <xf numFmtId="0" fontId="2" fillId="0" borderId="13" xfId="3" applyBorder="1" applyAlignment="1">
      <alignment horizontal="center"/>
    </xf>
    <xf numFmtId="165" fontId="2" fillId="21" borderId="1" xfId="3" applyNumberFormat="1" applyFill="1" applyBorder="1"/>
    <xf numFmtId="0" fontId="2" fillId="0" borderId="0" xfId="5"/>
    <xf numFmtId="0" fontId="2" fillId="0" borderId="0" xfId="5" applyAlignment="1">
      <alignment horizontal="right"/>
    </xf>
    <xf numFmtId="0" fontId="2" fillId="0" borderId="1" xfId="5" applyBorder="1" applyAlignment="1">
      <alignment horizontal="center"/>
    </xf>
    <xf numFmtId="0" fontId="2" fillId="0" borderId="0" xfId="5" applyAlignment="1">
      <alignment horizontal="center"/>
    </xf>
    <xf numFmtId="0" fontId="2" fillId="0" borderId="21" xfId="5" applyBorder="1"/>
    <xf numFmtId="166" fontId="2" fillId="0" borderId="0" xfId="5" applyNumberFormat="1"/>
    <xf numFmtId="164" fontId="2" fillId="0" borderId="0" xfId="5" applyNumberFormat="1"/>
    <xf numFmtId="164" fontId="2" fillId="0" borderId="0" xfId="5" applyNumberFormat="1" applyAlignment="1">
      <alignment horizontal="center"/>
    </xf>
    <xf numFmtId="1" fontId="2" fillId="0" borderId="0" xfId="5" applyNumberFormat="1"/>
    <xf numFmtId="170" fontId="2" fillId="0" borderId="0" xfId="5" applyNumberFormat="1"/>
    <xf numFmtId="0" fontId="0" fillId="5" borderId="0" xfId="0" applyFill="1" applyAlignment="1">
      <alignment vertical="center"/>
    </xf>
    <xf numFmtId="0" fontId="0" fillId="22" borderId="0" xfId="0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13" borderId="27" xfId="0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9" fontId="0" fillId="22" borderId="0" xfId="0" applyNumberForma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0" fillId="13" borderId="11" xfId="0" applyFill="1" applyBorder="1" applyAlignment="1">
      <alignment vertical="center"/>
    </xf>
    <xf numFmtId="0" fontId="2" fillId="13" borderId="13" xfId="0" applyFont="1" applyFill="1" applyBorder="1" applyAlignment="1">
      <alignment horizontal="right" vertical="center"/>
    </xf>
    <xf numFmtId="0" fontId="0" fillId="22" borderId="0" xfId="0" applyFill="1" applyAlignment="1">
      <alignment vertical="center"/>
    </xf>
    <xf numFmtId="170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65" fontId="0" fillId="10" borderId="1" xfId="0" applyNumberFormat="1" applyFill="1" applyBorder="1"/>
    <xf numFmtId="9" fontId="0" fillId="10" borderId="1" xfId="0" applyNumberFormat="1" applyFill="1" applyBorder="1"/>
    <xf numFmtId="165" fontId="0" fillId="24" borderId="1" xfId="0" applyNumberFormat="1" applyFill="1" applyBorder="1"/>
    <xf numFmtId="164" fontId="0" fillId="13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21" fillId="15" borderId="14" xfId="0" applyFont="1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165" fontId="0" fillId="0" borderId="37" xfId="0" applyNumberFormat="1" applyBorder="1" applyAlignment="1" applyProtection="1">
      <alignment horizontal="center" vertical="center"/>
      <protection locked="0"/>
    </xf>
    <xf numFmtId="165" fontId="0" fillId="5" borderId="0" xfId="0" applyNumberFormat="1" applyFill="1"/>
    <xf numFmtId="164" fontId="0" fillId="0" borderId="0" xfId="0" applyNumberFormat="1" applyAlignment="1">
      <alignment horizontal="center" vertical="center"/>
    </xf>
    <xf numFmtId="165" fontId="0" fillId="18" borderId="0" xfId="0" applyNumberFormat="1" applyFill="1" applyAlignment="1">
      <alignment vertical="center"/>
    </xf>
    <xf numFmtId="0" fontId="0" fillId="15" borderId="14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165" fontId="0" fillId="0" borderId="38" xfId="0" applyNumberFormat="1" applyBorder="1" applyAlignment="1" applyProtection="1">
      <alignment horizontal="center" vertical="center"/>
      <protection locked="0"/>
    </xf>
    <xf numFmtId="0" fontId="21" fillId="15" borderId="7" xfId="0" applyFont="1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165" fontId="0" fillId="0" borderId="39" xfId="0" applyNumberFormat="1" applyBorder="1" applyAlignment="1" applyProtection="1">
      <alignment horizontal="center" vertical="center"/>
      <protection locked="0"/>
    </xf>
    <xf numFmtId="0" fontId="21" fillId="17" borderId="14" xfId="0" applyFont="1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21" fillId="17" borderId="7" xfId="0" applyFont="1" applyFill="1" applyBorder="1" applyAlignment="1">
      <alignment horizontal="center" vertical="center"/>
    </xf>
    <xf numFmtId="0" fontId="21" fillId="18" borderId="14" xfId="0" applyFont="1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21" fillId="18" borderId="7" xfId="0" applyFont="1" applyFill="1" applyBorder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21" fillId="16" borderId="7" xfId="0" applyFont="1" applyFill="1" applyBorder="1" applyAlignment="1">
      <alignment horizontal="center" vertical="center"/>
    </xf>
    <xf numFmtId="0" fontId="21" fillId="26" borderId="14" xfId="0" applyFon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21" fillId="26" borderId="7" xfId="0" applyFont="1" applyFill="1" applyBorder="1" applyAlignment="1">
      <alignment horizontal="center" vertical="center"/>
    </xf>
    <xf numFmtId="0" fontId="21" fillId="19" borderId="14" xfId="0" applyFont="1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21" fillId="19" borderId="7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7" fontId="2" fillId="0" borderId="0" xfId="5" applyNumberFormat="1"/>
    <xf numFmtId="164" fontId="2" fillId="5" borderId="0" xfId="3" applyNumberFormat="1" applyFill="1"/>
    <xf numFmtId="0" fontId="2" fillId="27" borderId="1" xfId="0" applyFont="1" applyFill="1" applyBorder="1"/>
    <xf numFmtId="0" fontId="0" fillId="11" borderId="1" xfId="0" applyFill="1" applyBorder="1"/>
    <xf numFmtId="0" fontId="0" fillId="23" borderId="1" xfId="0" applyFill="1" applyBorder="1"/>
    <xf numFmtId="0" fontId="0" fillId="28" borderId="1" xfId="0" applyFill="1" applyBorder="1"/>
    <xf numFmtId="0" fontId="0" fillId="8" borderId="1" xfId="0" applyFill="1" applyBorder="1"/>
    <xf numFmtId="49" fontId="2" fillId="8" borderId="1" xfId="0" applyNumberFormat="1" applyFont="1" applyFill="1" applyBorder="1"/>
    <xf numFmtId="49" fontId="2" fillId="3" borderId="1" xfId="0" applyNumberFormat="1" applyFont="1" applyFill="1" applyBorder="1"/>
    <xf numFmtId="49" fontId="0" fillId="23" borderId="1" xfId="0" applyNumberFormat="1" applyFill="1" applyBorder="1"/>
    <xf numFmtId="49" fontId="0" fillId="28" borderId="1" xfId="0" applyNumberFormat="1" applyFill="1" applyBorder="1"/>
    <xf numFmtId="0" fontId="0" fillId="29" borderId="1" xfId="0" applyFill="1" applyBorder="1"/>
    <xf numFmtId="49" fontId="2" fillId="29" borderId="1" xfId="0" applyNumberFormat="1" applyFont="1" applyFill="1" applyBorder="1"/>
    <xf numFmtId="49" fontId="2" fillId="11" borderId="1" xfId="0" applyNumberFormat="1" applyFont="1" applyFill="1" applyBorder="1"/>
    <xf numFmtId="0" fontId="0" fillId="10" borderId="1" xfId="0" applyFill="1" applyBorder="1"/>
    <xf numFmtId="49" fontId="2" fillId="10" borderId="1" xfId="0" applyNumberFormat="1" applyFont="1" applyFill="1" applyBorder="1"/>
    <xf numFmtId="0" fontId="0" fillId="7" borderId="1" xfId="0" applyFill="1" applyBorder="1"/>
    <xf numFmtId="49" fontId="2" fillId="7" borderId="1" xfId="0" applyNumberFormat="1" applyFont="1" applyFill="1" applyBorder="1"/>
    <xf numFmtId="0" fontId="0" fillId="30" borderId="1" xfId="0" applyFill="1" applyBorder="1"/>
    <xf numFmtId="49" fontId="2" fillId="30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1" fontId="0" fillId="0" borderId="0" xfId="0" applyNumberFormat="1"/>
    <xf numFmtId="0" fontId="2" fillId="27" borderId="13" xfId="0" applyFont="1" applyFill="1" applyBorder="1"/>
    <xf numFmtId="0" fontId="2" fillId="27" borderId="11" xfId="0" applyFont="1" applyFill="1" applyBorder="1"/>
    <xf numFmtId="1" fontId="0" fillId="27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165" fontId="2" fillId="3" borderId="1" xfId="3" applyNumberFormat="1" applyFill="1" applyBorder="1" applyAlignment="1">
      <alignment horizontal="center"/>
    </xf>
    <xf numFmtId="170" fontId="2" fillId="0" borderId="0" xfId="3" applyNumberFormat="1"/>
    <xf numFmtId="1" fontId="2" fillId="12" borderId="1" xfId="3" applyNumberFormat="1" applyFill="1" applyBorder="1" applyAlignment="1">
      <alignment horizontal="center"/>
    </xf>
    <xf numFmtId="0" fontId="2" fillId="3" borderId="3" xfId="3" applyFill="1" applyBorder="1"/>
    <xf numFmtId="0" fontId="2" fillId="3" borderId="3" xfId="3" applyFill="1" applyBorder="1" applyAlignment="1">
      <alignment horizontal="center"/>
    </xf>
    <xf numFmtId="0" fontId="2" fillId="3" borderId="7" xfId="3" applyFill="1" applyBorder="1" applyAlignment="1">
      <alignment horizontal="center"/>
    </xf>
    <xf numFmtId="165" fontId="2" fillId="3" borderId="1" xfId="3" applyNumberFormat="1" applyFill="1" applyBorder="1"/>
    <xf numFmtId="14" fontId="0" fillId="0" borderId="0" xfId="0" applyNumberFormat="1"/>
    <xf numFmtId="0" fontId="16" fillId="5" borderId="0" xfId="0" applyFont="1" applyFill="1" applyAlignment="1">
      <alignment vertical="center"/>
    </xf>
    <xf numFmtId="0" fontId="24" fillId="0" borderId="0" xfId="3" applyFont="1" applyAlignment="1">
      <alignment horizontal="right"/>
    </xf>
    <xf numFmtId="0" fontId="11" fillId="0" borderId="0" xfId="3" applyFont="1"/>
    <xf numFmtId="0" fontId="10" fillId="0" borderId="1" xfId="3" applyFont="1" applyBorder="1" applyAlignment="1">
      <alignment horizontal="right"/>
    </xf>
    <xf numFmtId="0" fontId="10" fillId="0" borderId="1" xfId="3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165" fontId="24" fillId="0" borderId="40" xfId="3" applyNumberFormat="1" applyFont="1" applyBorder="1" applyAlignment="1">
      <alignment horizontal="right"/>
    </xf>
    <xf numFmtId="165" fontId="24" fillId="0" borderId="41" xfId="3" applyNumberFormat="1" applyFont="1" applyBorder="1" applyAlignment="1">
      <alignment horizontal="right"/>
    </xf>
    <xf numFmtId="165" fontId="24" fillId="0" borderId="42" xfId="3" applyNumberFormat="1" applyFont="1" applyBorder="1" applyAlignment="1">
      <alignment horizontal="right"/>
    </xf>
    <xf numFmtId="165" fontId="24" fillId="0" borderId="43" xfId="3" applyNumberFormat="1" applyFont="1" applyBorder="1" applyAlignment="1">
      <alignment horizontal="right"/>
    </xf>
    <xf numFmtId="165" fontId="24" fillId="0" borderId="44" xfId="3" applyNumberFormat="1" applyFont="1" applyBorder="1" applyAlignment="1">
      <alignment horizontal="right"/>
    </xf>
    <xf numFmtId="165" fontId="24" fillId="0" borderId="45" xfId="3" applyNumberFormat="1" applyFont="1" applyBorder="1" applyAlignment="1">
      <alignment horizontal="right"/>
    </xf>
    <xf numFmtId="165" fontId="24" fillId="0" borderId="46" xfId="3" applyNumberFormat="1" applyFont="1" applyBorder="1" applyAlignment="1">
      <alignment horizontal="right"/>
    </xf>
    <xf numFmtId="165" fontId="24" fillId="0" borderId="47" xfId="3" applyNumberFormat="1" applyFont="1" applyBorder="1" applyAlignment="1">
      <alignment horizontal="right"/>
    </xf>
    <xf numFmtId="165" fontId="24" fillId="0" borderId="48" xfId="3" applyNumberFormat="1" applyFont="1" applyBorder="1" applyAlignment="1">
      <alignment horizontal="right"/>
    </xf>
    <xf numFmtId="165" fontId="24" fillId="0" borderId="49" xfId="3" applyNumberFormat="1" applyFont="1" applyBorder="1" applyAlignment="1">
      <alignment horizontal="right"/>
    </xf>
    <xf numFmtId="165" fontId="24" fillId="0" borderId="50" xfId="3" applyNumberFormat="1" applyFont="1" applyBorder="1" applyAlignment="1">
      <alignment horizontal="right"/>
    </xf>
    <xf numFmtId="165" fontId="24" fillId="0" borderId="51" xfId="3" applyNumberFormat="1" applyFont="1" applyBorder="1" applyAlignment="1">
      <alignment horizontal="right"/>
    </xf>
    <xf numFmtId="1" fontId="2" fillId="0" borderId="11" xfId="3" applyNumberFormat="1" applyBorder="1"/>
    <xf numFmtId="164" fontId="0" fillId="0" borderId="0" xfId="0" applyNumberFormat="1"/>
    <xf numFmtId="165" fontId="26" fillId="0" borderId="0" xfId="0" applyNumberFormat="1" applyFont="1"/>
    <xf numFmtId="0" fontId="12" fillId="0" borderId="3" xfId="3" applyFont="1" applyBorder="1" applyAlignment="1">
      <alignment horizontal="center"/>
    </xf>
    <xf numFmtId="0" fontId="9" fillId="0" borderId="52" xfId="3" applyFont="1" applyBorder="1" applyAlignment="1">
      <alignment horizontal="center"/>
    </xf>
    <xf numFmtId="0" fontId="12" fillId="0" borderId="7" xfId="3" applyFont="1" applyBorder="1" applyAlignment="1">
      <alignment horizontal="center"/>
    </xf>
    <xf numFmtId="0" fontId="2" fillId="18" borderId="11" xfId="3" applyFill="1" applyBorder="1"/>
    <xf numFmtId="0" fontId="2" fillId="18" borderId="13" xfId="3" applyFill="1" applyBorder="1" applyAlignment="1">
      <alignment horizontal="right"/>
    </xf>
    <xf numFmtId="167" fontId="0" fillId="0" borderId="0" xfId="0" quotePrefix="1" applyNumberFormat="1"/>
    <xf numFmtId="165" fontId="1" fillId="5" borderId="16" xfId="1" applyNumberFormat="1" applyFill="1" applyBorder="1"/>
    <xf numFmtId="0" fontId="0" fillId="5" borderId="0" xfId="1" applyFont="1" applyFill="1" applyAlignment="1">
      <alignment horizontal="right"/>
    </xf>
    <xf numFmtId="164" fontId="0" fillId="5" borderId="0" xfId="1" applyNumberFormat="1" applyFont="1" applyFill="1"/>
    <xf numFmtId="165" fontId="2" fillId="0" borderId="0" xfId="3" applyNumberFormat="1" applyAlignment="1">
      <alignment horizontal="center"/>
    </xf>
    <xf numFmtId="0" fontId="2" fillId="13" borderId="20" xfId="3" applyFill="1" applyBorder="1" applyAlignment="1">
      <alignment horizontal="center" shrinkToFit="1"/>
    </xf>
    <xf numFmtId="165" fontId="2" fillId="14" borderId="3" xfId="3" applyNumberFormat="1" applyFill="1" applyBorder="1"/>
    <xf numFmtId="0" fontId="2" fillId="3" borderId="32" xfId="3" applyFill="1" applyBorder="1"/>
    <xf numFmtId="0" fontId="2" fillId="13" borderId="35" xfId="3" applyFill="1" applyBorder="1"/>
    <xf numFmtId="0" fontId="2" fillId="3" borderId="53" xfId="3" applyFill="1" applyBorder="1"/>
    <xf numFmtId="165" fontId="2" fillId="31" borderId="5" xfId="3" applyNumberFormat="1" applyFill="1" applyBorder="1"/>
    <xf numFmtId="171" fontId="0" fillId="0" borderId="0" xfId="0" applyNumberFormat="1"/>
    <xf numFmtId="0" fontId="0" fillId="32" borderId="11" xfId="0" applyFill="1" applyBorder="1" applyAlignment="1" applyProtection="1">
      <alignment horizontal="left"/>
      <protection locked="0"/>
    </xf>
    <xf numFmtId="0" fontId="0" fillId="32" borderId="12" xfId="0" applyFill="1" applyBorder="1"/>
    <xf numFmtId="0" fontId="0" fillId="32" borderId="13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" fillId="3" borderId="11" xfId="3" applyFill="1" applyBorder="1" applyAlignment="1">
      <alignment horizontal="center"/>
    </xf>
    <xf numFmtId="0" fontId="2" fillId="3" borderId="13" xfId="3" applyFill="1" applyBorder="1" applyAlignment="1">
      <alignment horizontal="center"/>
    </xf>
    <xf numFmtId="0" fontId="29" fillId="33" borderId="1" xfId="0" applyFont="1" applyFill="1" applyBorder="1" applyAlignment="1">
      <alignment horizontal="center"/>
    </xf>
    <xf numFmtId="165" fontId="1" fillId="3" borderId="25" xfId="1" applyNumberFormat="1" applyFill="1" applyBorder="1"/>
    <xf numFmtId="165" fontId="1" fillId="3" borderId="9" xfId="1" applyNumberFormat="1" applyFill="1" applyBorder="1"/>
    <xf numFmtId="165" fontId="1" fillId="3" borderId="10" xfId="1" applyNumberFormat="1" applyFill="1" applyBorder="1"/>
    <xf numFmtId="165" fontId="1" fillId="3" borderId="30" xfId="1" applyNumberFormat="1" applyFill="1" applyBorder="1"/>
    <xf numFmtId="165" fontId="1" fillId="3" borderId="2" xfId="1" applyNumberFormat="1" applyFill="1" applyBorder="1"/>
    <xf numFmtId="165" fontId="1" fillId="3" borderId="32" xfId="1" applyNumberFormat="1" applyFill="1" applyBorder="1"/>
    <xf numFmtId="165" fontId="1" fillId="3" borderId="5" xfId="1" applyNumberFormat="1" applyFill="1" applyBorder="1"/>
    <xf numFmtId="165" fontId="1" fillId="3" borderId="6" xfId="1" applyNumberFormat="1" applyFill="1" applyBorder="1"/>
    <xf numFmtId="165" fontId="1" fillId="3" borderId="1" xfId="1" applyNumberFormat="1" applyFill="1" applyBorder="1" applyAlignment="1">
      <alignment horizontal="center"/>
    </xf>
    <xf numFmtId="0" fontId="30" fillId="5" borderId="0" xfId="0" applyFont="1" applyFill="1" applyAlignment="1">
      <alignment horizontal="right"/>
    </xf>
    <xf numFmtId="0" fontId="26" fillId="3" borderId="1" xfId="0" applyFont="1" applyFill="1" applyBorder="1" applyAlignment="1">
      <alignment horizontal="right"/>
    </xf>
    <xf numFmtId="0" fontId="0" fillId="10" borderId="1" xfId="0" applyFill="1" applyBorder="1" applyAlignment="1">
      <alignment shrinkToFit="1"/>
    </xf>
    <xf numFmtId="0" fontId="0" fillId="11" borderId="1" xfId="0" applyFill="1" applyBorder="1" applyAlignment="1">
      <alignment shrinkToFit="1"/>
    </xf>
    <xf numFmtId="0" fontId="0" fillId="3" borderId="1" xfId="0" applyFill="1" applyBorder="1" applyAlignment="1">
      <alignment horizontal="right"/>
    </xf>
    <xf numFmtId="0" fontId="1" fillId="2" borderId="1" xfId="1" quotePrefix="1" applyFill="1" applyBorder="1"/>
    <xf numFmtId="169" fontId="2" fillId="0" borderId="0" xfId="3" applyNumberFormat="1"/>
    <xf numFmtId="0" fontId="11" fillId="0" borderId="0" xfId="3" applyFont="1" applyAlignment="1">
      <alignment horizontal="right"/>
    </xf>
    <xf numFmtId="0" fontId="0" fillId="0" borderId="0" xfId="0" applyAlignment="1">
      <alignment horizontal="right"/>
    </xf>
    <xf numFmtId="0" fontId="0" fillId="9" borderId="1" xfId="0" applyFill="1" applyBorder="1"/>
    <xf numFmtId="165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170" fontId="0" fillId="9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70" fontId="0" fillId="10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34" borderId="1" xfId="0" applyFill="1" applyBorder="1"/>
    <xf numFmtId="165" fontId="0" fillId="34" borderId="1" xfId="0" applyNumberFormat="1" applyFill="1" applyBorder="1"/>
    <xf numFmtId="0" fontId="0" fillId="34" borderId="1" xfId="0" applyFill="1" applyBorder="1" applyAlignment="1">
      <alignment horizontal="center"/>
    </xf>
    <xf numFmtId="170" fontId="0" fillId="34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0" fontId="0" fillId="35" borderId="1" xfId="0" applyFill="1" applyBorder="1"/>
    <xf numFmtId="165" fontId="0" fillId="35" borderId="1" xfId="0" applyNumberFormat="1" applyFill="1" applyBorder="1"/>
    <xf numFmtId="0" fontId="0" fillId="35" borderId="1" xfId="0" applyFill="1" applyBorder="1" applyAlignment="1">
      <alignment horizontal="center"/>
    </xf>
    <xf numFmtId="170" fontId="0" fillId="35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0" fontId="0" fillId="31" borderId="1" xfId="0" applyFill="1" applyBorder="1"/>
    <xf numFmtId="165" fontId="0" fillId="31" borderId="1" xfId="0" applyNumberFormat="1" applyFill="1" applyBorder="1"/>
    <xf numFmtId="0" fontId="0" fillId="31" borderId="1" xfId="0" applyFill="1" applyBorder="1" applyAlignment="1">
      <alignment horizontal="center"/>
    </xf>
    <xf numFmtId="170" fontId="0" fillId="31" borderId="1" xfId="0" applyNumberFormat="1" applyFill="1" applyBorder="1" applyAlignment="1">
      <alignment horizontal="center"/>
    </xf>
    <xf numFmtId="1" fontId="0" fillId="31" borderId="1" xfId="0" applyNumberFormat="1" applyFill="1" applyBorder="1" applyAlignment="1">
      <alignment horizontal="center"/>
    </xf>
    <xf numFmtId="0" fontId="0" fillId="24" borderId="1" xfId="0" applyFill="1" applyBorder="1"/>
    <xf numFmtId="0" fontId="0" fillId="24" borderId="1" xfId="0" applyFill="1" applyBorder="1" applyAlignment="1">
      <alignment horizontal="center"/>
    </xf>
    <xf numFmtId="170" fontId="0" fillId="24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165" fontId="0" fillId="11" borderId="1" xfId="0" applyNumberFormat="1" applyFill="1" applyBorder="1"/>
    <xf numFmtId="170" fontId="0" fillId="11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4" fontId="2" fillId="0" borderId="0" xfId="5" applyNumberFormat="1"/>
    <xf numFmtId="1" fontId="0" fillId="5" borderId="0" xfId="0" applyNumberFormat="1" applyFill="1"/>
    <xf numFmtId="1" fontId="0" fillId="31" borderId="1" xfId="0" applyNumberFormat="1" applyFill="1" applyBorder="1"/>
    <xf numFmtId="1" fontId="0" fillId="34" borderId="1" xfId="0" applyNumberFormat="1" applyFill="1" applyBorder="1"/>
    <xf numFmtId="170" fontId="0" fillId="34" borderId="1" xfId="0" applyNumberFormat="1" applyFill="1" applyBorder="1"/>
    <xf numFmtId="0" fontId="0" fillId="0" borderId="0" xfId="0" applyAlignment="1">
      <alignment horizontal="left"/>
    </xf>
    <xf numFmtId="170" fontId="0" fillId="0" borderId="0" xfId="0" applyNumberFormat="1"/>
    <xf numFmtId="0" fontId="0" fillId="0" borderId="1" xfId="0" applyBorder="1" applyProtection="1">
      <protection locked="0"/>
    </xf>
    <xf numFmtId="0" fontId="0" fillId="0" borderId="0" xfId="0" applyAlignment="1">
      <alignment horizontal="center"/>
    </xf>
    <xf numFmtId="165" fontId="1" fillId="5" borderId="0" xfId="1" applyNumberFormat="1" applyFill="1" applyAlignment="1">
      <alignment horizontal="center"/>
    </xf>
    <xf numFmtId="1" fontId="1" fillId="17" borderId="0" xfId="1" applyNumberFormat="1" applyFill="1" applyAlignment="1">
      <alignment horizontal="left"/>
    </xf>
    <xf numFmtId="1" fontId="1" fillId="18" borderId="0" xfId="1" applyNumberFormat="1" applyFill="1" applyAlignment="1">
      <alignment horizontal="left"/>
    </xf>
    <xf numFmtId="1" fontId="1" fillId="26" borderId="0" xfId="1" applyNumberFormat="1" applyFill="1" applyAlignment="1">
      <alignment horizontal="left"/>
    </xf>
    <xf numFmtId="1" fontId="29" fillId="33" borderId="0" xfId="1" applyNumberFormat="1" applyFont="1" applyFill="1" applyAlignment="1">
      <alignment horizontal="left"/>
    </xf>
    <xf numFmtId="1" fontId="29" fillId="16" borderId="0" xfId="1" applyNumberFormat="1" applyFont="1" applyFill="1" applyAlignment="1">
      <alignment horizontal="left"/>
    </xf>
    <xf numFmtId="165" fontId="1" fillId="0" borderId="1" xfId="1" applyNumberFormat="1" applyBorder="1"/>
    <xf numFmtId="2" fontId="1" fillId="0" borderId="0" xfId="1" applyNumberFormat="1"/>
    <xf numFmtId="2" fontId="1" fillId="0" borderId="1" xfId="1" applyNumberFormat="1" applyBorder="1"/>
    <xf numFmtId="0" fontId="26" fillId="10" borderId="1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0" fontId="1" fillId="2" borderId="14" xfId="1" applyFill="1" applyBorder="1"/>
    <xf numFmtId="49" fontId="1" fillId="2" borderId="0" xfId="1" applyNumberFormat="1" applyFill="1"/>
    <xf numFmtId="0" fontId="0" fillId="28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2" fillId="5" borderId="0" xfId="0" applyFont="1" applyFill="1"/>
    <xf numFmtId="14" fontId="2" fillId="0" borderId="0" xfId="3" applyNumberFormat="1" applyAlignment="1">
      <alignment shrinkToFit="1"/>
    </xf>
    <xf numFmtId="0" fontId="33" fillId="5" borderId="0" xfId="0" applyFont="1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30" fillId="0" borderId="0" xfId="0" applyFont="1" applyAlignment="1">
      <alignment horizontal="center"/>
    </xf>
    <xf numFmtId="0" fontId="2" fillId="3" borderId="11" xfId="3" applyFill="1" applyBorder="1" applyAlignment="1">
      <alignment horizontal="center"/>
    </xf>
    <xf numFmtId="0" fontId="2" fillId="3" borderId="12" xfId="3" applyFill="1" applyBorder="1" applyAlignment="1">
      <alignment horizontal="center"/>
    </xf>
    <xf numFmtId="0" fontId="2" fillId="3" borderId="13" xfId="3" applyFill="1" applyBorder="1" applyAlignment="1">
      <alignment horizontal="center"/>
    </xf>
    <xf numFmtId="168" fontId="9" fillId="0" borderId="0" xfId="3" applyNumberFormat="1" applyFont="1" applyAlignment="1">
      <alignment horizontal="left"/>
    </xf>
    <xf numFmtId="0" fontId="2" fillId="0" borderId="0" xfId="3" applyAlignment="1">
      <alignment horizontal="center"/>
    </xf>
    <xf numFmtId="0" fontId="2" fillId="5" borderId="16" xfId="3" applyFill="1" applyBorder="1" applyAlignment="1">
      <alignment horizontal="center"/>
    </xf>
    <xf numFmtId="0" fontId="5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168" fontId="2" fillId="0" borderId="0" xfId="3" applyNumberFormat="1" applyAlignment="1">
      <alignment horizontal="left"/>
    </xf>
    <xf numFmtId="0" fontId="2" fillId="18" borderId="0" xfId="5" applyFill="1" applyAlignment="1">
      <alignment horizontal="center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3" applyAlignment="1">
      <alignment horizontal="center" vertical="center"/>
    </xf>
    <xf numFmtId="0" fontId="1" fillId="5" borderId="0" xfId="1" applyFill="1" applyAlignment="1">
      <alignment horizontal="center"/>
    </xf>
    <xf numFmtId="0" fontId="1" fillId="5" borderId="33" xfId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5" borderId="36" xfId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6">
    <cellStyle name="Normal" xfId="0" builtinId="0"/>
    <cellStyle name="Normal 2" xfId="1" xr:uid="{4FB73A70-5A87-4C19-A56F-681694B167AE}"/>
    <cellStyle name="Normal 2 2" xfId="5" xr:uid="{572EB7D4-8524-48A5-B424-B73C2F058E2B}"/>
    <cellStyle name="Normal 3" xfId="2" xr:uid="{8B949712-2034-4DEA-B800-CB1931AF998C}"/>
    <cellStyle name="Normal 4" xfId="3" xr:uid="{7DC826D6-8FA7-438F-894E-C8950CE55087}"/>
    <cellStyle name="Percent 2" xfId="4" xr:uid="{1C91AAA8-2ADE-4EEA-BE76-502AA15BDBF1}"/>
  </cellStyles>
  <dxfs count="145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5"/>
        </patternFill>
      </fill>
    </dxf>
    <dxf>
      <fill>
        <patternFill>
          <bgColor indexed="52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 val="0"/>
        <i val="0"/>
        <strike val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6" formatCode="0.000"/>
    </dxf>
    <dxf>
      <numFmt numFmtId="167" formatCode="0.0000"/>
    </dxf>
    <dxf>
      <numFmt numFmtId="167" formatCode="0.0000"/>
    </dxf>
    <dxf>
      <numFmt numFmtId="0" formatCode="General"/>
    </dxf>
    <dxf>
      <numFmt numFmtId="166" formatCode="0.000"/>
    </dxf>
    <dxf>
      <numFmt numFmtId="167" formatCode="0.0000"/>
    </dxf>
    <dxf>
      <numFmt numFmtId="0" formatCode="General"/>
    </dxf>
    <dxf>
      <numFmt numFmtId="166" formatCode="0.000"/>
    </dxf>
    <dxf>
      <numFmt numFmtId="167" formatCode="0.0000"/>
    </dxf>
    <dxf>
      <numFmt numFmtId="0" formatCode="General"/>
    </dxf>
    <dxf>
      <numFmt numFmtId="166" formatCode="0.000"/>
    </dxf>
    <dxf>
      <numFmt numFmtId="167" formatCode="0.0000"/>
    </dxf>
    <dxf>
      <numFmt numFmtId="0" formatCode="General"/>
    </dxf>
    <dxf>
      <numFmt numFmtId="166" formatCode="0.000"/>
    </dxf>
    <dxf>
      <numFmt numFmtId="167" formatCode="0.0000"/>
    </dxf>
    <dxf>
      <numFmt numFmtId="0" formatCode="General"/>
    </dxf>
    <dxf>
      <numFmt numFmtId="166" formatCode="0.000"/>
    </dxf>
    <dxf>
      <numFmt numFmtId="167" formatCode="0.0000"/>
    </dxf>
    <dxf>
      <numFmt numFmtId="166" formatCode="0.000"/>
    </dxf>
    <dxf>
      <numFmt numFmtId="166" formatCode="0.000"/>
    </dxf>
    <dxf>
      <numFmt numFmtId="167" formatCode="0.0000"/>
    </dxf>
    <dxf>
      <numFmt numFmtId="166" formatCode="0.000"/>
    </dxf>
    <dxf>
      <numFmt numFmtId="166" formatCode="0.000"/>
    </dxf>
    <dxf>
      <numFmt numFmtId="1" formatCode="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167" formatCode="0.0000"/>
    </dxf>
    <dxf>
      <numFmt numFmtId="0" formatCode="General"/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72125929474771E-2"/>
          <c:y val="8.9795918367346933E-2"/>
          <c:w val="0.85887209508371021"/>
          <c:h val="0.77551020408163263"/>
        </c:manualLayout>
      </c:layout>
      <c:lineChart>
        <c:grouping val="standard"/>
        <c:varyColors val="0"/>
        <c:ser>
          <c:idx val="0"/>
          <c:order val="0"/>
          <c:tx>
            <c:v>X</c:v>
          </c:tx>
          <c:spPr>
            <a:ln w="285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 w="28575">
                <a:solidFill>
                  <a:srgbClr val="00FF00"/>
                </a:solidFill>
                <a:prstDash val="solid"/>
              </a:ln>
            </c:spPr>
          </c:marker>
          <c:val>
            <c:numRef>
              <c:f>SPAT1!$AV$15:$AV$24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4-45E3-809E-8F9D9A58EDE2}"/>
            </c:ext>
          </c:extLst>
        </c:ser>
        <c:ser>
          <c:idx val="1"/>
          <c:order val="1"/>
          <c:tx>
            <c:v>Y</c:v>
          </c:tx>
          <c:spPr>
            <a:ln w="28575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00"/>
              </a:solidFill>
              <a:ln w="28575">
                <a:solidFill>
                  <a:srgbClr val="FFFF00"/>
                </a:solidFill>
                <a:prstDash val="solid"/>
              </a:ln>
            </c:spPr>
          </c:marker>
          <c:val>
            <c:numRef>
              <c:f>SPAT1!$AW$15:$AW$24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4-45E3-809E-8F9D9A58EDE2}"/>
            </c:ext>
          </c:extLst>
        </c:ser>
        <c:ser>
          <c:idx val="2"/>
          <c:order val="2"/>
          <c:tx>
            <c:v>Z</c:v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 w="28575">
                <a:solidFill>
                  <a:srgbClr val="0000FF"/>
                </a:solidFill>
                <a:prstDash val="solid"/>
              </a:ln>
            </c:spPr>
          </c:marker>
          <c:val>
            <c:numRef>
              <c:f>SPAT1!$AX$15:$AX$24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24-45E3-809E-8F9D9A58EDE2}"/>
            </c:ext>
          </c:extLst>
        </c:ser>
        <c:ser>
          <c:idx val="3"/>
          <c:order val="3"/>
          <c:tx>
            <c:v>+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SPAT1!$BH$15:$BH$24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24-45E3-809E-8F9D9A58EDE2}"/>
            </c:ext>
          </c:extLst>
        </c:ser>
        <c:ser>
          <c:idx val="4"/>
          <c:order val="4"/>
          <c:tx>
            <c:v>-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SPAT1!$BI$15:$BI$24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24-45E3-809E-8F9D9A58E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69088"/>
        <c:axId val="177370624"/>
      </c:lineChart>
      <c:catAx>
        <c:axId val="1773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70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370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69088"/>
        <c:crosses val="autoZero"/>
        <c:crossBetween val="between"/>
      </c:valAx>
      <c:spPr>
        <a:gradFill rotWithShape="0">
          <a:gsLst>
            <a:gs pos="0">
              <a:srgbClr val="FFEBFA"/>
            </a:gs>
            <a:gs pos="14999">
              <a:srgbClr val="C4D6EB"/>
            </a:gs>
            <a:gs pos="30000">
              <a:srgbClr val="85C2FF"/>
            </a:gs>
            <a:gs pos="50000">
              <a:srgbClr val="5E9EFF"/>
            </a:gs>
            <a:gs pos="70000">
              <a:srgbClr val="85C2FF"/>
            </a:gs>
            <a:gs pos="85001">
              <a:srgbClr val="C4D6EB"/>
            </a:gs>
            <a:gs pos="100000">
              <a:srgbClr val="FFEBFA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82918665625348"/>
          <c:y val="0.37551020408163266"/>
          <c:w val="5.2419423643606723E-2"/>
          <c:h val="0.26530612244897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>
      <a:solidFill>
        <a:schemeClr val="accent1"/>
      </a:solidFill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72125929474771E-2"/>
          <c:y val="8.9795918367346933E-2"/>
          <c:w val="0.85887209508371021"/>
          <c:h val="0.77551020408163263"/>
        </c:manualLayout>
      </c:layout>
      <c:lineChart>
        <c:grouping val="standard"/>
        <c:varyColors val="0"/>
        <c:ser>
          <c:idx val="0"/>
          <c:order val="0"/>
          <c:tx>
            <c:v>X</c:v>
          </c:tx>
          <c:spPr>
            <a:ln w="285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 w="28575">
                <a:solidFill>
                  <a:srgbClr val="00FF00"/>
                </a:solidFill>
                <a:prstDash val="solid"/>
              </a:ln>
            </c:spPr>
          </c:marker>
          <c:val>
            <c:numRef>
              <c:f>SPAT2!$AV$15:$AV$24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5-443A-A519-F67D786ACCBB}"/>
            </c:ext>
          </c:extLst>
        </c:ser>
        <c:ser>
          <c:idx val="1"/>
          <c:order val="1"/>
          <c:tx>
            <c:v>Y</c:v>
          </c:tx>
          <c:spPr>
            <a:ln w="28575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00"/>
              </a:solidFill>
              <a:ln w="28575">
                <a:solidFill>
                  <a:srgbClr val="FFFF00"/>
                </a:solidFill>
                <a:prstDash val="solid"/>
              </a:ln>
            </c:spPr>
          </c:marker>
          <c:val>
            <c:numRef>
              <c:f>SPAT2!$AW$15:$AW$24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5-443A-A519-F67D786ACCBB}"/>
            </c:ext>
          </c:extLst>
        </c:ser>
        <c:ser>
          <c:idx val="2"/>
          <c:order val="2"/>
          <c:tx>
            <c:v>Z</c:v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 w="28575">
                <a:solidFill>
                  <a:srgbClr val="0000FF"/>
                </a:solidFill>
                <a:prstDash val="solid"/>
              </a:ln>
            </c:spPr>
          </c:marker>
          <c:val>
            <c:numRef>
              <c:f>SPAT2!$AX$15:$AX$24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5-443A-A519-F67D786ACCBB}"/>
            </c:ext>
          </c:extLst>
        </c:ser>
        <c:ser>
          <c:idx val="3"/>
          <c:order val="3"/>
          <c:tx>
            <c:v>+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SPAT2!$BH$15:$BH$24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55-443A-A519-F67D786ACCBB}"/>
            </c:ext>
          </c:extLst>
        </c:ser>
        <c:ser>
          <c:idx val="4"/>
          <c:order val="4"/>
          <c:tx>
            <c:v>-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SPAT2!$BI$15:$BI$24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55-443A-A519-F67D786A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69088"/>
        <c:axId val="177370624"/>
      </c:lineChart>
      <c:catAx>
        <c:axId val="1773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70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370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69088"/>
        <c:crosses val="autoZero"/>
        <c:crossBetween val="between"/>
      </c:valAx>
      <c:spPr>
        <a:gradFill rotWithShape="0">
          <a:gsLst>
            <a:gs pos="0">
              <a:srgbClr val="FFEBFA"/>
            </a:gs>
            <a:gs pos="14999">
              <a:srgbClr val="C4D6EB"/>
            </a:gs>
            <a:gs pos="30000">
              <a:srgbClr val="85C2FF"/>
            </a:gs>
            <a:gs pos="50000">
              <a:srgbClr val="5E9EFF"/>
            </a:gs>
            <a:gs pos="70000">
              <a:srgbClr val="85C2FF"/>
            </a:gs>
            <a:gs pos="85001">
              <a:srgbClr val="C4D6EB"/>
            </a:gs>
            <a:gs pos="100000">
              <a:srgbClr val="FFEBFA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82918665625348"/>
          <c:y val="0.37551020408163266"/>
          <c:w val="5.2419423643606723E-2"/>
          <c:h val="0.26530612244897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>
      <a:solidFill>
        <a:schemeClr val="accent1"/>
      </a:solidFill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172125929474771E-2"/>
          <c:y val="8.9795918367346933E-2"/>
          <c:w val="0.85887209508371021"/>
          <c:h val="0.77551020408163263"/>
        </c:manualLayout>
      </c:layout>
      <c:lineChart>
        <c:grouping val="standard"/>
        <c:varyColors val="0"/>
        <c:ser>
          <c:idx val="0"/>
          <c:order val="0"/>
          <c:tx>
            <c:v>X</c:v>
          </c:tx>
          <c:spPr>
            <a:ln w="28575">
              <a:solidFill>
                <a:srgbClr val="00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FF00"/>
              </a:solidFill>
              <a:ln w="28575">
                <a:solidFill>
                  <a:srgbClr val="00FF00"/>
                </a:solidFill>
                <a:prstDash val="solid"/>
              </a:ln>
            </c:spPr>
          </c:marker>
          <c:val>
            <c:numRef>
              <c:f>SPAT3!$AV$15:$AV$24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F-49CA-94E9-5C2BD998EAB8}"/>
            </c:ext>
          </c:extLst>
        </c:ser>
        <c:ser>
          <c:idx val="1"/>
          <c:order val="1"/>
          <c:tx>
            <c:v>Y</c:v>
          </c:tx>
          <c:spPr>
            <a:ln w="28575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00"/>
              </a:solidFill>
              <a:ln w="28575">
                <a:solidFill>
                  <a:srgbClr val="FFFF00"/>
                </a:solidFill>
                <a:prstDash val="solid"/>
              </a:ln>
            </c:spPr>
          </c:marker>
          <c:val>
            <c:numRef>
              <c:f>SPAT3!$AW$15:$AW$24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F-49CA-94E9-5C2BD998EAB8}"/>
            </c:ext>
          </c:extLst>
        </c:ser>
        <c:ser>
          <c:idx val="2"/>
          <c:order val="2"/>
          <c:tx>
            <c:v>Z</c:v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FF"/>
              </a:solidFill>
              <a:ln w="28575">
                <a:solidFill>
                  <a:srgbClr val="0000FF"/>
                </a:solidFill>
                <a:prstDash val="solid"/>
              </a:ln>
            </c:spPr>
          </c:marker>
          <c:val>
            <c:numRef>
              <c:f>SPAT3!$AX$15:$AX$24</c:f>
              <c:numCache>
                <c:formatCode>0.00000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FF-49CA-94E9-5C2BD998EAB8}"/>
            </c:ext>
          </c:extLst>
        </c:ser>
        <c:ser>
          <c:idx val="3"/>
          <c:order val="3"/>
          <c:tx>
            <c:v>+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SPAT3!$BH$15:$BH$24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FF-49CA-94E9-5C2BD998EAB8}"/>
            </c:ext>
          </c:extLst>
        </c:ser>
        <c:ser>
          <c:idx val="4"/>
          <c:order val="4"/>
          <c:tx>
            <c:v>-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SPAT3!$BI$15:$BI$24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FF-49CA-94E9-5C2BD998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69088"/>
        <c:axId val="177370624"/>
      </c:lineChart>
      <c:catAx>
        <c:axId val="1773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70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3706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369088"/>
        <c:crosses val="autoZero"/>
        <c:crossBetween val="between"/>
      </c:valAx>
      <c:spPr>
        <a:gradFill rotWithShape="0">
          <a:gsLst>
            <a:gs pos="0">
              <a:srgbClr val="FFEBFA"/>
            </a:gs>
            <a:gs pos="14999">
              <a:srgbClr val="C4D6EB"/>
            </a:gs>
            <a:gs pos="30000">
              <a:srgbClr val="85C2FF"/>
            </a:gs>
            <a:gs pos="50000">
              <a:srgbClr val="5E9EFF"/>
            </a:gs>
            <a:gs pos="70000">
              <a:srgbClr val="85C2FF"/>
            </a:gs>
            <a:gs pos="85001">
              <a:srgbClr val="C4D6EB"/>
            </a:gs>
            <a:gs pos="100000">
              <a:srgbClr val="FFEBFA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682918665625348"/>
          <c:y val="0.37551020408163266"/>
          <c:w val="5.2419423643606723E-2"/>
          <c:h val="0.26530612244897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>
      <a:solidFill>
        <a:schemeClr val="accent1"/>
      </a:solidFill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891910468475581E-2"/>
          <c:y val="8.8235294117647065E-2"/>
          <c:w val="0.96734340616136838"/>
          <c:h val="0.72941176470588232"/>
        </c:manualLayout>
      </c:layout>
      <c:lineChart>
        <c:grouping val="standard"/>
        <c:varyColors val="0"/>
        <c:ser>
          <c:idx val="0"/>
          <c:order val="0"/>
          <c:tx>
            <c:v>Results</c:v>
          </c:tx>
          <c:spPr>
            <a:ln w="28575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 w="28575">
                <a:solidFill>
                  <a:srgbClr val="000080"/>
                </a:solidFill>
                <a:prstDash val="solid"/>
              </a:ln>
            </c:spPr>
          </c:marker>
          <c:val>
            <c:numRef>
              <c:f>Length!$N$16:$N$35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4-44F3-8008-037550501E9B}"/>
            </c:ext>
          </c:extLst>
        </c:ser>
        <c:ser>
          <c:idx val="1"/>
          <c:order val="1"/>
          <c:tx>
            <c:v>+ Tol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Length!$AP$16:$AP$35</c:f>
              <c:numCache>
                <c:formatCode>General</c:formatCode>
                <c:ptCount val="20"/>
                <c:pt idx="0" formatCode="0.000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4-44F3-8008-037550501E9B}"/>
            </c:ext>
          </c:extLst>
        </c:ser>
        <c:ser>
          <c:idx val="2"/>
          <c:order val="2"/>
          <c:tx>
            <c:v>- Tol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Length!$AQ$16:$AQ$35</c:f>
              <c:numCache>
                <c:formatCode>General</c:formatCode>
                <c:ptCount val="20"/>
                <c:pt idx="0" formatCode="0.000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4-44F3-8008-037550501E9B}"/>
            </c:ext>
          </c:extLst>
        </c:ser>
        <c:ser>
          <c:idx val="3"/>
          <c:order val="3"/>
          <c:tx>
            <c:v>Nominal</c:v>
          </c:tx>
          <c:spPr>
            <a:ln w="28575">
              <a:solidFill>
                <a:srgbClr val="00FF00"/>
              </a:solidFill>
              <a:prstDash val="solid"/>
            </a:ln>
          </c:spPr>
          <c:marker>
            <c:symbol val="none"/>
          </c:marker>
          <c:val>
            <c:numRef>
              <c:f>Length!$AO$16:$AO$35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4-44F3-8008-037550501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2016"/>
        <c:axId val="88663552"/>
      </c:lineChart>
      <c:catAx>
        <c:axId val="8866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85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86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8663552"/>
        <c:scaling>
          <c:orientation val="minMax"/>
        </c:scaling>
        <c:delete val="1"/>
        <c:axPos val="l"/>
        <c:numFmt formatCode="0.00000" sourceLinked="1"/>
        <c:majorTickMark val="out"/>
        <c:minorTickMark val="none"/>
        <c:tickLblPos val="nextTo"/>
        <c:crossAx val="88662016"/>
        <c:crosses val="autoZero"/>
        <c:crossBetween val="between"/>
      </c:valAx>
      <c:spPr>
        <a:gradFill rotWithShape="0">
          <a:gsLst>
            <a:gs pos="0">
              <a:srgbClr val="FFEBFA"/>
            </a:gs>
            <a:gs pos="14999">
              <a:srgbClr val="C4D6EB"/>
            </a:gs>
            <a:gs pos="30000">
              <a:srgbClr val="85C2FF"/>
            </a:gs>
            <a:gs pos="50000">
              <a:srgbClr val="5E9EFF"/>
            </a:gs>
            <a:gs pos="70000">
              <a:srgbClr val="85C2FF"/>
            </a:gs>
            <a:gs pos="85001">
              <a:srgbClr val="C4D6EB"/>
            </a:gs>
            <a:gs pos="100000">
              <a:srgbClr val="FFEBFA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25400">
      <a:solidFill>
        <a:srgbClr val="80808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556390977443608E-2"/>
          <c:y val="8.6705202312138727E-2"/>
          <c:w val="0.95639097744360901"/>
          <c:h val="0.8323699421965318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'VPT (ASME)'!$P$7:$P$26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C-4673-9C51-DB898A1E5DB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'VPT (ASME)'!$AD$7:$AD$26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C-4673-9C51-DB898A1E5DB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'VPT (ASME)'!$AE$7:$AE$26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C-4673-9C51-DB898A1E5DBF}"/>
            </c:ext>
          </c:extLst>
        </c:ser>
        <c:ser>
          <c:idx val="3"/>
          <c:order val="3"/>
          <c:spPr>
            <a:ln w="12700">
              <a:solidFill>
                <a:srgbClr val="00FF00"/>
              </a:solidFill>
              <a:prstDash val="solid"/>
            </a:ln>
          </c:spPr>
          <c:marker>
            <c:symbol val="none"/>
          </c:marker>
          <c:val>
            <c:numRef>
              <c:f>'VPT (ASME)'!$AF$7:$AF$26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0C-4673-9C51-DB898A1E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7008"/>
        <c:axId val="178428544"/>
      </c:lineChart>
      <c:catAx>
        <c:axId val="17842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42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8428544"/>
        <c:scaling>
          <c:orientation val="minMax"/>
        </c:scaling>
        <c:delete val="1"/>
        <c:axPos val="l"/>
        <c:numFmt formatCode="0.00000" sourceLinked="1"/>
        <c:majorTickMark val="out"/>
        <c:minorTickMark val="none"/>
        <c:tickLblPos val="nextTo"/>
        <c:crossAx val="178427008"/>
        <c:crosses val="autoZero"/>
        <c:crossBetween val="between"/>
      </c:valAx>
      <c:spPr>
        <a:gradFill rotWithShape="0">
          <a:gsLst>
            <a:gs pos="0">
              <a:srgbClr val="FFEBFA"/>
            </a:gs>
            <a:gs pos="14999">
              <a:srgbClr val="C4D6EB"/>
            </a:gs>
            <a:gs pos="30000">
              <a:srgbClr val="85C2FF"/>
            </a:gs>
            <a:gs pos="50000">
              <a:srgbClr val="5E9EFF"/>
            </a:gs>
            <a:gs pos="70000">
              <a:srgbClr val="85C2FF"/>
            </a:gs>
            <a:gs pos="85001">
              <a:srgbClr val="C4D6EB"/>
            </a:gs>
            <a:gs pos="100000">
              <a:srgbClr val="FFEBFA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Tol+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(ISO)'!$G$98:$G$238</c:f>
              <c:numCache>
                <c:formatCode>0.0000</c:formatCode>
                <c:ptCount val="1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B-4F04-AC48-0C5DC0C4F0EF}"/>
            </c:ext>
          </c:extLst>
        </c:ser>
        <c:ser>
          <c:idx val="5"/>
          <c:order val="1"/>
          <c:tx>
            <c:v>Tol -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(ISO)'!$H$98:$H$238</c:f>
              <c:numCache>
                <c:formatCode>0.0000</c:formatCode>
                <c:ptCount val="1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B-4F04-AC48-0C5DC0C4F0EF}"/>
            </c:ext>
          </c:extLst>
        </c:ser>
        <c:ser>
          <c:idx val="6"/>
          <c:order val="2"/>
          <c:tx>
            <c:v>Border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(ISO)'!$I$98:$I$238</c:f>
              <c:numCache>
                <c:formatCode>0.000</c:formatCode>
                <c:ptCount val="141"/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B-4F04-AC48-0C5DC0C4F0EF}"/>
            </c:ext>
          </c:extLst>
        </c:ser>
        <c:ser>
          <c:idx val="1"/>
          <c:order val="3"/>
          <c:tx>
            <c:v>P1M1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(ISO)'!$D$98:$D$238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8B-4F04-AC48-0C5DC0C4F0EF}"/>
            </c:ext>
          </c:extLst>
        </c:ser>
        <c:ser>
          <c:idx val="2"/>
          <c:order val="4"/>
          <c:tx>
            <c:v>P1M2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(ISO)'!$E$98:$E$238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8B-4F04-AC48-0C5DC0C4F0EF}"/>
            </c:ext>
          </c:extLst>
        </c:ser>
        <c:ser>
          <c:idx val="3"/>
          <c:order val="5"/>
          <c:tx>
            <c:v>P1M3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(ISO)'!$F$98:$F$238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8B-4F04-AC48-0C5DC0C4F0EF}"/>
            </c:ext>
          </c:extLst>
        </c:ser>
        <c:ser>
          <c:idx val="0"/>
          <c:order val="6"/>
          <c:tx>
            <c:v>P2M1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68B-4F04-AC48-0C5DC0C4F0EF}"/>
              </c:ext>
            </c:extLst>
          </c:dPt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(ISO)'!$AM$98:$AM$238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8B-4F04-AC48-0C5DC0C4F0EF}"/>
            </c:ext>
          </c:extLst>
        </c:ser>
        <c:ser>
          <c:idx val="7"/>
          <c:order val="7"/>
          <c:tx>
            <c:v>P2M2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(ISO)'!$AN$98:$AN$238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8B-4F04-AC48-0C5DC0C4F0EF}"/>
            </c:ext>
          </c:extLst>
        </c:ser>
        <c:ser>
          <c:idx val="8"/>
          <c:order val="8"/>
          <c:tx>
            <c:v>P2M3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(ISO)'!$AO$98:$AO$238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8B-4F04-AC48-0C5DC0C4F0EF}"/>
            </c:ext>
          </c:extLst>
        </c:ser>
        <c:ser>
          <c:idx val="9"/>
          <c:order val="9"/>
          <c:tx>
            <c:v>P3M1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68B-4F04-AC48-0C5DC0C4F0EF}"/>
              </c:ext>
            </c:extLst>
          </c:dPt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(ISO)'!$BV$98:$BV$238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8B-4F04-AC48-0C5DC0C4F0EF}"/>
            </c:ext>
          </c:extLst>
        </c:ser>
        <c:ser>
          <c:idx val="10"/>
          <c:order val="10"/>
          <c:tx>
            <c:v>P3M2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(ISO)'!$BW$98:$BW$238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8B-4F04-AC48-0C5DC0C4F0EF}"/>
            </c:ext>
          </c:extLst>
        </c:ser>
        <c:ser>
          <c:idx val="11"/>
          <c:order val="11"/>
          <c:tx>
            <c:v>P3M3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(ISO)'!$BX$98:$BX$238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8B-4F04-AC48-0C5DC0C4F0EF}"/>
            </c:ext>
          </c:extLst>
        </c:ser>
        <c:ser>
          <c:idx val="12"/>
          <c:order val="12"/>
          <c:tx>
            <c:v>P4M1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(ISO)'!$DE$98:$DE$238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8B-4F04-AC48-0C5DC0C4F0EF}"/>
            </c:ext>
          </c:extLst>
        </c:ser>
        <c:ser>
          <c:idx val="13"/>
          <c:order val="13"/>
          <c:tx>
            <c:v>P4M2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(ISO)'!$DF$98:$DF$238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8B-4F04-AC48-0C5DC0C4F0EF}"/>
            </c:ext>
          </c:extLst>
        </c:ser>
        <c:ser>
          <c:idx val="14"/>
          <c:order val="14"/>
          <c:tx>
            <c:v>P4M3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(ISO)'!$DG$98:$DG$238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8B-4F04-AC48-0C5DC0C4F0EF}"/>
            </c:ext>
          </c:extLst>
        </c:ser>
        <c:ser>
          <c:idx val="15"/>
          <c:order val="15"/>
          <c:tx>
            <c:v>P5M1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(ISO)'!$EN$98:$EN$238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8B-4F04-AC48-0C5DC0C4F0EF}"/>
            </c:ext>
          </c:extLst>
        </c:ser>
        <c:ser>
          <c:idx val="16"/>
          <c:order val="16"/>
          <c:tx>
            <c:v>P5M2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(ISO)'!$EO$98:$EO$238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8B-4F04-AC48-0C5DC0C4F0EF}"/>
            </c:ext>
          </c:extLst>
        </c:ser>
        <c:ser>
          <c:idx val="17"/>
          <c:order val="17"/>
          <c:tx>
            <c:v>P5M3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(ISO)'!$EP$98:$EP$238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8B-4F04-AC48-0C5DC0C4F0EF}"/>
            </c:ext>
          </c:extLst>
        </c:ser>
        <c:ser>
          <c:idx val="18"/>
          <c:order val="18"/>
          <c:tx>
            <c:v>P6M1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(ISO)'!$FW$98:$FW$238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8B-4F04-AC48-0C5DC0C4F0EF}"/>
            </c:ext>
          </c:extLst>
        </c:ser>
        <c:ser>
          <c:idx val="19"/>
          <c:order val="19"/>
          <c:tx>
            <c:v>P6M2</c:v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(ISO)'!$FX$98:$FX$238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68B-4F04-AC48-0C5DC0C4F0EF}"/>
            </c:ext>
          </c:extLst>
        </c:ser>
        <c:ser>
          <c:idx val="20"/>
          <c:order val="20"/>
          <c:tx>
            <c:v>P6M3</c:v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7030A0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68B-4F04-AC48-0C5DC0C4F0EF}"/>
              </c:ext>
            </c:extLst>
          </c:dPt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(ISO)'!$FY$98:$FY$238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68B-4F04-AC48-0C5DC0C4F0EF}"/>
            </c:ext>
          </c:extLst>
        </c:ser>
        <c:ser>
          <c:idx val="21"/>
          <c:order val="21"/>
          <c:tx>
            <c:v>P7M1</c:v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(ISO)'!$HF$98:$HF$238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8B-4F04-AC48-0C5DC0C4F0EF}"/>
            </c:ext>
          </c:extLst>
        </c:ser>
        <c:ser>
          <c:idx val="22"/>
          <c:order val="22"/>
          <c:tx>
            <c:v>P7M2</c:v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(ISO)'!$HG$98:$HG$238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68B-4F04-AC48-0C5DC0C4F0EF}"/>
            </c:ext>
          </c:extLst>
        </c:ser>
        <c:ser>
          <c:idx val="23"/>
          <c:order val="23"/>
          <c:tx>
            <c:v>P7M3</c:v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(ISO)'!$HH$98:$HH$238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8B-4F04-AC48-0C5DC0C4F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737104"/>
        <c:axId val="520735792"/>
      </c:lineChart>
      <c:catAx>
        <c:axId val="520737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0735792"/>
        <c:crosses val="autoZero"/>
        <c:auto val="1"/>
        <c:lblAlgn val="ctr"/>
        <c:lblOffset val="100"/>
        <c:noMultiLvlLbl val="0"/>
      </c:catAx>
      <c:valAx>
        <c:axId val="5207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3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Formula Troubleshooting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M1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(ISO)'!$D$98:$D$238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E-4B6D-BFF7-C30232B05787}"/>
            </c:ext>
          </c:extLst>
        </c:ser>
        <c:ser>
          <c:idx val="2"/>
          <c:order val="1"/>
          <c:tx>
            <c:v>M2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(ISO)'!$E$98:$E$238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E-4B6D-BFF7-C30232B05787}"/>
            </c:ext>
          </c:extLst>
        </c:ser>
        <c:ser>
          <c:idx val="3"/>
          <c:order val="2"/>
          <c:tx>
            <c:v>M3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(ISO)'!$F$98:$F$238</c:f>
              <c:numCache>
                <c:formatCode>0.000</c:formatCode>
                <c:ptCount val="14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EE-4B6D-BFF7-C30232B05787}"/>
            </c:ext>
          </c:extLst>
        </c:ser>
        <c:ser>
          <c:idx val="4"/>
          <c:order val="3"/>
          <c:tx>
            <c:v>Tol+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(ISO)'!$G$98:$G$238</c:f>
              <c:numCache>
                <c:formatCode>0.0000</c:formatCode>
                <c:ptCount val="1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EE-4B6D-BFF7-C30232B05787}"/>
            </c:ext>
          </c:extLst>
        </c:ser>
        <c:ser>
          <c:idx val="5"/>
          <c:order val="4"/>
          <c:tx>
            <c:v>Tol -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(ISO)'!$H$98:$H$238</c:f>
              <c:numCache>
                <c:formatCode>0.0000</c:formatCode>
                <c:ptCount val="1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EE-4B6D-BFF7-C30232B05787}"/>
            </c:ext>
          </c:extLst>
        </c:ser>
        <c:ser>
          <c:idx val="6"/>
          <c:order val="5"/>
          <c:tx>
            <c:v>Border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'Euni (ISO)'!$C$98:$C$238</c:f>
              <c:numCache>
                <c:formatCode>General</c:formatCode>
                <c:ptCount val="1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</c:numCache>
            </c:numRef>
          </c:cat>
          <c:val>
            <c:numRef>
              <c:f>'Euni (ISO)'!$I$98:$I$238</c:f>
              <c:numCache>
                <c:formatCode>0.000</c:formatCode>
                <c:ptCount val="141"/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EE-4B6D-BFF7-C30232B0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737104"/>
        <c:axId val="520735792"/>
      </c:lineChart>
      <c:catAx>
        <c:axId val="52073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35792"/>
        <c:crosses val="autoZero"/>
        <c:auto val="1"/>
        <c:lblAlgn val="ctr"/>
        <c:lblOffset val="100"/>
        <c:noMultiLvlLbl val="0"/>
      </c:catAx>
      <c:valAx>
        <c:axId val="5207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3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2-42DA-8041-90970568B291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'Articulated Location'!$C$938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2-42DA-8041-90970568B291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2-42DA-8041-90970568B291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D2-42DA-8041-90970568B291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D2-42DA-8041-90970568B291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D2-42DA-8041-90970568B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A2-4300-BC93-1C6B22FEA88F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'Articulated Location'!$C$938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A2-4300-BC93-1C6B22FEA88F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A2-4300-BC93-1C6B22FEA88F}"/>
            </c:ext>
          </c:extLst>
        </c:ser>
        <c:ser>
          <c:idx val="3"/>
          <c:order val="3"/>
          <c:tx>
            <c:v>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A2-4300-BC93-1C6B22FEA88F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A2-4300-BC93-1C6B22FEA88F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A2-4300-BC93-1C6B22FEA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3-4641-88BF-23D7AF1A1ECA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'Articulated Location'!$T$938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Location'!$U$938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53-4641-88BF-23D7AF1A1ECA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Location'!$T$939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Location'!$U$939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53-4641-88BF-23D7AF1A1ECA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Location'!$T$940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Location'!$U$940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53-4641-88BF-23D7AF1A1ECA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Location'!$T$941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Location'!$U$941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53-4641-88BF-23D7AF1A1ECA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Location'!$T$942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Location'!$U$942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53-4641-88BF-23D7AF1A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A3-4B43-AC4E-8D7D46049A70}"/>
            </c:ext>
          </c:extLst>
        </c:ser>
        <c:ser>
          <c:idx val="1"/>
          <c:order val="1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'Articulated Location'!$D$938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3-4B43-AC4E-8D7D46049A70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A3-4B43-AC4E-8D7D46049A70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3-4B43-AC4E-8D7D46049A70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A3-4B43-AC4E-8D7D46049A70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A3-4B43-AC4E-8D7D4604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79-4EA2-A70D-3EDA56AA936D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'Articulated Location'!$T$938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79-4EA2-A70D-3EDA56AA936D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Location'!$T$939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79-4EA2-A70D-3EDA56AA936D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Location'!$T$940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79-4EA2-A70D-3EDA56AA936D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Location'!$T$941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79-4EA2-A70D-3EDA56AA936D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Location'!$T$942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79-4EA2-A70D-3EDA56AA9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'Articulated Location'!$C$947:$C$983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'Articulated Location'!$D$947:$D$983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90-4B28-805D-438DA95AB91B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'Articulated Location'!$U$938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90-4B28-805D-438DA95AB91B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'Articulated Location'!$U$939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90-4B28-805D-438DA95AB91B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'Articulated Location'!$U$940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90-4B28-805D-438DA95AB91B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'Articulated Location'!$U$941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90-4B28-805D-438DA95AB91B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'Articulated Location'!$U$942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'Articulated Location'!$V$942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90-4B28-805D-438DA95A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LLP!$C$947:$C$983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LLP!$D$947:$D$983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E0-4CE9-A00A-EAB9D260E75A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LLP!$C$938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0-4CE9-A00A-EAB9D260E75A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LLP!$C$939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E0-4CE9-A00A-EAB9D260E75A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LLP!$C$940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E0-4CE9-A00A-EAB9D260E75A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LLP!$C$941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E0-4CE9-A00A-EAB9D260E75A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LLP!$C$942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E0-4CE9-A00A-EAB9D260E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LLP!$C$947:$C$983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LLP!$D$947:$D$983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0-442A-9C76-03C7D1CD4AAF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LLP!$C$938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0-442A-9C76-03C7D1CD4AAF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LLP!$C$939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C0-442A-9C76-03C7D1CD4AAF}"/>
            </c:ext>
          </c:extLst>
        </c:ser>
        <c:ser>
          <c:idx val="3"/>
          <c:order val="3"/>
          <c:tx>
            <c:v>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LLP!$C$940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C0-442A-9C76-03C7D1CD4AAF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LLP!$C$941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C0-442A-9C76-03C7D1CD4AAF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LLP!$C$942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0-442A-9C76-03C7D1CD4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LLP!$C$947:$C$983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LLP!$D$947:$D$983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1-460F-AF10-E433DFA5957C}"/>
            </c:ext>
          </c:extLst>
        </c:ser>
        <c:ser>
          <c:idx val="1"/>
          <c:order val="1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LLP!$D$938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1-460F-AF10-E433DFA5957C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LLP!$D$939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1-460F-AF10-E433DFA5957C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LLP!$D$940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61-460F-AF10-E433DFA5957C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LLP!$D$941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61-460F-AF10-E433DFA5957C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LLP!$D$942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LLP!$E$942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61-460F-AF10-E433DFA59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'8-Axis'!$C$947:$C$983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'8-Axis'!$D$947:$D$983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7-49A7-9878-3A766E66A124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'8-Axis'!$C$938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B7-49A7-9878-3A766E66A124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'8-Axis'!$C$939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B7-49A7-9878-3A766E66A124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'8-Axis'!$C$940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B7-49A7-9878-3A766E66A124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'8-Axis'!$C$941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B7-49A7-9878-3A766E66A124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'8-Axis'!$C$942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B7-49A7-9878-3A766E66A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'8-Axis'!$C$947:$C$983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'8-Axis'!$D$947:$D$983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9F-4BCA-82CF-29825F830BB5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'8-Axis'!$C$938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F-4BCA-82CF-29825F830BB5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'8-Axis'!$C$939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9F-4BCA-82CF-29825F830BB5}"/>
            </c:ext>
          </c:extLst>
        </c:ser>
        <c:ser>
          <c:idx val="3"/>
          <c:order val="3"/>
          <c:tx>
            <c:v>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'8-Axis'!$C$940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9F-4BCA-82CF-29825F830BB5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'8-Axis'!$C$941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9F-4BCA-82CF-29825F830BB5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'8-Axis'!$C$942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9F-4BCA-82CF-29825F830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Tolerance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'8-Axis'!$C$947:$C$983</c:f>
              <c:numCache>
                <c:formatCode>0.00</c:formatCode>
                <c:ptCount val="37"/>
                <c:pt idx="0">
                  <c:v>100</c:v>
                </c:pt>
                <c:pt idx="1">
                  <c:v>98.480775301220802</c:v>
                </c:pt>
                <c:pt idx="2">
                  <c:v>93.969262078590845</c:v>
                </c:pt>
                <c:pt idx="3">
                  <c:v>86.602540378443877</c:v>
                </c:pt>
                <c:pt idx="4">
                  <c:v>76.604444311897808</c:v>
                </c:pt>
                <c:pt idx="5">
                  <c:v>64.278760968653941</c:v>
                </c:pt>
                <c:pt idx="6">
                  <c:v>50.000000000000014</c:v>
                </c:pt>
                <c:pt idx="7">
                  <c:v>34.202014332566883</c:v>
                </c:pt>
                <c:pt idx="8">
                  <c:v>17.36481776669304</c:v>
                </c:pt>
                <c:pt idx="9">
                  <c:v>6.1257422745431001E-15</c:v>
                </c:pt>
                <c:pt idx="10">
                  <c:v>-17.364817766693029</c:v>
                </c:pt>
                <c:pt idx="11">
                  <c:v>-34.202014332566868</c:v>
                </c:pt>
                <c:pt idx="12">
                  <c:v>-49.999999999999979</c:v>
                </c:pt>
                <c:pt idx="13">
                  <c:v>-64.278760968653941</c:v>
                </c:pt>
                <c:pt idx="14">
                  <c:v>-76.604444311897794</c:v>
                </c:pt>
                <c:pt idx="15">
                  <c:v>-86.602540378443877</c:v>
                </c:pt>
                <c:pt idx="16">
                  <c:v>-93.96926207859083</c:v>
                </c:pt>
                <c:pt idx="17">
                  <c:v>-98.480775301220802</c:v>
                </c:pt>
                <c:pt idx="18">
                  <c:v>-100</c:v>
                </c:pt>
                <c:pt idx="19">
                  <c:v>-98.480775301220802</c:v>
                </c:pt>
                <c:pt idx="20">
                  <c:v>-93.969262078590845</c:v>
                </c:pt>
                <c:pt idx="21">
                  <c:v>-86.602540378443862</c:v>
                </c:pt>
                <c:pt idx="22">
                  <c:v>-76.604444311897808</c:v>
                </c:pt>
                <c:pt idx="23">
                  <c:v>-64.278760968653941</c:v>
                </c:pt>
                <c:pt idx="24">
                  <c:v>-50.000000000000043</c:v>
                </c:pt>
                <c:pt idx="25">
                  <c:v>-34.202014332566854</c:v>
                </c:pt>
                <c:pt idx="26">
                  <c:v>-17.364817766693033</c:v>
                </c:pt>
                <c:pt idx="27">
                  <c:v>-1.83772268236293E-14</c:v>
                </c:pt>
                <c:pt idx="28">
                  <c:v>17.364817766692997</c:v>
                </c:pt>
                <c:pt idx="29">
                  <c:v>34.202014332566897</c:v>
                </c:pt>
                <c:pt idx="30">
                  <c:v>50.000000000000014</c:v>
                </c:pt>
                <c:pt idx="31">
                  <c:v>64.278760968653927</c:v>
                </c:pt>
                <c:pt idx="32">
                  <c:v>76.60444431189778</c:v>
                </c:pt>
                <c:pt idx="33">
                  <c:v>86.602540378443834</c:v>
                </c:pt>
                <c:pt idx="34">
                  <c:v>93.969262078590845</c:v>
                </c:pt>
                <c:pt idx="35">
                  <c:v>98.480775301220802</c:v>
                </c:pt>
                <c:pt idx="36">
                  <c:v>100</c:v>
                </c:pt>
              </c:numCache>
            </c:numRef>
          </c:xVal>
          <c:yVal>
            <c:numRef>
              <c:f>'8-Axis'!$D$947:$D$983</c:f>
              <c:numCache>
                <c:formatCode>0.00</c:formatCode>
                <c:ptCount val="37"/>
                <c:pt idx="0">
                  <c:v>0</c:v>
                </c:pt>
                <c:pt idx="1">
                  <c:v>17.364817766693033</c:v>
                </c:pt>
                <c:pt idx="2">
                  <c:v>34.202014332566868</c:v>
                </c:pt>
                <c:pt idx="3">
                  <c:v>49.999999999999993</c:v>
                </c:pt>
                <c:pt idx="4">
                  <c:v>64.278760968653927</c:v>
                </c:pt>
                <c:pt idx="5">
                  <c:v>76.604444311897808</c:v>
                </c:pt>
                <c:pt idx="6">
                  <c:v>86.602540378443862</c:v>
                </c:pt>
                <c:pt idx="7">
                  <c:v>93.96926207859083</c:v>
                </c:pt>
                <c:pt idx="8">
                  <c:v>98.480775301220802</c:v>
                </c:pt>
                <c:pt idx="9">
                  <c:v>100</c:v>
                </c:pt>
                <c:pt idx="10">
                  <c:v>98.480775301220802</c:v>
                </c:pt>
                <c:pt idx="11">
                  <c:v>93.969262078590845</c:v>
                </c:pt>
                <c:pt idx="12">
                  <c:v>86.602540378443877</c:v>
                </c:pt>
                <c:pt idx="13">
                  <c:v>76.604444311897808</c:v>
                </c:pt>
                <c:pt idx="14">
                  <c:v>64.278760968653941</c:v>
                </c:pt>
                <c:pt idx="15">
                  <c:v>49.999999999999993</c:v>
                </c:pt>
                <c:pt idx="16">
                  <c:v>34.20201433256689</c:v>
                </c:pt>
                <c:pt idx="17">
                  <c:v>17.364817766693026</c:v>
                </c:pt>
                <c:pt idx="18">
                  <c:v>1.22514845490862E-14</c:v>
                </c:pt>
                <c:pt idx="19">
                  <c:v>-17.364817766693047</c:v>
                </c:pt>
                <c:pt idx="20">
                  <c:v>-34.202014332566868</c:v>
                </c:pt>
                <c:pt idx="21">
                  <c:v>-50.000000000000014</c:v>
                </c:pt>
                <c:pt idx="22">
                  <c:v>-64.278760968653927</c:v>
                </c:pt>
                <c:pt idx="23">
                  <c:v>-76.604444311897794</c:v>
                </c:pt>
                <c:pt idx="24">
                  <c:v>-86.602540378443834</c:v>
                </c:pt>
                <c:pt idx="25">
                  <c:v>-93.969262078590845</c:v>
                </c:pt>
                <c:pt idx="26">
                  <c:v>-98.480775301220802</c:v>
                </c:pt>
                <c:pt idx="27">
                  <c:v>-100</c:v>
                </c:pt>
                <c:pt idx="28">
                  <c:v>-98.480775301220817</c:v>
                </c:pt>
                <c:pt idx="29">
                  <c:v>-93.96926207859083</c:v>
                </c:pt>
                <c:pt idx="30">
                  <c:v>-86.602540378443862</c:v>
                </c:pt>
                <c:pt idx="31">
                  <c:v>-76.604444311897808</c:v>
                </c:pt>
                <c:pt idx="32">
                  <c:v>-64.278760968653955</c:v>
                </c:pt>
                <c:pt idx="33">
                  <c:v>-50.000000000000043</c:v>
                </c:pt>
                <c:pt idx="34">
                  <c:v>-34.202014332566861</c:v>
                </c:pt>
                <c:pt idx="35">
                  <c:v>-17.36481776669304</c:v>
                </c:pt>
                <c:pt idx="36">
                  <c:v>-2.45029690981724E-14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6F-49D3-B56B-BDE96B2C9E05}"/>
            </c:ext>
          </c:extLst>
        </c:ser>
        <c:ser>
          <c:idx val="1"/>
          <c:order val="1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'8-Axis'!$D$938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'8-Axis'!$E$938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F-49D3-B56B-BDE96B2C9E05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'8-Axis'!$D$939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'8-Axis'!$E$939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F-49D3-B56B-BDE96B2C9E05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'8-Axis'!$D$940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6F-49D3-B56B-BDE96B2C9E05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'8-Axis'!$D$941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6F-49D3-B56B-BDE96B2C9E05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'8-Axis'!$D$942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'8-Axis'!$E$942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6F-49D3-B56B-BDE96B2C9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637176"/>
        <c:axId val="966636096"/>
      </c:scatterChart>
      <c:valAx>
        <c:axId val="966637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6096"/>
        <c:crosses val="autoZero"/>
        <c:crossBetween val="midCat"/>
      </c:valAx>
      <c:valAx>
        <c:axId val="96663609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966637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60000"/>
            <a:lumOff val="4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5">
            <a:lumMod val="10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5" dropStyle="combo" dx="26" fmlaLink="Switches!$A$2" fmlaRange="Switches!$B$3:$B$7" noThreeD="1" sel="1" val="0"/>
</file>

<file path=xl/ctrlProps/ctrlProp2.xml><?xml version="1.0" encoding="utf-8"?>
<formControlPr xmlns="http://schemas.microsoft.com/office/spreadsheetml/2009/9/main" objectType="Drop" dropLines="20" dropStyle="combo" dx="26" fmlaLink="Switches!$C$2" fmlaRange="Switches!$D$3:$D$22" noThreeD="1" sel="1" val="0"/>
</file>

<file path=xl/ctrlProps/ctrlProp3.xml><?xml version="1.0" encoding="utf-8"?>
<formControlPr xmlns="http://schemas.microsoft.com/office/spreadsheetml/2009/9/main" objectType="Drop" dropLines="26" dropStyle="combo" dx="26" fmlaLink="Switches!$E$2" fmlaRange="Switches!$F$3:$F$28" noThreeD="1" sel="1" val="0"/>
</file>

<file path=xl/ctrlProps/ctrlProp4.xml><?xml version="1.0" encoding="utf-8"?>
<formControlPr xmlns="http://schemas.microsoft.com/office/spreadsheetml/2009/9/main" objectType="Drop" dropLines="4" dropStyle="combo" dx="26" fmlaLink="Switches!$V$2" fmlaRange="Switches!$W$2:$W$5" noThreeD="1" sel="2" val="0"/>
</file>

<file path=xl/ctrlProps/ctrlProp5.xml><?xml version="1.0" encoding="utf-8"?>
<formControlPr xmlns="http://schemas.microsoft.com/office/spreadsheetml/2009/9/main" objectType="Drop" dropLines="2" dropStyle="combo" dx="26" fmlaLink="Switches!$AA$2" fmlaRange="Switches!$AB$2:$AB$3" noThreeD="1" sel="1" val="0"/>
</file>

<file path=xl/ctrlProps/ctrlProp6.xml><?xml version="1.0" encoding="utf-8"?>
<formControlPr xmlns="http://schemas.microsoft.com/office/spreadsheetml/2009/9/main" objectType="Drop" dropLines="3" dropStyle="combo" dx="26" fmlaLink="Switches!$AC$2" fmlaRange="Switches!$AD$2:$AD$4" noThreeD="1" sel="1" val="0"/>
</file>

<file path=xl/ctrlProps/ctrlProp7.xml><?xml version="1.0" encoding="utf-8"?>
<formControlPr xmlns="http://schemas.microsoft.com/office/spreadsheetml/2009/9/main" objectType="Drop" dropLines="2" dropStyle="combo" dx="26" fmlaLink="Switches!$AE$2" fmlaRange="Switches!$AF$2:$AF$3" noThreeD="1" sel="1" val="0"/>
</file>

<file path=xl/ctrlProps/ctrlProp8.xml><?xml version="1.0" encoding="utf-8"?>
<formControlPr xmlns="http://schemas.microsoft.com/office/spreadsheetml/2009/9/main" objectType="CheckBox" fmlaLink="Switches!$AG$2" lockText="1" noThreeD="1"/>
</file>

<file path=xl/ctrlProps/ctrlProp9.xml><?xml version="1.0" encoding="utf-8"?>
<formControlPr xmlns="http://schemas.microsoft.com/office/spreadsheetml/2009/9/main" objectType="Drop" dropLines="3" dropStyle="combo" dx="26" fmlaLink="Switches!$BC$3" fmlaRange="Switches!$BC$4:$BC$6" noThreeD="1" sel="1" val="0"/>
</file>

<file path=xl/ctrlProps/ctrlProp10.xml><?xml version="1.0" encoding="utf-8"?>
<formControlPr xmlns="http://schemas.microsoft.com/office/spreadsheetml/2009/9/main" objectType="Drop" dropLines="4" dropStyle="combo" dx="26" fmlaLink="Switches!$BD$3" fmlaRange="Switches!$BD$4:$BD$7" noThreeD="1" sel="1" val="0"/>
</file>

<file path=xl/ctrlProps/ctrlProp11.xml><?xml version="1.0" encoding="utf-8"?>
<formControlPr xmlns="http://schemas.microsoft.com/office/spreadsheetml/2009/9/main" objectType="Drop" dropLines="2" dropStyle="combo" dx="26" fmlaLink="Switches!$BE$3" fmlaRange="Switches!$BE$4:$BE$5" noThreeD="1" sel="1" val="0"/>
</file>

<file path=xl/ctrlProps/ctrlProp12.xml><?xml version="1.0" encoding="utf-8"?>
<formControlPr xmlns="http://schemas.microsoft.com/office/spreadsheetml/2009/9/main" objectType="Drop" dropLines="2" dropStyle="combo" dx="26" fmlaLink="Switches!$BF$3" fmlaRange="Switches!$BF$4:$BF$5" noThreeD="1" sel="1" val="0"/>
</file>

<file path=xl/ctrlProps/ctrlProp13.xml><?xml version="1.0" encoding="utf-8"?>
<formControlPr xmlns="http://schemas.microsoft.com/office/spreadsheetml/2009/9/main" objectType="Drop" dropLines="2" dropStyle="combo" dx="26" fmlaLink="Switches!$BG$3" fmlaRange="Switches!$BG$4:$BG$5" noThreeD="1" sel="1" val="0"/>
</file>

<file path=xl/ctrlProps/ctrlProp14.xml><?xml version="1.0" encoding="utf-8"?>
<formControlPr xmlns="http://schemas.microsoft.com/office/spreadsheetml/2009/9/main" objectType="Drop" dropLines="2" dropStyle="combo" dx="26" fmlaLink="Switches!$U$2" fmlaRange="Switches!$U$3:$U$4" noThreeD="1" sel="1" val="0"/>
</file>

<file path=xl/ctrlProps/ctrlProp15.xml><?xml version="1.0" encoding="utf-8"?>
<formControlPr xmlns="http://schemas.microsoft.com/office/spreadsheetml/2009/9/main" objectType="CheckBox" fmlaLink="Switches!$AL$3" lockText="1"/>
</file>

<file path=xl/ctrlProps/ctrlProp16.xml><?xml version="1.0" encoding="utf-8"?>
<formControlPr xmlns="http://schemas.microsoft.com/office/spreadsheetml/2009/9/main" objectType="CheckBox" fmlaLink="Switches!$AL$5" lockText="1"/>
</file>

<file path=xl/ctrlProps/ctrlProp17.xml><?xml version="1.0" encoding="utf-8"?>
<formControlPr xmlns="http://schemas.microsoft.com/office/spreadsheetml/2009/9/main" objectType="CheckBox" fmlaLink="Switches!$AL$4" lockText="1"/>
</file>

<file path=xl/ctrlProps/ctrlProp18.xml><?xml version="1.0" encoding="utf-8"?>
<formControlPr xmlns="http://schemas.microsoft.com/office/spreadsheetml/2009/9/main" objectType="CheckBox" fmlaLink="Switches!$AL$6" lockText="1"/>
</file>

<file path=xl/ctrlProps/ctrlProp19.xml><?xml version="1.0" encoding="utf-8"?>
<formControlPr xmlns="http://schemas.microsoft.com/office/spreadsheetml/2009/9/main" objectType="CheckBox" fmlaLink="Switches!$AL$7" lockText="1"/>
</file>

<file path=xl/ctrlProps/ctrlProp20.xml><?xml version="1.0" encoding="utf-8"?>
<formControlPr xmlns="http://schemas.microsoft.com/office/spreadsheetml/2009/9/main" objectType="CheckBox" fmlaLink="Switches!$AL$8" lockText="1"/>
</file>

<file path=xl/ctrlProps/ctrlProp21.xml><?xml version="1.0" encoding="utf-8"?>
<formControlPr xmlns="http://schemas.microsoft.com/office/spreadsheetml/2009/9/main" objectType="CheckBox" fmlaLink="Switches!$AL$9" lockText="1"/>
</file>

<file path=xl/ctrlProps/ctrlProp22.xml><?xml version="1.0" encoding="utf-8"?>
<formControlPr xmlns="http://schemas.microsoft.com/office/spreadsheetml/2009/9/main" objectType="CheckBox" fmlaLink="Switches!$AL$10" lockText="1"/>
</file>

<file path=xl/ctrlProps/ctrlProp23.xml><?xml version="1.0" encoding="utf-8"?>
<formControlPr xmlns="http://schemas.microsoft.com/office/spreadsheetml/2009/9/main" objectType="CheckBox" fmlaLink="Switches!$AL$11" lockText="1"/>
</file>

<file path=xl/ctrlProps/ctrlProp24.xml><?xml version="1.0" encoding="utf-8"?>
<formControlPr xmlns="http://schemas.microsoft.com/office/spreadsheetml/2009/9/main" objectType="CheckBox" fmlaLink="Switches!$AL$12" lockText="1"/>
</file>

<file path=xl/ctrlProps/ctrlProp25.xml><?xml version="1.0" encoding="utf-8"?>
<formControlPr xmlns="http://schemas.microsoft.com/office/spreadsheetml/2009/9/main" objectType="CheckBox" fmlaLink="Switches!$AL$13" lockText="1"/>
</file>

<file path=xl/ctrlProps/ctrlProp26.xml><?xml version="1.0" encoding="utf-8"?>
<formControlPr xmlns="http://schemas.microsoft.com/office/spreadsheetml/2009/9/main" objectType="CheckBox" fmlaLink="Switches!$AL$14" lockText="1"/>
</file>

<file path=xl/ctrlProps/ctrlProp27.xml><?xml version="1.0" encoding="utf-8"?>
<formControlPr xmlns="http://schemas.microsoft.com/office/spreadsheetml/2009/9/main" objectType="CheckBox" fmlaLink="Switches!$AL$15" lockText="1"/>
</file>

<file path=xl/ctrlProps/ctrlProp28.xml><?xml version="1.0" encoding="utf-8"?>
<formControlPr xmlns="http://schemas.microsoft.com/office/spreadsheetml/2009/9/main" objectType="CheckBox" fmlaLink="Switches!$AL$16" lockText="1"/>
</file>

<file path=xl/ctrlProps/ctrlProp29.xml><?xml version="1.0" encoding="utf-8"?>
<formControlPr xmlns="http://schemas.microsoft.com/office/spreadsheetml/2009/9/main" objectType="CheckBox" fmlaLink="Switches!$AL$17" lockText="1"/>
</file>

<file path=xl/ctrlProps/ctrlProp30.xml><?xml version="1.0" encoding="utf-8"?>
<formControlPr xmlns="http://schemas.microsoft.com/office/spreadsheetml/2009/9/main" objectType="CheckBox" fmlaLink="Switches!$AL$18" lockText="1"/>
</file>

<file path=xl/ctrlProps/ctrlProp31.xml><?xml version="1.0" encoding="utf-8"?>
<formControlPr xmlns="http://schemas.microsoft.com/office/spreadsheetml/2009/9/main" objectType="CheckBox" fmlaLink="Switches!$AL$19" lockText="1"/>
</file>

<file path=xl/ctrlProps/ctrlProp32.xml><?xml version="1.0" encoding="utf-8"?>
<formControlPr xmlns="http://schemas.microsoft.com/office/spreadsheetml/2009/9/main" objectType="CheckBox" fmlaLink="Switches!$AL$20" lockText="1"/>
</file>

<file path=xl/ctrlProps/ctrlProp33.xml><?xml version="1.0" encoding="utf-8"?>
<formControlPr xmlns="http://schemas.microsoft.com/office/spreadsheetml/2009/9/main" objectType="CheckBox" fmlaLink="Switches!$AL$21" lockText="1"/>
</file>

<file path=xl/ctrlProps/ctrlProp34.xml><?xml version="1.0" encoding="utf-8"?>
<formControlPr xmlns="http://schemas.microsoft.com/office/spreadsheetml/2009/9/main" objectType="CheckBox" fmlaLink="Switches!$AL$22" lockText="1"/>
</file>

<file path=xl/ctrlProps/ctrlProp35.xml><?xml version="1.0" encoding="utf-8"?>
<formControlPr xmlns="http://schemas.microsoft.com/office/spreadsheetml/2009/9/main" objectType="CheckBox" fmlaLink="Switches!$AL$23" lockText="1"/>
</file>

<file path=xl/ctrlProps/ctrlProp36.xml><?xml version="1.0" encoding="utf-8"?>
<formControlPr xmlns="http://schemas.microsoft.com/office/spreadsheetml/2009/9/main" objectType="CheckBox" fmlaLink="Switches!$AK$3" lockText="1"/>
</file>

<file path=xl/ctrlProps/ctrlProp37.xml><?xml version="1.0" encoding="utf-8"?>
<formControlPr xmlns="http://schemas.microsoft.com/office/spreadsheetml/2009/9/main" objectType="CheckBox" fmlaLink="Switches!$AK$4" lockText="1"/>
</file>

<file path=xl/ctrlProps/ctrlProp38.xml><?xml version="1.0" encoding="utf-8"?>
<formControlPr xmlns="http://schemas.microsoft.com/office/spreadsheetml/2009/9/main" objectType="CheckBox" fmlaLink="Switches!$AK$5" lockText="1"/>
</file>

<file path=xl/ctrlProps/ctrlProp39.xml><?xml version="1.0" encoding="utf-8"?>
<formControlPr xmlns="http://schemas.microsoft.com/office/spreadsheetml/2009/9/main" objectType="CheckBox" fmlaLink="Switches!$AK$6" lockText="1"/>
</file>

<file path=xl/ctrlProps/ctrlProp40.xml><?xml version="1.0" encoding="utf-8"?>
<formControlPr xmlns="http://schemas.microsoft.com/office/spreadsheetml/2009/9/main" objectType="CheckBox" fmlaLink="Switches!$AK$7" lockText="1"/>
</file>

<file path=xl/ctrlProps/ctrlProp41.xml><?xml version="1.0" encoding="utf-8"?>
<formControlPr xmlns="http://schemas.microsoft.com/office/spreadsheetml/2009/9/main" objectType="CheckBox" fmlaLink="Switches!$AK$8" lockText="1"/>
</file>

<file path=xl/ctrlProps/ctrlProp42.xml><?xml version="1.0" encoding="utf-8"?>
<formControlPr xmlns="http://schemas.microsoft.com/office/spreadsheetml/2009/9/main" objectType="CheckBox" fmlaLink="Switches!$AK$9" lockText="1"/>
</file>

<file path=xl/ctrlProps/ctrlProp43.xml><?xml version="1.0" encoding="utf-8"?>
<formControlPr xmlns="http://schemas.microsoft.com/office/spreadsheetml/2009/9/main" objectType="CheckBox" fmlaLink="Switches!$AK$10" lockText="1"/>
</file>

<file path=xl/ctrlProps/ctrlProp44.xml><?xml version="1.0" encoding="utf-8"?>
<formControlPr xmlns="http://schemas.microsoft.com/office/spreadsheetml/2009/9/main" objectType="CheckBox" fmlaLink="Switches!$AK$11" lockText="1"/>
</file>

<file path=xl/ctrlProps/ctrlProp45.xml><?xml version="1.0" encoding="utf-8"?>
<formControlPr xmlns="http://schemas.microsoft.com/office/spreadsheetml/2009/9/main" objectType="CheckBox" fmlaLink="Switches!$AK$12" lockText="1"/>
</file>

<file path=xl/ctrlProps/ctrlProp46.xml><?xml version="1.0" encoding="utf-8"?>
<formControlPr xmlns="http://schemas.microsoft.com/office/spreadsheetml/2009/9/main" objectType="CheckBox" fmlaLink="Switches!$AK$13" lockText="1"/>
</file>

<file path=xl/ctrlProps/ctrlProp47.xml><?xml version="1.0" encoding="utf-8"?>
<formControlPr xmlns="http://schemas.microsoft.com/office/spreadsheetml/2009/9/main" objectType="CheckBox" fmlaLink="Switches!$AK$14" lockText="1"/>
</file>

<file path=xl/ctrlProps/ctrlProp48.xml><?xml version="1.0" encoding="utf-8"?>
<formControlPr xmlns="http://schemas.microsoft.com/office/spreadsheetml/2009/9/main" objectType="CheckBox" fmlaLink="Switches!$AK$15" lockText="1"/>
</file>

<file path=xl/ctrlProps/ctrlProp49.xml><?xml version="1.0" encoding="utf-8"?>
<formControlPr xmlns="http://schemas.microsoft.com/office/spreadsheetml/2009/9/main" objectType="CheckBox" fmlaLink="Switches!$AK$16" lockText="1"/>
</file>

<file path=xl/ctrlProps/ctrlProp50.xml><?xml version="1.0" encoding="utf-8"?>
<formControlPr xmlns="http://schemas.microsoft.com/office/spreadsheetml/2009/9/main" objectType="CheckBox" fmlaLink="Switches!$AK$17" lockText="1"/>
</file>

<file path=xl/ctrlProps/ctrlProp51.xml><?xml version="1.0" encoding="utf-8"?>
<formControlPr xmlns="http://schemas.microsoft.com/office/spreadsheetml/2009/9/main" objectType="CheckBox" fmlaLink="Switches!$AK$18" lockText="1"/>
</file>

<file path=xl/ctrlProps/ctrlProp52.xml><?xml version="1.0" encoding="utf-8"?>
<formControlPr xmlns="http://schemas.microsoft.com/office/spreadsheetml/2009/9/main" objectType="CheckBox" fmlaLink="Switches!$AK$19" lockText="1"/>
</file>

<file path=xl/ctrlProps/ctrlProp53.xml><?xml version="1.0" encoding="utf-8"?>
<formControlPr xmlns="http://schemas.microsoft.com/office/spreadsheetml/2009/9/main" objectType="CheckBox" fmlaLink="Switches!$AK$20" lockText="1"/>
</file>

<file path=xl/ctrlProps/ctrlProp54.xml><?xml version="1.0" encoding="utf-8"?>
<formControlPr xmlns="http://schemas.microsoft.com/office/spreadsheetml/2009/9/main" objectType="CheckBox" fmlaLink="Switches!$AK$21" lockText="1"/>
</file>

<file path=xl/ctrlProps/ctrlProp55.xml><?xml version="1.0" encoding="utf-8"?>
<formControlPr xmlns="http://schemas.microsoft.com/office/spreadsheetml/2009/9/main" objectType="CheckBox" fmlaLink="Switches!$AK$22" lockText="1"/>
</file>

<file path=xl/ctrlProps/ctrlProp56.xml><?xml version="1.0" encoding="utf-8"?>
<formControlPr xmlns="http://schemas.microsoft.com/office/spreadsheetml/2009/9/main" objectType="CheckBox" fmlaLink="Switches!$AK$23" lockText="1"/>
</file>

<file path=xl/ctrlProps/ctrlProp57.xml><?xml version="1.0" encoding="utf-8"?>
<formControlPr xmlns="http://schemas.microsoft.com/office/spreadsheetml/2009/9/main" objectType="CheckBox" fmlaLink="Switches!$AL$24" lockText="1"/>
</file>

<file path=xl/ctrlProps/ctrlProp58.xml><?xml version="1.0" encoding="utf-8"?>
<formControlPr xmlns="http://schemas.microsoft.com/office/spreadsheetml/2009/9/main" objectType="CheckBox" fmlaLink="Switches!$AK$24" lockText="1"/>
</file>

<file path=xl/ctrlProps/ctrlProp59.xml><?xml version="1.0" encoding="utf-8"?>
<formControlPr xmlns="http://schemas.microsoft.com/office/spreadsheetml/2009/9/main" objectType="CheckBox" fmlaLink="Switches!$AL$25" lockText="1"/>
</file>

<file path=xl/ctrlProps/ctrlProp60.xml><?xml version="1.0" encoding="utf-8"?>
<formControlPr xmlns="http://schemas.microsoft.com/office/spreadsheetml/2009/9/main" objectType="CheckBox" fmlaLink="Switches!$AK$25" lockText="1"/>
</file>

<file path=xl/ctrlProps/ctrlProp61.xml><?xml version="1.0" encoding="utf-8"?>
<formControlPr xmlns="http://schemas.microsoft.com/office/spreadsheetml/2009/9/main" objectType="CheckBox" fmlaLink="Switches!$AL$26" lockText="1"/>
</file>

<file path=xl/ctrlProps/ctrlProp62.xml><?xml version="1.0" encoding="utf-8"?>
<formControlPr xmlns="http://schemas.microsoft.com/office/spreadsheetml/2009/9/main" objectType="CheckBox" fmlaLink="Switches!$AK$26" lockText="1"/>
</file>

<file path=xl/ctrlProps/ctrlProp63.xml><?xml version="1.0" encoding="utf-8"?>
<formControlPr xmlns="http://schemas.microsoft.com/office/spreadsheetml/2009/9/main" objectType="CheckBox" fmlaLink="Switches!$AL$27" lockText="1"/>
</file>

<file path=xl/ctrlProps/ctrlProp64.xml><?xml version="1.0" encoding="utf-8"?>
<formControlPr xmlns="http://schemas.microsoft.com/office/spreadsheetml/2009/9/main" objectType="CheckBox" fmlaLink="Switches!$AK$27" lockText="1"/>
</file>

<file path=xl/ctrlProps/ctrlProp65.xml><?xml version="1.0" encoding="utf-8"?>
<formControlPr xmlns="http://schemas.microsoft.com/office/spreadsheetml/2009/9/main" objectType="CheckBox" fmlaLink="Switches!$AL$28" lockText="1"/>
</file>

<file path=xl/ctrlProps/ctrlProp66.xml><?xml version="1.0" encoding="utf-8"?>
<formControlPr xmlns="http://schemas.microsoft.com/office/spreadsheetml/2009/9/main" objectType="CheckBox" fmlaLink="Switches!$AK$28" lockText="1"/>
</file>

<file path=xl/ctrlProps/ctrlProp67.xml><?xml version="1.0" encoding="utf-8"?>
<formControlPr xmlns="http://schemas.microsoft.com/office/spreadsheetml/2009/9/main" objectType="CheckBox" fmlaLink="Switches!$AL$29" lockText="1"/>
</file>

<file path=xl/ctrlProps/ctrlProp68.xml><?xml version="1.0" encoding="utf-8"?>
<formControlPr xmlns="http://schemas.microsoft.com/office/spreadsheetml/2009/9/main" objectType="CheckBox" fmlaLink="Switches!$AK$29" lockText="1"/>
</file>

<file path=xl/ctrlProps/ctrlProp69.xml><?xml version="1.0" encoding="utf-8"?>
<formControlPr xmlns="http://schemas.microsoft.com/office/spreadsheetml/2009/9/main" objectType="CheckBox" fmlaLink="Switches!$AL$30" lockText="1"/>
</file>

<file path=xl/ctrlProps/ctrlProp70.xml><?xml version="1.0" encoding="utf-8"?>
<formControlPr xmlns="http://schemas.microsoft.com/office/spreadsheetml/2009/9/main" objectType="CheckBox" fmlaLink="Switches!$AK$30" lockText="1"/>
</file>

<file path=xl/ctrlProps/ctrlProp71.xml><?xml version="1.0" encoding="utf-8"?>
<formControlPr xmlns="http://schemas.microsoft.com/office/spreadsheetml/2009/9/main" objectType="CheckBox" fmlaLink="Switches!$AL$31" lockText="1"/>
</file>

<file path=xl/ctrlProps/ctrlProp72.xml><?xml version="1.0" encoding="utf-8"?>
<formControlPr xmlns="http://schemas.microsoft.com/office/spreadsheetml/2009/9/main" objectType="CheckBox" fmlaLink="Switches!$AK$31" lockText="1"/>
</file>

<file path=xl/ctrlProps/ctrlProp73.xml><?xml version="1.0" encoding="utf-8"?>
<formControlPr xmlns="http://schemas.microsoft.com/office/spreadsheetml/2009/9/main" objectType="CheckBox" fmlaLink="Switches!$AL$32" lockText="1"/>
</file>

<file path=xl/ctrlProps/ctrlProp74.xml><?xml version="1.0" encoding="utf-8"?>
<formControlPr xmlns="http://schemas.microsoft.com/office/spreadsheetml/2009/9/main" objectType="CheckBox" fmlaLink="Switches!$AK$32" lockText="1"/>
</file>

<file path=xl/ctrlProps/ctrlProp75.xml><?xml version="1.0" encoding="utf-8"?>
<formControlPr xmlns="http://schemas.microsoft.com/office/spreadsheetml/2009/9/main" objectType="CheckBox" fmlaLink="Switches!$AL$33" lockText="1"/>
</file>

<file path=xl/ctrlProps/ctrlProp76.xml><?xml version="1.0" encoding="utf-8"?>
<formControlPr xmlns="http://schemas.microsoft.com/office/spreadsheetml/2009/9/main" objectType="CheckBox" fmlaLink="Switches!$AK$33" lockText="1"/>
</file>

<file path=xl/ctrlProps/ctrlProp77.xml><?xml version="1.0" encoding="utf-8"?>
<formControlPr xmlns="http://schemas.microsoft.com/office/spreadsheetml/2009/9/main" objectType="CheckBox" fmlaLink="Switches!$AL$34" lockText="1"/>
</file>

<file path=xl/ctrlProps/ctrlProp78.xml><?xml version="1.0" encoding="utf-8"?>
<formControlPr xmlns="http://schemas.microsoft.com/office/spreadsheetml/2009/9/main" objectType="CheckBox" fmlaLink="Switches!$AK$34" lockText="1"/>
</file>

<file path=xl/ctrlProps/ctrlProp79.xml><?xml version="1.0" encoding="utf-8"?>
<formControlPr xmlns="http://schemas.microsoft.com/office/spreadsheetml/2009/9/main" objectType="CheckBox" fmlaLink="Switches!$AL$35" lockText="1"/>
</file>

<file path=xl/ctrlProps/ctrlProp80.xml><?xml version="1.0" encoding="utf-8"?>
<formControlPr xmlns="http://schemas.microsoft.com/office/spreadsheetml/2009/9/main" objectType="CheckBox" fmlaLink="Switches!$AK$35" lockText="1"/>
</file>

<file path=xl/ctrlProps/ctrlProp81.xml><?xml version="1.0" encoding="utf-8"?>
<formControlPr xmlns="http://schemas.microsoft.com/office/spreadsheetml/2009/9/main" objectType="CheckBox" fmlaLink="Switches!$AM$3" lockText="1"/>
</file>

<file path=xl/ctrlProps/ctrlProp82.xml><?xml version="1.0" encoding="utf-8"?>
<formControlPr xmlns="http://schemas.microsoft.com/office/spreadsheetml/2009/9/main" objectType="CheckBox" fmlaLink="Switches!$AM$4" lockText="1"/>
</file>

<file path=xl/ctrlProps/ctrlProp83.xml><?xml version="1.0" encoding="utf-8"?>
<formControlPr xmlns="http://schemas.microsoft.com/office/spreadsheetml/2009/9/main" objectType="CheckBox" fmlaLink="Switches!$AM$5" lockText="1"/>
</file>

<file path=xl/ctrlProps/ctrlProp84.xml><?xml version="1.0" encoding="utf-8"?>
<formControlPr xmlns="http://schemas.microsoft.com/office/spreadsheetml/2009/9/main" objectType="CheckBox" fmlaLink="Switches!$AM$6" lockText="1"/>
</file>

<file path=xl/ctrlProps/ctrlProp85.xml><?xml version="1.0" encoding="utf-8"?>
<formControlPr xmlns="http://schemas.microsoft.com/office/spreadsheetml/2009/9/main" objectType="CheckBox" fmlaLink="Switches!$AM$7" lockText="1"/>
</file>

<file path=xl/ctrlProps/ctrlProp86.xml><?xml version="1.0" encoding="utf-8"?>
<formControlPr xmlns="http://schemas.microsoft.com/office/spreadsheetml/2009/9/main" objectType="CheckBox" fmlaLink="Switches!$AM$8" lockText="1"/>
</file>

<file path=xl/ctrlProps/ctrlProp87.xml><?xml version="1.0" encoding="utf-8"?>
<formControlPr xmlns="http://schemas.microsoft.com/office/spreadsheetml/2009/9/main" objectType="CheckBox" fmlaLink="Switches!$AM$9" lockText="1"/>
</file>

<file path=xl/ctrlProps/ctrlProp88.xml><?xml version="1.0" encoding="utf-8"?>
<formControlPr xmlns="http://schemas.microsoft.com/office/spreadsheetml/2009/9/main" objectType="CheckBox" fmlaLink="Switches!$AM$10" lockText="1"/>
</file>

<file path=xl/ctrlProps/ctrlProp89.xml><?xml version="1.0" encoding="utf-8"?>
<formControlPr xmlns="http://schemas.microsoft.com/office/spreadsheetml/2009/9/main" objectType="CheckBox" fmlaLink="Switches!$AM$11" lockText="1"/>
</file>

<file path=xl/ctrlProps/ctrlProp90.xml><?xml version="1.0" encoding="utf-8"?>
<formControlPr xmlns="http://schemas.microsoft.com/office/spreadsheetml/2009/9/main" objectType="CheckBox" fmlaLink="Switches!$AM$12" lockText="1"/>
</file>

<file path=xl/ctrlProps/ctrlProp91.xml><?xml version="1.0" encoding="utf-8"?>
<formControlPr xmlns="http://schemas.microsoft.com/office/spreadsheetml/2009/9/main" objectType="CheckBox" fmlaLink="Switches!$AM$13" lockText="1"/>
</file>

<file path=xl/ctrlProps/ctrlProp92.xml><?xml version="1.0" encoding="utf-8"?>
<formControlPr xmlns="http://schemas.microsoft.com/office/spreadsheetml/2009/9/main" objectType="CheckBox" fmlaLink="Switches!$AM$14" lockText="1"/>
</file>

<file path=xl/ctrlProps/ctrlProp93.xml><?xml version="1.0" encoding="utf-8"?>
<formControlPr xmlns="http://schemas.microsoft.com/office/spreadsheetml/2009/9/main" objectType="CheckBox" fmlaLink="Switches!$AM$15" lockText="1"/>
</file>

<file path=xl/ctrlProps/ctrlProp94.xml><?xml version="1.0" encoding="utf-8"?>
<formControlPr xmlns="http://schemas.microsoft.com/office/spreadsheetml/2009/9/main" objectType="CheckBox" fmlaLink="Switches!$AM$16" lockText="1"/>
</file>

<file path=xl/ctrlProps/ctrlProp95.xml><?xml version="1.0" encoding="utf-8"?>
<formControlPr xmlns="http://schemas.microsoft.com/office/spreadsheetml/2009/9/main" objectType="CheckBox" fmlaLink="Switches!$AM$17" lockText="1"/>
</file>

<file path=xl/ctrlProps/ctrlProp96.xml><?xml version="1.0" encoding="utf-8"?>
<formControlPr xmlns="http://schemas.microsoft.com/office/spreadsheetml/2009/9/main" objectType="CheckBox" fmlaLink="Switches!$AM$18" lockText="1"/>
</file>

<file path=xl/ctrlProps/ctrlProp97.xml><?xml version="1.0" encoding="utf-8"?>
<formControlPr xmlns="http://schemas.microsoft.com/office/spreadsheetml/2009/9/main" objectType="CheckBox" fmlaLink="Switches!$AM$19" lockText="1"/>
</file>

<file path=xl/ctrlProps/ctrlProp98.xml><?xml version="1.0" encoding="utf-8"?>
<formControlPr xmlns="http://schemas.microsoft.com/office/spreadsheetml/2009/9/main" objectType="CheckBox" fmlaLink="Switches!$AM$20" lockText="1"/>
</file>

<file path=xl/ctrlProps/ctrlProp99.xml><?xml version="1.0" encoding="utf-8"?>
<formControlPr xmlns="http://schemas.microsoft.com/office/spreadsheetml/2009/9/main" objectType="CheckBox" fmlaLink="Switches!$AM$21" lockText="1"/>
</file>

<file path=xl/ctrlProps/ctrlProp100.xml><?xml version="1.0" encoding="utf-8"?>
<formControlPr xmlns="http://schemas.microsoft.com/office/spreadsheetml/2009/9/main" objectType="CheckBox" fmlaLink="Switches!$AM$22" lockText="1"/>
</file>

<file path=xl/ctrlProps/ctrlProp101.xml><?xml version="1.0" encoding="utf-8"?>
<formControlPr xmlns="http://schemas.microsoft.com/office/spreadsheetml/2009/9/main" objectType="CheckBox" fmlaLink="Switches!$AM$23" lockText="1"/>
</file>

<file path=xl/ctrlProps/ctrlProp102.xml><?xml version="1.0" encoding="utf-8"?>
<formControlPr xmlns="http://schemas.microsoft.com/office/spreadsheetml/2009/9/main" objectType="CheckBox" fmlaLink="Switches!$AM$24" lockText="1"/>
</file>

<file path=xl/ctrlProps/ctrlProp103.xml><?xml version="1.0" encoding="utf-8"?>
<formControlPr xmlns="http://schemas.microsoft.com/office/spreadsheetml/2009/9/main" objectType="CheckBox" fmlaLink="Switches!$AM$25" lockText="1"/>
</file>

<file path=xl/ctrlProps/ctrlProp104.xml><?xml version="1.0" encoding="utf-8"?>
<formControlPr xmlns="http://schemas.microsoft.com/office/spreadsheetml/2009/9/main" objectType="CheckBox" fmlaLink="Switches!$AM$26" lockText="1"/>
</file>

<file path=xl/ctrlProps/ctrlProp105.xml><?xml version="1.0" encoding="utf-8"?>
<formControlPr xmlns="http://schemas.microsoft.com/office/spreadsheetml/2009/9/main" objectType="CheckBox" fmlaLink="Switches!$AM$27" lockText="1"/>
</file>

<file path=xl/ctrlProps/ctrlProp106.xml><?xml version="1.0" encoding="utf-8"?>
<formControlPr xmlns="http://schemas.microsoft.com/office/spreadsheetml/2009/9/main" objectType="CheckBox" fmlaLink="Switches!$AM$28" lockText="1"/>
</file>

<file path=xl/ctrlProps/ctrlProp107.xml><?xml version="1.0" encoding="utf-8"?>
<formControlPr xmlns="http://schemas.microsoft.com/office/spreadsheetml/2009/9/main" objectType="CheckBox" fmlaLink="Switches!$AM$29" lockText="1"/>
</file>

<file path=xl/ctrlProps/ctrlProp108.xml><?xml version="1.0" encoding="utf-8"?>
<formControlPr xmlns="http://schemas.microsoft.com/office/spreadsheetml/2009/9/main" objectType="CheckBox" fmlaLink="Switches!$AM$30" lockText="1"/>
</file>

<file path=xl/ctrlProps/ctrlProp109.xml><?xml version="1.0" encoding="utf-8"?>
<formControlPr xmlns="http://schemas.microsoft.com/office/spreadsheetml/2009/9/main" objectType="CheckBox" fmlaLink="Switches!$AM$31" lockText="1"/>
</file>

<file path=xl/ctrlProps/ctrlProp110.xml><?xml version="1.0" encoding="utf-8"?>
<formControlPr xmlns="http://schemas.microsoft.com/office/spreadsheetml/2009/9/main" objectType="CheckBox" fmlaLink="Switches!$AM$32" lockText="1"/>
</file>

<file path=xl/ctrlProps/ctrlProp111.xml><?xml version="1.0" encoding="utf-8"?>
<formControlPr xmlns="http://schemas.microsoft.com/office/spreadsheetml/2009/9/main" objectType="CheckBox" fmlaLink="Switches!$AM$33" lockText="1"/>
</file>

<file path=xl/ctrlProps/ctrlProp112.xml><?xml version="1.0" encoding="utf-8"?>
<formControlPr xmlns="http://schemas.microsoft.com/office/spreadsheetml/2009/9/main" objectType="CheckBox" fmlaLink="Switches!$AM$34" lockText="1"/>
</file>

<file path=xl/ctrlProps/ctrlProp113.xml><?xml version="1.0" encoding="utf-8"?>
<formControlPr xmlns="http://schemas.microsoft.com/office/spreadsheetml/2009/9/main" objectType="CheckBox" fmlaLink="Switches!$AM$35" lockText="1"/>
</file>

<file path=xl/ctrlProps/ctrlProp114.xml><?xml version="1.0" encoding="utf-8"?>
<formControlPr xmlns="http://schemas.microsoft.com/office/spreadsheetml/2009/9/main" objectType="CheckBox" fmlaLink="Switches!$AN$3" lockText="1"/>
</file>

<file path=xl/ctrlProps/ctrlProp115.xml><?xml version="1.0" encoding="utf-8"?>
<formControlPr xmlns="http://schemas.microsoft.com/office/spreadsheetml/2009/9/main" objectType="CheckBox" fmlaLink="Switches!$AN$4" lockText="1"/>
</file>

<file path=xl/ctrlProps/ctrlProp116.xml><?xml version="1.0" encoding="utf-8"?>
<formControlPr xmlns="http://schemas.microsoft.com/office/spreadsheetml/2009/9/main" objectType="CheckBox" fmlaLink="Switches!$AN$5" lockText="1"/>
</file>

<file path=xl/ctrlProps/ctrlProp117.xml><?xml version="1.0" encoding="utf-8"?>
<formControlPr xmlns="http://schemas.microsoft.com/office/spreadsheetml/2009/9/main" objectType="CheckBox" fmlaLink="Switches!$AN$6" lockText="1"/>
</file>

<file path=xl/ctrlProps/ctrlProp118.xml><?xml version="1.0" encoding="utf-8"?>
<formControlPr xmlns="http://schemas.microsoft.com/office/spreadsheetml/2009/9/main" objectType="CheckBox" fmlaLink="Switches!$AN$7" lockText="1"/>
</file>

<file path=xl/ctrlProps/ctrlProp119.xml><?xml version="1.0" encoding="utf-8"?>
<formControlPr xmlns="http://schemas.microsoft.com/office/spreadsheetml/2009/9/main" objectType="CheckBox" fmlaLink="Switches!$AN$8" lockText="1"/>
</file>

<file path=xl/ctrlProps/ctrlProp120.xml><?xml version="1.0" encoding="utf-8"?>
<formControlPr xmlns="http://schemas.microsoft.com/office/spreadsheetml/2009/9/main" objectType="CheckBox" fmlaLink="Switches!$AN$9" lockText="1"/>
</file>

<file path=xl/ctrlProps/ctrlProp121.xml><?xml version="1.0" encoding="utf-8"?>
<formControlPr xmlns="http://schemas.microsoft.com/office/spreadsheetml/2009/9/main" objectType="CheckBox" fmlaLink="Switches!$AN$10" lockText="1"/>
</file>

<file path=xl/ctrlProps/ctrlProp122.xml><?xml version="1.0" encoding="utf-8"?>
<formControlPr xmlns="http://schemas.microsoft.com/office/spreadsheetml/2009/9/main" objectType="CheckBox" fmlaLink="Switches!$AN$11" lockText="1"/>
</file>

<file path=xl/ctrlProps/ctrlProp123.xml><?xml version="1.0" encoding="utf-8"?>
<formControlPr xmlns="http://schemas.microsoft.com/office/spreadsheetml/2009/9/main" objectType="CheckBox" fmlaLink="Switches!$AN$12" lockText="1"/>
</file>

<file path=xl/ctrlProps/ctrlProp124.xml><?xml version="1.0" encoding="utf-8"?>
<formControlPr xmlns="http://schemas.microsoft.com/office/spreadsheetml/2009/9/main" objectType="CheckBox" fmlaLink="Switches!$AN$13" lockText="1"/>
</file>

<file path=xl/ctrlProps/ctrlProp125.xml><?xml version="1.0" encoding="utf-8"?>
<formControlPr xmlns="http://schemas.microsoft.com/office/spreadsheetml/2009/9/main" objectType="CheckBox" fmlaLink="Switches!$AN$14" lockText="1"/>
</file>

<file path=xl/ctrlProps/ctrlProp126.xml><?xml version="1.0" encoding="utf-8"?>
<formControlPr xmlns="http://schemas.microsoft.com/office/spreadsheetml/2009/9/main" objectType="CheckBox" fmlaLink="Switches!$AN$15" lockText="1"/>
</file>

<file path=xl/ctrlProps/ctrlProp127.xml><?xml version="1.0" encoding="utf-8"?>
<formControlPr xmlns="http://schemas.microsoft.com/office/spreadsheetml/2009/9/main" objectType="CheckBox" fmlaLink="Switches!$AN$16" lockText="1"/>
</file>

<file path=xl/ctrlProps/ctrlProp128.xml><?xml version="1.0" encoding="utf-8"?>
<formControlPr xmlns="http://schemas.microsoft.com/office/spreadsheetml/2009/9/main" objectType="CheckBox" fmlaLink="Switches!$AN$17" lockText="1"/>
</file>

<file path=xl/ctrlProps/ctrlProp129.xml><?xml version="1.0" encoding="utf-8"?>
<formControlPr xmlns="http://schemas.microsoft.com/office/spreadsheetml/2009/9/main" objectType="CheckBox" fmlaLink="Switches!$AN$18" lockText="1"/>
</file>

<file path=xl/ctrlProps/ctrlProp130.xml><?xml version="1.0" encoding="utf-8"?>
<formControlPr xmlns="http://schemas.microsoft.com/office/spreadsheetml/2009/9/main" objectType="CheckBox" fmlaLink="Switches!$AN$19" lockText="1"/>
</file>

<file path=xl/ctrlProps/ctrlProp131.xml><?xml version="1.0" encoding="utf-8"?>
<formControlPr xmlns="http://schemas.microsoft.com/office/spreadsheetml/2009/9/main" objectType="CheckBox" fmlaLink="Switches!$AN$20" lockText="1"/>
</file>

<file path=xl/ctrlProps/ctrlProp132.xml><?xml version="1.0" encoding="utf-8"?>
<formControlPr xmlns="http://schemas.microsoft.com/office/spreadsheetml/2009/9/main" objectType="CheckBox" fmlaLink="Switches!$AN$21" lockText="1"/>
</file>

<file path=xl/ctrlProps/ctrlProp133.xml><?xml version="1.0" encoding="utf-8"?>
<formControlPr xmlns="http://schemas.microsoft.com/office/spreadsheetml/2009/9/main" objectType="CheckBox" fmlaLink="Switches!$AN$22" lockText="1"/>
</file>

<file path=xl/ctrlProps/ctrlProp134.xml><?xml version="1.0" encoding="utf-8"?>
<formControlPr xmlns="http://schemas.microsoft.com/office/spreadsheetml/2009/9/main" objectType="CheckBox" fmlaLink="Switches!$AN$23" lockText="1"/>
</file>

<file path=xl/ctrlProps/ctrlProp135.xml><?xml version="1.0" encoding="utf-8"?>
<formControlPr xmlns="http://schemas.microsoft.com/office/spreadsheetml/2009/9/main" objectType="CheckBox" fmlaLink="Switches!$AN$24" lockText="1"/>
</file>

<file path=xl/ctrlProps/ctrlProp136.xml><?xml version="1.0" encoding="utf-8"?>
<formControlPr xmlns="http://schemas.microsoft.com/office/spreadsheetml/2009/9/main" objectType="CheckBox" fmlaLink="Switches!$AN$25" lockText="1"/>
</file>

<file path=xl/ctrlProps/ctrlProp137.xml><?xml version="1.0" encoding="utf-8"?>
<formControlPr xmlns="http://schemas.microsoft.com/office/spreadsheetml/2009/9/main" objectType="CheckBox" fmlaLink="Switches!$AN$26" lockText="1"/>
</file>

<file path=xl/ctrlProps/ctrlProp138.xml><?xml version="1.0" encoding="utf-8"?>
<formControlPr xmlns="http://schemas.microsoft.com/office/spreadsheetml/2009/9/main" objectType="CheckBox" fmlaLink="Switches!$AN$27" lockText="1"/>
</file>

<file path=xl/ctrlProps/ctrlProp139.xml><?xml version="1.0" encoding="utf-8"?>
<formControlPr xmlns="http://schemas.microsoft.com/office/spreadsheetml/2009/9/main" objectType="CheckBox" fmlaLink="Switches!$AN$28" lockText="1"/>
</file>

<file path=xl/ctrlProps/ctrlProp140.xml><?xml version="1.0" encoding="utf-8"?>
<formControlPr xmlns="http://schemas.microsoft.com/office/spreadsheetml/2009/9/main" objectType="CheckBox" fmlaLink="Switches!$AN$29" lockText="1"/>
</file>

<file path=xl/ctrlProps/ctrlProp141.xml><?xml version="1.0" encoding="utf-8"?>
<formControlPr xmlns="http://schemas.microsoft.com/office/spreadsheetml/2009/9/main" objectType="CheckBox" fmlaLink="Switches!$AN$30" lockText="1"/>
</file>

<file path=xl/ctrlProps/ctrlProp142.xml><?xml version="1.0" encoding="utf-8"?>
<formControlPr xmlns="http://schemas.microsoft.com/office/spreadsheetml/2009/9/main" objectType="CheckBox" fmlaLink="Switches!$AN$31" lockText="1"/>
</file>

<file path=xl/ctrlProps/ctrlProp143.xml><?xml version="1.0" encoding="utf-8"?>
<formControlPr xmlns="http://schemas.microsoft.com/office/spreadsheetml/2009/9/main" objectType="CheckBox" fmlaLink="Switches!$AN$32" lockText="1"/>
</file>

<file path=xl/ctrlProps/ctrlProp144.xml><?xml version="1.0" encoding="utf-8"?>
<formControlPr xmlns="http://schemas.microsoft.com/office/spreadsheetml/2009/9/main" objectType="CheckBox" fmlaLink="Switches!$AN$33" lockText="1"/>
</file>

<file path=xl/ctrlProps/ctrlProp145.xml><?xml version="1.0" encoding="utf-8"?>
<formControlPr xmlns="http://schemas.microsoft.com/office/spreadsheetml/2009/9/main" objectType="CheckBox" fmlaLink="Switches!$AN$34" lockText="1"/>
</file>

<file path=xl/ctrlProps/ctrlProp146.xml><?xml version="1.0" encoding="utf-8"?>
<formControlPr xmlns="http://schemas.microsoft.com/office/spreadsheetml/2009/9/main" objectType="CheckBox" fmlaLink="Switches!$AN$35" lockText="1"/>
</file>

<file path=xl/ctrlProps/ctrlProp147.xml><?xml version="1.0" encoding="utf-8"?>
<formControlPr xmlns="http://schemas.microsoft.com/office/spreadsheetml/2009/9/main" objectType="CheckBox" fmlaLink="Switches!$AO$3" lockText="1"/>
</file>

<file path=xl/ctrlProps/ctrlProp148.xml><?xml version="1.0" encoding="utf-8"?>
<formControlPr xmlns="http://schemas.microsoft.com/office/spreadsheetml/2009/9/main" objectType="CheckBox" fmlaLink="Switches!$AO$4" lockText="1"/>
</file>

<file path=xl/ctrlProps/ctrlProp149.xml><?xml version="1.0" encoding="utf-8"?>
<formControlPr xmlns="http://schemas.microsoft.com/office/spreadsheetml/2009/9/main" objectType="CheckBox" fmlaLink="Switches!$AO$5" lockText="1"/>
</file>

<file path=xl/ctrlProps/ctrlProp150.xml><?xml version="1.0" encoding="utf-8"?>
<formControlPr xmlns="http://schemas.microsoft.com/office/spreadsheetml/2009/9/main" objectType="CheckBox" fmlaLink="Switches!$AO$6" lockText="1"/>
</file>

<file path=xl/ctrlProps/ctrlProp151.xml><?xml version="1.0" encoding="utf-8"?>
<formControlPr xmlns="http://schemas.microsoft.com/office/spreadsheetml/2009/9/main" objectType="CheckBox" fmlaLink="Switches!$AO$7" lockText="1"/>
</file>

<file path=xl/ctrlProps/ctrlProp152.xml><?xml version="1.0" encoding="utf-8"?>
<formControlPr xmlns="http://schemas.microsoft.com/office/spreadsheetml/2009/9/main" objectType="CheckBox" fmlaLink="Switches!$AO$8" lockText="1"/>
</file>

<file path=xl/ctrlProps/ctrlProp153.xml><?xml version="1.0" encoding="utf-8"?>
<formControlPr xmlns="http://schemas.microsoft.com/office/spreadsheetml/2009/9/main" objectType="CheckBox" fmlaLink="Switches!$AO$9" lockText="1"/>
</file>

<file path=xl/ctrlProps/ctrlProp154.xml><?xml version="1.0" encoding="utf-8"?>
<formControlPr xmlns="http://schemas.microsoft.com/office/spreadsheetml/2009/9/main" objectType="CheckBox" fmlaLink="Switches!$AO$10" lockText="1"/>
</file>

<file path=xl/ctrlProps/ctrlProp155.xml><?xml version="1.0" encoding="utf-8"?>
<formControlPr xmlns="http://schemas.microsoft.com/office/spreadsheetml/2009/9/main" objectType="CheckBox" fmlaLink="Switches!$AO$11" lockText="1"/>
</file>

<file path=xl/ctrlProps/ctrlProp156.xml><?xml version="1.0" encoding="utf-8"?>
<formControlPr xmlns="http://schemas.microsoft.com/office/spreadsheetml/2009/9/main" objectType="CheckBox" fmlaLink="Switches!$AO$12" lockText="1"/>
</file>

<file path=xl/ctrlProps/ctrlProp157.xml><?xml version="1.0" encoding="utf-8"?>
<formControlPr xmlns="http://schemas.microsoft.com/office/spreadsheetml/2009/9/main" objectType="CheckBox" fmlaLink="Switches!$AO$13" lockText="1"/>
</file>

<file path=xl/ctrlProps/ctrlProp158.xml><?xml version="1.0" encoding="utf-8"?>
<formControlPr xmlns="http://schemas.microsoft.com/office/spreadsheetml/2009/9/main" objectType="CheckBox" fmlaLink="Switches!$AO$14" lockText="1"/>
</file>

<file path=xl/ctrlProps/ctrlProp159.xml><?xml version="1.0" encoding="utf-8"?>
<formControlPr xmlns="http://schemas.microsoft.com/office/spreadsheetml/2009/9/main" objectType="CheckBox" fmlaLink="Switches!$AO$15" lockText="1"/>
</file>

<file path=xl/ctrlProps/ctrlProp160.xml><?xml version="1.0" encoding="utf-8"?>
<formControlPr xmlns="http://schemas.microsoft.com/office/spreadsheetml/2009/9/main" objectType="CheckBox" fmlaLink="Switches!$AO$16" lockText="1"/>
</file>

<file path=xl/ctrlProps/ctrlProp161.xml><?xml version="1.0" encoding="utf-8"?>
<formControlPr xmlns="http://schemas.microsoft.com/office/spreadsheetml/2009/9/main" objectType="CheckBox" fmlaLink="Switches!$AO$17" lockText="1"/>
</file>

<file path=xl/ctrlProps/ctrlProp162.xml><?xml version="1.0" encoding="utf-8"?>
<formControlPr xmlns="http://schemas.microsoft.com/office/spreadsheetml/2009/9/main" objectType="CheckBox" fmlaLink="Switches!$AO$18" lockText="1"/>
</file>

<file path=xl/ctrlProps/ctrlProp163.xml><?xml version="1.0" encoding="utf-8"?>
<formControlPr xmlns="http://schemas.microsoft.com/office/spreadsheetml/2009/9/main" objectType="CheckBox" fmlaLink="Switches!$AO$19" lockText="1"/>
</file>

<file path=xl/ctrlProps/ctrlProp164.xml><?xml version="1.0" encoding="utf-8"?>
<formControlPr xmlns="http://schemas.microsoft.com/office/spreadsheetml/2009/9/main" objectType="CheckBox" fmlaLink="Switches!$AO$20" lockText="1"/>
</file>

<file path=xl/ctrlProps/ctrlProp165.xml><?xml version="1.0" encoding="utf-8"?>
<formControlPr xmlns="http://schemas.microsoft.com/office/spreadsheetml/2009/9/main" objectType="CheckBox" fmlaLink="Switches!$AO$21" lockText="1"/>
</file>

<file path=xl/ctrlProps/ctrlProp166.xml><?xml version="1.0" encoding="utf-8"?>
<formControlPr xmlns="http://schemas.microsoft.com/office/spreadsheetml/2009/9/main" objectType="CheckBox" fmlaLink="Switches!$AO$22" lockText="1"/>
</file>

<file path=xl/ctrlProps/ctrlProp167.xml><?xml version="1.0" encoding="utf-8"?>
<formControlPr xmlns="http://schemas.microsoft.com/office/spreadsheetml/2009/9/main" objectType="CheckBox" fmlaLink="Switches!$AO$23" lockText="1"/>
</file>

<file path=xl/ctrlProps/ctrlProp168.xml><?xml version="1.0" encoding="utf-8"?>
<formControlPr xmlns="http://schemas.microsoft.com/office/spreadsheetml/2009/9/main" objectType="CheckBox" fmlaLink="Switches!$AO$24" lockText="1"/>
</file>

<file path=xl/ctrlProps/ctrlProp169.xml><?xml version="1.0" encoding="utf-8"?>
<formControlPr xmlns="http://schemas.microsoft.com/office/spreadsheetml/2009/9/main" objectType="CheckBox" fmlaLink="Switches!$AO$25" lockText="1"/>
</file>

<file path=xl/ctrlProps/ctrlProp170.xml><?xml version="1.0" encoding="utf-8"?>
<formControlPr xmlns="http://schemas.microsoft.com/office/spreadsheetml/2009/9/main" objectType="CheckBox" fmlaLink="Switches!$AO$26" lockText="1"/>
</file>

<file path=xl/ctrlProps/ctrlProp171.xml><?xml version="1.0" encoding="utf-8"?>
<formControlPr xmlns="http://schemas.microsoft.com/office/spreadsheetml/2009/9/main" objectType="CheckBox" fmlaLink="Switches!$AO$27" lockText="1"/>
</file>

<file path=xl/ctrlProps/ctrlProp172.xml><?xml version="1.0" encoding="utf-8"?>
<formControlPr xmlns="http://schemas.microsoft.com/office/spreadsheetml/2009/9/main" objectType="CheckBox" fmlaLink="Switches!$AO$28" lockText="1"/>
</file>

<file path=xl/ctrlProps/ctrlProp173.xml><?xml version="1.0" encoding="utf-8"?>
<formControlPr xmlns="http://schemas.microsoft.com/office/spreadsheetml/2009/9/main" objectType="CheckBox" fmlaLink="Switches!$AO$29" lockText="1"/>
</file>

<file path=xl/ctrlProps/ctrlProp174.xml><?xml version="1.0" encoding="utf-8"?>
<formControlPr xmlns="http://schemas.microsoft.com/office/spreadsheetml/2009/9/main" objectType="CheckBox" fmlaLink="Switches!$AO$30" lockText="1"/>
</file>

<file path=xl/ctrlProps/ctrlProp175.xml><?xml version="1.0" encoding="utf-8"?>
<formControlPr xmlns="http://schemas.microsoft.com/office/spreadsheetml/2009/9/main" objectType="CheckBox" fmlaLink="Switches!$AO$31" lockText="1"/>
</file>

<file path=xl/ctrlProps/ctrlProp176.xml><?xml version="1.0" encoding="utf-8"?>
<formControlPr xmlns="http://schemas.microsoft.com/office/spreadsheetml/2009/9/main" objectType="CheckBox" fmlaLink="Switches!$AO$32" lockText="1"/>
</file>

<file path=xl/ctrlProps/ctrlProp177.xml><?xml version="1.0" encoding="utf-8"?>
<formControlPr xmlns="http://schemas.microsoft.com/office/spreadsheetml/2009/9/main" objectType="CheckBox" fmlaLink="Switches!$AO$33" lockText="1"/>
</file>

<file path=xl/ctrlProps/ctrlProp178.xml><?xml version="1.0" encoding="utf-8"?>
<formControlPr xmlns="http://schemas.microsoft.com/office/spreadsheetml/2009/9/main" objectType="CheckBox" fmlaLink="Switches!$AO$34" lockText="1"/>
</file>

<file path=xl/ctrlProps/ctrlProp179.xml><?xml version="1.0" encoding="utf-8"?>
<formControlPr xmlns="http://schemas.microsoft.com/office/spreadsheetml/2009/9/main" objectType="CheckBox" fmlaLink="Switches!$AO$35" lockText="1"/>
</file>

<file path=xl/ctrlProps/ctrlProp180.xml><?xml version="1.0" encoding="utf-8"?>
<formControlPr xmlns="http://schemas.microsoft.com/office/spreadsheetml/2009/9/main" objectType="CheckBox" fmlaLink="Switches!$AP$3" lockText="1"/>
</file>

<file path=xl/ctrlProps/ctrlProp181.xml><?xml version="1.0" encoding="utf-8"?>
<formControlPr xmlns="http://schemas.microsoft.com/office/spreadsheetml/2009/9/main" objectType="CheckBox" fmlaLink="Switches!$AP$4" lockText="1"/>
</file>

<file path=xl/ctrlProps/ctrlProp182.xml><?xml version="1.0" encoding="utf-8"?>
<formControlPr xmlns="http://schemas.microsoft.com/office/spreadsheetml/2009/9/main" objectType="CheckBox" fmlaLink="Switches!$AP$5" lockText="1"/>
</file>

<file path=xl/ctrlProps/ctrlProp183.xml><?xml version="1.0" encoding="utf-8"?>
<formControlPr xmlns="http://schemas.microsoft.com/office/spreadsheetml/2009/9/main" objectType="CheckBox" fmlaLink="Switches!$AP$6" lockText="1"/>
</file>

<file path=xl/ctrlProps/ctrlProp184.xml><?xml version="1.0" encoding="utf-8"?>
<formControlPr xmlns="http://schemas.microsoft.com/office/spreadsheetml/2009/9/main" objectType="CheckBox" fmlaLink="Switches!$AP$7" lockText="1"/>
</file>

<file path=xl/ctrlProps/ctrlProp185.xml><?xml version="1.0" encoding="utf-8"?>
<formControlPr xmlns="http://schemas.microsoft.com/office/spreadsheetml/2009/9/main" objectType="CheckBox" fmlaLink="Switches!$AP$8" lockText="1"/>
</file>

<file path=xl/ctrlProps/ctrlProp186.xml><?xml version="1.0" encoding="utf-8"?>
<formControlPr xmlns="http://schemas.microsoft.com/office/spreadsheetml/2009/9/main" objectType="CheckBox" fmlaLink="Switches!$AP$9" lockText="1"/>
</file>

<file path=xl/ctrlProps/ctrlProp187.xml><?xml version="1.0" encoding="utf-8"?>
<formControlPr xmlns="http://schemas.microsoft.com/office/spreadsheetml/2009/9/main" objectType="CheckBox" fmlaLink="Switches!$AP$10" lockText="1"/>
</file>

<file path=xl/ctrlProps/ctrlProp188.xml><?xml version="1.0" encoding="utf-8"?>
<formControlPr xmlns="http://schemas.microsoft.com/office/spreadsheetml/2009/9/main" objectType="CheckBox" fmlaLink="Switches!$AP$11" lockText="1"/>
</file>

<file path=xl/ctrlProps/ctrlProp189.xml><?xml version="1.0" encoding="utf-8"?>
<formControlPr xmlns="http://schemas.microsoft.com/office/spreadsheetml/2009/9/main" objectType="CheckBox" fmlaLink="Switches!$AP$12" lockText="1"/>
</file>

<file path=xl/ctrlProps/ctrlProp190.xml><?xml version="1.0" encoding="utf-8"?>
<formControlPr xmlns="http://schemas.microsoft.com/office/spreadsheetml/2009/9/main" objectType="CheckBox" fmlaLink="Switches!$AP$13" lockText="1"/>
</file>

<file path=xl/ctrlProps/ctrlProp191.xml><?xml version="1.0" encoding="utf-8"?>
<formControlPr xmlns="http://schemas.microsoft.com/office/spreadsheetml/2009/9/main" objectType="CheckBox" fmlaLink="Switches!$AP$14" lockText="1"/>
</file>

<file path=xl/ctrlProps/ctrlProp192.xml><?xml version="1.0" encoding="utf-8"?>
<formControlPr xmlns="http://schemas.microsoft.com/office/spreadsheetml/2009/9/main" objectType="CheckBox" fmlaLink="Switches!$AP$15" lockText="1"/>
</file>

<file path=xl/ctrlProps/ctrlProp193.xml><?xml version="1.0" encoding="utf-8"?>
<formControlPr xmlns="http://schemas.microsoft.com/office/spreadsheetml/2009/9/main" objectType="CheckBox" fmlaLink="Switches!$AP$16" lockText="1"/>
</file>

<file path=xl/ctrlProps/ctrlProp194.xml><?xml version="1.0" encoding="utf-8"?>
<formControlPr xmlns="http://schemas.microsoft.com/office/spreadsheetml/2009/9/main" objectType="CheckBox" fmlaLink="Switches!$AP$17" lockText="1"/>
</file>

<file path=xl/ctrlProps/ctrlProp195.xml><?xml version="1.0" encoding="utf-8"?>
<formControlPr xmlns="http://schemas.microsoft.com/office/spreadsheetml/2009/9/main" objectType="CheckBox" fmlaLink="Switches!$AP$18" lockText="1"/>
</file>

<file path=xl/ctrlProps/ctrlProp196.xml><?xml version="1.0" encoding="utf-8"?>
<formControlPr xmlns="http://schemas.microsoft.com/office/spreadsheetml/2009/9/main" objectType="CheckBox" fmlaLink="Switches!$AP$19" lockText="1"/>
</file>

<file path=xl/ctrlProps/ctrlProp197.xml><?xml version="1.0" encoding="utf-8"?>
<formControlPr xmlns="http://schemas.microsoft.com/office/spreadsheetml/2009/9/main" objectType="CheckBox" fmlaLink="Switches!$AP$20" lockText="1"/>
</file>

<file path=xl/ctrlProps/ctrlProp198.xml><?xml version="1.0" encoding="utf-8"?>
<formControlPr xmlns="http://schemas.microsoft.com/office/spreadsheetml/2009/9/main" objectType="CheckBox" fmlaLink="Switches!$AP$21" lockText="1"/>
</file>

<file path=xl/ctrlProps/ctrlProp199.xml><?xml version="1.0" encoding="utf-8"?>
<formControlPr xmlns="http://schemas.microsoft.com/office/spreadsheetml/2009/9/main" objectType="CheckBox" fmlaLink="Switches!$AP$22" lockText="1"/>
</file>

<file path=xl/ctrlProps/ctrlProp200.xml><?xml version="1.0" encoding="utf-8"?>
<formControlPr xmlns="http://schemas.microsoft.com/office/spreadsheetml/2009/9/main" objectType="CheckBox" fmlaLink="Switches!$AP$23" lockText="1"/>
</file>

<file path=xl/ctrlProps/ctrlProp201.xml><?xml version="1.0" encoding="utf-8"?>
<formControlPr xmlns="http://schemas.microsoft.com/office/spreadsheetml/2009/9/main" objectType="CheckBox" fmlaLink="Switches!$AP$24" lockText="1"/>
</file>

<file path=xl/ctrlProps/ctrlProp202.xml><?xml version="1.0" encoding="utf-8"?>
<formControlPr xmlns="http://schemas.microsoft.com/office/spreadsheetml/2009/9/main" objectType="CheckBox" fmlaLink="Switches!$AP$25" lockText="1"/>
</file>

<file path=xl/ctrlProps/ctrlProp203.xml><?xml version="1.0" encoding="utf-8"?>
<formControlPr xmlns="http://schemas.microsoft.com/office/spreadsheetml/2009/9/main" objectType="CheckBox" fmlaLink="Switches!$AP$26" lockText="1"/>
</file>

<file path=xl/ctrlProps/ctrlProp204.xml><?xml version="1.0" encoding="utf-8"?>
<formControlPr xmlns="http://schemas.microsoft.com/office/spreadsheetml/2009/9/main" objectType="CheckBox" fmlaLink="Switches!$AP$27" lockText="1"/>
</file>

<file path=xl/ctrlProps/ctrlProp205.xml><?xml version="1.0" encoding="utf-8"?>
<formControlPr xmlns="http://schemas.microsoft.com/office/spreadsheetml/2009/9/main" objectType="CheckBox" fmlaLink="Switches!$AP$28" lockText="1"/>
</file>

<file path=xl/ctrlProps/ctrlProp206.xml><?xml version="1.0" encoding="utf-8"?>
<formControlPr xmlns="http://schemas.microsoft.com/office/spreadsheetml/2009/9/main" objectType="CheckBox" fmlaLink="Switches!$AP$29" lockText="1"/>
</file>

<file path=xl/ctrlProps/ctrlProp207.xml><?xml version="1.0" encoding="utf-8"?>
<formControlPr xmlns="http://schemas.microsoft.com/office/spreadsheetml/2009/9/main" objectType="CheckBox" fmlaLink="Switches!$AP$30" lockText="1"/>
</file>

<file path=xl/ctrlProps/ctrlProp208.xml><?xml version="1.0" encoding="utf-8"?>
<formControlPr xmlns="http://schemas.microsoft.com/office/spreadsheetml/2009/9/main" objectType="CheckBox" fmlaLink="Switches!$AP$31" lockText="1"/>
</file>

<file path=xl/ctrlProps/ctrlProp209.xml><?xml version="1.0" encoding="utf-8"?>
<formControlPr xmlns="http://schemas.microsoft.com/office/spreadsheetml/2009/9/main" objectType="CheckBox" fmlaLink="Switches!$AP$32" lockText="1"/>
</file>

<file path=xl/ctrlProps/ctrlProp210.xml><?xml version="1.0" encoding="utf-8"?>
<formControlPr xmlns="http://schemas.microsoft.com/office/spreadsheetml/2009/9/main" objectType="CheckBox" fmlaLink="Switches!$AP$33" lockText="1"/>
</file>

<file path=xl/ctrlProps/ctrlProp211.xml><?xml version="1.0" encoding="utf-8"?>
<formControlPr xmlns="http://schemas.microsoft.com/office/spreadsheetml/2009/9/main" objectType="CheckBox" fmlaLink="Switches!$AP$34" lockText="1"/>
</file>

<file path=xl/ctrlProps/ctrlProp212.xml><?xml version="1.0" encoding="utf-8"?>
<formControlPr xmlns="http://schemas.microsoft.com/office/spreadsheetml/2009/9/main" objectType="CheckBox" fmlaLink="Switches!$AP$35" lockText="1"/>
</file>

<file path=xl/ctrlProps/ctrlProp213.xml><?xml version="1.0" encoding="utf-8"?>
<formControlPr xmlns="http://schemas.microsoft.com/office/spreadsheetml/2009/9/main" objectType="CheckBox" fmlaLink="Switches!$AQ$3" lockText="1"/>
</file>

<file path=xl/ctrlProps/ctrlProp214.xml><?xml version="1.0" encoding="utf-8"?>
<formControlPr xmlns="http://schemas.microsoft.com/office/spreadsheetml/2009/9/main" objectType="CheckBox" fmlaLink="Switches!$AQ$4" lockText="1"/>
</file>

<file path=xl/ctrlProps/ctrlProp215.xml><?xml version="1.0" encoding="utf-8"?>
<formControlPr xmlns="http://schemas.microsoft.com/office/spreadsheetml/2009/9/main" objectType="CheckBox" fmlaLink="Switches!$AQ$5" lockText="1"/>
</file>

<file path=xl/ctrlProps/ctrlProp216.xml><?xml version="1.0" encoding="utf-8"?>
<formControlPr xmlns="http://schemas.microsoft.com/office/spreadsheetml/2009/9/main" objectType="CheckBox" fmlaLink="Switches!$AQ$6" lockText="1"/>
</file>

<file path=xl/ctrlProps/ctrlProp217.xml><?xml version="1.0" encoding="utf-8"?>
<formControlPr xmlns="http://schemas.microsoft.com/office/spreadsheetml/2009/9/main" objectType="CheckBox" fmlaLink="Switches!$AQ$7" lockText="1"/>
</file>

<file path=xl/ctrlProps/ctrlProp218.xml><?xml version="1.0" encoding="utf-8"?>
<formControlPr xmlns="http://schemas.microsoft.com/office/spreadsheetml/2009/9/main" objectType="CheckBox" fmlaLink="Switches!$AQ$8" lockText="1"/>
</file>

<file path=xl/ctrlProps/ctrlProp219.xml><?xml version="1.0" encoding="utf-8"?>
<formControlPr xmlns="http://schemas.microsoft.com/office/spreadsheetml/2009/9/main" objectType="CheckBox" fmlaLink="Switches!$AQ$9" lockText="1"/>
</file>

<file path=xl/ctrlProps/ctrlProp220.xml><?xml version="1.0" encoding="utf-8"?>
<formControlPr xmlns="http://schemas.microsoft.com/office/spreadsheetml/2009/9/main" objectType="CheckBox" fmlaLink="Switches!$AQ$10" lockText="1"/>
</file>

<file path=xl/ctrlProps/ctrlProp221.xml><?xml version="1.0" encoding="utf-8"?>
<formControlPr xmlns="http://schemas.microsoft.com/office/spreadsheetml/2009/9/main" objectType="CheckBox" fmlaLink="Switches!$AQ$11" lockText="1"/>
</file>

<file path=xl/ctrlProps/ctrlProp222.xml><?xml version="1.0" encoding="utf-8"?>
<formControlPr xmlns="http://schemas.microsoft.com/office/spreadsheetml/2009/9/main" objectType="CheckBox" fmlaLink="Switches!$AQ$12" lockText="1"/>
</file>

<file path=xl/ctrlProps/ctrlProp223.xml><?xml version="1.0" encoding="utf-8"?>
<formControlPr xmlns="http://schemas.microsoft.com/office/spreadsheetml/2009/9/main" objectType="CheckBox" fmlaLink="Switches!$AQ$13" lockText="1"/>
</file>

<file path=xl/ctrlProps/ctrlProp224.xml><?xml version="1.0" encoding="utf-8"?>
<formControlPr xmlns="http://schemas.microsoft.com/office/spreadsheetml/2009/9/main" objectType="CheckBox" fmlaLink="Switches!$AQ$14" lockText="1"/>
</file>

<file path=xl/ctrlProps/ctrlProp225.xml><?xml version="1.0" encoding="utf-8"?>
<formControlPr xmlns="http://schemas.microsoft.com/office/spreadsheetml/2009/9/main" objectType="CheckBox" fmlaLink="Switches!$AQ$15" lockText="1"/>
</file>

<file path=xl/ctrlProps/ctrlProp226.xml><?xml version="1.0" encoding="utf-8"?>
<formControlPr xmlns="http://schemas.microsoft.com/office/spreadsheetml/2009/9/main" objectType="CheckBox" fmlaLink="Switches!$AQ$16" lockText="1"/>
</file>

<file path=xl/ctrlProps/ctrlProp227.xml><?xml version="1.0" encoding="utf-8"?>
<formControlPr xmlns="http://schemas.microsoft.com/office/spreadsheetml/2009/9/main" objectType="CheckBox" fmlaLink="Switches!$AQ$17" lockText="1"/>
</file>

<file path=xl/ctrlProps/ctrlProp228.xml><?xml version="1.0" encoding="utf-8"?>
<formControlPr xmlns="http://schemas.microsoft.com/office/spreadsheetml/2009/9/main" objectType="CheckBox" fmlaLink="Switches!$AQ$18" lockText="1"/>
</file>

<file path=xl/ctrlProps/ctrlProp229.xml><?xml version="1.0" encoding="utf-8"?>
<formControlPr xmlns="http://schemas.microsoft.com/office/spreadsheetml/2009/9/main" objectType="CheckBox" fmlaLink="Switches!$AQ$19" lockText="1"/>
</file>

<file path=xl/ctrlProps/ctrlProp230.xml><?xml version="1.0" encoding="utf-8"?>
<formControlPr xmlns="http://schemas.microsoft.com/office/spreadsheetml/2009/9/main" objectType="CheckBox" fmlaLink="Switches!$AQ$20" lockText="1"/>
</file>

<file path=xl/ctrlProps/ctrlProp231.xml><?xml version="1.0" encoding="utf-8"?>
<formControlPr xmlns="http://schemas.microsoft.com/office/spreadsheetml/2009/9/main" objectType="CheckBox" fmlaLink="Switches!$AQ$21" lockText="1"/>
</file>

<file path=xl/ctrlProps/ctrlProp232.xml><?xml version="1.0" encoding="utf-8"?>
<formControlPr xmlns="http://schemas.microsoft.com/office/spreadsheetml/2009/9/main" objectType="CheckBox" fmlaLink="Switches!$AQ$22" lockText="1"/>
</file>

<file path=xl/ctrlProps/ctrlProp233.xml><?xml version="1.0" encoding="utf-8"?>
<formControlPr xmlns="http://schemas.microsoft.com/office/spreadsheetml/2009/9/main" objectType="CheckBox" fmlaLink="Switches!$AQ$23" lockText="1"/>
</file>

<file path=xl/ctrlProps/ctrlProp234.xml><?xml version="1.0" encoding="utf-8"?>
<formControlPr xmlns="http://schemas.microsoft.com/office/spreadsheetml/2009/9/main" objectType="CheckBox" fmlaLink="Switches!$AQ$24" lockText="1"/>
</file>

<file path=xl/ctrlProps/ctrlProp235.xml><?xml version="1.0" encoding="utf-8"?>
<formControlPr xmlns="http://schemas.microsoft.com/office/spreadsheetml/2009/9/main" objectType="CheckBox" fmlaLink="Switches!$AQ$25" lockText="1"/>
</file>

<file path=xl/ctrlProps/ctrlProp236.xml><?xml version="1.0" encoding="utf-8"?>
<formControlPr xmlns="http://schemas.microsoft.com/office/spreadsheetml/2009/9/main" objectType="CheckBox" fmlaLink="Switches!$AQ$26" lockText="1"/>
</file>

<file path=xl/ctrlProps/ctrlProp237.xml><?xml version="1.0" encoding="utf-8"?>
<formControlPr xmlns="http://schemas.microsoft.com/office/spreadsheetml/2009/9/main" objectType="CheckBox" fmlaLink="Switches!$AQ$27" lockText="1"/>
</file>

<file path=xl/ctrlProps/ctrlProp238.xml><?xml version="1.0" encoding="utf-8"?>
<formControlPr xmlns="http://schemas.microsoft.com/office/spreadsheetml/2009/9/main" objectType="CheckBox" fmlaLink="Switches!$AQ$28" lockText="1"/>
</file>

<file path=xl/ctrlProps/ctrlProp239.xml><?xml version="1.0" encoding="utf-8"?>
<formControlPr xmlns="http://schemas.microsoft.com/office/spreadsheetml/2009/9/main" objectType="CheckBox" fmlaLink="Switches!$AQ$29" lockText="1"/>
</file>

<file path=xl/ctrlProps/ctrlProp240.xml><?xml version="1.0" encoding="utf-8"?>
<formControlPr xmlns="http://schemas.microsoft.com/office/spreadsheetml/2009/9/main" objectType="CheckBox" fmlaLink="Switches!$AQ$30" lockText="1"/>
</file>

<file path=xl/ctrlProps/ctrlProp241.xml><?xml version="1.0" encoding="utf-8"?>
<formControlPr xmlns="http://schemas.microsoft.com/office/spreadsheetml/2009/9/main" objectType="CheckBox" fmlaLink="Switches!$AQ$31" lockText="1"/>
</file>

<file path=xl/ctrlProps/ctrlProp242.xml><?xml version="1.0" encoding="utf-8"?>
<formControlPr xmlns="http://schemas.microsoft.com/office/spreadsheetml/2009/9/main" objectType="CheckBox" fmlaLink="Switches!$AQ$32" lockText="1"/>
</file>

<file path=xl/ctrlProps/ctrlProp243.xml><?xml version="1.0" encoding="utf-8"?>
<formControlPr xmlns="http://schemas.microsoft.com/office/spreadsheetml/2009/9/main" objectType="CheckBox" fmlaLink="Switches!$AQ$33" lockText="1"/>
</file>

<file path=xl/ctrlProps/ctrlProp244.xml><?xml version="1.0" encoding="utf-8"?>
<formControlPr xmlns="http://schemas.microsoft.com/office/spreadsheetml/2009/9/main" objectType="CheckBox" fmlaLink="Switches!$AQ$34" lockText="1"/>
</file>

<file path=xl/ctrlProps/ctrlProp245.xml><?xml version="1.0" encoding="utf-8"?>
<formControlPr xmlns="http://schemas.microsoft.com/office/spreadsheetml/2009/9/main" objectType="CheckBox" fmlaLink="Switches!$AQ$35" lockText="1"/>
</file>

<file path=xl/ctrlProps/ctrlProp246.xml><?xml version="1.0" encoding="utf-8"?>
<formControlPr xmlns="http://schemas.microsoft.com/office/spreadsheetml/2009/9/main" objectType="Drop" dropLines="2" dropStyle="combo" dx="26" fmlaLink="Switches!$AE$5" fmlaRange="Switches!$AF$2:$AF$3" noThreeD="1" sel="1" val="0"/>
</file>

<file path=xl/ctrlProps/ctrlProp247.xml><?xml version="1.0" encoding="utf-8"?>
<formControlPr xmlns="http://schemas.microsoft.com/office/spreadsheetml/2009/9/main" objectType="Drop" dropLines="2" dropStyle="combo" dx="26" fmlaLink="Switches!$U$8" fmlaRange="Switches!$U$3:$U$4" noThreeD="1" sel="1" val="0"/>
</file>

<file path=xl/ctrlProps/ctrlProp248.xml><?xml version="1.0" encoding="utf-8"?>
<formControlPr xmlns="http://schemas.microsoft.com/office/spreadsheetml/2009/9/main" objectType="Drop" dropLines="2" dropStyle="combo" dx="26" fmlaLink="Switches!$U$10" fmlaRange="Switches!$U$3:$U$4" noThreeD="1" sel="1" val="0"/>
</file>

<file path=xl/ctrlProps/ctrlProp249.xml><?xml version="1.0" encoding="utf-8"?>
<formControlPr xmlns="http://schemas.microsoft.com/office/spreadsheetml/2009/9/main" objectType="Drop" dropLines="2" dropStyle="combo" dx="26" fmlaLink="Switches!$AA$5" fmlaRange="Switches!$AB$6:$AB$7" noThreeD="1" sel="1" val="0"/>
</file>

<file path=xl/ctrlProps/ctrlProp250.xml><?xml version="1.0" encoding="utf-8"?>
<formControlPr xmlns="http://schemas.microsoft.com/office/spreadsheetml/2009/9/main" objectType="Drop" dropLines="14" dropStyle="combo" dx="26" fmlaLink="Switches!$BV$1" fmlaRange="Switches!$BV$2:$BV$15" noThreeD="1" sel="1" val="0"/>
</file>

<file path=xl/ctrlProps/ctrlProp251.xml><?xml version="1.0" encoding="utf-8"?>
<formControlPr xmlns="http://schemas.microsoft.com/office/spreadsheetml/2009/9/main" objectType="Drop" dropLines="2" dropStyle="combo" dx="26" fmlaLink="Switches!$CK$1" fmlaRange="Switches!$CK$2:$CK$3" noThreeD="1" sel="1" val="0"/>
</file>

<file path=xl/ctrlProps/ctrlProp252.xml><?xml version="1.0" encoding="utf-8"?>
<formControlPr xmlns="http://schemas.microsoft.com/office/spreadsheetml/2009/9/main" objectType="CheckBox" fmlaLink="Switches!$Y$2" lockText="1" noThreeD="1"/>
</file>

<file path=xl/ctrlProps/ctrlProp253.xml><?xml version="1.0" encoding="utf-8"?>
<formControlPr xmlns="http://schemas.microsoft.com/office/spreadsheetml/2009/9/main" objectType="CheckBox" fmlaLink="Switches!$Y$3" lockText="1" noThreeD="1"/>
</file>

<file path=xl/ctrlProps/ctrlProp254.xml><?xml version="1.0" encoding="utf-8"?>
<formControlPr xmlns="http://schemas.microsoft.com/office/spreadsheetml/2009/9/main" objectType="CheckBox" fmlaLink="Switches!$Y$4" lockText="1" noThreeD="1"/>
</file>

<file path=xl/ctrlProps/ctrlProp255.xml><?xml version="1.0" encoding="utf-8"?>
<formControlPr xmlns="http://schemas.microsoft.com/office/spreadsheetml/2009/9/main" objectType="CheckBox" fmlaLink="Switches!$Y$5" lockText="1" noThreeD="1"/>
</file>

<file path=xl/ctrlProps/ctrlProp256.xml><?xml version="1.0" encoding="utf-8"?>
<formControlPr xmlns="http://schemas.microsoft.com/office/spreadsheetml/2009/9/main" objectType="CheckBox" checked="Checked" fmlaLink="Switches!$Z$5" lockText="1" noThreeD="1"/>
</file>

<file path=xl/ctrlProps/ctrlProp257.xml><?xml version="1.0" encoding="utf-8"?>
<formControlPr xmlns="http://schemas.microsoft.com/office/spreadsheetml/2009/9/main" objectType="CheckBox" fmlaLink="Switches!$Y$8" lockText="1" noThreeD="1"/>
</file>

<file path=xl/ctrlProps/ctrlProp258.xml><?xml version="1.0" encoding="utf-8"?>
<formControlPr xmlns="http://schemas.microsoft.com/office/spreadsheetml/2009/9/main" objectType="CheckBox" checked="Checked" fmlaLink="Switches!$Z$8" lockText="1" noThreeD="1"/>
</file>

<file path=xl/ctrlProps/ctrlProp259.xml><?xml version="1.0" encoding="utf-8"?>
<formControlPr xmlns="http://schemas.microsoft.com/office/spreadsheetml/2009/9/main" objectType="Spin" dx="22" fmlaLink="'Euni (ISO)'!$J$92" max="10" min="4" page="10" val="5"/>
</file>

<file path=xl/ctrlProps/ctrlProp260.xml><?xml version="1.0" encoding="utf-8"?>
<formControlPr xmlns="http://schemas.microsoft.com/office/spreadsheetml/2009/9/main" objectType="CheckBox" fmlaLink="Switches!$Z$9" lockText="1" noThreeD="1"/>
</file>

<file path=xl/ctrlProps/ctrlProp261.xml><?xml version="1.0" encoding="utf-8"?>
<formControlPr xmlns="http://schemas.microsoft.com/office/spreadsheetml/2009/9/main" objectType="CheckBox" fmlaLink="Switches!$Y$9" lockText="1" noThreeD="1"/>
</file>

<file path=xl/ctrlProps/ctrlProp262.xml><?xml version="1.0" encoding="utf-8"?>
<formControlPr xmlns="http://schemas.microsoft.com/office/spreadsheetml/2009/9/main" objectType="Drop" dropLines="6" dropStyle="combo" dx="26" fmlaLink="Standards!$K$10" fmlaRange="Standards!$L$1:$L$6" noThreeD="1" sel="1" val="0"/>
</file>

<file path=xl/ctrlProps/ctrlProp263.xml><?xml version="1.0" encoding="utf-8"?>
<formControlPr xmlns="http://schemas.microsoft.com/office/spreadsheetml/2009/9/main" objectType="CheckBox" fmlaLink="Switches!$Y$6" lockText="1" noThreeD="1"/>
</file>

<file path=xl/ctrlProps/ctrlProp264.xml><?xml version="1.0" encoding="utf-8"?>
<formControlPr xmlns="http://schemas.microsoft.com/office/spreadsheetml/2009/9/main" objectType="Drop" dropLines="6" dropStyle="combo" dx="26" fmlaLink="Standards!$K$11" fmlaRange="Standards!$L$1:$L$6" noThreeD="1" sel="1" val="0"/>
</file>

<file path=xl/ctrlProps/ctrlProp265.xml><?xml version="1.0" encoding="utf-8"?>
<formControlPr xmlns="http://schemas.microsoft.com/office/spreadsheetml/2009/9/main" objectType="CheckBox" fmlaLink="Switches!$Y$7" lockText="1" noThreeD="1"/>
</file>

<file path=xl/ctrlProps/ctrlProp266.xml><?xml version="1.0" encoding="utf-8"?>
<formControlPr xmlns="http://schemas.microsoft.com/office/spreadsheetml/2009/9/main" objectType="Drop" dropLines="6" dropStyle="combo" dx="26" fmlaLink="Standards!$K$12" fmlaRange="Standards!$L$1:$L$6" noThreeD="1" sel="1" val="0"/>
</file>

<file path=xl/ctrlProps/ctrlProp267.xml><?xml version="1.0" encoding="utf-8"?>
<formControlPr xmlns="http://schemas.microsoft.com/office/spreadsheetml/2009/9/main" objectType="CheckBox" fmlaLink="Switches!$Y$10" lockText="1" noThreeD="1"/>
</file>

<file path=xl/ctrlProps/ctrlProp268.xml><?xml version="1.0" encoding="utf-8"?>
<formControlPr xmlns="http://schemas.microsoft.com/office/spreadsheetml/2009/9/main" objectType="Drop" dropLines="6" dropStyle="combo" dx="26" fmlaLink="Standards!$K$13" fmlaRange="Standards!$L$1:$L$6" noThreeD="1" sel="1" val="0"/>
</file>

<file path=xl/ctrlProps/ctrlProp269.xml><?xml version="1.0" encoding="utf-8"?>
<formControlPr xmlns="http://schemas.microsoft.com/office/spreadsheetml/2009/9/main" objectType="CheckBox" fmlaLink="Switches!$Y$11" lockText="1" noThreeD="1"/>
</file>

<file path=xl/ctrlProps/ctrlProp270.xml><?xml version="1.0" encoding="utf-8"?>
<formControlPr xmlns="http://schemas.microsoft.com/office/spreadsheetml/2009/9/main" objectType="Drop" dropLines="6" dropStyle="combo" dx="26" fmlaLink="Standards!$K$14" fmlaRange="Standards!$L$1:$L$6" noThreeD="1" sel="1" val="0"/>
</file>

<file path=xl/ctrlProps/ctrlProp271.xml><?xml version="1.0" encoding="utf-8"?>
<formControlPr xmlns="http://schemas.microsoft.com/office/spreadsheetml/2009/9/main" objectType="CheckBox" fmlaLink="Switches!$Y$12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image" Target="../media/image4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4.png"/><Relationship Id="rId4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4.png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12</xdr:row>
          <xdr:rowOff>7620</xdr:rowOff>
        </xdr:from>
        <xdr:to>
          <xdr:col>2</xdr:col>
          <xdr:colOff>1028700</xdr:colOff>
          <xdr:row>12</xdr:row>
          <xdr:rowOff>190500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12</xdr:row>
          <xdr:rowOff>7620</xdr:rowOff>
        </xdr:from>
        <xdr:to>
          <xdr:col>3</xdr:col>
          <xdr:colOff>1203960</xdr:colOff>
          <xdr:row>12</xdr:row>
          <xdr:rowOff>190500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12</xdr:row>
          <xdr:rowOff>15240</xdr:rowOff>
        </xdr:from>
        <xdr:to>
          <xdr:col>4</xdr:col>
          <xdr:colOff>1859280</xdr:colOff>
          <xdr:row>13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0</xdr:rowOff>
        </xdr:from>
        <xdr:to>
          <xdr:col>4</xdr:col>
          <xdr:colOff>952500</xdr:colOff>
          <xdr:row>4</xdr:row>
          <xdr:rowOff>175260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899160</xdr:colOff>
          <xdr:row>17</xdr:row>
          <xdr:rowOff>7620</xdr:rowOff>
        </xdr:from>
        <xdr:to>
          <xdr:col>0</xdr:col>
          <xdr:colOff>1684020</xdr:colOff>
          <xdr:row>17</xdr:row>
          <xdr:rowOff>190500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1013460</xdr:colOff>
          <xdr:row>18</xdr:row>
          <xdr:rowOff>7620</xdr:rowOff>
        </xdr:from>
        <xdr:to>
          <xdr:col>0</xdr:col>
          <xdr:colOff>1684020</xdr:colOff>
          <xdr:row>18</xdr:row>
          <xdr:rowOff>190500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556260</xdr:colOff>
          <xdr:row>21</xdr:row>
          <xdr:rowOff>7620</xdr:rowOff>
        </xdr:from>
        <xdr:to>
          <xdr:col>1</xdr:col>
          <xdr:colOff>0</xdr:colOff>
          <xdr:row>22</xdr:row>
          <xdr:rowOff>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502920</xdr:colOff>
          <xdr:row>21</xdr:row>
          <xdr:rowOff>190500</xdr:rowOff>
        </xdr:from>
        <xdr:to>
          <xdr:col>0</xdr:col>
          <xdr:colOff>1668780</xdr:colOff>
          <xdr:row>23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Psize tolerance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17</xdr:row>
          <xdr:rowOff>7620</xdr:rowOff>
        </xdr:from>
        <xdr:to>
          <xdr:col>4</xdr:col>
          <xdr:colOff>929640</xdr:colOff>
          <xdr:row>17</xdr:row>
          <xdr:rowOff>190500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18</xdr:row>
          <xdr:rowOff>7620</xdr:rowOff>
        </xdr:from>
        <xdr:to>
          <xdr:col>4</xdr:col>
          <xdr:colOff>929640</xdr:colOff>
          <xdr:row>18</xdr:row>
          <xdr:rowOff>190500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19</xdr:row>
          <xdr:rowOff>91440</xdr:rowOff>
        </xdr:from>
        <xdr:to>
          <xdr:col>4</xdr:col>
          <xdr:colOff>929640</xdr:colOff>
          <xdr:row>20</xdr:row>
          <xdr:rowOff>76200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21</xdr:row>
          <xdr:rowOff>7620</xdr:rowOff>
        </xdr:from>
        <xdr:to>
          <xdr:col>4</xdr:col>
          <xdr:colOff>929640</xdr:colOff>
          <xdr:row>21</xdr:row>
          <xdr:rowOff>190500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22</xdr:row>
          <xdr:rowOff>7620</xdr:rowOff>
        </xdr:from>
        <xdr:to>
          <xdr:col>4</xdr:col>
          <xdr:colOff>929640</xdr:colOff>
          <xdr:row>22</xdr:row>
          <xdr:rowOff>190500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16</xdr:row>
          <xdr:rowOff>7620</xdr:rowOff>
        </xdr:from>
        <xdr:to>
          <xdr:col>1</xdr:col>
          <xdr:colOff>1066800</xdr:colOff>
          <xdr:row>16</xdr:row>
          <xdr:rowOff>190500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</xdr:row>
          <xdr:rowOff>144780</xdr:rowOff>
        </xdr:from>
        <xdr:to>
          <xdr:col>8</xdr:col>
          <xdr:colOff>388620</xdr:colOff>
          <xdr:row>3</xdr:row>
          <xdr:rowOff>30480</xdr:rowOff>
        </xdr:to>
        <xdr:sp macro="" textlink="">
          <xdr:nvSpPr>
            <xdr:cNvPr id="1042" name="Check Box 18" descr="Check Box 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144780</xdr:rowOff>
        </xdr:from>
        <xdr:to>
          <xdr:col>8</xdr:col>
          <xdr:colOff>388620</xdr:colOff>
          <xdr:row>5</xdr:row>
          <xdr:rowOff>30480</xdr:rowOff>
        </xdr:to>
        <xdr:sp macro="" textlink="">
          <xdr:nvSpPr>
            <xdr:cNvPr id="1043" name="Check Box 19" descr="Check Box 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</xdr:row>
          <xdr:rowOff>144780</xdr:rowOff>
        </xdr:from>
        <xdr:to>
          <xdr:col>8</xdr:col>
          <xdr:colOff>388620</xdr:colOff>
          <xdr:row>4</xdr:row>
          <xdr:rowOff>30480</xdr:rowOff>
        </xdr:to>
        <xdr:sp macro="" textlink="">
          <xdr:nvSpPr>
            <xdr:cNvPr id="1044" name="Check Box 20" descr="Check Box 5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4</xdr:row>
          <xdr:rowOff>144780</xdr:rowOff>
        </xdr:from>
        <xdr:to>
          <xdr:col>8</xdr:col>
          <xdr:colOff>388620</xdr:colOff>
          <xdr:row>6</xdr:row>
          <xdr:rowOff>30480</xdr:rowOff>
        </xdr:to>
        <xdr:sp macro="" textlink="">
          <xdr:nvSpPr>
            <xdr:cNvPr id="1045" name="Check Box 21" descr="Check Box 5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5</xdr:row>
          <xdr:rowOff>144780</xdr:rowOff>
        </xdr:from>
        <xdr:to>
          <xdr:col>8</xdr:col>
          <xdr:colOff>388620</xdr:colOff>
          <xdr:row>7</xdr:row>
          <xdr:rowOff>30480</xdr:rowOff>
        </xdr:to>
        <xdr:sp macro="" textlink="">
          <xdr:nvSpPr>
            <xdr:cNvPr id="1046" name="Check Box 22" descr="Check Box 5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6</xdr:row>
          <xdr:rowOff>144780</xdr:rowOff>
        </xdr:from>
        <xdr:to>
          <xdr:col>8</xdr:col>
          <xdr:colOff>388620</xdr:colOff>
          <xdr:row>8</xdr:row>
          <xdr:rowOff>15240</xdr:rowOff>
        </xdr:to>
        <xdr:sp macro="" textlink="">
          <xdr:nvSpPr>
            <xdr:cNvPr id="1047" name="Check Box 23" descr="Check Box 5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7</xdr:row>
          <xdr:rowOff>160020</xdr:rowOff>
        </xdr:from>
        <xdr:to>
          <xdr:col>8</xdr:col>
          <xdr:colOff>388620</xdr:colOff>
          <xdr:row>9</xdr:row>
          <xdr:rowOff>15240</xdr:rowOff>
        </xdr:to>
        <xdr:sp macro="" textlink="">
          <xdr:nvSpPr>
            <xdr:cNvPr id="1048" name="Check Box 24" descr="Check Box 5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8</xdr:row>
          <xdr:rowOff>160020</xdr:rowOff>
        </xdr:from>
        <xdr:to>
          <xdr:col>8</xdr:col>
          <xdr:colOff>388620</xdr:colOff>
          <xdr:row>10</xdr:row>
          <xdr:rowOff>15240</xdr:rowOff>
        </xdr:to>
        <xdr:sp macro="" textlink="">
          <xdr:nvSpPr>
            <xdr:cNvPr id="1049" name="Check Box 25" descr="Check Box 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9</xdr:row>
          <xdr:rowOff>160020</xdr:rowOff>
        </xdr:from>
        <xdr:to>
          <xdr:col>8</xdr:col>
          <xdr:colOff>388620</xdr:colOff>
          <xdr:row>11</xdr:row>
          <xdr:rowOff>15240</xdr:rowOff>
        </xdr:to>
        <xdr:sp macro="" textlink="">
          <xdr:nvSpPr>
            <xdr:cNvPr id="1050" name="Check Box 26" descr="Check Box 5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10</xdr:row>
          <xdr:rowOff>160020</xdr:rowOff>
        </xdr:from>
        <xdr:to>
          <xdr:col>8</xdr:col>
          <xdr:colOff>388620</xdr:colOff>
          <xdr:row>12</xdr:row>
          <xdr:rowOff>15240</xdr:rowOff>
        </xdr:to>
        <xdr:sp macro="" textlink="">
          <xdr:nvSpPr>
            <xdr:cNvPr id="1051" name="Check Box 27" descr="Check Box 5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11</xdr:row>
          <xdr:rowOff>160020</xdr:rowOff>
        </xdr:from>
        <xdr:to>
          <xdr:col>8</xdr:col>
          <xdr:colOff>388620</xdr:colOff>
          <xdr:row>13</xdr:row>
          <xdr:rowOff>15240</xdr:rowOff>
        </xdr:to>
        <xdr:sp macro="" textlink="">
          <xdr:nvSpPr>
            <xdr:cNvPr id="1052" name="Check Box 28" descr="Check Box 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12</xdr:row>
          <xdr:rowOff>160020</xdr:rowOff>
        </xdr:from>
        <xdr:to>
          <xdr:col>8</xdr:col>
          <xdr:colOff>388620</xdr:colOff>
          <xdr:row>14</xdr:row>
          <xdr:rowOff>15240</xdr:rowOff>
        </xdr:to>
        <xdr:sp macro="" textlink="">
          <xdr:nvSpPr>
            <xdr:cNvPr id="1053" name="Check Box 29" descr="Check Box 5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13</xdr:row>
          <xdr:rowOff>160020</xdr:rowOff>
        </xdr:from>
        <xdr:to>
          <xdr:col>8</xdr:col>
          <xdr:colOff>388620</xdr:colOff>
          <xdr:row>15</xdr:row>
          <xdr:rowOff>15240</xdr:rowOff>
        </xdr:to>
        <xdr:sp macro="" textlink="">
          <xdr:nvSpPr>
            <xdr:cNvPr id="1054" name="Check Box 30" descr="Check Box 5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14</xdr:row>
          <xdr:rowOff>160020</xdr:rowOff>
        </xdr:from>
        <xdr:to>
          <xdr:col>8</xdr:col>
          <xdr:colOff>388620</xdr:colOff>
          <xdr:row>16</xdr:row>
          <xdr:rowOff>15240</xdr:rowOff>
        </xdr:to>
        <xdr:sp macro="" textlink="">
          <xdr:nvSpPr>
            <xdr:cNvPr id="1055" name="Check Box 31" descr="Check Box 5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15</xdr:row>
          <xdr:rowOff>160020</xdr:rowOff>
        </xdr:from>
        <xdr:to>
          <xdr:col>8</xdr:col>
          <xdr:colOff>388620</xdr:colOff>
          <xdr:row>17</xdr:row>
          <xdr:rowOff>15240</xdr:rowOff>
        </xdr:to>
        <xdr:sp macro="" textlink="">
          <xdr:nvSpPr>
            <xdr:cNvPr id="1056" name="Check Box 32" descr="Check Box 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16</xdr:row>
          <xdr:rowOff>160020</xdr:rowOff>
        </xdr:from>
        <xdr:to>
          <xdr:col>8</xdr:col>
          <xdr:colOff>388620</xdr:colOff>
          <xdr:row>18</xdr:row>
          <xdr:rowOff>15240</xdr:rowOff>
        </xdr:to>
        <xdr:sp macro="" textlink="">
          <xdr:nvSpPr>
            <xdr:cNvPr id="1057" name="Check Box 33" descr="Check Box 5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17</xdr:row>
          <xdr:rowOff>160020</xdr:rowOff>
        </xdr:from>
        <xdr:to>
          <xdr:col>8</xdr:col>
          <xdr:colOff>388620</xdr:colOff>
          <xdr:row>19</xdr:row>
          <xdr:rowOff>15240</xdr:rowOff>
        </xdr:to>
        <xdr:sp macro="" textlink="">
          <xdr:nvSpPr>
            <xdr:cNvPr id="1058" name="Check Box 34" descr="Check Box 5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18</xdr:row>
          <xdr:rowOff>160020</xdr:rowOff>
        </xdr:from>
        <xdr:to>
          <xdr:col>8</xdr:col>
          <xdr:colOff>388620</xdr:colOff>
          <xdr:row>20</xdr:row>
          <xdr:rowOff>15240</xdr:rowOff>
        </xdr:to>
        <xdr:sp macro="" textlink="">
          <xdr:nvSpPr>
            <xdr:cNvPr id="1059" name="Check Box 35" descr="Check Box 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19</xdr:row>
          <xdr:rowOff>152400</xdr:rowOff>
        </xdr:from>
        <xdr:to>
          <xdr:col>8</xdr:col>
          <xdr:colOff>388620</xdr:colOff>
          <xdr:row>21</xdr:row>
          <xdr:rowOff>7620</xdr:rowOff>
        </xdr:to>
        <xdr:sp macro="" textlink="">
          <xdr:nvSpPr>
            <xdr:cNvPr id="1060" name="Check Box 36" descr="Check Box 5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20</xdr:row>
          <xdr:rowOff>160020</xdr:rowOff>
        </xdr:from>
        <xdr:to>
          <xdr:col>8</xdr:col>
          <xdr:colOff>388620</xdr:colOff>
          <xdr:row>22</xdr:row>
          <xdr:rowOff>15240</xdr:rowOff>
        </xdr:to>
        <xdr:sp macro="" textlink="">
          <xdr:nvSpPr>
            <xdr:cNvPr id="1061" name="Check Box 37" descr="Check Box 5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21</xdr:row>
          <xdr:rowOff>160020</xdr:rowOff>
        </xdr:from>
        <xdr:to>
          <xdr:col>8</xdr:col>
          <xdr:colOff>388620</xdr:colOff>
          <xdr:row>23</xdr:row>
          <xdr:rowOff>15240</xdr:rowOff>
        </xdr:to>
        <xdr:sp macro="" textlink="">
          <xdr:nvSpPr>
            <xdr:cNvPr id="1062" name="Check Box 38" descr="Check Box 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</xdr:row>
          <xdr:rowOff>144780</xdr:rowOff>
        </xdr:from>
        <xdr:to>
          <xdr:col>7</xdr:col>
          <xdr:colOff>388620</xdr:colOff>
          <xdr:row>3</xdr:row>
          <xdr:rowOff>30480</xdr:rowOff>
        </xdr:to>
        <xdr:sp macro="" textlink="">
          <xdr:nvSpPr>
            <xdr:cNvPr id="1063" name="Check Box 39" descr="Check Box 5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</xdr:row>
          <xdr:rowOff>144780</xdr:rowOff>
        </xdr:from>
        <xdr:to>
          <xdr:col>7</xdr:col>
          <xdr:colOff>388620</xdr:colOff>
          <xdr:row>4</xdr:row>
          <xdr:rowOff>30480</xdr:rowOff>
        </xdr:to>
        <xdr:sp macro="" textlink="">
          <xdr:nvSpPr>
            <xdr:cNvPr id="1064" name="Check Box 40" descr="Check Box 5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</xdr:row>
          <xdr:rowOff>144780</xdr:rowOff>
        </xdr:from>
        <xdr:to>
          <xdr:col>7</xdr:col>
          <xdr:colOff>388620</xdr:colOff>
          <xdr:row>5</xdr:row>
          <xdr:rowOff>30480</xdr:rowOff>
        </xdr:to>
        <xdr:sp macro="" textlink="">
          <xdr:nvSpPr>
            <xdr:cNvPr id="1065" name="Check Box 41" descr="Check Box 5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4</xdr:row>
          <xdr:rowOff>144780</xdr:rowOff>
        </xdr:from>
        <xdr:to>
          <xdr:col>7</xdr:col>
          <xdr:colOff>388620</xdr:colOff>
          <xdr:row>6</xdr:row>
          <xdr:rowOff>30480</xdr:rowOff>
        </xdr:to>
        <xdr:sp macro="" textlink="">
          <xdr:nvSpPr>
            <xdr:cNvPr id="1066" name="Check Box 42" descr="Check Box 5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5</xdr:row>
          <xdr:rowOff>144780</xdr:rowOff>
        </xdr:from>
        <xdr:to>
          <xdr:col>7</xdr:col>
          <xdr:colOff>388620</xdr:colOff>
          <xdr:row>7</xdr:row>
          <xdr:rowOff>30480</xdr:rowOff>
        </xdr:to>
        <xdr:sp macro="" textlink="">
          <xdr:nvSpPr>
            <xdr:cNvPr id="1067" name="Check Box 43" descr="Check Box 5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6</xdr:row>
          <xdr:rowOff>144780</xdr:rowOff>
        </xdr:from>
        <xdr:to>
          <xdr:col>7</xdr:col>
          <xdr:colOff>388620</xdr:colOff>
          <xdr:row>8</xdr:row>
          <xdr:rowOff>15240</xdr:rowOff>
        </xdr:to>
        <xdr:sp macro="" textlink="">
          <xdr:nvSpPr>
            <xdr:cNvPr id="1068" name="Check Box 44" descr="Check Box 5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7</xdr:row>
          <xdr:rowOff>160020</xdr:rowOff>
        </xdr:from>
        <xdr:to>
          <xdr:col>7</xdr:col>
          <xdr:colOff>388620</xdr:colOff>
          <xdr:row>9</xdr:row>
          <xdr:rowOff>15240</xdr:rowOff>
        </xdr:to>
        <xdr:sp macro="" textlink="">
          <xdr:nvSpPr>
            <xdr:cNvPr id="1069" name="Check Box 45" descr="Check Box 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8</xdr:row>
          <xdr:rowOff>160020</xdr:rowOff>
        </xdr:from>
        <xdr:to>
          <xdr:col>7</xdr:col>
          <xdr:colOff>388620</xdr:colOff>
          <xdr:row>10</xdr:row>
          <xdr:rowOff>15240</xdr:rowOff>
        </xdr:to>
        <xdr:sp macro="" textlink="">
          <xdr:nvSpPr>
            <xdr:cNvPr id="1070" name="Check Box 46" descr="Check Box 5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9</xdr:row>
          <xdr:rowOff>160020</xdr:rowOff>
        </xdr:from>
        <xdr:to>
          <xdr:col>7</xdr:col>
          <xdr:colOff>388620</xdr:colOff>
          <xdr:row>11</xdr:row>
          <xdr:rowOff>15240</xdr:rowOff>
        </xdr:to>
        <xdr:sp macro="" textlink="">
          <xdr:nvSpPr>
            <xdr:cNvPr id="1071" name="Check Box 47" descr="Check Box 5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10</xdr:row>
          <xdr:rowOff>160020</xdr:rowOff>
        </xdr:from>
        <xdr:to>
          <xdr:col>7</xdr:col>
          <xdr:colOff>388620</xdr:colOff>
          <xdr:row>12</xdr:row>
          <xdr:rowOff>15240</xdr:rowOff>
        </xdr:to>
        <xdr:sp macro="" textlink="">
          <xdr:nvSpPr>
            <xdr:cNvPr id="1072" name="Check Box 48" descr="Check Box 5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11</xdr:row>
          <xdr:rowOff>160020</xdr:rowOff>
        </xdr:from>
        <xdr:to>
          <xdr:col>7</xdr:col>
          <xdr:colOff>388620</xdr:colOff>
          <xdr:row>13</xdr:row>
          <xdr:rowOff>15240</xdr:rowOff>
        </xdr:to>
        <xdr:sp macro="" textlink="">
          <xdr:nvSpPr>
            <xdr:cNvPr id="1073" name="Check Box 49" descr="Check Box 5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12</xdr:row>
          <xdr:rowOff>160020</xdr:rowOff>
        </xdr:from>
        <xdr:to>
          <xdr:col>7</xdr:col>
          <xdr:colOff>388620</xdr:colOff>
          <xdr:row>14</xdr:row>
          <xdr:rowOff>15240</xdr:rowOff>
        </xdr:to>
        <xdr:sp macro="" textlink="">
          <xdr:nvSpPr>
            <xdr:cNvPr id="1074" name="Check Box 50" descr="Check Box 5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13</xdr:row>
          <xdr:rowOff>160020</xdr:rowOff>
        </xdr:from>
        <xdr:to>
          <xdr:col>7</xdr:col>
          <xdr:colOff>388620</xdr:colOff>
          <xdr:row>15</xdr:row>
          <xdr:rowOff>15240</xdr:rowOff>
        </xdr:to>
        <xdr:sp macro="" textlink="">
          <xdr:nvSpPr>
            <xdr:cNvPr id="1075" name="Check Box 51" descr="Check Box 5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14</xdr:row>
          <xdr:rowOff>160020</xdr:rowOff>
        </xdr:from>
        <xdr:to>
          <xdr:col>7</xdr:col>
          <xdr:colOff>388620</xdr:colOff>
          <xdr:row>16</xdr:row>
          <xdr:rowOff>15240</xdr:rowOff>
        </xdr:to>
        <xdr:sp macro="" textlink="">
          <xdr:nvSpPr>
            <xdr:cNvPr id="1076" name="Check Box 52" descr="Check Box 5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15</xdr:row>
          <xdr:rowOff>160020</xdr:rowOff>
        </xdr:from>
        <xdr:to>
          <xdr:col>7</xdr:col>
          <xdr:colOff>388620</xdr:colOff>
          <xdr:row>17</xdr:row>
          <xdr:rowOff>15240</xdr:rowOff>
        </xdr:to>
        <xdr:sp macro="" textlink="">
          <xdr:nvSpPr>
            <xdr:cNvPr id="1077" name="Check Box 53" descr="Check Box 5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16</xdr:row>
          <xdr:rowOff>160020</xdr:rowOff>
        </xdr:from>
        <xdr:to>
          <xdr:col>7</xdr:col>
          <xdr:colOff>388620</xdr:colOff>
          <xdr:row>18</xdr:row>
          <xdr:rowOff>15240</xdr:rowOff>
        </xdr:to>
        <xdr:sp macro="" textlink="">
          <xdr:nvSpPr>
            <xdr:cNvPr id="1078" name="Check Box 54" descr="Check Box 5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17</xdr:row>
          <xdr:rowOff>160020</xdr:rowOff>
        </xdr:from>
        <xdr:to>
          <xdr:col>7</xdr:col>
          <xdr:colOff>388620</xdr:colOff>
          <xdr:row>19</xdr:row>
          <xdr:rowOff>15240</xdr:rowOff>
        </xdr:to>
        <xdr:sp macro="" textlink="">
          <xdr:nvSpPr>
            <xdr:cNvPr id="1079" name="Check Box 55" descr="Check Box 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18</xdr:row>
          <xdr:rowOff>160020</xdr:rowOff>
        </xdr:from>
        <xdr:to>
          <xdr:col>7</xdr:col>
          <xdr:colOff>388620</xdr:colOff>
          <xdr:row>20</xdr:row>
          <xdr:rowOff>15240</xdr:rowOff>
        </xdr:to>
        <xdr:sp macro="" textlink="">
          <xdr:nvSpPr>
            <xdr:cNvPr id="1080" name="Check Box 56" descr="Check Box 5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19</xdr:row>
          <xdr:rowOff>160020</xdr:rowOff>
        </xdr:from>
        <xdr:to>
          <xdr:col>7</xdr:col>
          <xdr:colOff>388620</xdr:colOff>
          <xdr:row>21</xdr:row>
          <xdr:rowOff>15240</xdr:rowOff>
        </xdr:to>
        <xdr:sp macro="" textlink="">
          <xdr:nvSpPr>
            <xdr:cNvPr id="1081" name="Check Box 57" descr="Check Box 5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20</xdr:row>
          <xdr:rowOff>160020</xdr:rowOff>
        </xdr:from>
        <xdr:to>
          <xdr:col>7</xdr:col>
          <xdr:colOff>388620</xdr:colOff>
          <xdr:row>22</xdr:row>
          <xdr:rowOff>15240</xdr:rowOff>
        </xdr:to>
        <xdr:sp macro="" textlink="">
          <xdr:nvSpPr>
            <xdr:cNvPr id="1082" name="Check Box 58" descr="Check Box 5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21</xdr:row>
          <xdr:rowOff>160020</xdr:rowOff>
        </xdr:from>
        <xdr:to>
          <xdr:col>7</xdr:col>
          <xdr:colOff>388620</xdr:colOff>
          <xdr:row>23</xdr:row>
          <xdr:rowOff>15240</xdr:rowOff>
        </xdr:to>
        <xdr:sp macro="" textlink="">
          <xdr:nvSpPr>
            <xdr:cNvPr id="1083" name="Check Box 59" descr="Check Box 5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22</xdr:row>
          <xdr:rowOff>160020</xdr:rowOff>
        </xdr:from>
        <xdr:to>
          <xdr:col>8</xdr:col>
          <xdr:colOff>388620</xdr:colOff>
          <xdr:row>24</xdr:row>
          <xdr:rowOff>30480</xdr:rowOff>
        </xdr:to>
        <xdr:sp macro="" textlink="">
          <xdr:nvSpPr>
            <xdr:cNvPr id="1084" name="Check Box 60" descr="Check Box 5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22</xdr:row>
          <xdr:rowOff>160020</xdr:rowOff>
        </xdr:from>
        <xdr:to>
          <xdr:col>7</xdr:col>
          <xdr:colOff>388620</xdr:colOff>
          <xdr:row>24</xdr:row>
          <xdr:rowOff>30480</xdr:rowOff>
        </xdr:to>
        <xdr:sp macro="" textlink="">
          <xdr:nvSpPr>
            <xdr:cNvPr id="1085" name="Check Box 61" descr="Check Box 5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23</xdr:row>
          <xdr:rowOff>160020</xdr:rowOff>
        </xdr:from>
        <xdr:to>
          <xdr:col>8</xdr:col>
          <xdr:colOff>388620</xdr:colOff>
          <xdr:row>25</xdr:row>
          <xdr:rowOff>45720</xdr:rowOff>
        </xdr:to>
        <xdr:sp macro="" textlink="">
          <xdr:nvSpPr>
            <xdr:cNvPr id="1086" name="Check Box 62" descr="Check Box 5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23</xdr:row>
          <xdr:rowOff>160020</xdr:rowOff>
        </xdr:from>
        <xdr:to>
          <xdr:col>7</xdr:col>
          <xdr:colOff>388620</xdr:colOff>
          <xdr:row>25</xdr:row>
          <xdr:rowOff>45720</xdr:rowOff>
        </xdr:to>
        <xdr:sp macro="" textlink="">
          <xdr:nvSpPr>
            <xdr:cNvPr id="1087" name="Check Box 63" descr="Check Box 5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24</xdr:row>
          <xdr:rowOff>137160</xdr:rowOff>
        </xdr:from>
        <xdr:to>
          <xdr:col>8</xdr:col>
          <xdr:colOff>388620</xdr:colOff>
          <xdr:row>26</xdr:row>
          <xdr:rowOff>22860</xdr:rowOff>
        </xdr:to>
        <xdr:sp macro="" textlink="">
          <xdr:nvSpPr>
            <xdr:cNvPr id="1088" name="Check Box 64" descr="Check Box 5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24</xdr:row>
          <xdr:rowOff>137160</xdr:rowOff>
        </xdr:from>
        <xdr:to>
          <xdr:col>7</xdr:col>
          <xdr:colOff>388620</xdr:colOff>
          <xdr:row>26</xdr:row>
          <xdr:rowOff>22860</xdr:rowOff>
        </xdr:to>
        <xdr:sp macro="" textlink="">
          <xdr:nvSpPr>
            <xdr:cNvPr id="1089" name="Check Box 65" descr="Check Box 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25</xdr:row>
          <xdr:rowOff>137160</xdr:rowOff>
        </xdr:from>
        <xdr:to>
          <xdr:col>8</xdr:col>
          <xdr:colOff>388620</xdr:colOff>
          <xdr:row>27</xdr:row>
          <xdr:rowOff>22860</xdr:rowOff>
        </xdr:to>
        <xdr:sp macro="" textlink="">
          <xdr:nvSpPr>
            <xdr:cNvPr id="1090" name="Check Box 66" descr="Check Box 5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137160</xdr:rowOff>
        </xdr:from>
        <xdr:to>
          <xdr:col>7</xdr:col>
          <xdr:colOff>388620</xdr:colOff>
          <xdr:row>27</xdr:row>
          <xdr:rowOff>22860</xdr:rowOff>
        </xdr:to>
        <xdr:sp macro="" textlink="">
          <xdr:nvSpPr>
            <xdr:cNvPr id="1091" name="Check Box 67" descr="Check Box 5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26</xdr:row>
          <xdr:rowOff>137160</xdr:rowOff>
        </xdr:from>
        <xdr:to>
          <xdr:col>8</xdr:col>
          <xdr:colOff>388620</xdr:colOff>
          <xdr:row>28</xdr:row>
          <xdr:rowOff>22860</xdr:rowOff>
        </xdr:to>
        <xdr:sp macro="" textlink="">
          <xdr:nvSpPr>
            <xdr:cNvPr id="1092" name="Check Box 68" descr="Check Box 5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26</xdr:row>
          <xdr:rowOff>137160</xdr:rowOff>
        </xdr:from>
        <xdr:to>
          <xdr:col>7</xdr:col>
          <xdr:colOff>388620</xdr:colOff>
          <xdr:row>28</xdr:row>
          <xdr:rowOff>22860</xdr:rowOff>
        </xdr:to>
        <xdr:sp macro="" textlink="">
          <xdr:nvSpPr>
            <xdr:cNvPr id="1093" name="Check Box 69" descr="Check Box 5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27</xdr:row>
          <xdr:rowOff>137160</xdr:rowOff>
        </xdr:from>
        <xdr:to>
          <xdr:col>8</xdr:col>
          <xdr:colOff>388620</xdr:colOff>
          <xdr:row>29</xdr:row>
          <xdr:rowOff>22860</xdr:rowOff>
        </xdr:to>
        <xdr:sp macro="" textlink="">
          <xdr:nvSpPr>
            <xdr:cNvPr id="1094" name="Check Box 70" descr="Check Box 5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27</xdr:row>
          <xdr:rowOff>137160</xdr:rowOff>
        </xdr:from>
        <xdr:to>
          <xdr:col>7</xdr:col>
          <xdr:colOff>388620</xdr:colOff>
          <xdr:row>29</xdr:row>
          <xdr:rowOff>22860</xdr:rowOff>
        </xdr:to>
        <xdr:sp macro="" textlink="">
          <xdr:nvSpPr>
            <xdr:cNvPr id="1095" name="Check Box 71" descr="Check Box 5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28</xdr:row>
          <xdr:rowOff>137160</xdr:rowOff>
        </xdr:from>
        <xdr:to>
          <xdr:col>8</xdr:col>
          <xdr:colOff>388620</xdr:colOff>
          <xdr:row>30</xdr:row>
          <xdr:rowOff>22860</xdr:rowOff>
        </xdr:to>
        <xdr:sp macro="" textlink="">
          <xdr:nvSpPr>
            <xdr:cNvPr id="1096" name="Check Box 72" descr="Check Box 5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28</xdr:row>
          <xdr:rowOff>137160</xdr:rowOff>
        </xdr:from>
        <xdr:to>
          <xdr:col>7</xdr:col>
          <xdr:colOff>388620</xdr:colOff>
          <xdr:row>30</xdr:row>
          <xdr:rowOff>22860</xdr:rowOff>
        </xdr:to>
        <xdr:sp macro="" textlink="">
          <xdr:nvSpPr>
            <xdr:cNvPr id="1097" name="Check Box 73" descr="Check Box 5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29</xdr:row>
          <xdr:rowOff>137160</xdr:rowOff>
        </xdr:from>
        <xdr:to>
          <xdr:col>8</xdr:col>
          <xdr:colOff>388620</xdr:colOff>
          <xdr:row>31</xdr:row>
          <xdr:rowOff>22860</xdr:rowOff>
        </xdr:to>
        <xdr:sp macro="" textlink="">
          <xdr:nvSpPr>
            <xdr:cNvPr id="1098" name="Check Box 74" descr="Check Box 5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29</xdr:row>
          <xdr:rowOff>137160</xdr:rowOff>
        </xdr:from>
        <xdr:to>
          <xdr:col>7</xdr:col>
          <xdr:colOff>388620</xdr:colOff>
          <xdr:row>31</xdr:row>
          <xdr:rowOff>22860</xdr:rowOff>
        </xdr:to>
        <xdr:sp macro="" textlink="">
          <xdr:nvSpPr>
            <xdr:cNvPr id="1099" name="Check Box 75" descr="Check Box 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30</xdr:row>
          <xdr:rowOff>137160</xdr:rowOff>
        </xdr:from>
        <xdr:to>
          <xdr:col>8</xdr:col>
          <xdr:colOff>388620</xdr:colOff>
          <xdr:row>32</xdr:row>
          <xdr:rowOff>22860</xdr:rowOff>
        </xdr:to>
        <xdr:sp macro="" textlink="">
          <xdr:nvSpPr>
            <xdr:cNvPr id="1100" name="Check Box 76" descr="Check Box 5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30</xdr:row>
          <xdr:rowOff>137160</xdr:rowOff>
        </xdr:from>
        <xdr:to>
          <xdr:col>7</xdr:col>
          <xdr:colOff>388620</xdr:colOff>
          <xdr:row>32</xdr:row>
          <xdr:rowOff>22860</xdr:rowOff>
        </xdr:to>
        <xdr:sp macro="" textlink="">
          <xdr:nvSpPr>
            <xdr:cNvPr id="1101" name="Check Box 77" descr="Check Box 5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31</xdr:row>
          <xdr:rowOff>137160</xdr:rowOff>
        </xdr:from>
        <xdr:to>
          <xdr:col>8</xdr:col>
          <xdr:colOff>388620</xdr:colOff>
          <xdr:row>33</xdr:row>
          <xdr:rowOff>22860</xdr:rowOff>
        </xdr:to>
        <xdr:sp macro="" textlink="">
          <xdr:nvSpPr>
            <xdr:cNvPr id="1102" name="Check Box 78" descr="Check Box 5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31</xdr:row>
          <xdr:rowOff>137160</xdr:rowOff>
        </xdr:from>
        <xdr:to>
          <xdr:col>7</xdr:col>
          <xdr:colOff>388620</xdr:colOff>
          <xdr:row>33</xdr:row>
          <xdr:rowOff>22860</xdr:rowOff>
        </xdr:to>
        <xdr:sp macro="" textlink="">
          <xdr:nvSpPr>
            <xdr:cNvPr id="1103" name="Check Box 79" descr="Check Box 5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137160</xdr:rowOff>
        </xdr:from>
        <xdr:to>
          <xdr:col>8</xdr:col>
          <xdr:colOff>388620</xdr:colOff>
          <xdr:row>34</xdr:row>
          <xdr:rowOff>22860</xdr:rowOff>
        </xdr:to>
        <xdr:sp macro="" textlink="">
          <xdr:nvSpPr>
            <xdr:cNvPr id="1104" name="Check Box 80" descr="Check Box 5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32</xdr:row>
          <xdr:rowOff>137160</xdr:rowOff>
        </xdr:from>
        <xdr:to>
          <xdr:col>7</xdr:col>
          <xdr:colOff>388620</xdr:colOff>
          <xdr:row>34</xdr:row>
          <xdr:rowOff>22860</xdr:rowOff>
        </xdr:to>
        <xdr:sp macro="" textlink="">
          <xdr:nvSpPr>
            <xdr:cNvPr id="1105" name="Check Box 81" descr="Check Box 5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33</xdr:row>
          <xdr:rowOff>144780</xdr:rowOff>
        </xdr:from>
        <xdr:to>
          <xdr:col>8</xdr:col>
          <xdr:colOff>388620</xdr:colOff>
          <xdr:row>35</xdr:row>
          <xdr:rowOff>30480</xdr:rowOff>
        </xdr:to>
        <xdr:sp macro="" textlink="">
          <xdr:nvSpPr>
            <xdr:cNvPr id="1106" name="Check Box 82" descr="Check Box 5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33</xdr:row>
          <xdr:rowOff>144780</xdr:rowOff>
        </xdr:from>
        <xdr:to>
          <xdr:col>7</xdr:col>
          <xdr:colOff>388620</xdr:colOff>
          <xdr:row>35</xdr:row>
          <xdr:rowOff>30480</xdr:rowOff>
        </xdr:to>
        <xdr:sp macro="" textlink="">
          <xdr:nvSpPr>
            <xdr:cNvPr id="1107" name="Check Box 83" descr="Check Box 5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</xdr:row>
          <xdr:rowOff>144780</xdr:rowOff>
        </xdr:from>
        <xdr:to>
          <xdr:col>12</xdr:col>
          <xdr:colOff>388620</xdr:colOff>
          <xdr:row>3</xdr:row>
          <xdr:rowOff>30480</xdr:rowOff>
        </xdr:to>
        <xdr:sp macro="" textlink="">
          <xdr:nvSpPr>
            <xdr:cNvPr id="1108" name="Check Box 84" descr="Check Box 5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</xdr:row>
          <xdr:rowOff>144780</xdr:rowOff>
        </xdr:from>
        <xdr:to>
          <xdr:col>12</xdr:col>
          <xdr:colOff>388620</xdr:colOff>
          <xdr:row>4</xdr:row>
          <xdr:rowOff>30480</xdr:rowOff>
        </xdr:to>
        <xdr:sp macro="" textlink="">
          <xdr:nvSpPr>
            <xdr:cNvPr id="1109" name="Check Box 85" descr="Check Box 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</xdr:row>
          <xdr:rowOff>144780</xdr:rowOff>
        </xdr:from>
        <xdr:to>
          <xdr:col>12</xdr:col>
          <xdr:colOff>388620</xdr:colOff>
          <xdr:row>5</xdr:row>
          <xdr:rowOff>30480</xdr:rowOff>
        </xdr:to>
        <xdr:sp macro="" textlink="">
          <xdr:nvSpPr>
            <xdr:cNvPr id="1110" name="Check Box 86" descr="Check Box 5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4</xdr:row>
          <xdr:rowOff>144780</xdr:rowOff>
        </xdr:from>
        <xdr:to>
          <xdr:col>12</xdr:col>
          <xdr:colOff>388620</xdr:colOff>
          <xdr:row>6</xdr:row>
          <xdr:rowOff>30480</xdr:rowOff>
        </xdr:to>
        <xdr:sp macro="" textlink="">
          <xdr:nvSpPr>
            <xdr:cNvPr id="1111" name="Check Box 87" descr="Check Box 5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5</xdr:row>
          <xdr:rowOff>144780</xdr:rowOff>
        </xdr:from>
        <xdr:to>
          <xdr:col>12</xdr:col>
          <xdr:colOff>388620</xdr:colOff>
          <xdr:row>7</xdr:row>
          <xdr:rowOff>30480</xdr:rowOff>
        </xdr:to>
        <xdr:sp macro="" textlink="">
          <xdr:nvSpPr>
            <xdr:cNvPr id="1112" name="Check Box 88" descr="Check Box 5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6</xdr:row>
          <xdr:rowOff>144780</xdr:rowOff>
        </xdr:from>
        <xdr:to>
          <xdr:col>12</xdr:col>
          <xdr:colOff>388620</xdr:colOff>
          <xdr:row>8</xdr:row>
          <xdr:rowOff>15240</xdr:rowOff>
        </xdr:to>
        <xdr:sp macro="" textlink="">
          <xdr:nvSpPr>
            <xdr:cNvPr id="1113" name="Check Box 89" descr="Check Box 5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7</xdr:row>
          <xdr:rowOff>160020</xdr:rowOff>
        </xdr:from>
        <xdr:to>
          <xdr:col>12</xdr:col>
          <xdr:colOff>388620</xdr:colOff>
          <xdr:row>9</xdr:row>
          <xdr:rowOff>15240</xdr:rowOff>
        </xdr:to>
        <xdr:sp macro="" textlink="">
          <xdr:nvSpPr>
            <xdr:cNvPr id="1114" name="Check Box 90" descr="Check Box 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8</xdr:row>
          <xdr:rowOff>160020</xdr:rowOff>
        </xdr:from>
        <xdr:to>
          <xdr:col>12</xdr:col>
          <xdr:colOff>388620</xdr:colOff>
          <xdr:row>10</xdr:row>
          <xdr:rowOff>15240</xdr:rowOff>
        </xdr:to>
        <xdr:sp macro="" textlink="">
          <xdr:nvSpPr>
            <xdr:cNvPr id="1115" name="Check Box 91" descr="Check Box 5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9</xdr:row>
          <xdr:rowOff>160020</xdr:rowOff>
        </xdr:from>
        <xdr:to>
          <xdr:col>12</xdr:col>
          <xdr:colOff>388620</xdr:colOff>
          <xdr:row>11</xdr:row>
          <xdr:rowOff>15240</xdr:rowOff>
        </xdr:to>
        <xdr:sp macro="" textlink="">
          <xdr:nvSpPr>
            <xdr:cNvPr id="1116" name="Check Box 92" descr="Check Box 5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10</xdr:row>
          <xdr:rowOff>160020</xdr:rowOff>
        </xdr:from>
        <xdr:to>
          <xdr:col>12</xdr:col>
          <xdr:colOff>388620</xdr:colOff>
          <xdr:row>12</xdr:row>
          <xdr:rowOff>15240</xdr:rowOff>
        </xdr:to>
        <xdr:sp macro="" textlink="">
          <xdr:nvSpPr>
            <xdr:cNvPr id="1117" name="Check Box 93" descr="Check Box 5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11</xdr:row>
          <xdr:rowOff>160020</xdr:rowOff>
        </xdr:from>
        <xdr:to>
          <xdr:col>12</xdr:col>
          <xdr:colOff>388620</xdr:colOff>
          <xdr:row>13</xdr:row>
          <xdr:rowOff>15240</xdr:rowOff>
        </xdr:to>
        <xdr:sp macro="" textlink="">
          <xdr:nvSpPr>
            <xdr:cNvPr id="1118" name="Check Box 94" descr="Check Box 5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12</xdr:row>
          <xdr:rowOff>160020</xdr:rowOff>
        </xdr:from>
        <xdr:to>
          <xdr:col>12</xdr:col>
          <xdr:colOff>388620</xdr:colOff>
          <xdr:row>14</xdr:row>
          <xdr:rowOff>15240</xdr:rowOff>
        </xdr:to>
        <xdr:sp macro="" textlink="">
          <xdr:nvSpPr>
            <xdr:cNvPr id="1119" name="Check Box 95" descr="Check Box 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13</xdr:row>
          <xdr:rowOff>160020</xdr:rowOff>
        </xdr:from>
        <xdr:to>
          <xdr:col>12</xdr:col>
          <xdr:colOff>388620</xdr:colOff>
          <xdr:row>15</xdr:row>
          <xdr:rowOff>15240</xdr:rowOff>
        </xdr:to>
        <xdr:sp macro="" textlink="">
          <xdr:nvSpPr>
            <xdr:cNvPr id="1120" name="Check Box 96" descr="Check Box 5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14</xdr:row>
          <xdr:rowOff>160020</xdr:rowOff>
        </xdr:from>
        <xdr:to>
          <xdr:col>12</xdr:col>
          <xdr:colOff>388620</xdr:colOff>
          <xdr:row>16</xdr:row>
          <xdr:rowOff>15240</xdr:rowOff>
        </xdr:to>
        <xdr:sp macro="" textlink="">
          <xdr:nvSpPr>
            <xdr:cNvPr id="1121" name="Check Box 97" descr="Check Box 5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15</xdr:row>
          <xdr:rowOff>160020</xdr:rowOff>
        </xdr:from>
        <xdr:to>
          <xdr:col>12</xdr:col>
          <xdr:colOff>388620</xdr:colOff>
          <xdr:row>17</xdr:row>
          <xdr:rowOff>15240</xdr:rowOff>
        </xdr:to>
        <xdr:sp macro="" textlink="">
          <xdr:nvSpPr>
            <xdr:cNvPr id="1122" name="Check Box 98" descr="Check Box 5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16</xdr:row>
          <xdr:rowOff>160020</xdr:rowOff>
        </xdr:from>
        <xdr:to>
          <xdr:col>12</xdr:col>
          <xdr:colOff>388620</xdr:colOff>
          <xdr:row>18</xdr:row>
          <xdr:rowOff>15240</xdr:rowOff>
        </xdr:to>
        <xdr:sp macro="" textlink="">
          <xdr:nvSpPr>
            <xdr:cNvPr id="1123" name="Check Box 99" descr="Check Box 5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17</xdr:row>
          <xdr:rowOff>160020</xdr:rowOff>
        </xdr:from>
        <xdr:to>
          <xdr:col>12</xdr:col>
          <xdr:colOff>388620</xdr:colOff>
          <xdr:row>19</xdr:row>
          <xdr:rowOff>15240</xdr:rowOff>
        </xdr:to>
        <xdr:sp macro="" textlink="">
          <xdr:nvSpPr>
            <xdr:cNvPr id="1124" name="Check Box 100" descr="Check Box 5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18</xdr:row>
          <xdr:rowOff>160020</xdr:rowOff>
        </xdr:from>
        <xdr:to>
          <xdr:col>12</xdr:col>
          <xdr:colOff>388620</xdr:colOff>
          <xdr:row>20</xdr:row>
          <xdr:rowOff>15240</xdr:rowOff>
        </xdr:to>
        <xdr:sp macro="" textlink="">
          <xdr:nvSpPr>
            <xdr:cNvPr id="1125" name="Check Box 101" descr="Check Box 5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19</xdr:row>
          <xdr:rowOff>160020</xdr:rowOff>
        </xdr:from>
        <xdr:to>
          <xdr:col>12</xdr:col>
          <xdr:colOff>388620</xdr:colOff>
          <xdr:row>21</xdr:row>
          <xdr:rowOff>15240</xdr:rowOff>
        </xdr:to>
        <xdr:sp macro="" textlink="">
          <xdr:nvSpPr>
            <xdr:cNvPr id="1126" name="Check Box 102" descr="Check Box 5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20</xdr:row>
          <xdr:rowOff>160020</xdr:rowOff>
        </xdr:from>
        <xdr:to>
          <xdr:col>12</xdr:col>
          <xdr:colOff>388620</xdr:colOff>
          <xdr:row>22</xdr:row>
          <xdr:rowOff>15240</xdr:rowOff>
        </xdr:to>
        <xdr:sp macro="" textlink="">
          <xdr:nvSpPr>
            <xdr:cNvPr id="1127" name="Check Box 103" descr="Check Box 5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21</xdr:row>
          <xdr:rowOff>160020</xdr:rowOff>
        </xdr:from>
        <xdr:to>
          <xdr:col>12</xdr:col>
          <xdr:colOff>388620</xdr:colOff>
          <xdr:row>23</xdr:row>
          <xdr:rowOff>15240</xdr:rowOff>
        </xdr:to>
        <xdr:sp macro="" textlink="">
          <xdr:nvSpPr>
            <xdr:cNvPr id="1128" name="Check Box 104" descr="Check Box 5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22</xdr:row>
          <xdr:rowOff>160020</xdr:rowOff>
        </xdr:from>
        <xdr:to>
          <xdr:col>12</xdr:col>
          <xdr:colOff>388620</xdr:colOff>
          <xdr:row>24</xdr:row>
          <xdr:rowOff>30480</xdr:rowOff>
        </xdr:to>
        <xdr:sp macro="" textlink="">
          <xdr:nvSpPr>
            <xdr:cNvPr id="1129" name="Check Box 105" descr="Check Box 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23</xdr:row>
          <xdr:rowOff>160020</xdr:rowOff>
        </xdr:from>
        <xdr:to>
          <xdr:col>12</xdr:col>
          <xdr:colOff>388620</xdr:colOff>
          <xdr:row>25</xdr:row>
          <xdr:rowOff>45720</xdr:rowOff>
        </xdr:to>
        <xdr:sp macro="" textlink="">
          <xdr:nvSpPr>
            <xdr:cNvPr id="1130" name="Check Box 106" descr="Check Box 5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24</xdr:row>
          <xdr:rowOff>137160</xdr:rowOff>
        </xdr:from>
        <xdr:to>
          <xdr:col>12</xdr:col>
          <xdr:colOff>388620</xdr:colOff>
          <xdr:row>26</xdr:row>
          <xdr:rowOff>22860</xdr:rowOff>
        </xdr:to>
        <xdr:sp macro="" textlink="">
          <xdr:nvSpPr>
            <xdr:cNvPr id="1131" name="Check Box 107" descr="Check Box 5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25</xdr:row>
          <xdr:rowOff>137160</xdr:rowOff>
        </xdr:from>
        <xdr:to>
          <xdr:col>12</xdr:col>
          <xdr:colOff>388620</xdr:colOff>
          <xdr:row>27</xdr:row>
          <xdr:rowOff>22860</xdr:rowOff>
        </xdr:to>
        <xdr:sp macro="" textlink="">
          <xdr:nvSpPr>
            <xdr:cNvPr id="1132" name="Check Box 108" descr="Check Box 5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26</xdr:row>
          <xdr:rowOff>137160</xdr:rowOff>
        </xdr:from>
        <xdr:to>
          <xdr:col>12</xdr:col>
          <xdr:colOff>388620</xdr:colOff>
          <xdr:row>28</xdr:row>
          <xdr:rowOff>22860</xdr:rowOff>
        </xdr:to>
        <xdr:sp macro="" textlink="">
          <xdr:nvSpPr>
            <xdr:cNvPr id="1133" name="Check Box 109" descr="Check Box 5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27</xdr:row>
          <xdr:rowOff>137160</xdr:rowOff>
        </xdr:from>
        <xdr:to>
          <xdr:col>12</xdr:col>
          <xdr:colOff>388620</xdr:colOff>
          <xdr:row>29</xdr:row>
          <xdr:rowOff>22860</xdr:rowOff>
        </xdr:to>
        <xdr:sp macro="" textlink="">
          <xdr:nvSpPr>
            <xdr:cNvPr id="1134" name="Check Box 110" descr="Check Box 5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28</xdr:row>
          <xdr:rowOff>137160</xdr:rowOff>
        </xdr:from>
        <xdr:to>
          <xdr:col>12</xdr:col>
          <xdr:colOff>388620</xdr:colOff>
          <xdr:row>30</xdr:row>
          <xdr:rowOff>22860</xdr:rowOff>
        </xdr:to>
        <xdr:sp macro="" textlink="">
          <xdr:nvSpPr>
            <xdr:cNvPr id="1135" name="Check Box 111" descr="Check Box 5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29</xdr:row>
          <xdr:rowOff>137160</xdr:rowOff>
        </xdr:from>
        <xdr:to>
          <xdr:col>12</xdr:col>
          <xdr:colOff>388620</xdr:colOff>
          <xdr:row>31</xdr:row>
          <xdr:rowOff>22860</xdr:rowOff>
        </xdr:to>
        <xdr:sp macro="" textlink="">
          <xdr:nvSpPr>
            <xdr:cNvPr id="1136" name="Check Box 112" descr="Check Box 5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30</xdr:row>
          <xdr:rowOff>137160</xdr:rowOff>
        </xdr:from>
        <xdr:to>
          <xdr:col>12</xdr:col>
          <xdr:colOff>388620</xdr:colOff>
          <xdr:row>32</xdr:row>
          <xdr:rowOff>22860</xdr:rowOff>
        </xdr:to>
        <xdr:sp macro="" textlink="">
          <xdr:nvSpPr>
            <xdr:cNvPr id="1137" name="Check Box 113" descr="Check Box 5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31</xdr:row>
          <xdr:rowOff>137160</xdr:rowOff>
        </xdr:from>
        <xdr:to>
          <xdr:col>12</xdr:col>
          <xdr:colOff>388620</xdr:colOff>
          <xdr:row>33</xdr:row>
          <xdr:rowOff>22860</xdr:rowOff>
        </xdr:to>
        <xdr:sp macro="" textlink="">
          <xdr:nvSpPr>
            <xdr:cNvPr id="1138" name="Check Box 114" descr="Check Box 5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32</xdr:row>
          <xdr:rowOff>137160</xdr:rowOff>
        </xdr:from>
        <xdr:to>
          <xdr:col>12</xdr:col>
          <xdr:colOff>388620</xdr:colOff>
          <xdr:row>34</xdr:row>
          <xdr:rowOff>22860</xdr:rowOff>
        </xdr:to>
        <xdr:sp macro="" textlink="">
          <xdr:nvSpPr>
            <xdr:cNvPr id="1139" name="Check Box 115" descr="Check Box 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33</xdr:row>
          <xdr:rowOff>144780</xdr:rowOff>
        </xdr:from>
        <xdr:to>
          <xdr:col>12</xdr:col>
          <xdr:colOff>388620</xdr:colOff>
          <xdr:row>35</xdr:row>
          <xdr:rowOff>30480</xdr:rowOff>
        </xdr:to>
        <xdr:sp macro="" textlink="">
          <xdr:nvSpPr>
            <xdr:cNvPr id="1140" name="Check Box 116" descr="Check Box 5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</xdr:row>
          <xdr:rowOff>144780</xdr:rowOff>
        </xdr:from>
        <xdr:to>
          <xdr:col>13</xdr:col>
          <xdr:colOff>388620</xdr:colOff>
          <xdr:row>3</xdr:row>
          <xdr:rowOff>30480</xdr:rowOff>
        </xdr:to>
        <xdr:sp macro="" textlink="">
          <xdr:nvSpPr>
            <xdr:cNvPr id="1141" name="Check Box 117" descr="Check Box 5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</xdr:row>
          <xdr:rowOff>144780</xdr:rowOff>
        </xdr:from>
        <xdr:to>
          <xdr:col>13</xdr:col>
          <xdr:colOff>388620</xdr:colOff>
          <xdr:row>4</xdr:row>
          <xdr:rowOff>30480</xdr:rowOff>
        </xdr:to>
        <xdr:sp macro="" textlink="">
          <xdr:nvSpPr>
            <xdr:cNvPr id="1142" name="Check Box 118" descr="Check Box 5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</xdr:row>
          <xdr:rowOff>144780</xdr:rowOff>
        </xdr:from>
        <xdr:to>
          <xdr:col>13</xdr:col>
          <xdr:colOff>388620</xdr:colOff>
          <xdr:row>5</xdr:row>
          <xdr:rowOff>30480</xdr:rowOff>
        </xdr:to>
        <xdr:sp macro="" textlink="">
          <xdr:nvSpPr>
            <xdr:cNvPr id="1143" name="Check Box 119" descr="Check Box 5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4</xdr:row>
          <xdr:rowOff>144780</xdr:rowOff>
        </xdr:from>
        <xdr:to>
          <xdr:col>13</xdr:col>
          <xdr:colOff>388620</xdr:colOff>
          <xdr:row>6</xdr:row>
          <xdr:rowOff>30480</xdr:rowOff>
        </xdr:to>
        <xdr:sp macro="" textlink="">
          <xdr:nvSpPr>
            <xdr:cNvPr id="1144" name="Check Box 120" descr="Check Box 5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5</xdr:row>
          <xdr:rowOff>144780</xdr:rowOff>
        </xdr:from>
        <xdr:to>
          <xdr:col>13</xdr:col>
          <xdr:colOff>388620</xdr:colOff>
          <xdr:row>7</xdr:row>
          <xdr:rowOff>30480</xdr:rowOff>
        </xdr:to>
        <xdr:sp macro="" textlink="">
          <xdr:nvSpPr>
            <xdr:cNvPr id="1145" name="Check Box 121" descr="Check Box 5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6</xdr:row>
          <xdr:rowOff>144780</xdr:rowOff>
        </xdr:from>
        <xdr:to>
          <xdr:col>13</xdr:col>
          <xdr:colOff>388620</xdr:colOff>
          <xdr:row>8</xdr:row>
          <xdr:rowOff>15240</xdr:rowOff>
        </xdr:to>
        <xdr:sp macro="" textlink="">
          <xdr:nvSpPr>
            <xdr:cNvPr id="1146" name="Check Box 122" descr="Check Box 5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7</xdr:row>
          <xdr:rowOff>160020</xdr:rowOff>
        </xdr:from>
        <xdr:to>
          <xdr:col>13</xdr:col>
          <xdr:colOff>388620</xdr:colOff>
          <xdr:row>9</xdr:row>
          <xdr:rowOff>15240</xdr:rowOff>
        </xdr:to>
        <xdr:sp macro="" textlink="">
          <xdr:nvSpPr>
            <xdr:cNvPr id="1147" name="Check Box 123" descr="Check Box 5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8</xdr:row>
          <xdr:rowOff>160020</xdr:rowOff>
        </xdr:from>
        <xdr:to>
          <xdr:col>13</xdr:col>
          <xdr:colOff>388620</xdr:colOff>
          <xdr:row>10</xdr:row>
          <xdr:rowOff>15240</xdr:rowOff>
        </xdr:to>
        <xdr:sp macro="" textlink="">
          <xdr:nvSpPr>
            <xdr:cNvPr id="1148" name="Check Box 124" descr="Check Box 5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9</xdr:row>
          <xdr:rowOff>160020</xdr:rowOff>
        </xdr:from>
        <xdr:to>
          <xdr:col>13</xdr:col>
          <xdr:colOff>388620</xdr:colOff>
          <xdr:row>11</xdr:row>
          <xdr:rowOff>15240</xdr:rowOff>
        </xdr:to>
        <xdr:sp macro="" textlink="">
          <xdr:nvSpPr>
            <xdr:cNvPr id="1149" name="Check Box 125" descr="Check Box 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10</xdr:row>
          <xdr:rowOff>160020</xdr:rowOff>
        </xdr:from>
        <xdr:to>
          <xdr:col>13</xdr:col>
          <xdr:colOff>388620</xdr:colOff>
          <xdr:row>12</xdr:row>
          <xdr:rowOff>15240</xdr:rowOff>
        </xdr:to>
        <xdr:sp macro="" textlink="">
          <xdr:nvSpPr>
            <xdr:cNvPr id="1150" name="Check Box 126" descr="Check Box 5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11</xdr:row>
          <xdr:rowOff>160020</xdr:rowOff>
        </xdr:from>
        <xdr:to>
          <xdr:col>13</xdr:col>
          <xdr:colOff>388620</xdr:colOff>
          <xdr:row>13</xdr:row>
          <xdr:rowOff>15240</xdr:rowOff>
        </xdr:to>
        <xdr:sp macro="" textlink="">
          <xdr:nvSpPr>
            <xdr:cNvPr id="1151" name="Check Box 127" descr="Check Box 5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12</xdr:row>
          <xdr:rowOff>160020</xdr:rowOff>
        </xdr:from>
        <xdr:to>
          <xdr:col>13</xdr:col>
          <xdr:colOff>388620</xdr:colOff>
          <xdr:row>14</xdr:row>
          <xdr:rowOff>15240</xdr:rowOff>
        </xdr:to>
        <xdr:sp macro="" textlink="">
          <xdr:nvSpPr>
            <xdr:cNvPr id="1152" name="Check Box 128" descr="Check Box 5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13</xdr:row>
          <xdr:rowOff>160020</xdr:rowOff>
        </xdr:from>
        <xdr:to>
          <xdr:col>13</xdr:col>
          <xdr:colOff>388620</xdr:colOff>
          <xdr:row>15</xdr:row>
          <xdr:rowOff>15240</xdr:rowOff>
        </xdr:to>
        <xdr:sp macro="" textlink="">
          <xdr:nvSpPr>
            <xdr:cNvPr id="1153" name="Check Box 129" descr="Check Box 5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14</xdr:row>
          <xdr:rowOff>160020</xdr:rowOff>
        </xdr:from>
        <xdr:to>
          <xdr:col>13</xdr:col>
          <xdr:colOff>388620</xdr:colOff>
          <xdr:row>16</xdr:row>
          <xdr:rowOff>15240</xdr:rowOff>
        </xdr:to>
        <xdr:sp macro="" textlink="">
          <xdr:nvSpPr>
            <xdr:cNvPr id="1154" name="Check Box 130" descr="Check Box 5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15</xdr:row>
          <xdr:rowOff>160020</xdr:rowOff>
        </xdr:from>
        <xdr:to>
          <xdr:col>13</xdr:col>
          <xdr:colOff>388620</xdr:colOff>
          <xdr:row>17</xdr:row>
          <xdr:rowOff>15240</xdr:rowOff>
        </xdr:to>
        <xdr:sp macro="" textlink="">
          <xdr:nvSpPr>
            <xdr:cNvPr id="1155" name="Check Box 131" descr="Check Box 5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16</xdr:row>
          <xdr:rowOff>160020</xdr:rowOff>
        </xdr:from>
        <xdr:to>
          <xdr:col>13</xdr:col>
          <xdr:colOff>388620</xdr:colOff>
          <xdr:row>18</xdr:row>
          <xdr:rowOff>15240</xdr:rowOff>
        </xdr:to>
        <xdr:sp macro="" textlink="">
          <xdr:nvSpPr>
            <xdr:cNvPr id="1156" name="Check Box 132" descr="Check Box 5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17</xdr:row>
          <xdr:rowOff>160020</xdr:rowOff>
        </xdr:from>
        <xdr:to>
          <xdr:col>13</xdr:col>
          <xdr:colOff>388620</xdr:colOff>
          <xdr:row>19</xdr:row>
          <xdr:rowOff>15240</xdr:rowOff>
        </xdr:to>
        <xdr:sp macro="" textlink="">
          <xdr:nvSpPr>
            <xdr:cNvPr id="1157" name="Check Box 133" descr="Check Box 5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18</xdr:row>
          <xdr:rowOff>160020</xdr:rowOff>
        </xdr:from>
        <xdr:to>
          <xdr:col>13</xdr:col>
          <xdr:colOff>388620</xdr:colOff>
          <xdr:row>20</xdr:row>
          <xdr:rowOff>15240</xdr:rowOff>
        </xdr:to>
        <xdr:sp macro="" textlink="">
          <xdr:nvSpPr>
            <xdr:cNvPr id="1158" name="Check Box 134" descr="Check Box 5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19</xdr:row>
          <xdr:rowOff>160020</xdr:rowOff>
        </xdr:from>
        <xdr:to>
          <xdr:col>13</xdr:col>
          <xdr:colOff>388620</xdr:colOff>
          <xdr:row>21</xdr:row>
          <xdr:rowOff>15240</xdr:rowOff>
        </xdr:to>
        <xdr:sp macro="" textlink="">
          <xdr:nvSpPr>
            <xdr:cNvPr id="1159" name="Check Box 135" descr="Check Box 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20</xdr:row>
          <xdr:rowOff>160020</xdr:rowOff>
        </xdr:from>
        <xdr:to>
          <xdr:col>13</xdr:col>
          <xdr:colOff>388620</xdr:colOff>
          <xdr:row>22</xdr:row>
          <xdr:rowOff>15240</xdr:rowOff>
        </xdr:to>
        <xdr:sp macro="" textlink="">
          <xdr:nvSpPr>
            <xdr:cNvPr id="1160" name="Check Box 136" descr="Check Box 5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21</xdr:row>
          <xdr:rowOff>160020</xdr:rowOff>
        </xdr:from>
        <xdr:to>
          <xdr:col>13</xdr:col>
          <xdr:colOff>388620</xdr:colOff>
          <xdr:row>23</xdr:row>
          <xdr:rowOff>15240</xdr:rowOff>
        </xdr:to>
        <xdr:sp macro="" textlink="">
          <xdr:nvSpPr>
            <xdr:cNvPr id="1161" name="Check Box 137" descr="Check Box 5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22</xdr:row>
          <xdr:rowOff>160020</xdr:rowOff>
        </xdr:from>
        <xdr:to>
          <xdr:col>13</xdr:col>
          <xdr:colOff>388620</xdr:colOff>
          <xdr:row>24</xdr:row>
          <xdr:rowOff>30480</xdr:rowOff>
        </xdr:to>
        <xdr:sp macro="" textlink="">
          <xdr:nvSpPr>
            <xdr:cNvPr id="1162" name="Check Box 138" descr="Check Box 5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23</xdr:row>
          <xdr:rowOff>160020</xdr:rowOff>
        </xdr:from>
        <xdr:to>
          <xdr:col>13</xdr:col>
          <xdr:colOff>388620</xdr:colOff>
          <xdr:row>25</xdr:row>
          <xdr:rowOff>45720</xdr:rowOff>
        </xdr:to>
        <xdr:sp macro="" textlink="">
          <xdr:nvSpPr>
            <xdr:cNvPr id="1163" name="Check Box 139" descr="Check Box 5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24</xdr:row>
          <xdr:rowOff>137160</xdr:rowOff>
        </xdr:from>
        <xdr:to>
          <xdr:col>13</xdr:col>
          <xdr:colOff>388620</xdr:colOff>
          <xdr:row>26</xdr:row>
          <xdr:rowOff>22860</xdr:rowOff>
        </xdr:to>
        <xdr:sp macro="" textlink="">
          <xdr:nvSpPr>
            <xdr:cNvPr id="1164" name="Check Box 140" descr="Check Box 5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25</xdr:row>
          <xdr:rowOff>137160</xdr:rowOff>
        </xdr:from>
        <xdr:to>
          <xdr:col>13</xdr:col>
          <xdr:colOff>388620</xdr:colOff>
          <xdr:row>27</xdr:row>
          <xdr:rowOff>22860</xdr:rowOff>
        </xdr:to>
        <xdr:sp macro="" textlink="">
          <xdr:nvSpPr>
            <xdr:cNvPr id="1165" name="Check Box 141" descr="Check Box 5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26</xdr:row>
          <xdr:rowOff>137160</xdr:rowOff>
        </xdr:from>
        <xdr:to>
          <xdr:col>13</xdr:col>
          <xdr:colOff>388620</xdr:colOff>
          <xdr:row>28</xdr:row>
          <xdr:rowOff>22860</xdr:rowOff>
        </xdr:to>
        <xdr:sp macro="" textlink="">
          <xdr:nvSpPr>
            <xdr:cNvPr id="1166" name="Check Box 142" descr="Check Box 5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27</xdr:row>
          <xdr:rowOff>137160</xdr:rowOff>
        </xdr:from>
        <xdr:to>
          <xdr:col>13</xdr:col>
          <xdr:colOff>388620</xdr:colOff>
          <xdr:row>29</xdr:row>
          <xdr:rowOff>22860</xdr:rowOff>
        </xdr:to>
        <xdr:sp macro="" textlink="">
          <xdr:nvSpPr>
            <xdr:cNvPr id="1167" name="Check Box 143" descr="Check Box 5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28</xdr:row>
          <xdr:rowOff>137160</xdr:rowOff>
        </xdr:from>
        <xdr:to>
          <xdr:col>13</xdr:col>
          <xdr:colOff>388620</xdr:colOff>
          <xdr:row>30</xdr:row>
          <xdr:rowOff>22860</xdr:rowOff>
        </xdr:to>
        <xdr:sp macro="" textlink="">
          <xdr:nvSpPr>
            <xdr:cNvPr id="1168" name="Check Box 144" descr="Check Box 5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29</xdr:row>
          <xdr:rowOff>137160</xdr:rowOff>
        </xdr:from>
        <xdr:to>
          <xdr:col>13</xdr:col>
          <xdr:colOff>388620</xdr:colOff>
          <xdr:row>31</xdr:row>
          <xdr:rowOff>22860</xdr:rowOff>
        </xdr:to>
        <xdr:sp macro="" textlink="">
          <xdr:nvSpPr>
            <xdr:cNvPr id="1169" name="Check Box 145" descr="Check Box 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30</xdr:row>
          <xdr:rowOff>137160</xdr:rowOff>
        </xdr:from>
        <xdr:to>
          <xdr:col>13</xdr:col>
          <xdr:colOff>388620</xdr:colOff>
          <xdr:row>32</xdr:row>
          <xdr:rowOff>22860</xdr:rowOff>
        </xdr:to>
        <xdr:sp macro="" textlink="">
          <xdr:nvSpPr>
            <xdr:cNvPr id="1170" name="Check Box 146" descr="Check Box 5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31</xdr:row>
          <xdr:rowOff>137160</xdr:rowOff>
        </xdr:from>
        <xdr:to>
          <xdr:col>13</xdr:col>
          <xdr:colOff>388620</xdr:colOff>
          <xdr:row>33</xdr:row>
          <xdr:rowOff>22860</xdr:rowOff>
        </xdr:to>
        <xdr:sp macro="" textlink="">
          <xdr:nvSpPr>
            <xdr:cNvPr id="1171" name="Check Box 147" descr="Check Box 5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32</xdr:row>
          <xdr:rowOff>137160</xdr:rowOff>
        </xdr:from>
        <xdr:to>
          <xdr:col>13</xdr:col>
          <xdr:colOff>388620</xdr:colOff>
          <xdr:row>34</xdr:row>
          <xdr:rowOff>22860</xdr:rowOff>
        </xdr:to>
        <xdr:sp macro="" textlink="">
          <xdr:nvSpPr>
            <xdr:cNvPr id="1172" name="Check Box 148" descr="Check Box 5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76200</xdr:colOff>
          <xdr:row>33</xdr:row>
          <xdr:rowOff>144780</xdr:rowOff>
        </xdr:from>
        <xdr:to>
          <xdr:col>13</xdr:col>
          <xdr:colOff>388620</xdr:colOff>
          <xdr:row>35</xdr:row>
          <xdr:rowOff>30480</xdr:rowOff>
        </xdr:to>
        <xdr:sp macro="" textlink="">
          <xdr:nvSpPr>
            <xdr:cNvPr id="1173" name="Check Box 149" descr="Check Box 5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</xdr:row>
          <xdr:rowOff>144780</xdr:rowOff>
        </xdr:from>
        <xdr:to>
          <xdr:col>14</xdr:col>
          <xdr:colOff>388620</xdr:colOff>
          <xdr:row>3</xdr:row>
          <xdr:rowOff>30480</xdr:rowOff>
        </xdr:to>
        <xdr:sp macro="" textlink="">
          <xdr:nvSpPr>
            <xdr:cNvPr id="1174" name="Check Box 150" descr="Check Box 5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</xdr:row>
          <xdr:rowOff>144780</xdr:rowOff>
        </xdr:from>
        <xdr:to>
          <xdr:col>14</xdr:col>
          <xdr:colOff>388620</xdr:colOff>
          <xdr:row>4</xdr:row>
          <xdr:rowOff>30480</xdr:rowOff>
        </xdr:to>
        <xdr:sp macro="" textlink="">
          <xdr:nvSpPr>
            <xdr:cNvPr id="1175" name="Check Box 151" descr="Check Box 5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</xdr:row>
          <xdr:rowOff>144780</xdr:rowOff>
        </xdr:from>
        <xdr:to>
          <xdr:col>14</xdr:col>
          <xdr:colOff>388620</xdr:colOff>
          <xdr:row>5</xdr:row>
          <xdr:rowOff>30480</xdr:rowOff>
        </xdr:to>
        <xdr:sp macro="" textlink="">
          <xdr:nvSpPr>
            <xdr:cNvPr id="1176" name="Check Box 152" descr="Check Box 5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</xdr:row>
          <xdr:rowOff>144780</xdr:rowOff>
        </xdr:from>
        <xdr:to>
          <xdr:col>14</xdr:col>
          <xdr:colOff>388620</xdr:colOff>
          <xdr:row>6</xdr:row>
          <xdr:rowOff>30480</xdr:rowOff>
        </xdr:to>
        <xdr:sp macro="" textlink="">
          <xdr:nvSpPr>
            <xdr:cNvPr id="1177" name="Check Box 153" descr="Check Box 5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5</xdr:row>
          <xdr:rowOff>144780</xdr:rowOff>
        </xdr:from>
        <xdr:to>
          <xdr:col>14</xdr:col>
          <xdr:colOff>388620</xdr:colOff>
          <xdr:row>7</xdr:row>
          <xdr:rowOff>30480</xdr:rowOff>
        </xdr:to>
        <xdr:sp macro="" textlink="">
          <xdr:nvSpPr>
            <xdr:cNvPr id="1178" name="Check Box 154" descr="Check Box 5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6</xdr:row>
          <xdr:rowOff>144780</xdr:rowOff>
        </xdr:from>
        <xdr:to>
          <xdr:col>14</xdr:col>
          <xdr:colOff>388620</xdr:colOff>
          <xdr:row>8</xdr:row>
          <xdr:rowOff>15240</xdr:rowOff>
        </xdr:to>
        <xdr:sp macro="" textlink="">
          <xdr:nvSpPr>
            <xdr:cNvPr id="1179" name="Check Box 155" descr="Check Box 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7</xdr:row>
          <xdr:rowOff>160020</xdr:rowOff>
        </xdr:from>
        <xdr:to>
          <xdr:col>14</xdr:col>
          <xdr:colOff>388620</xdr:colOff>
          <xdr:row>9</xdr:row>
          <xdr:rowOff>15240</xdr:rowOff>
        </xdr:to>
        <xdr:sp macro="" textlink="">
          <xdr:nvSpPr>
            <xdr:cNvPr id="1180" name="Check Box 156" descr="Check Box 5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8</xdr:row>
          <xdr:rowOff>160020</xdr:rowOff>
        </xdr:from>
        <xdr:to>
          <xdr:col>14</xdr:col>
          <xdr:colOff>388620</xdr:colOff>
          <xdr:row>10</xdr:row>
          <xdr:rowOff>15240</xdr:rowOff>
        </xdr:to>
        <xdr:sp macro="" textlink="">
          <xdr:nvSpPr>
            <xdr:cNvPr id="1181" name="Check Box 157" descr="Check Box 5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9</xdr:row>
          <xdr:rowOff>160020</xdr:rowOff>
        </xdr:from>
        <xdr:to>
          <xdr:col>14</xdr:col>
          <xdr:colOff>388620</xdr:colOff>
          <xdr:row>11</xdr:row>
          <xdr:rowOff>15240</xdr:rowOff>
        </xdr:to>
        <xdr:sp macro="" textlink="">
          <xdr:nvSpPr>
            <xdr:cNvPr id="1182" name="Check Box 158" descr="Check Box 5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10</xdr:row>
          <xdr:rowOff>160020</xdr:rowOff>
        </xdr:from>
        <xdr:to>
          <xdr:col>14</xdr:col>
          <xdr:colOff>388620</xdr:colOff>
          <xdr:row>12</xdr:row>
          <xdr:rowOff>15240</xdr:rowOff>
        </xdr:to>
        <xdr:sp macro="" textlink="">
          <xdr:nvSpPr>
            <xdr:cNvPr id="1183" name="Check Box 159" descr="Check Box 5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11</xdr:row>
          <xdr:rowOff>160020</xdr:rowOff>
        </xdr:from>
        <xdr:to>
          <xdr:col>14</xdr:col>
          <xdr:colOff>388620</xdr:colOff>
          <xdr:row>13</xdr:row>
          <xdr:rowOff>15240</xdr:rowOff>
        </xdr:to>
        <xdr:sp macro="" textlink="">
          <xdr:nvSpPr>
            <xdr:cNvPr id="1184" name="Check Box 160" descr="Check Box 5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12</xdr:row>
          <xdr:rowOff>160020</xdr:rowOff>
        </xdr:from>
        <xdr:to>
          <xdr:col>14</xdr:col>
          <xdr:colOff>388620</xdr:colOff>
          <xdr:row>14</xdr:row>
          <xdr:rowOff>15240</xdr:rowOff>
        </xdr:to>
        <xdr:sp macro="" textlink="">
          <xdr:nvSpPr>
            <xdr:cNvPr id="1185" name="Check Box 161" descr="Check Box 5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13</xdr:row>
          <xdr:rowOff>160020</xdr:rowOff>
        </xdr:from>
        <xdr:to>
          <xdr:col>14</xdr:col>
          <xdr:colOff>388620</xdr:colOff>
          <xdr:row>15</xdr:row>
          <xdr:rowOff>15240</xdr:rowOff>
        </xdr:to>
        <xdr:sp macro="" textlink="">
          <xdr:nvSpPr>
            <xdr:cNvPr id="1186" name="Check Box 162" descr="Check Box 5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14</xdr:row>
          <xdr:rowOff>160020</xdr:rowOff>
        </xdr:from>
        <xdr:to>
          <xdr:col>14</xdr:col>
          <xdr:colOff>388620</xdr:colOff>
          <xdr:row>16</xdr:row>
          <xdr:rowOff>15240</xdr:rowOff>
        </xdr:to>
        <xdr:sp macro="" textlink="">
          <xdr:nvSpPr>
            <xdr:cNvPr id="1187" name="Check Box 163" descr="Check Box 5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15</xdr:row>
          <xdr:rowOff>160020</xdr:rowOff>
        </xdr:from>
        <xdr:to>
          <xdr:col>14</xdr:col>
          <xdr:colOff>388620</xdr:colOff>
          <xdr:row>17</xdr:row>
          <xdr:rowOff>15240</xdr:rowOff>
        </xdr:to>
        <xdr:sp macro="" textlink="">
          <xdr:nvSpPr>
            <xdr:cNvPr id="1188" name="Check Box 164" descr="Check Box 5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16</xdr:row>
          <xdr:rowOff>160020</xdr:rowOff>
        </xdr:from>
        <xdr:to>
          <xdr:col>14</xdr:col>
          <xdr:colOff>388620</xdr:colOff>
          <xdr:row>18</xdr:row>
          <xdr:rowOff>15240</xdr:rowOff>
        </xdr:to>
        <xdr:sp macro="" textlink="">
          <xdr:nvSpPr>
            <xdr:cNvPr id="1189" name="Check Box 165" descr="Check Box 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17</xdr:row>
          <xdr:rowOff>160020</xdr:rowOff>
        </xdr:from>
        <xdr:to>
          <xdr:col>14</xdr:col>
          <xdr:colOff>388620</xdr:colOff>
          <xdr:row>19</xdr:row>
          <xdr:rowOff>15240</xdr:rowOff>
        </xdr:to>
        <xdr:sp macro="" textlink="">
          <xdr:nvSpPr>
            <xdr:cNvPr id="1190" name="Check Box 166" descr="Check Box 5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18</xdr:row>
          <xdr:rowOff>160020</xdr:rowOff>
        </xdr:from>
        <xdr:to>
          <xdr:col>14</xdr:col>
          <xdr:colOff>388620</xdr:colOff>
          <xdr:row>20</xdr:row>
          <xdr:rowOff>15240</xdr:rowOff>
        </xdr:to>
        <xdr:sp macro="" textlink="">
          <xdr:nvSpPr>
            <xdr:cNvPr id="1191" name="Check Box 167" descr="Check Box 5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19</xdr:row>
          <xdr:rowOff>160020</xdr:rowOff>
        </xdr:from>
        <xdr:to>
          <xdr:col>14</xdr:col>
          <xdr:colOff>388620</xdr:colOff>
          <xdr:row>21</xdr:row>
          <xdr:rowOff>15240</xdr:rowOff>
        </xdr:to>
        <xdr:sp macro="" textlink="">
          <xdr:nvSpPr>
            <xdr:cNvPr id="1192" name="Check Box 168" descr="Check Box 5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20</xdr:row>
          <xdr:rowOff>160020</xdr:rowOff>
        </xdr:from>
        <xdr:to>
          <xdr:col>14</xdr:col>
          <xdr:colOff>388620</xdr:colOff>
          <xdr:row>22</xdr:row>
          <xdr:rowOff>15240</xdr:rowOff>
        </xdr:to>
        <xdr:sp macro="" textlink="">
          <xdr:nvSpPr>
            <xdr:cNvPr id="1193" name="Check Box 169" descr="Check Box 5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21</xdr:row>
          <xdr:rowOff>160020</xdr:rowOff>
        </xdr:from>
        <xdr:to>
          <xdr:col>14</xdr:col>
          <xdr:colOff>388620</xdr:colOff>
          <xdr:row>23</xdr:row>
          <xdr:rowOff>15240</xdr:rowOff>
        </xdr:to>
        <xdr:sp macro="" textlink="">
          <xdr:nvSpPr>
            <xdr:cNvPr id="1194" name="Check Box 170" descr="Check Box 5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22</xdr:row>
          <xdr:rowOff>160020</xdr:rowOff>
        </xdr:from>
        <xdr:to>
          <xdr:col>14</xdr:col>
          <xdr:colOff>388620</xdr:colOff>
          <xdr:row>24</xdr:row>
          <xdr:rowOff>30480</xdr:rowOff>
        </xdr:to>
        <xdr:sp macro="" textlink="">
          <xdr:nvSpPr>
            <xdr:cNvPr id="1195" name="Check Box 171" descr="Check Box 5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23</xdr:row>
          <xdr:rowOff>160020</xdr:rowOff>
        </xdr:from>
        <xdr:to>
          <xdr:col>14</xdr:col>
          <xdr:colOff>388620</xdr:colOff>
          <xdr:row>25</xdr:row>
          <xdr:rowOff>45720</xdr:rowOff>
        </xdr:to>
        <xdr:sp macro="" textlink="">
          <xdr:nvSpPr>
            <xdr:cNvPr id="1196" name="Check Box 172" descr="Check Box 5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</xdr:row>
          <xdr:rowOff>137160</xdr:rowOff>
        </xdr:from>
        <xdr:to>
          <xdr:col>14</xdr:col>
          <xdr:colOff>388620</xdr:colOff>
          <xdr:row>26</xdr:row>
          <xdr:rowOff>22860</xdr:rowOff>
        </xdr:to>
        <xdr:sp macro="" textlink="">
          <xdr:nvSpPr>
            <xdr:cNvPr id="1197" name="Check Box 173" descr="Check Box 5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25</xdr:row>
          <xdr:rowOff>137160</xdr:rowOff>
        </xdr:from>
        <xdr:to>
          <xdr:col>14</xdr:col>
          <xdr:colOff>388620</xdr:colOff>
          <xdr:row>27</xdr:row>
          <xdr:rowOff>22860</xdr:rowOff>
        </xdr:to>
        <xdr:sp macro="" textlink="">
          <xdr:nvSpPr>
            <xdr:cNvPr id="1198" name="Check Box 174" descr="Check Box 5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26</xdr:row>
          <xdr:rowOff>137160</xdr:rowOff>
        </xdr:from>
        <xdr:to>
          <xdr:col>14</xdr:col>
          <xdr:colOff>388620</xdr:colOff>
          <xdr:row>28</xdr:row>
          <xdr:rowOff>22860</xdr:rowOff>
        </xdr:to>
        <xdr:sp macro="" textlink="">
          <xdr:nvSpPr>
            <xdr:cNvPr id="1199" name="Check Box 175" descr="Check Box 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27</xdr:row>
          <xdr:rowOff>137160</xdr:rowOff>
        </xdr:from>
        <xdr:to>
          <xdr:col>14</xdr:col>
          <xdr:colOff>388620</xdr:colOff>
          <xdr:row>29</xdr:row>
          <xdr:rowOff>22860</xdr:rowOff>
        </xdr:to>
        <xdr:sp macro="" textlink="">
          <xdr:nvSpPr>
            <xdr:cNvPr id="1200" name="Check Box 176" descr="Check Box 5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28</xdr:row>
          <xdr:rowOff>137160</xdr:rowOff>
        </xdr:from>
        <xdr:to>
          <xdr:col>14</xdr:col>
          <xdr:colOff>388620</xdr:colOff>
          <xdr:row>30</xdr:row>
          <xdr:rowOff>22860</xdr:rowOff>
        </xdr:to>
        <xdr:sp macro="" textlink="">
          <xdr:nvSpPr>
            <xdr:cNvPr id="1201" name="Check Box 177" descr="Check Box 5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29</xdr:row>
          <xdr:rowOff>137160</xdr:rowOff>
        </xdr:from>
        <xdr:to>
          <xdr:col>14</xdr:col>
          <xdr:colOff>388620</xdr:colOff>
          <xdr:row>31</xdr:row>
          <xdr:rowOff>22860</xdr:rowOff>
        </xdr:to>
        <xdr:sp macro="" textlink="">
          <xdr:nvSpPr>
            <xdr:cNvPr id="1202" name="Check Box 178" descr="Check Box 5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30</xdr:row>
          <xdr:rowOff>137160</xdr:rowOff>
        </xdr:from>
        <xdr:to>
          <xdr:col>14</xdr:col>
          <xdr:colOff>388620</xdr:colOff>
          <xdr:row>32</xdr:row>
          <xdr:rowOff>22860</xdr:rowOff>
        </xdr:to>
        <xdr:sp macro="" textlink="">
          <xdr:nvSpPr>
            <xdr:cNvPr id="1203" name="Check Box 179" descr="Check Box 5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31</xdr:row>
          <xdr:rowOff>137160</xdr:rowOff>
        </xdr:from>
        <xdr:to>
          <xdr:col>14</xdr:col>
          <xdr:colOff>388620</xdr:colOff>
          <xdr:row>33</xdr:row>
          <xdr:rowOff>22860</xdr:rowOff>
        </xdr:to>
        <xdr:sp macro="" textlink="">
          <xdr:nvSpPr>
            <xdr:cNvPr id="1204" name="Check Box 180" descr="Check Box 5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32</xdr:row>
          <xdr:rowOff>137160</xdr:rowOff>
        </xdr:from>
        <xdr:to>
          <xdr:col>14</xdr:col>
          <xdr:colOff>388620</xdr:colOff>
          <xdr:row>34</xdr:row>
          <xdr:rowOff>22860</xdr:rowOff>
        </xdr:to>
        <xdr:sp macro="" textlink="">
          <xdr:nvSpPr>
            <xdr:cNvPr id="1205" name="Check Box 181" descr="Check Box 5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33</xdr:row>
          <xdr:rowOff>144780</xdr:rowOff>
        </xdr:from>
        <xdr:to>
          <xdr:col>14</xdr:col>
          <xdr:colOff>388620</xdr:colOff>
          <xdr:row>35</xdr:row>
          <xdr:rowOff>30480</xdr:rowOff>
        </xdr:to>
        <xdr:sp macro="" textlink="">
          <xdr:nvSpPr>
            <xdr:cNvPr id="1206" name="Check Box 182" descr="Check Box 5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</xdr:row>
          <xdr:rowOff>144780</xdr:rowOff>
        </xdr:from>
        <xdr:to>
          <xdr:col>15</xdr:col>
          <xdr:colOff>388620</xdr:colOff>
          <xdr:row>3</xdr:row>
          <xdr:rowOff>30480</xdr:rowOff>
        </xdr:to>
        <xdr:sp macro="" textlink="">
          <xdr:nvSpPr>
            <xdr:cNvPr id="1207" name="Check Box 183" descr="Check Box 5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</xdr:row>
          <xdr:rowOff>144780</xdr:rowOff>
        </xdr:from>
        <xdr:to>
          <xdr:col>15</xdr:col>
          <xdr:colOff>388620</xdr:colOff>
          <xdr:row>4</xdr:row>
          <xdr:rowOff>30480</xdr:rowOff>
        </xdr:to>
        <xdr:sp macro="" textlink="">
          <xdr:nvSpPr>
            <xdr:cNvPr id="1208" name="Check Box 184" descr="Check Box 5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</xdr:row>
          <xdr:rowOff>144780</xdr:rowOff>
        </xdr:from>
        <xdr:to>
          <xdr:col>15</xdr:col>
          <xdr:colOff>388620</xdr:colOff>
          <xdr:row>5</xdr:row>
          <xdr:rowOff>30480</xdr:rowOff>
        </xdr:to>
        <xdr:sp macro="" textlink="">
          <xdr:nvSpPr>
            <xdr:cNvPr id="1209" name="Check Box 185" descr="Check Box 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4</xdr:row>
          <xdr:rowOff>144780</xdr:rowOff>
        </xdr:from>
        <xdr:to>
          <xdr:col>15</xdr:col>
          <xdr:colOff>388620</xdr:colOff>
          <xdr:row>6</xdr:row>
          <xdr:rowOff>30480</xdr:rowOff>
        </xdr:to>
        <xdr:sp macro="" textlink="">
          <xdr:nvSpPr>
            <xdr:cNvPr id="1210" name="Check Box 186" descr="Check Box 5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5</xdr:row>
          <xdr:rowOff>144780</xdr:rowOff>
        </xdr:from>
        <xdr:to>
          <xdr:col>15</xdr:col>
          <xdr:colOff>388620</xdr:colOff>
          <xdr:row>7</xdr:row>
          <xdr:rowOff>30480</xdr:rowOff>
        </xdr:to>
        <xdr:sp macro="" textlink="">
          <xdr:nvSpPr>
            <xdr:cNvPr id="1211" name="Check Box 187" descr="Check Box 5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6</xdr:row>
          <xdr:rowOff>144780</xdr:rowOff>
        </xdr:from>
        <xdr:to>
          <xdr:col>15</xdr:col>
          <xdr:colOff>388620</xdr:colOff>
          <xdr:row>8</xdr:row>
          <xdr:rowOff>15240</xdr:rowOff>
        </xdr:to>
        <xdr:sp macro="" textlink="">
          <xdr:nvSpPr>
            <xdr:cNvPr id="1212" name="Check Box 188" descr="Check Box 5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7</xdr:row>
          <xdr:rowOff>160020</xdr:rowOff>
        </xdr:from>
        <xdr:to>
          <xdr:col>15</xdr:col>
          <xdr:colOff>388620</xdr:colOff>
          <xdr:row>9</xdr:row>
          <xdr:rowOff>15240</xdr:rowOff>
        </xdr:to>
        <xdr:sp macro="" textlink="">
          <xdr:nvSpPr>
            <xdr:cNvPr id="1213" name="Check Box 189" descr="Check Box 5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8</xdr:row>
          <xdr:rowOff>160020</xdr:rowOff>
        </xdr:from>
        <xdr:to>
          <xdr:col>15</xdr:col>
          <xdr:colOff>388620</xdr:colOff>
          <xdr:row>10</xdr:row>
          <xdr:rowOff>15240</xdr:rowOff>
        </xdr:to>
        <xdr:sp macro="" textlink="">
          <xdr:nvSpPr>
            <xdr:cNvPr id="1214" name="Check Box 190" descr="Check Box 5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9</xdr:row>
          <xdr:rowOff>160020</xdr:rowOff>
        </xdr:from>
        <xdr:to>
          <xdr:col>15</xdr:col>
          <xdr:colOff>388620</xdr:colOff>
          <xdr:row>11</xdr:row>
          <xdr:rowOff>15240</xdr:rowOff>
        </xdr:to>
        <xdr:sp macro="" textlink="">
          <xdr:nvSpPr>
            <xdr:cNvPr id="1215" name="Check Box 191" descr="Check Box 5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10</xdr:row>
          <xdr:rowOff>160020</xdr:rowOff>
        </xdr:from>
        <xdr:to>
          <xdr:col>15</xdr:col>
          <xdr:colOff>388620</xdr:colOff>
          <xdr:row>12</xdr:row>
          <xdr:rowOff>15240</xdr:rowOff>
        </xdr:to>
        <xdr:sp macro="" textlink="">
          <xdr:nvSpPr>
            <xdr:cNvPr id="1216" name="Check Box 192" descr="Check Box 5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11</xdr:row>
          <xdr:rowOff>160020</xdr:rowOff>
        </xdr:from>
        <xdr:to>
          <xdr:col>15</xdr:col>
          <xdr:colOff>388620</xdr:colOff>
          <xdr:row>13</xdr:row>
          <xdr:rowOff>15240</xdr:rowOff>
        </xdr:to>
        <xdr:sp macro="" textlink="">
          <xdr:nvSpPr>
            <xdr:cNvPr id="1217" name="Check Box 193" descr="Check Box 5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12</xdr:row>
          <xdr:rowOff>160020</xdr:rowOff>
        </xdr:from>
        <xdr:to>
          <xdr:col>15</xdr:col>
          <xdr:colOff>388620</xdr:colOff>
          <xdr:row>14</xdr:row>
          <xdr:rowOff>15240</xdr:rowOff>
        </xdr:to>
        <xdr:sp macro="" textlink="">
          <xdr:nvSpPr>
            <xdr:cNvPr id="1218" name="Check Box 194" descr="Check Box 5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13</xdr:row>
          <xdr:rowOff>160020</xdr:rowOff>
        </xdr:from>
        <xdr:to>
          <xdr:col>15</xdr:col>
          <xdr:colOff>388620</xdr:colOff>
          <xdr:row>15</xdr:row>
          <xdr:rowOff>15240</xdr:rowOff>
        </xdr:to>
        <xdr:sp macro="" textlink="">
          <xdr:nvSpPr>
            <xdr:cNvPr id="1219" name="Check Box 195" descr="Check Box 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14</xdr:row>
          <xdr:rowOff>160020</xdr:rowOff>
        </xdr:from>
        <xdr:to>
          <xdr:col>15</xdr:col>
          <xdr:colOff>388620</xdr:colOff>
          <xdr:row>16</xdr:row>
          <xdr:rowOff>15240</xdr:rowOff>
        </xdr:to>
        <xdr:sp macro="" textlink="">
          <xdr:nvSpPr>
            <xdr:cNvPr id="1220" name="Check Box 196" descr="Check Box 5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15</xdr:row>
          <xdr:rowOff>160020</xdr:rowOff>
        </xdr:from>
        <xdr:to>
          <xdr:col>15</xdr:col>
          <xdr:colOff>388620</xdr:colOff>
          <xdr:row>17</xdr:row>
          <xdr:rowOff>15240</xdr:rowOff>
        </xdr:to>
        <xdr:sp macro="" textlink="">
          <xdr:nvSpPr>
            <xdr:cNvPr id="1221" name="Check Box 197" descr="Check Box 5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16</xdr:row>
          <xdr:rowOff>160020</xdr:rowOff>
        </xdr:from>
        <xdr:to>
          <xdr:col>15</xdr:col>
          <xdr:colOff>388620</xdr:colOff>
          <xdr:row>18</xdr:row>
          <xdr:rowOff>15240</xdr:rowOff>
        </xdr:to>
        <xdr:sp macro="" textlink="">
          <xdr:nvSpPr>
            <xdr:cNvPr id="1222" name="Check Box 198" descr="Check Box 5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17</xdr:row>
          <xdr:rowOff>160020</xdr:rowOff>
        </xdr:from>
        <xdr:to>
          <xdr:col>15</xdr:col>
          <xdr:colOff>388620</xdr:colOff>
          <xdr:row>19</xdr:row>
          <xdr:rowOff>15240</xdr:rowOff>
        </xdr:to>
        <xdr:sp macro="" textlink="">
          <xdr:nvSpPr>
            <xdr:cNvPr id="1223" name="Check Box 199" descr="Check Box 5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18</xdr:row>
          <xdr:rowOff>160020</xdr:rowOff>
        </xdr:from>
        <xdr:to>
          <xdr:col>15</xdr:col>
          <xdr:colOff>388620</xdr:colOff>
          <xdr:row>20</xdr:row>
          <xdr:rowOff>15240</xdr:rowOff>
        </xdr:to>
        <xdr:sp macro="" textlink="">
          <xdr:nvSpPr>
            <xdr:cNvPr id="1224" name="Check Box 200" descr="Check Box 5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19</xdr:row>
          <xdr:rowOff>160020</xdr:rowOff>
        </xdr:from>
        <xdr:to>
          <xdr:col>15</xdr:col>
          <xdr:colOff>388620</xdr:colOff>
          <xdr:row>21</xdr:row>
          <xdr:rowOff>15240</xdr:rowOff>
        </xdr:to>
        <xdr:sp macro="" textlink="">
          <xdr:nvSpPr>
            <xdr:cNvPr id="1225" name="Check Box 201" descr="Check Box 5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20</xdr:row>
          <xdr:rowOff>160020</xdr:rowOff>
        </xdr:from>
        <xdr:to>
          <xdr:col>15</xdr:col>
          <xdr:colOff>388620</xdr:colOff>
          <xdr:row>22</xdr:row>
          <xdr:rowOff>15240</xdr:rowOff>
        </xdr:to>
        <xdr:sp macro="" textlink="">
          <xdr:nvSpPr>
            <xdr:cNvPr id="1226" name="Check Box 202" descr="Check Box 5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21</xdr:row>
          <xdr:rowOff>160020</xdr:rowOff>
        </xdr:from>
        <xdr:to>
          <xdr:col>15</xdr:col>
          <xdr:colOff>388620</xdr:colOff>
          <xdr:row>23</xdr:row>
          <xdr:rowOff>15240</xdr:rowOff>
        </xdr:to>
        <xdr:sp macro="" textlink="">
          <xdr:nvSpPr>
            <xdr:cNvPr id="1227" name="Check Box 203" descr="Check Box 5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22</xdr:row>
          <xdr:rowOff>160020</xdr:rowOff>
        </xdr:from>
        <xdr:to>
          <xdr:col>15</xdr:col>
          <xdr:colOff>388620</xdr:colOff>
          <xdr:row>24</xdr:row>
          <xdr:rowOff>30480</xdr:rowOff>
        </xdr:to>
        <xdr:sp macro="" textlink="">
          <xdr:nvSpPr>
            <xdr:cNvPr id="1228" name="Check Box 204" descr="Check Box 5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23</xdr:row>
          <xdr:rowOff>160020</xdr:rowOff>
        </xdr:from>
        <xdr:to>
          <xdr:col>15</xdr:col>
          <xdr:colOff>388620</xdr:colOff>
          <xdr:row>25</xdr:row>
          <xdr:rowOff>45720</xdr:rowOff>
        </xdr:to>
        <xdr:sp macro="" textlink="">
          <xdr:nvSpPr>
            <xdr:cNvPr id="1229" name="Check Box 205" descr="Check Box 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24</xdr:row>
          <xdr:rowOff>137160</xdr:rowOff>
        </xdr:from>
        <xdr:to>
          <xdr:col>15</xdr:col>
          <xdr:colOff>388620</xdr:colOff>
          <xdr:row>26</xdr:row>
          <xdr:rowOff>22860</xdr:rowOff>
        </xdr:to>
        <xdr:sp macro="" textlink="">
          <xdr:nvSpPr>
            <xdr:cNvPr id="1230" name="Check Box 206" descr="Check Box 5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25</xdr:row>
          <xdr:rowOff>137160</xdr:rowOff>
        </xdr:from>
        <xdr:to>
          <xdr:col>15</xdr:col>
          <xdr:colOff>388620</xdr:colOff>
          <xdr:row>27</xdr:row>
          <xdr:rowOff>22860</xdr:rowOff>
        </xdr:to>
        <xdr:sp macro="" textlink="">
          <xdr:nvSpPr>
            <xdr:cNvPr id="1231" name="Check Box 207" descr="Check Box 5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26</xdr:row>
          <xdr:rowOff>137160</xdr:rowOff>
        </xdr:from>
        <xdr:to>
          <xdr:col>15</xdr:col>
          <xdr:colOff>388620</xdr:colOff>
          <xdr:row>28</xdr:row>
          <xdr:rowOff>22860</xdr:rowOff>
        </xdr:to>
        <xdr:sp macro="" textlink="">
          <xdr:nvSpPr>
            <xdr:cNvPr id="1232" name="Check Box 208" descr="Check Box 5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27</xdr:row>
          <xdr:rowOff>137160</xdr:rowOff>
        </xdr:from>
        <xdr:to>
          <xdr:col>15</xdr:col>
          <xdr:colOff>388620</xdr:colOff>
          <xdr:row>29</xdr:row>
          <xdr:rowOff>22860</xdr:rowOff>
        </xdr:to>
        <xdr:sp macro="" textlink="">
          <xdr:nvSpPr>
            <xdr:cNvPr id="1233" name="Check Box 209" descr="Check Box 5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28</xdr:row>
          <xdr:rowOff>137160</xdr:rowOff>
        </xdr:from>
        <xdr:to>
          <xdr:col>15</xdr:col>
          <xdr:colOff>388620</xdr:colOff>
          <xdr:row>30</xdr:row>
          <xdr:rowOff>22860</xdr:rowOff>
        </xdr:to>
        <xdr:sp macro="" textlink="">
          <xdr:nvSpPr>
            <xdr:cNvPr id="1234" name="Check Box 210" descr="Check Box 5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29</xdr:row>
          <xdr:rowOff>137160</xdr:rowOff>
        </xdr:from>
        <xdr:to>
          <xdr:col>15</xdr:col>
          <xdr:colOff>388620</xdr:colOff>
          <xdr:row>31</xdr:row>
          <xdr:rowOff>22860</xdr:rowOff>
        </xdr:to>
        <xdr:sp macro="" textlink="">
          <xdr:nvSpPr>
            <xdr:cNvPr id="1235" name="Check Box 211" descr="Check Box 5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30</xdr:row>
          <xdr:rowOff>137160</xdr:rowOff>
        </xdr:from>
        <xdr:to>
          <xdr:col>15</xdr:col>
          <xdr:colOff>388620</xdr:colOff>
          <xdr:row>32</xdr:row>
          <xdr:rowOff>22860</xdr:rowOff>
        </xdr:to>
        <xdr:sp macro="" textlink="">
          <xdr:nvSpPr>
            <xdr:cNvPr id="1236" name="Check Box 212" descr="Check Box 5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31</xdr:row>
          <xdr:rowOff>137160</xdr:rowOff>
        </xdr:from>
        <xdr:to>
          <xdr:col>15</xdr:col>
          <xdr:colOff>388620</xdr:colOff>
          <xdr:row>33</xdr:row>
          <xdr:rowOff>22860</xdr:rowOff>
        </xdr:to>
        <xdr:sp macro="" textlink="">
          <xdr:nvSpPr>
            <xdr:cNvPr id="1237" name="Check Box 213" descr="Check Box 5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32</xdr:row>
          <xdr:rowOff>137160</xdr:rowOff>
        </xdr:from>
        <xdr:to>
          <xdr:col>15</xdr:col>
          <xdr:colOff>388620</xdr:colOff>
          <xdr:row>34</xdr:row>
          <xdr:rowOff>22860</xdr:rowOff>
        </xdr:to>
        <xdr:sp macro="" textlink="">
          <xdr:nvSpPr>
            <xdr:cNvPr id="1238" name="Check Box 214" descr="Check Box 5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76200</xdr:colOff>
          <xdr:row>33</xdr:row>
          <xdr:rowOff>144780</xdr:rowOff>
        </xdr:from>
        <xdr:to>
          <xdr:col>15</xdr:col>
          <xdr:colOff>388620</xdr:colOff>
          <xdr:row>35</xdr:row>
          <xdr:rowOff>30480</xdr:rowOff>
        </xdr:to>
        <xdr:sp macro="" textlink="">
          <xdr:nvSpPr>
            <xdr:cNvPr id="1239" name="Check Box 215" descr="Check Box 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</xdr:row>
          <xdr:rowOff>144780</xdr:rowOff>
        </xdr:from>
        <xdr:to>
          <xdr:col>16</xdr:col>
          <xdr:colOff>388620</xdr:colOff>
          <xdr:row>3</xdr:row>
          <xdr:rowOff>30480</xdr:rowOff>
        </xdr:to>
        <xdr:sp macro="" textlink="">
          <xdr:nvSpPr>
            <xdr:cNvPr id="1240" name="Check Box 216" descr="Check Box 5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</xdr:row>
          <xdr:rowOff>144780</xdr:rowOff>
        </xdr:from>
        <xdr:to>
          <xdr:col>16</xdr:col>
          <xdr:colOff>388620</xdr:colOff>
          <xdr:row>4</xdr:row>
          <xdr:rowOff>30480</xdr:rowOff>
        </xdr:to>
        <xdr:sp macro="" textlink="">
          <xdr:nvSpPr>
            <xdr:cNvPr id="1241" name="Check Box 217" descr="Check Box 5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</xdr:row>
          <xdr:rowOff>144780</xdr:rowOff>
        </xdr:from>
        <xdr:to>
          <xdr:col>16</xdr:col>
          <xdr:colOff>388620</xdr:colOff>
          <xdr:row>5</xdr:row>
          <xdr:rowOff>30480</xdr:rowOff>
        </xdr:to>
        <xdr:sp macro="" textlink="">
          <xdr:nvSpPr>
            <xdr:cNvPr id="1242" name="Check Box 218" descr="Check Box 5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4</xdr:row>
          <xdr:rowOff>144780</xdr:rowOff>
        </xdr:from>
        <xdr:to>
          <xdr:col>16</xdr:col>
          <xdr:colOff>388620</xdr:colOff>
          <xdr:row>6</xdr:row>
          <xdr:rowOff>30480</xdr:rowOff>
        </xdr:to>
        <xdr:sp macro="" textlink="">
          <xdr:nvSpPr>
            <xdr:cNvPr id="1243" name="Check Box 219" descr="Check Box 5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5</xdr:row>
          <xdr:rowOff>144780</xdr:rowOff>
        </xdr:from>
        <xdr:to>
          <xdr:col>16</xdr:col>
          <xdr:colOff>388620</xdr:colOff>
          <xdr:row>7</xdr:row>
          <xdr:rowOff>30480</xdr:rowOff>
        </xdr:to>
        <xdr:sp macro="" textlink="">
          <xdr:nvSpPr>
            <xdr:cNvPr id="1244" name="Check Box 220" descr="Check Box 5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6</xdr:row>
          <xdr:rowOff>144780</xdr:rowOff>
        </xdr:from>
        <xdr:to>
          <xdr:col>16</xdr:col>
          <xdr:colOff>388620</xdr:colOff>
          <xdr:row>8</xdr:row>
          <xdr:rowOff>15240</xdr:rowOff>
        </xdr:to>
        <xdr:sp macro="" textlink="">
          <xdr:nvSpPr>
            <xdr:cNvPr id="1245" name="Check Box 221" descr="Check Box 5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7</xdr:row>
          <xdr:rowOff>160020</xdr:rowOff>
        </xdr:from>
        <xdr:to>
          <xdr:col>16</xdr:col>
          <xdr:colOff>388620</xdr:colOff>
          <xdr:row>9</xdr:row>
          <xdr:rowOff>15240</xdr:rowOff>
        </xdr:to>
        <xdr:sp macro="" textlink="">
          <xdr:nvSpPr>
            <xdr:cNvPr id="1246" name="Check Box 222" descr="Check Box 5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8</xdr:row>
          <xdr:rowOff>160020</xdr:rowOff>
        </xdr:from>
        <xdr:to>
          <xdr:col>16</xdr:col>
          <xdr:colOff>388620</xdr:colOff>
          <xdr:row>10</xdr:row>
          <xdr:rowOff>15240</xdr:rowOff>
        </xdr:to>
        <xdr:sp macro="" textlink="">
          <xdr:nvSpPr>
            <xdr:cNvPr id="1247" name="Check Box 223" descr="Check Box 5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9</xdr:row>
          <xdr:rowOff>160020</xdr:rowOff>
        </xdr:from>
        <xdr:to>
          <xdr:col>16</xdr:col>
          <xdr:colOff>388620</xdr:colOff>
          <xdr:row>11</xdr:row>
          <xdr:rowOff>15240</xdr:rowOff>
        </xdr:to>
        <xdr:sp macro="" textlink="">
          <xdr:nvSpPr>
            <xdr:cNvPr id="1248" name="Check Box 224" descr="Check Box 5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10</xdr:row>
          <xdr:rowOff>160020</xdr:rowOff>
        </xdr:from>
        <xdr:to>
          <xdr:col>16</xdr:col>
          <xdr:colOff>388620</xdr:colOff>
          <xdr:row>12</xdr:row>
          <xdr:rowOff>15240</xdr:rowOff>
        </xdr:to>
        <xdr:sp macro="" textlink="">
          <xdr:nvSpPr>
            <xdr:cNvPr id="1249" name="Check Box 225" descr="Check Box 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11</xdr:row>
          <xdr:rowOff>160020</xdr:rowOff>
        </xdr:from>
        <xdr:to>
          <xdr:col>16</xdr:col>
          <xdr:colOff>388620</xdr:colOff>
          <xdr:row>13</xdr:row>
          <xdr:rowOff>15240</xdr:rowOff>
        </xdr:to>
        <xdr:sp macro="" textlink="">
          <xdr:nvSpPr>
            <xdr:cNvPr id="1250" name="Check Box 226" descr="Check Box 5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12</xdr:row>
          <xdr:rowOff>160020</xdr:rowOff>
        </xdr:from>
        <xdr:to>
          <xdr:col>16</xdr:col>
          <xdr:colOff>388620</xdr:colOff>
          <xdr:row>14</xdr:row>
          <xdr:rowOff>15240</xdr:rowOff>
        </xdr:to>
        <xdr:sp macro="" textlink="">
          <xdr:nvSpPr>
            <xdr:cNvPr id="1251" name="Check Box 227" descr="Check Box 5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13</xdr:row>
          <xdr:rowOff>160020</xdr:rowOff>
        </xdr:from>
        <xdr:to>
          <xdr:col>16</xdr:col>
          <xdr:colOff>388620</xdr:colOff>
          <xdr:row>15</xdr:row>
          <xdr:rowOff>15240</xdr:rowOff>
        </xdr:to>
        <xdr:sp macro="" textlink="">
          <xdr:nvSpPr>
            <xdr:cNvPr id="1252" name="Check Box 228" descr="Check Box 5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14</xdr:row>
          <xdr:rowOff>160020</xdr:rowOff>
        </xdr:from>
        <xdr:to>
          <xdr:col>16</xdr:col>
          <xdr:colOff>388620</xdr:colOff>
          <xdr:row>16</xdr:row>
          <xdr:rowOff>15240</xdr:rowOff>
        </xdr:to>
        <xdr:sp macro="" textlink="">
          <xdr:nvSpPr>
            <xdr:cNvPr id="1253" name="Check Box 229" descr="Check Box 5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15</xdr:row>
          <xdr:rowOff>160020</xdr:rowOff>
        </xdr:from>
        <xdr:to>
          <xdr:col>16</xdr:col>
          <xdr:colOff>388620</xdr:colOff>
          <xdr:row>17</xdr:row>
          <xdr:rowOff>15240</xdr:rowOff>
        </xdr:to>
        <xdr:sp macro="" textlink="">
          <xdr:nvSpPr>
            <xdr:cNvPr id="1254" name="Check Box 230" descr="Check Box 5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16</xdr:row>
          <xdr:rowOff>160020</xdr:rowOff>
        </xdr:from>
        <xdr:to>
          <xdr:col>16</xdr:col>
          <xdr:colOff>388620</xdr:colOff>
          <xdr:row>18</xdr:row>
          <xdr:rowOff>15240</xdr:rowOff>
        </xdr:to>
        <xdr:sp macro="" textlink="">
          <xdr:nvSpPr>
            <xdr:cNvPr id="1255" name="Check Box 231" descr="Check Box 5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17</xdr:row>
          <xdr:rowOff>160020</xdr:rowOff>
        </xdr:from>
        <xdr:to>
          <xdr:col>16</xdr:col>
          <xdr:colOff>388620</xdr:colOff>
          <xdr:row>19</xdr:row>
          <xdr:rowOff>15240</xdr:rowOff>
        </xdr:to>
        <xdr:sp macro="" textlink="">
          <xdr:nvSpPr>
            <xdr:cNvPr id="1256" name="Check Box 232" descr="Check Box 5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18</xdr:row>
          <xdr:rowOff>160020</xdr:rowOff>
        </xdr:from>
        <xdr:to>
          <xdr:col>16</xdr:col>
          <xdr:colOff>388620</xdr:colOff>
          <xdr:row>20</xdr:row>
          <xdr:rowOff>15240</xdr:rowOff>
        </xdr:to>
        <xdr:sp macro="" textlink="">
          <xdr:nvSpPr>
            <xdr:cNvPr id="1257" name="Check Box 233" descr="Check Box 5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19</xdr:row>
          <xdr:rowOff>160020</xdr:rowOff>
        </xdr:from>
        <xdr:to>
          <xdr:col>16</xdr:col>
          <xdr:colOff>388620</xdr:colOff>
          <xdr:row>21</xdr:row>
          <xdr:rowOff>15240</xdr:rowOff>
        </xdr:to>
        <xdr:sp macro="" textlink="">
          <xdr:nvSpPr>
            <xdr:cNvPr id="1258" name="Check Box 234" descr="Check Box 5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20</xdr:row>
          <xdr:rowOff>160020</xdr:rowOff>
        </xdr:from>
        <xdr:to>
          <xdr:col>16</xdr:col>
          <xdr:colOff>388620</xdr:colOff>
          <xdr:row>22</xdr:row>
          <xdr:rowOff>15240</xdr:rowOff>
        </xdr:to>
        <xdr:sp macro="" textlink="">
          <xdr:nvSpPr>
            <xdr:cNvPr id="1259" name="Check Box 235" descr="Check Box 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21</xdr:row>
          <xdr:rowOff>160020</xdr:rowOff>
        </xdr:from>
        <xdr:to>
          <xdr:col>16</xdr:col>
          <xdr:colOff>388620</xdr:colOff>
          <xdr:row>23</xdr:row>
          <xdr:rowOff>15240</xdr:rowOff>
        </xdr:to>
        <xdr:sp macro="" textlink="">
          <xdr:nvSpPr>
            <xdr:cNvPr id="1260" name="Check Box 236" descr="Check Box 5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22</xdr:row>
          <xdr:rowOff>160020</xdr:rowOff>
        </xdr:from>
        <xdr:to>
          <xdr:col>16</xdr:col>
          <xdr:colOff>388620</xdr:colOff>
          <xdr:row>24</xdr:row>
          <xdr:rowOff>30480</xdr:rowOff>
        </xdr:to>
        <xdr:sp macro="" textlink="">
          <xdr:nvSpPr>
            <xdr:cNvPr id="1261" name="Check Box 237" descr="Check Box 5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23</xdr:row>
          <xdr:rowOff>160020</xdr:rowOff>
        </xdr:from>
        <xdr:to>
          <xdr:col>16</xdr:col>
          <xdr:colOff>388620</xdr:colOff>
          <xdr:row>25</xdr:row>
          <xdr:rowOff>45720</xdr:rowOff>
        </xdr:to>
        <xdr:sp macro="" textlink="">
          <xdr:nvSpPr>
            <xdr:cNvPr id="1262" name="Check Box 238" descr="Check Box 5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24</xdr:row>
          <xdr:rowOff>137160</xdr:rowOff>
        </xdr:from>
        <xdr:to>
          <xdr:col>16</xdr:col>
          <xdr:colOff>388620</xdr:colOff>
          <xdr:row>26</xdr:row>
          <xdr:rowOff>22860</xdr:rowOff>
        </xdr:to>
        <xdr:sp macro="" textlink="">
          <xdr:nvSpPr>
            <xdr:cNvPr id="1263" name="Check Box 239" descr="Check Box 5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25</xdr:row>
          <xdr:rowOff>137160</xdr:rowOff>
        </xdr:from>
        <xdr:to>
          <xdr:col>16</xdr:col>
          <xdr:colOff>388620</xdr:colOff>
          <xdr:row>27</xdr:row>
          <xdr:rowOff>22860</xdr:rowOff>
        </xdr:to>
        <xdr:sp macro="" textlink="">
          <xdr:nvSpPr>
            <xdr:cNvPr id="1264" name="Check Box 240" descr="Check Box 5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26</xdr:row>
          <xdr:rowOff>137160</xdr:rowOff>
        </xdr:from>
        <xdr:to>
          <xdr:col>16</xdr:col>
          <xdr:colOff>388620</xdr:colOff>
          <xdr:row>28</xdr:row>
          <xdr:rowOff>22860</xdr:rowOff>
        </xdr:to>
        <xdr:sp macro="" textlink="">
          <xdr:nvSpPr>
            <xdr:cNvPr id="1265" name="Check Box 241" descr="Check Box 5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27</xdr:row>
          <xdr:rowOff>137160</xdr:rowOff>
        </xdr:from>
        <xdr:to>
          <xdr:col>16</xdr:col>
          <xdr:colOff>388620</xdr:colOff>
          <xdr:row>29</xdr:row>
          <xdr:rowOff>22860</xdr:rowOff>
        </xdr:to>
        <xdr:sp macro="" textlink="">
          <xdr:nvSpPr>
            <xdr:cNvPr id="1266" name="Check Box 242" descr="Check Box 5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28</xdr:row>
          <xdr:rowOff>137160</xdr:rowOff>
        </xdr:from>
        <xdr:to>
          <xdr:col>16</xdr:col>
          <xdr:colOff>388620</xdr:colOff>
          <xdr:row>30</xdr:row>
          <xdr:rowOff>22860</xdr:rowOff>
        </xdr:to>
        <xdr:sp macro="" textlink="">
          <xdr:nvSpPr>
            <xdr:cNvPr id="1267" name="Check Box 243" descr="Check Box 5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29</xdr:row>
          <xdr:rowOff>137160</xdr:rowOff>
        </xdr:from>
        <xdr:to>
          <xdr:col>16</xdr:col>
          <xdr:colOff>388620</xdr:colOff>
          <xdr:row>31</xdr:row>
          <xdr:rowOff>22860</xdr:rowOff>
        </xdr:to>
        <xdr:sp macro="" textlink="">
          <xdr:nvSpPr>
            <xdr:cNvPr id="1268" name="Check Box 244" descr="Check Box 5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30</xdr:row>
          <xdr:rowOff>137160</xdr:rowOff>
        </xdr:from>
        <xdr:to>
          <xdr:col>16</xdr:col>
          <xdr:colOff>388620</xdr:colOff>
          <xdr:row>32</xdr:row>
          <xdr:rowOff>22860</xdr:rowOff>
        </xdr:to>
        <xdr:sp macro="" textlink="">
          <xdr:nvSpPr>
            <xdr:cNvPr id="1269" name="Check Box 245" descr="Check Box 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31</xdr:row>
          <xdr:rowOff>137160</xdr:rowOff>
        </xdr:from>
        <xdr:to>
          <xdr:col>16</xdr:col>
          <xdr:colOff>388620</xdr:colOff>
          <xdr:row>33</xdr:row>
          <xdr:rowOff>22860</xdr:rowOff>
        </xdr:to>
        <xdr:sp macro="" textlink="">
          <xdr:nvSpPr>
            <xdr:cNvPr id="1270" name="Check Box 246" descr="Check Box 5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32</xdr:row>
          <xdr:rowOff>137160</xdr:rowOff>
        </xdr:from>
        <xdr:to>
          <xdr:col>16</xdr:col>
          <xdr:colOff>388620</xdr:colOff>
          <xdr:row>34</xdr:row>
          <xdr:rowOff>22860</xdr:rowOff>
        </xdr:to>
        <xdr:sp macro="" textlink="">
          <xdr:nvSpPr>
            <xdr:cNvPr id="1271" name="Check Box 247" descr="Check Box 5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33</xdr:row>
          <xdr:rowOff>144780</xdr:rowOff>
        </xdr:from>
        <xdr:to>
          <xdr:col>16</xdr:col>
          <xdr:colOff>388620</xdr:colOff>
          <xdr:row>35</xdr:row>
          <xdr:rowOff>30480</xdr:rowOff>
        </xdr:to>
        <xdr:sp macro="" textlink="">
          <xdr:nvSpPr>
            <xdr:cNvPr id="1272" name="Check Box 248" descr="Check Box 5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556260</xdr:colOff>
          <xdr:row>38</xdr:row>
          <xdr:rowOff>7620</xdr:rowOff>
        </xdr:from>
        <xdr:to>
          <xdr:col>1</xdr:col>
          <xdr:colOff>0</xdr:colOff>
          <xdr:row>38</xdr:row>
          <xdr:rowOff>167640</xdr:rowOff>
        </xdr:to>
        <xdr:sp macro="" textlink="">
          <xdr:nvSpPr>
            <xdr:cNvPr id="1273" name="Drop Down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29</xdr:row>
          <xdr:rowOff>7620</xdr:rowOff>
        </xdr:from>
        <xdr:to>
          <xdr:col>1</xdr:col>
          <xdr:colOff>1066800</xdr:colOff>
          <xdr:row>30</xdr:row>
          <xdr:rowOff>7620</xdr:rowOff>
        </xdr:to>
        <xdr:sp macro="" textlink="">
          <xdr:nvSpPr>
            <xdr:cNvPr id="1274" name="Drop Down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37</xdr:row>
          <xdr:rowOff>7620</xdr:rowOff>
        </xdr:from>
        <xdr:to>
          <xdr:col>1</xdr:col>
          <xdr:colOff>1066800</xdr:colOff>
          <xdr:row>38</xdr:row>
          <xdr:rowOff>7620</xdr:rowOff>
        </xdr:to>
        <xdr:sp macro="" textlink="">
          <xdr:nvSpPr>
            <xdr:cNvPr id="1275" name="Drop Down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571500</xdr:colOff>
          <xdr:row>30</xdr:row>
          <xdr:rowOff>7620</xdr:rowOff>
        </xdr:from>
        <xdr:to>
          <xdr:col>0</xdr:col>
          <xdr:colOff>1684020</xdr:colOff>
          <xdr:row>31</xdr:row>
          <xdr:rowOff>0</xdr:rowOff>
        </xdr:to>
        <xdr:sp macro="" textlink="">
          <xdr:nvSpPr>
            <xdr:cNvPr id="1276" name="Drop Down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27</xdr:row>
          <xdr:rowOff>7620</xdr:rowOff>
        </xdr:from>
        <xdr:to>
          <xdr:col>3</xdr:col>
          <xdr:colOff>83820</xdr:colOff>
          <xdr:row>27</xdr:row>
          <xdr:rowOff>175260</xdr:rowOff>
        </xdr:to>
        <xdr:sp macro="" textlink="">
          <xdr:nvSpPr>
            <xdr:cNvPr id="1278" name="Drop Down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35</xdr:row>
          <xdr:rowOff>7620</xdr:rowOff>
        </xdr:from>
        <xdr:to>
          <xdr:col>3</xdr:col>
          <xdr:colOff>76200</xdr:colOff>
          <xdr:row>36</xdr:row>
          <xdr:rowOff>7620</xdr:rowOff>
        </xdr:to>
        <xdr:sp macro="" textlink="">
          <xdr:nvSpPr>
            <xdr:cNvPr id="1279" name="Drop Down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144235</xdr:colOff>
      <xdr:row>0</xdr:row>
      <xdr:rowOff>118381</xdr:rowOff>
    </xdr:from>
    <xdr:to>
      <xdr:col>32</xdr:col>
      <xdr:colOff>65314</xdr:colOff>
      <xdr:row>21</xdr:row>
      <xdr:rowOff>43542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</xdr:row>
          <xdr:rowOff>281940</xdr:rowOff>
        </xdr:from>
        <xdr:to>
          <xdr:col>14</xdr:col>
          <xdr:colOff>129540</xdr:colOff>
          <xdr:row>4</xdr:row>
          <xdr:rowOff>121920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144235</xdr:colOff>
      <xdr:row>0</xdr:row>
      <xdr:rowOff>118381</xdr:rowOff>
    </xdr:from>
    <xdr:to>
      <xdr:col>32</xdr:col>
      <xdr:colOff>65314</xdr:colOff>
      <xdr:row>21</xdr:row>
      <xdr:rowOff>43542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</xdr:row>
          <xdr:rowOff>281940</xdr:rowOff>
        </xdr:from>
        <xdr:to>
          <xdr:col>14</xdr:col>
          <xdr:colOff>129540</xdr:colOff>
          <xdr:row>4</xdr:row>
          <xdr:rowOff>121920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3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144235</xdr:colOff>
      <xdr:row>0</xdr:row>
      <xdr:rowOff>118381</xdr:rowOff>
    </xdr:from>
    <xdr:to>
      <xdr:col>32</xdr:col>
      <xdr:colOff>65314</xdr:colOff>
      <xdr:row>21</xdr:row>
      <xdr:rowOff>43542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411480</xdr:colOff>
          <xdr:row>2</xdr:row>
          <xdr:rowOff>281940</xdr:rowOff>
        </xdr:from>
        <xdr:to>
          <xdr:col>14</xdr:col>
          <xdr:colOff>129540</xdr:colOff>
          <xdr:row>4</xdr:row>
          <xdr:rowOff>121920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161925</xdr:colOff>
      <xdr:row>15</xdr:row>
      <xdr:rowOff>9525</xdr:rowOff>
    </xdr:from>
    <xdr:to>
      <xdr:col>31</xdr:col>
      <xdr:colOff>219075</xdr:colOff>
      <xdr:row>35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533400</xdr:colOff>
          <xdr:row>9</xdr:row>
          <xdr:rowOff>0</xdr:rowOff>
        </xdr:from>
        <xdr:to>
          <xdr:col>20</xdr:col>
          <xdr:colOff>76200</xdr:colOff>
          <xdr:row>10</xdr:row>
          <xdr:rowOff>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533400</xdr:colOff>
          <xdr:row>11</xdr:row>
          <xdr:rowOff>0</xdr:rowOff>
        </xdr:from>
        <xdr:to>
          <xdr:col>20</xdr:col>
          <xdr:colOff>76200</xdr:colOff>
          <xdr:row>12</xdr:row>
          <xdr:rowOff>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5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26</xdr:row>
      <xdr:rowOff>9525</xdr:rowOff>
    </xdr:from>
    <xdr:to>
      <xdr:col>13</xdr:col>
      <xdr:colOff>0</xdr:colOff>
      <xdr:row>35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19050</xdr:colOff>
      <xdr:row>5</xdr:row>
      <xdr:rowOff>0</xdr:rowOff>
    </xdr:from>
    <xdr:to>
      <xdr:col>27</xdr:col>
      <xdr:colOff>561289</xdr:colOff>
      <xdr:row>27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838200"/>
          <a:ext cx="6683960" cy="3707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289560</xdr:colOff>
          <xdr:row>2</xdr:row>
          <xdr:rowOff>30480</xdr:rowOff>
        </xdr:from>
        <xdr:to>
          <xdr:col>11</xdr:col>
          <xdr:colOff>213360</xdr:colOff>
          <xdr:row>3</xdr:row>
          <xdr:rowOff>83820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6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2</xdr:row>
          <xdr:rowOff>22860</xdr:rowOff>
        </xdr:from>
        <xdr:to>
          <xdr:col>13</xdr:col>
          <xdr:colOff>251460</xdr:colOff>
          <xdr:row>3</xdr:row>
          <xdr:rowOff>99060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6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Temp Comp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</xdr:row>
      <xdr:rowOff>66675</xdr:rowOff>
    </xdr:from>
    <xdr:to>
      <xdr:col>15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152400</xdr:colOff>
      <xdr:row>4</xdr:row>
      <xdr:rowOff>28575</xdr:rowOff>
    </xdr:from>
    <xdr:to>
      <xdr:col>19</xdr:col>
      <xdr:colOff>457200</xdr:colOff>
      <xdr:row>23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711565" y="1192530"/>
          <a:ext cx="3547110" cy="27432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152400</xdr:colOff>
          <xdr:row>1</xdr:row>
          <xdr:rowOff>213360</xdr:rowOff>
        </xdr:from>
        <xdr:to>
          <xdr:col>8</xdr:col>
          <xdr:colOff>502920</xdr:colOff>
          <xdr:row>3</xdr:row>
          <xdr:rowOff>38100</xdr:rowOff>
        </xdr:to>
        <xdr:sp macro="" textlink="">
          <xdr:nvSpPr>
            <xdr:cNvPr id="18433" name="Spinne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7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144780</xdr:colOff>
          <xdr:row>0</xdr:row>
          <xdr:rowOff>0</xdr:rowOff>
        </xdr:from>
        <xdr:to>
          <xdr:col>11</xdr:col>
          <xdr:colOff>83820</xdr:colOff>
          <xdr:row>1</xdr:row>
          <xdr:rowOff>7620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7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Temp Comp</a:t>
              </a:r>
            </a:p>
          </xdr:txBody>
        </xdr:sp>
        <xdr:clientData/>
      </xdr:twoCellAnchor>
    </mc:Choice>
    <mc:Fallback/>
  </mc:AlternateContent>
  <xdr:twoCellAnchor>
    <xdr:from>
      <xdr:col>11</xdr:col>
      <xdr:colOff>0</xdr:colOff>
      <xdr:row>103</xdr:row>
      <xdr:rowOff>0</xdr:rowOff>
    </xdr:from>
    <xdr:to>
      <xdr:col>20</xdr:col>
      <xdr:colOff>147637</xdr:colOff>
      <xdr:row>118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0</xdr:row>
          <xdr:rowOff>0</xdr:rowOff>
        </xdr:from>
        <xdr:to>
          <xdr:col>6</xdr:col>
          <xdr:colOff>396240</xdr:colOff>
          <xdr:row>1</xdr:row>
          <xdr:rowOff>38100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7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2</xdr:row>
      <xdr:rowOff>9525</xdr:rowOff>
    </xdr:from>
    <xdr:to>
      <xdr:col>9</xdr:col>
      <xdr:colOff>531744</xdr:colOff>
      <xdr:row>26</xdr:row>
      <xdr:rowOff>56495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785" y="375285"/>
          <a:ext cx="2922519" cy="45503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2</xdr:row>
          <xdr:rowOff>0</xdr:rowOff>
        </xdr:from>
        <xdr:to>
          <xdr:col>1</xdr:col>
          <xdr:colOff>358140</xdr:colOff>
          <xdr:row>3</xdr:row>
          <xdr:rowOff>7620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8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76200</xdr:rowOff>
        </xdr:from>
        <xdr:to>
          <xdr:col>5</xdr:col>
          <xdr:colOff>30480</xdr:colOff>
          <xdr:row>6</xdr:row>
          <xdr:rowOff>137160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8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470535</xdr:colOff>
      <xdr:row>1</xdr:row>
      <xdr:rowOff>161925</xdr:rowOff>
    </xdr:from>
    <xdr:to>
      <xdr:col>19</xdr:col>
      <xdr:colOff>142238</xdr:colOff>
      <xdr:row>14</xdr:row>
      <xdr:rowOff>171131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4195" y="344805"/>
          <a:ext cx="5158103" cy="24247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205740</xdr:colOff>
          <xdr:row>14</xdr:row>
          <xdr:rowOff>0</xdr:rowOff>
        </xdr:from>
        <xdr:to>
          <xdr:col>1</xdr:col>
          <xdr:colOff>419100</xdr:colOff>
          <xdr:row>15</xdr:row>
          <xdr:rowOff>60960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9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175260</xdr:colOff>
          <xdr:row>11</xdr:row>
          <xdr:rowOff>7620</xdr:rowOff>
        </xdr:from>
        <xdr:to>
          <xdr:col>1</xdr:col>
          <xdr:colOff>160020</xdr:colOff>
          <xdr:row>12</xdr:row>
          <xdr:rowOff>38100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9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167640</xdr:colOff>
      <xdr:row>1</xdr:row>
      <xdr:rowOff>156210</xdr:rowOff>
    </xdr:from>
    <xdr:to>
      <xdr:col>7</xdr:col>
      <xdr:colOff>670560</xdr:colOff>
      <xdr:row>9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167640</xdr:colOff>
      <xdr:row>9</xdr:row>
      <xdr:rowOff>53340</xdr:rowOff>
    </xdr:from>
    <xdr:to>
      <xdr:col>7</xdr:col>
      <xdr:colOff>670560</xdr:colOff>
      <xdr:row>16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160020</xdr:rowOff>
    </xdr:from>
    <xdr:to>
      <xdr:col>10</xdr:col>
      <xdr:colOff>320040</xdr:colOff>
      <xdr:row>9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167640</xdr:colOff>
      <xdr:row>16</xdr:row>
      <xdr:rowOff>129540</xdr:rowOff>
    </xdr:from>
    <xdr:to>
      <xdr:col>7</xdr:col>
      <xdr:colOff>670560</xdr:colOff>
      <xdr:row>22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9</xdr:row>
      <xdr:rowOff>53340</xdr:rowOff>
    </xdr:from>
    <xdr:to>
      <xdr:col>10</xdr:col>
      <xdr:colOff>320040</xdr:colOff>
      <xdr:row>16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16</xdr:row>
      <xdr:rowOff>129540</xdr:rowOff>
    </xdr:from>
    <xdr:to>
      <xdr:col>10</xdr:col>
      <xdr:colOff>320040</xdr:colOff>
      <xdr:row>22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13</xdr:row>
      <xdr:rowOff>19050</xdr:rowOff>
    </xdr:from>
    <xdr:to>
      <xdr:col>3</xdr:col>
      <xdr:colOff>600075</xdr:colOff>
      <xdr:row>27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198370"/>
          <a:ext cx="1657350" cy="27908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2</xdr:row>
          <xdr:rowOff>99060</xdr:rowOff>
        </xdr:from>
        <xdr:to>
          <xdr:col>5</xdr:col>
          <xdr:colOff>228600</xdr:colOff>
          <xdr:row>3</xdr:row>
          <xdr:rowOff>160020</xdr:rowOff>
        </xdr:to>
        <xdr:sp macro="" textlink="">
          <xdr:nvSpPr>
            <xdr:cNvPr id="13313" name="Drop Dow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A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5</xdr:row>
          <xdr:rowOff>99060</xdr:rowOff>
        </xdr:from>
        <xdr:to>
          <xdr:col>1</xdr:col>
          <xdr:colOff>533400</xdr:colOff>
          <xdr:row>6</xdr:row>
          <xdr:rowOff>152400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A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516255</xdr:colOff>
      <xdr:row>2</xdr:row>
      <xdr:rowOff>1905</xdr:rowOff>
    </xdr:from>
    <xdr:to>
      <xdr:col>16</xdr:col>
      <xdr:colOff>599438</xdr:colOff>
      <xdr:row>15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2595" y="375285"/>
          <a:ext cx="5158103" cy="24247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205740</xdr:colOff>
          <xdr:row>13</xdr:row>
          <xdr:rowOff>175260</xdr:rowOff>
        </xdr:from>
        <xdr:to>
          <xdr:col>1</xdr:col>
          <xdr:colOff>419100</xdr:colOff>
          <xdr:row>15</xdr:row>
          <xdr:rowOff>38100</xdr:rowOff>
        </xdr:to>
        <xdr:sp macro="" textlink="">
          <xdr:nvSpPr>
            <xdr:cNvPr id="47105" name="Drop Down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0B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175260</xdr:colOff>
          <xdr:row>11</xdr:row>
          <xdr:rowOff>7620</xdr:rowOff>
        </xdr:from>
        <xdr:to>
          <xdr:col>1</xdr:col>
          <xdr:colOff>160020</xdr:colOff>
          <xdr:row>12</xdr:row>
          <xdr:rowOff>38100</xdr:rowOff>
        </xdr:to>
        <xdr:sp macro="" textlink="">
          <xdr:nvSpPr>
            <xdr:cNvPr id="47106" name="Check Box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0B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0</xdr:colOff>
      <xdr:row>1</xdr:row>
      <xdr:rowOff>182880</xdr:rowOff>
    </xdr:from>
    <xdr:to>
      <xdr:col>8</xdr:col>
      <xdr:colOff>434340</xdr:colOff>
      <xdr:row>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9</xdr:row>
      <xdr:rowOff>76200</xdr:rowOff>
    </xdr:from>
    <xdr:to>
      <xdr:col>8</xdr:col>
      <xdr:colOff>434340</xdr:colOff>
      <xdr:row>16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16</xdr:row>
      <xdr:rowOff>144780</xdr:rowOff>
    </xdr:from>
    <xdr:to>
      <xdr:col>8</xdr:col>
      <xdr:colOff>434340</xdr:colOff>
      <xdr:row>22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508635</xdr:colOff>
      <xdr:row>2</xdr:row>
      <xdr:rowOff>9525</xdr:rowOff>
    </xdr:from>
    <xdr:to>
      <xdr:col>16</xdr:col>
      <xdr:colOff>591818</xdr:colOff>
      <xdr:row>15</xdr:row>
      <xdr:rowOff>26351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382905"/>
          <a:ext cx="5158103" cy="24247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205740</xdr:colOff>
          <xdr:row>13</xdr:row>
          <xdr:rowOff>175260</xdr:rowOff>
        </xdr:from>
        <xdr:to>
          <xdr:col>1</xdr:col>
          <xdr:colOff>419100</xdr:colOff>
          <xdr:row>15</xdr:row>
          <xdr:rowOff>38100</xdr:rowOff>
        </xdr:to>
        <xdr:sp macro="" textlink="">
          <xdr:nvSpPr>
            <xdr:cNvPr id="40961" name="Drop Down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C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175260</xdr:colOff>
          <xdr:row>11</xdr:row>
          <xdr:rowOff>7620</xdr:rowOff>
        </xdr:from>
        <xdr:to>
          <xdr:col>1</xdr:col>
          <xdr:colOff>160020</xdr:colOff>
          <xdr:row>12</xdr:row>
          <xdr:rowOff>38100</xdr:rowOff>
        </xdr:to>
        <xdr:sp macro="" textlink="">
          <xdr:nvSpPr>
            <xdr:cNvPr id="40962" name="Check Box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C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Metric</a:t>
              </a:r>
            </a:p>
          </xdr:txBody>
        </xdr:sp>
        <xdr:clientData/>
      </xdr:twoCellAnchor>
    </mc:Choice>
    <mc:Fallback/>
  </mc:AlternateContent>
  <xdr:twoCellAnchor>
    <xdr:from>
      <xdr:col>6</xdr:col>
      <xdr:colOff>0</xdr:colOff>
      <xdr:row>2</xdr:row>
      <xdr:rowOff>0</xdr:rowOff>
    </xdr:from>
    <xdr:to>
      <xdr:col>8</xdr:col>
      <xdr:colOff>434340</xdr:colOff>
      <xdr:row>9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9</xdr:row>
      <xdr:rowOff>83820</xdr:rowOff>
    </xdr:from>
    <xdr:to>
      <xdr:col>8</xdr:col>
      <xdr:colOff>434340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16</xdr:row>
      <xdr:rowOff>152400</xdr:rowOff>
    </xdr:from>
    <xdr:to>
      <xdr:col>8</xdr:col>
      <xdr:colOff>434340</xdr:colOff>
      <xdr:row>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2A2E7-67A0-4140-AA6B-1A4834CA9A5A}" name="Table1" displayName="Table1" ref="A1:BS251" totalsRowShown="0">
  <autoFilter ref="A1:BS251" xr:uid="{8222A2E7-67A0-4140-AA6B-1A4834CA9A5A}"/>
  <sortState xmlns:xlrd2="http://schemas.microsoft.com/office/spreadsheetml/2017/richdata2" ref="A2:BS251">
    <sortCondition ref="B1:B251"/>
  </sortState>
  <tableColumns count="71">
    <tableColumn id="16" xr3:uid="{28803C69-86EC-44A6-8391-703BC0EB4B6D}" name="ID#" dataDxfId="144">
      <calculatedColumnFormula>Table1[[#This Row],[Man'#]]*10000+Table1[[#This Row],[Line'#]]*100+Table1[[#This Row],[Model'#]]</calculatedColumnFormula>
    </tableColumn>
    <tableColumn id="1" xr3:uid="{E1DF517D-5110-401B-B91A-FF075C5E0751}" name="Man#"/>
    <tableColumn id="2" xr3:uid="{3E7FC5DE-B17F-4401-BB27-DCE7017270CE}" name="Line#"/>
    <tableColumn id="3" xr3:uid="{3B9C91D8-2357-406F-8217-260ADB04FB86}" name="Model#"/>
    <tableColumn id="4" xr3:uid="{8B8327CE-0D92-47E3-8F1B-4083BD1F284F}" name="Manufacturer"/>
    <tableColumn id="5" xr3:uid="{80EF3121-3D0A-4EC9-BC10-127531F6E28C}" name="Line"/>
    <tableColumn id="6" xr3:uid="{D0C78BFD-FEFC-466E-80E3-A022CA9E1C35}" name="Model"/>
    <tableColumn id="10" xr3:uid="{AC3D575A-11C0-4D5B-A91C-AA60F6C788BF}" name="Long Name"/>
    <tableColumn id="17" xr3:uid="{F5BAC609-707A-49EE-B3AB-0B8C2720B316}" name="Manufacturer True"/>
    <tableColumn id="7" xr3:uid="{86FB1D23-0307-46E7-823A-51D799314216}" name="Measuring Range">
      <calculatedColumnFormula>ROUND(K2*12,0)</calculatedColumnFormula>
    </tableColumn>
    <tableColumn id="8" xr3:uid="{D1494AA3-4854-4BFB-9C7C-230A94B170E7}" name="Feet"/>
    <tableColumn id="9" xr3:uid="{D6B615AC-583C-4689-A301-11348FD6C011}" name="Axes"/>
    <tableColumn id="11" xr3:uid="{E62EA671-3C4C-478B-8F5C-FE9565859C87}" name="SPAT(Inch)" dataDxfId="143"/>
    <tableColumn id="12" xr3:uid="{E4033436-FED7-49DC-ACB2-BB0B49D9D221}" name="Euni(Inch)" dataDxfId="142"/>
    <tableColumn id="13" xr3:uid="{DE54CC57-D4ED-46B8-A8AF-FCDD348F2528}" name="Psize(Inch)" dataDxfId="141"/>
    <tableColumn id="14" xr3:uid="{F07BF564-8842-4927-9957-816735BD3ECF}" name="Pform(Inch)" dataDxfId="140"/>
    <tableColumn id="15" xr3:uid="{8186DBE2-DF83-482F-9C88-FB4464EF95EF}" name="Ldia(Inch)" dataDxfId="139"/>
    <tableColumn id="22" xr3:uid="{370EF744-D508-4E82-AD85-F6D957389F71}" name="SPAT(mm)"/>
    <tableColumn id="21" xr3:uid="{7D2E3030-E9F0-4C92-9159-DBD9682E3B54}" name="Euni(mm)"/>
    <tableColumn id="20" xr3:uid="{5AF46994-E0A8-4233-90FB-E2CD15E37916}" name="Psize(mm)"/>
    <tableColumn id="19" xr3:uid="{8FDC54D4-DD94-4015-B977-C4F5575A8703}" name="Pform(mm)"/>
    <tableColumn id="23" xr3:uid="{31773F4A-A529-4EB6-AFA4-6BC53DF7DD97}" name="Ldia(mm)"/>
    <tableColumn id="24" xr3:uid="{A109C589-C377-49A8-92BC-3EA25B1AF762}" name="MethodSPAT" dataDxfId="138"/>
    <tableColumn id="25" xr3:uid="{F113C0A2-6F8E-4001-A693-BFDAB52B1E81}" name="MethodLength" dataDxfId="137"/>
    <tableColumn id="26" xr3:uid="{0EFA0123-3B6B-4A70-A9AC-BCCD22399D51}" name="MethodArticulation" dataDxfId="136"/>
    <tableColumn id="28" xr3:uid="{76C79615-34DC-4BD8-AD73-F01A70928C3F}" name="Faro8-Axis(in)" dataDxfId="135"/>
    <tableColumn id="27" xr3:uid="{ECA78FAE-D91C-4B1B-9B57-53A19D61D7B6}" name="Faro8-Axis(mm)" dataDxfId="134"/>
    <tableColumn id="29" xr3:uid="{CCCABA19-3A91-490D-9F1A-7C5A8FEF2AD4}" name="MethodFaro8-Axis" dataDxfId="133"/>
    <tableColumn id="35" xr3:uid="{0E025143-94E8-4326-A6A2-F574FD7357DC}" name="FaroBluHD(in)" dataDxfId="132"/>
    <tableColumn id="34" xr3:uid="{A27B1C77-C131-446C-BB6D-8BFEFC0448C2}" name="FaroBluHD(mm)" dataDxfId="131"/>
    <tableColumn id="33" xr3:uid="{C803F4A4-420A-4FC2-9F80-9F8A16D19839}" name="MethodFaroBluHD" dataDxfId="130"/>
    <tableColumn id="32" xr3:uid="{55B60877-485A-4CFA-B50B-1BEC96419F79}" name="FaroPrizm(in)" dataDxfId="129"/>
    <tableColumn id="31" xr3:uid="{B7D13F0B-1879-407F-B87D-F601201E8B2D}" name="FaroPrizm(mm)" dataDxfId="128"/>
    <tableColumn id="30" xr3:uid="{A3ECED59-4EF0-49F7-9D24-8E3D023F7670}" name="MethodFaroPrizm" dataDxfId="127"/>
    <tableColumn id="38" xr3:uid="{D6F7D684-4EAC-4DA0-87C2-C411FDFDDADC}" name="FaroEdgeScanArm(in)" dataDxfId="126"/>
    <tableColumn id="37" xr3:uid="{791B052F-F67F-48F7-BA92-DBA8F65327DA}" name="FaroEdgeScanArm(mm)" dataDxfId="125"/>
    <tableColumn id="36" xr3:uid="{CC2DCBFA-BF36-4F81-8325-E24279087B10}" name="MethodFaroEdgeScanArm" dataDxfId="124"/>
    <tableColumn id="41" xr3:uid="{EA873814-7084-4503-BFBD-0C06B3D0BFE9}" name="FaroScanArmV2(in)" dataDxfId="123"/>
    <tableColumn id="40" xr3:uid="{3E1CEDA9-04DD-42F6-9787-9DB9FEC38EF1}" name="FaroScanArmV2(mm)" dataDxfId="122"/>
    <tableColumn id="39" xr3:uid="{C3F05CF5-A87D-46B9-8120-F7B818FB8963}" name="MethodFaroScanArmV2" dataDxfId="121"/>
    <tableColumn id="44" xr3:uid="{9CA6CE1C-9C52-4C6D-BB29-A797907E7993}" name="FaroScanArmV3(in)" dataDxfId="120"/>
    <tableColumn id="43" xr3:uid="{F6BB5AA7-901E-478B-A1BF-6C14CB5D8473}" name="FaroScanArmV3(mm)" dataDxfId="119"/>
    <tableColumn id="42" xr3:uid="{B7E32980-68A8-4451-94E1-8DC117ED4A5B}" name="MethodFaroScanArmV3" dataDxfId="118"/>
    <tableColumn id="45" xr3:uid="{06E117B7-02F1-4C32-AA27-7B37D6A18ED0}" name="RS1(in)" dataDxfId="117"/>
    <tableColumn id="48" xr3:uid="{033A1FEE-CA4D-4F3F-AE30-0CFC4D2D5C87}" name="RS1(mm)"/>
    <tableColumn id="47" xr3:uid="{189FE302-699E-40A0-88F2-08BEBB69574C}" name="MethodRS1"/>
    <tableColumn id="51" xr3:uid="{67E925D9-A711-422C-8A6D-4F85DDA9DBD3}" name="CMS108(in)" dataDxfId="116"/>
    <tableColumn id="50" xr3:uid="{47D7F0B1-C39A-4529-A2AD-9442123B69D7}" name="CMS108(mm)" dataDxfId="115"/>
    <tableColumn id="49" xr3:uid="{80B3DCC0-652F-4DBF-9BC4-73AF0DE01991}" name="MethodCMS108"/>
    <tableColumn id="52" xr3:uid="{815A5222-522D-476D-BB97-207B54EC1E0D}" name="RS3(in)" dataDxfId="114"/>
    <tableColumn id="54" xr3:uid="{100AA717-A52D-48B0-9ED5-D0668BA62958}" name="RS3(mm)" dataDxfId="113"/>
    <tableColumn id="53" xr3:uid="{728A4849-9E74-4AE5-B314-F64D6F99D886}" name="MethodRS3"/>
    <tableColumn id="55" xr3:uid="{D1952A39-9951-4F4B-A0AE-F5015D291DE6}" name="HP-L-20.8(in)" dataDxfId="112"/>
    <tableColumn id="56" xr3:uid="{74A55F50-B4F2-434B-B2E5-F596A6B37AC0}" name="HP-L-20.8(mm)" dataDxfId="111"/>
    <tableColumn id="57" xr3:uid="{39A7B047-8459-47DB-B03F-2BBBBBFB3351}" name="MethodHP-L-20.8"/>
    <tableColumn id="58" xr3:uid="{FD7EC367-078F-4CFB-AF61-23EF42A982EC}" name="RS5(in)" dataDxfId="110"/>
    <tableColumn id="60" xr3:uid="{6AD47D1F-179A-4F34-9663-76B26131C38B}" name="RS5(mm)" dataDxfId="109"/>
    <tableColumn id="59" xr3:uid="{F85EB407-A78D-4B29-9CC6-2C0D7BE2D53A}" name="MethodRS5"/>
    <tableColumn id="63" xr3:uid="{0769AA1A-CDF5-4D34-9831-5EEEA3B4790A}" name="FaroBluMax-xR(in)" dataDxfId="108"/>
    <tableColumn id="62" xr3:uid="{3CE6DB6B-0B80-497E-82D7-AA72AF885972}" name="FaroBluMax-xR(mm)" dataDxfId="107"/>
    <tableColumn id="61" xr3:uid="{A1A34A6A-0F1C-4B42-AFD4-8EE43B2D82F3}" name="MethodFaroBluMax-xR"/>
    <tableColumn id="69" xr3:uid="{D3946F1E-93AA-4916-8D6F-8EA89FA1CDA1}" name="FaroBluMax-xP(in)" dataDxfId="106"/>
    <tableColumn id="68" xr3:uid="{AF70D8B0-70B5-40FB-84D3-1B085CD5F3D1}" name="FaroBluMax-xP(mm)" dataDxfId="105"/>
    <tableColumn id="67" xr3:uid="{FFC5808D-8D39-49B9-A658-3E3250128245}" name="MethodFaroBluMax-xP"/>
    <tableColumn id="66" xr3:uid="{032B2DA8-0462-41B5-9797-165900FBB938}" name="FaroBluMax-xS(in)" dataDxfId="104"/>
    <tableColumn id="65" xr3:uid="{55364B91-1D1D-4949-91B5-67ED9FC3423F}" name="FaroBluMax-xS(mm)" dataDxfId="103"/>
    <tableColumn id="64" xr3:uid="{71622832-A769-4BC5-98D8-11C8DD9B2A48}" name="MethodFaroBluMax-xS"/>
    <tableColumn id="71" xr3:uid="{748BB3B2-4F49-4214-9637-64A537DFD4C8}" name="HexagonAS1(in)"/>
    <tableColumn id="70" xr3:uid="{0405FB14-ABF4-4E11-B4C0-9334B1558788}" name="HexagonAS1(mm)"/>
    <tableColumn id="46" xr3:uid="{8AADA512-7939-46A4-A61D-A89FD44E43EF}" name="MethodHexagonAS1"/>
    <tableColumn id="18" xr3:uid="{3CAEB155-B058-4426-9190-90A2B62734EF}" name="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26" Type="http://schemas.openxmlformats.org/officeDocument/2006/relationships/ctrlProp" Target="../ctrlProps/ctrlProp223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81" Type="http://schemas.openxmlformats.org/officeDocument/2006/relationships/ctrlProp" Target="../ctrlProps/ctrlProp178.xml"/><Relationship Id="rId216" Type="http://schemas.openxmlformats.org/officeDocument/2006/relationships/ctrlProp" Target="../ctrlProps/ctrlProp213.xml"/><Relationship Id="rId237" Type="http://schemas.openxmlformats.org/officeDocument/2006/relationships/ctrlProp" Target="../ctrlProps/ctrlProp234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82" Type="http://schemas.openxmlformats.org/officeDocument/2006/relationships/ctrlProp" Target="../ctrlProps/ctrlProp179.xml"/><Relationship Id="rId187" Type="http://schemas.openxmlformats.org/officeDocument/2006/relationships/ctrlProp" Target="../ctrlProps/ctrlProp184.xml"/><Relationship Id="rId217" Type="http://schemas.openxmlformats.org/officeDocument/2006/relationships/ctrlProp" Target="../ctrlProps/ctrlProp214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38" Type="http://schemas.openxmlformats.org/officeDocument/2006/relationships/ctrlProp" Target="../ctrlProps/ctrlProp235.xml"/><Relationship Id="rId254" Type="http://schemas.openxmlformats.org/officeDocument/2006/relationships/ctrlProp" Target="../ctrlProps/ctrlProp251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2" Type="http://schemas.openxmlformats.org/officeDocument/2006/relationships/ctrlProp" Target="../ctrlProps/ctrlProp199.xml"/><Relationship Id="rId207" Type="http://schemas.openxmlformats.org/officeDocument/2006/relationships/ctrlProp" Target="../ctrlProps/ctrlProp204.xml"/><Relationship Id="rId223" Type="http://schemas.openxmlformats.org/officeDocument/2006/relationships/ctrlProp" Target="../ctrlProps/ctrlProp220.xml"/><Relationship Id="rId228" Type="http://schemas.openxmlformats.org/officeDocument/2006/relationships/ctrlProp" Target="../ctrlProps/ctrlProp225.xml"/><Relationship Id="rId244" Type="http://schemas.openxmlformats.org/officeDocument/2006/relationships/ctrlProp" Target="../ctrlProps/ctrlProp241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3" Type="http://schemas.openxmlformats.org/officeDocument/2006/relationships/ctrlProp" Target="../ctrlProps/ctrlProp210.xml"/><Relationship Id="rId218" Type="http://schemas.openxmlformats.org/officeDocument/2006/relationships/ctrlProp" Target="../ctrlProps/ctrlProp215.xml"/><Relationship Id="rId234" Type="http://schemas.openxmlformats.org/officeDocument/2006/relationships/ctrlProp" Target="../ctrlProps/ctrlProp231.xml"/><Relationship Id="rId239" Type="http://schemas.openxmlformats.org/officeDocument/2006/relationships/ctrlProp" Target="../ctrlProps/ctrlProp236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0" Type="http://schemas.openxmlformats.org/officeDocument/2006/relationships/ctrlProp" Target="../ctrlProps/ctrlProp247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0" Type="http://schemas.openxmlformats.org/officeDocument/2006/relationships/ctrlProp" Target="../ctrlProps/ctrlProp237.xml"/><Relationship Id="rId245" Type="http://schemas.openxmlformats.org/officeDocument/2006/relationships/ctrlProp" Target="../ctrlProps/ctrlProp242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189" Type="http://schemas.openxmlformats.org/officeDocument/2006/relationships/ctrlProp" Target="../ctrlProps/ctrlProp186.xml"/><Relationship Id="rId219" Type="http://schemas.openxmlformats.org/officeDocument/2006/relationships/ctrlProp" Target="../ctrlProps/ctrlProp21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0" Type="http://schemas.openxmlformats.org/officeDocument/2006/relationships/ctrlProp" Target="../ctrlProps/ctrlProp227.xml"/><Relationship Id="rId235" Type="http://schemas.openxmlformats.org/officeDocument/2006/relationships/ctrlProp" Target="../ctrlProps/ctrlProp232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79" Type="http://schemas.openxmlformats.org/officeDocument/2006/relationships/ctrlProp" Target="../ctrlProps/ctrlProp176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0" Type="http://schemas.openxmlformats.org/officeDocument/2006/relationships/ctrlProp" Target="../ctrlProps/ctrlProp217.xml"/><Relationship Id="rId225" Type="http://schemas.openxmlformats.org/officeDocument/2006/relationships/ctrlProp" Target="../ctrlProps/ctrlProp222.xml"/><Relationship Id="rId241" Type="http://schemas.openxmlformats.org/officeDocument/2006/relationships/ctrlProp" Target="../ctrlProps/ctrlProp238.xml"/><Relationship Id="rId246" Type="http://schemas.openxmlformats.org/officeDocument/2006/relationships/ctrlProp" Target="../ctrlProps/ctrlProp243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85" Type="http://schemas.openxmlformats.org/officeDocument/2006/relationships/ctrlProp" Target="../ctrlProps/ctrlProp18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80" Type="http://schemas.openxmlformats.org/officeDocument/2006/relationships/ctrlProp" Target="../ctrlProps/ctrlProp177.xml"/><Relationship Id="rId210" Type="http://schemas.openxmlformats.org/officeDocument/2006/relationships/ctrlProp" Target="../ctrlProps/ctrlProp20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5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5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5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256.xml"/><Relationship Id="rId4" Type="http://schemas.openxmlformats.org/officeDocument/2006/relationships/ctrlProp" Target="../ctrlProps/ctrlProp25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258.xml"/><Relationship Id="rId4" Type="http://schemas.openxmlformats.org/officeDocument/2006/relationships/ctrlProp" Target="../ctrlProps/ctrlProp25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61.xml"/><Relationship Id="rId5" Type="http://schemas.openxmlformats.org/officeDocument/2006/relationships/ctrlProp" Target="../ctrlProps/ctrlProp260.xml"/><Relationship Id="rId4" Type="http://schemas.openxmlformats.org/officeDocument/2006/relationships/ctrlProp" Target="../ctrlProps/ctrlProp25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263.xml"/><Relationship Id="rId4" Type="http://schemas.openxmlformats.org/officeDocument/2006/relationships/ctrlProp" Target="../ctrlProps/ctrlProp26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265.xml"/><Relationship Id="rId4" Type="http://schemas.openxmlformats.org/officeDocument/2006/relationships/ctrlProp" Target="../ctrlProps/ctrlProp26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267.xml"/><Relationship Id="rId4" Type="http://schemas.openxmlformats.org/officeDocument/2006/relationships/ctrlProp" Target="../ctrlProps/ctrlProp26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trlProp" Target="../ctrlProps/ctrlProp269.xml"/><Relationship Id="rId4" Type="http://schemas.openxmlformats.org/officeDocument/2006/relationships/ctrlProp" Target="../ctrlProps/ctrlProp26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ctrlProp" Target="../ctrlProps/ctrlProp271.xml"/><Relationship Id="rId4" Type="http://schemas.openxmlformats.org/officeDocument/2006/relationships/ctrlProp" Target="../ctrlProps/ctrlProp27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A23C-D3C5-473A-9947-25330E49698D}">
  <dimension ref="A1:AY201"/>
  <sheetViews>
    <sheetView tabSelected="1" zoomScaleNormal="100" workbookViewId="0">
      <selection activeCell="B1" sqref="B1"/>
    </sheetView>
  </sheetViews>
  <sheetFormatPr defaultRowHeight="14.4" x14ac:dyDescent="0.3"/>
  <cols>
    <col min="1" max="1" width="24.6640625" customWidth="1"/>
    <col min="2" max="2" width="15.77734375" customWidth="1"/>
    <col min="3" max="3" width="16.77734375" customWidth="1"/>
    <col min="4" max="4" width="18.77734375" customWidth="1"/>
    <col min="5" max="5" width="27.5546875" customWidth="1"/>
    <col min="7" max="7" width="2.77734375" customWidth="1"/>
    <col min="8" max="9" width="5.77734375" customWidth="1"/>
    <col min="10" max="10" width="4.5546875" bestFit="1" customWidth="1"/>
    <col min="11" max="11" width="6.44140625" bestFit="1" customWidth="1"/>
    <col min="12" max="12" width="6" bestFit="1" customWidth="1"/>
    <col min="13" max="17" width="5.77734375" customWidth="1"/>
  </cols>
  <sheetData>
    <row r="1" spans="1:51" x14ac:dyDescent="0.3">
      <c r="A1" s="61" t="s">
        <v>0</v>
      </c>
      <c r="B1" s="68"/>
      <c r="C1" s="62"/>
      <c r="D1" s="62"/>
      <c r="E1" s="62"/>
      <c r="F1" s="62"/>
      <c r="G1" s="62"/>
      <c r="H1" s="411">
        <f>Switches!AK2</f>
        <v>0</v>
      </c>
      <c r="I1" s="411">
        <f>Switches!AL2</f>
        <v>0</v>
      </c>
      <c r="J1" s="557" t="s">
        <v>912</v>
      </c>
      <c r="K1" s="558"/>
      <c r="L1" s="559"/>
      <c r="M1" s="411">
        <f>Switches!AM2</f>
        <v>0</v>
      </c>
      <c r="N1" s="411">
        <f>Switches!AN2</f>
        <v>0</v>
      </c>
      <c r="O1" s="411">
        <f>Switches!AO2</f>
        <v>0</v>
      </c>
      <c r="P1" s="411">
        <f>Switches!AP2</f>
        <v>0</v>
      </c>
      <c r="Q1" s="411">
        <f>Switches!AQ2</f>
        <v>0</v>
      </c>
      <c r="R1" s="62"/>
      <c r="S1" s="62"/>
      <c r="T1" s="62"/>
      <c r="U1" s="62"/>
      <c r="V1" s="62"/>
      <c r="W1" s="62"/>
      <c r="X1" s="62"/>
      <c r="Y1" s="62"/>
      <c r="Z1" s="62"/>
      <c r="AA1" s="560" t="s">
        <v>1080</v>
      </c>
      <c r="AB1" s="561"/>
      <c r="AC1" s="561"/>
      <c r="AD1" s="561"/>
      <c r="AE1" s="561"/>
      <c r="AF1" s="562"/>
      <c r="AG1" s="62"/>
      <c r="AH1" s="62"/>
      <c r="AI1" s="62"/>
      <c r="AJ1" s="62"/>
    </row>
    <row r="2" spans="1:51" x14ac:dyDescent="0.3">
      <c r="A2" s="61" t="s">
        <v>1</v>
      </c>
      <c r="B2" s="69"/>
      <c r="C2" s="65"/>
      <c r="D2" s="66"/>
      <c r="E2" s="62"/>
      <c r="F2" s="62"/>
      <c r="G2" s="62"/>
      <c r="H2" s="411" t="str">
        <f>IF(Switches!BD3=2,ROUNDUP(B16*0.25,0),IF(Switches!BD3=3,ROUNDUP(B16*0.25,0),"N/A"))</f>
        <v>N/A</v>
      </c>
      <c r="I2" s="411" t="str">
        <f>IF(Switches!BD3=3,ROUNDUP(B16*0.6,0),"N/A")</f>
        <v>N/A</v>
      </c>
      <c r="J2" s="409" t="s">
        <v>911</v>
      </c>
      <c r="K2" s="388" t="s">
        <v>21</v>
      </c>
      <c r="L2" s="410" t="s">
        <v>28</v>
      </c>
      <c r="M2" s="411" t="str">
        <f>IF(Switches!$BD3=4,AB2,"N/A")</f>
        <v>N/A</v>
      </c>
      <c r="N2" s="411" t="str">
        <f>IF(Switches!$BD3=4,AC2,"N/A")</f>
        <v>N/A</v>
      </c>
      <c r="O2" s="411" t="str">
        <f>IF(Switches!$BD3=4,AD2,"N/A")</f>
        <v>N/A</v>
      </c>
      <c r="P2" s="411" t="str">
        <f>IF(Switches!$BD3=4,AE2,"N/A")</f>
        <v>N/A</v>
      </c>
      <c r="Q2" s="411" t="str">
        <f>IF(Switches!$BD3=4,AF2,"N/A")</f>
        <v>N/A</v>
      </c>
      <c r="R2" s="62"/>
      <c r="S2" s="62"/>
      <c r="T2" s="62"/>
      <c r="U2" s="62"/>
      <c r="V2" s="62"/>
      <c r="W2" s="62"/>
      <c r="X2" s="62"/>
      <c r="Y2" s="62"/>
      <c r="Z2" s="62"/>
      <c r="AA2" s="525" t="e">
        <f>B16</f>
        <v>#N/A</v>
      </c>
      <c r="AB2" s="511" t="e">
        <f>VLOOKUP(AA2,AA3:AF201,2,FALSE)</f>
        <v>#N/A</v>
      </c>
      <c r="AC2" s="511" t="e">
        <f>VLOOKUP(AA2,AA3:AF201,3,FALSE)</f>
        <v>#N/A</v>
      </c>
      <c r="AD2" s="511" t="e">
        <f>VLOOKUP(AA2,AA3:AF201,4,FALSE)</f>
        <v>#N/A</v>
      </c>
      <c r="AE2" s="511" t="e">
        <f>VLOOKUP(AA2,AA3:AF201,5,FALSE)</f>
        <v>#N/A</v>
      </c>
      <c r="AF2" s="511" t="e">
        <f>VLOOKUP(AA2,AA3:AF201,6,FALSE)</f>
        <v>#N/A</v>
      </c>
      <c r="AG2" s="524"/>
      <c r="AH2" s="62"/>
      <c r="AI2" s="62"/>
      <c r="AJ2" s="62"/>
      <c r="AM2" s="408"/>
      <c r="AS2" s="408"/>
      <c r="AY2" s="408"/>
    </row>
    <row r="3" spans="1:51" x14ac:dyDescent="0.3">
      <c r="A3" s="61" t="s">
        <v>2</v>
      </c>
      <c r="B3" s="462" t="s">
        <v>949</v>
      </c>
      <c r="C3" s="463"/>
      <c r="D3" s="464"/>
      <c r="E3" s="62"/>
      <c r="F3" s="62"/>
      <c r="G3" s="62"/>
      <c r="H3" s="390"/>
      <c r="I3" s="390"/>
      <c r="J3" s="390">
        <f>Standards!C23</f>
        <v>1</v>
      </c>
      <c r="K3" s="395" t="str">
        <f>Standards!B23</f>
        <v>99811</v>
      </c>
      <c r="L3" s="390" t="str">
        <f>Standards!I23</f>
        <v>Set 6</v>
      </c>
      <c r="M3" s="390"/>
      <c r="N3" s="390"/>
      <c r="O3" s="390"/>
      <c r="P3" s="390"/>
      <c r="Q3" s="390"/>
      <c r="R3" s="62"/>
      <c r="S3" s="62"/>
      <c r="T3" s="62"/>
      <c r="U3" s="62"/>
      <c r="V3" s="62"/>
      <c r="W3" s="62"/>
      <c r="X3" s="62"/>
      <c r="Y3" s="62"/>
      <c r="Z3" s="62"/>
      <c r="AA3" s="511">
        <v>12</v>
      </c>
      <c r="AB3" s="511">
        <v>1</v>
      </c>
      <c r="AC3" s="511">
        <v>2</v>
      </c>
      <c r="AD3" s="511">
        <v>4</v>
      </c>
      <c r="AE3" s="511">
        <v>6</v>
      </c>
      <c r="AF3" s="511">
        <v>8</v>
      </c>
      <c r="AG3" s="62"/>
      <c r="AH3" s="62"/>
      <c r="AI3" s="62"/>
      <c r="AJ3" s="62"/>
    </row>
    <row r="4" spans="1:51" x14ac:dyDescent="0.3">
      <c r="A4" s="61" t="s">
        <v>3</v>
      </c>
      <c r="B4" s="462" t="s">
        <v>949</v>
      </c>
      <c r="C4" s="463"/>
      <c r="D4" s="464"/>
      <c r="E4" s="62"/>
      <c r="F4" s="62"/>
      <c r="G4" s="62"/>
      <c r="H4" s="391"/>
      <c r="I4" s="391"/>
      <c r="J4" s="391">
        <f>Standards!C24</f>
        <v>2</v>
      </c>
      <c r="K4" s="396" t="str">
        <f>Standards!B24</f>
        <v>12077</v>
      </c>
      <c r="L4" s="391" t="str">
        <f>Standards!I24</f>
        <v>Set 6</v>
      </c>
      <c r="M4" s="391"/>
      <c r="N4" s="391"/>
      <c r="O4" s="391"/>
      <c r="P4" s="391"/>
      <c r="Q4" s="391"/>
      <c r="R4" s="62"/>
      <c r="S4" s="62"/>
      <c r="T4" s="62"/>
      <c r="U4" s="62"/>
      <c r="V4" s="62"/>
      <c r="W4" s="62"/>
      <c r="X4" s="62"/>
      <c r="Y4" s="62"/>
      <c r="Z4" s="62"/>
      <c r="AA4" s="511">
        <f>AA3+1</f>
        <v>13</v>
      </c>
      <c r="AB4" s="511">
        <f>AB5</f>
        <v>2</v>
      </c>
      <c r="AC4" s="511">
        <f t="shared" ref="AC4:AF5" si="0">AC5</f>
        <v>4</v>
      </c>
      <c r="AD4" s="511">
        <f t="shared" si="0"/>
        <v>6</v>
      </c>
      <c r="AE4" s="511">
        <f t="shared" si="0"/>
        <v>8</v>
      </c>
      <c r="AF4" s="511">
        <f t="shared" si="0"/>
        <v>10</v>
      </c>
      <c r="AG4" s="62"/>
      <c r="AH4" s="62"/>
      <c r="AI4" s="62"/>
      <c r="AJ4" s="62"/>
    </row>
    <row r="5" spans="1:51" x14ac:dyDescent="0.3">
      <c r="A5" s="61" t="s">
        <v>4</v>
      </c>
      <c r="B5" s="70"/>
      <c r="C5" s="61" t="s">
        <v>5</v>
      </c>
      <c r="D5" s="141">
        <f>DATE(YEAR(B5)+Switches!V4,MONTH(B5)+Switches!V3,DAY(B5))</f>
        <v>366</v>
      </c>
      <c r="E5" s="62"/>
      <c r="F5" s="62"/>
      <c r="G5" s="62"/>
      <c r="H5" s="390"/>
      <c r="I5" s="390"/>
      <c r="J5" s="390">
        <f>Standards!C25</f>
        <v>3</v>
      </c>
      <c r="K5" s="395" t="str">
        <f>Standards!B25</f>
        <v>F621</v>
      </c>
      <c r="L5" s="390" t="str">
        <f>Standards!I25</f>
        <v>Set 6</v>
      </c>
      <c r="M5" s="390"/>
      <c r="N5" s="390"/>
      <c r="O5" s="390"/>
      <c r="P5" s="390"/>
      <c r="Q5" s="390"/>
      <c r="R5" s="62"/>
      <c r="S5" s="62"/>
      <c r="T5" s="62"/>
      <c r="U5" s="62"/>
      <c r="V5" s="62"/>
      <c r="W5" s="62"/>
      <c r="X5" s="62"/>
      <c r="Y5" s="62"/>
      <c r="Z5" s="62"/>
      <c r="AA5" s="511">
        <f>AA4+1</f>
        <v>14</v>
      </c>
      <c r="AB5" s="511">
        <f>AB6</f>
        <v>2</v>
      </c>
      <c r="AC5" s="511">
        <f t="shared" si="0"/>
        <v>4</v>
      </c>
      <c r="AD5" s="511">
        <f t="shared" si="0"/>
        <v>6</v>
      </c>
      <c r="AE5" s="511">
        <f t="shared" si="0"/>
        <v>8</v>
      </c>
      <c r="AF5" s="511">
        <f t="shared" si="0"/>
        <v>10</v>
      </c>
      <c r="AG5" s="62"/>
      <c r="AH5" s="62"/>
      <c r="AI5" s="62"/>
      <c r="AJ5" s="62"/>
    </row>
    <row r="6" spans="1:51" x14ac:dyDescent="0.3">
      <c r="A6" s="61" t="s">
        <v>6</v>
      </c>
      <c r="B6" s="64"/>
      <c r="C6" s="62"/>
      <c r="D6" s="62"/>
      <c r="E6" s="62"/>
      <c r="F6" s="545" t="s">
        <v>59</v>
      </c>
      <c r="G6" s="62"/>
      <c r="H6" s="391"/>
      <c r="I6" s="391"/>
      <c r="J6" s="391">
        <f>Standards!C26</f>
        <v>4</v>
      </c>
      <c r="K6" s="396" t="str">
        <f>Standards!B26</f>
        <v>ML-1B</v>
      </c>
      <c r="L6" s="391" t="str">
        <f>Standards!I26</f>
        <v>Set 6</v>
      </c>
      <c r="M6" s="391"/>
      <c r="N6" s="391"/>
      <c r="O6" s="391"/>
      <c r="P6" s="391"/>
      <c r="Q6" s="391"/>
      <c r="R6" s="62"/>
      <c r="S6" s="62"/>
      <c r="T6" s="62"/>
      <c r="U6" s="62"/>
      <c r="V6" s="62"/>
      <c r="W6" s="62"/>
      <c r="X6" s="62"/>
      <c r="Y6" s="62"/>
      <c r="Z6" s="62"/>
      <c r="AA6" s="511">
        <v>15</v>
      </c>
      <c r="AB6" s="511">
        <v>2</v>
      </c>
      <c r="AC6" s="511">
        <v>4</v>
      </c>
      <c r="AD6" s="511">
        <v>6</v>
      </c>
      <c r="AE6" s="511">
        <v>8</v>
      </c>
      <c r="AF6" s="511">
        <v>10</v>
      </c>
      <c r="AG6" s="62"/>
      <c r="AH6" s="62"/>
      <c r="AI6" s="62"/>
      <c r="AJ6" s="62"/>
    </row>
    <row r="7" spans="1:51" x14ac:dyDescent="0.3">
      <c r="A7" s="61" t="s">
        <v>12</v>
      </c>
      <c r="B7" s="68"/>
      <c r="C7" s="62"/>
      <c r="D7" s="62"/>
      <c r="E7" s="62"/>
      <c r="F7" s="345" t="str">
        <f ca="1">IF(AND(Switches!AI37=TRUE,Switches!AK37=TRUE),"Past Due!",IF(Switches!AI37=TRUE,"Active","N/A"))</f>
        <v>N/A</v>
      </c>
      <c r="G7" s="62"/>
      <c r="H7" s="390"/>
      <c r="I7" s="390"/>
      <c r="J7" s="390">
        <f>Standards!C27</f>
        <v>8</v>
      </c>
      <c r="K7" s="395" t="str">
        <f>Standards!B27</f>
        <v>13015</v>
      </c>
      <c r="L7" s="390" t="str">
        <f>Standards!I27</f>
        <v>Set 6</v>
      </c>
      <c r="M7" s="390"/>
      <c r="N7" s="390"/>
      <c r="O7" s="390"/>
      <c r="P7" s="390"/>
      <c r="Q7" s="390"/>
      <c r="R7" s="62"/>
      <c r="S7" s="62"/>
      <c r="T7" s="62"/>
      <c r="U7" s="62"/>
      <c r="V7" s="62"/>
      <c r="W7" s="62"/>
      <c r="X7" s="62"/>
      <c r="Y7" s="62"/>
      <c r="Z7" s="62"/>
      <c r="AA7" s="511">
        <f>AA6+1</f>
        <v>16</v>
      </c>
      <c r="AB7" s="511">
        <f>AB8</f>
        <v>4</v>
      </c>
      <c r="AC7" s="511">
        <f t="shared" ref="AC7:AF8" si="1">AC8</f>
        <v>6</v>
      </c>
      <c r="AD7" s="511">
        <f t="shared" si="1"/>
        <v>8</v>
      </c>
      <c r="AE7" s="511">
        <f t="shared" si="1"/>
        <v>10</v>
      </c>
      <c r="AF7" s="511">
        <f t="shared" si="1"/>
        <v>12</v>
      </c>
      <c r="AG7" s="62"/>
      <c r="AH7" s="62"/>
      <c r="AI7" s="62"/>
      <c r="AJ7" s="62"/>
    </row>
    <row r="8" spans="1:51" ht="16.05" customHeight="1" x14ac:dyDescent="0.3">
      <c r="A8" s="61" t="s">
        <v>8</v>
      </c>
      <c r="B8" s="71"/>
      <c r="C8" s="65"/>
      <c r="D8" s="66"/>
      <c r="E8" s="62"/>
      <c r="F8" s="62"/>
      <c r="G8" s="62"/>
      <c r="H8" s="391"/>
      <c r="I8" s="391"/>
      <c r="J8" s="391">
        <f>Standards!C28</f>
        <v>12</v>
      </c>
      <c r="K8" s="396" t="str">
        <f>Standards!B28</f>
        <v>12002</v>
      </c>
      <c r="L8" s="391" t="str">
        <f>Standards!I28</f>
        <v>Set 6</v>
      </c>
      <c r="M8" s="391"/>
      <c r="N8" s="391"/>
      <c r="O8" s="391"/>
      <c r="P8" s="391"/>
      <c r="Q8" s="391"/>
      <c r="R8" s="62"/>
      <c r="S8" s="62"/>
      <c r="T8" s="62"/>
      <c r="U8" s="62"/>
      <c r="V8" s="62"/>
      <c r="W8" s="62"/>
      <c r="X8" s="62"/>
      <c r="Y8" s="62"/>
      <c r="Z8" s="62"/>
      <c r="AA8" s="511">
        <f>AA7+1</f>
        <v>17</v>
      </c>
      <c r="AB8" s="511">
        <f>AB9</f>
        <v>4</v>
      </c>
      <c r="AC8" s="511">
        <f t="shared" si="1"/>
        <v>6</v>
      </c>
      <c r="AD8" s="511">
        <f t="shared" si="1"/>
        <v>8</v>
      </c>
      <c r="AE8" s="511">
        <f t="shared" si="1"/>
        <v>10</v>
      </c>
      <c r="AF8" s="511">
        <f t="shared" si="1"/>
        <v>12</v>
      </c>
      <c r="AG8" s="62"/>
      <c r="AH8" s="62"/>
      <c r="AI8" s="62"/>
      <c r="AJ8" s="62"/>
    </row>
    <row r="9" spans="1:51" ht="16.05" customHeight="1" x14ac:dyDescent="0.3">
      <c r="A9" s="61" t="s">
        <v>9</v>
      </c>
      <c r="B9" s="71"/>
      <c r="C9" s="65"/>
      <c r="D9" s="66"/>
      <c r="E9" s="62"/>
      <c r="F9" s="62"/>
      <c r="G9" s="62"/>
      <c r="H9" s="390"/>
      <c r="I9" s="390"/>
      <c r="J9" s="390">
        <f>Standards!C29</f>
        <v>16</v>
      </c>
      <c r="K9" s="395" t="str">
        <f>Standards!B29</f>
        <v>C259</v>
      </c>
      <c r="L9" s="390" t="str">
        <f>Standards!I29</f>
        <v>Set 6</v>
      </c>
      <c r="M9" s="390"/>
      <c r="N9" s="390"/>
      <c r="O9" s="390"/>
      <c r="P9" s="390"/>
      <c r="Q9" s="390"/>
      <c r="R9" s="62"/>
      <c r="S9" s="62"/>
      <c r="T9" s="62"/>
      <c r="U9" s="62"/>
      <c r="V9" s="62"/>
      <c r="W9" s="62"/>
      <c r="X9" s="62"/>
      <c r="Y9" s="62"/>
      <c r="Z9" s="62"/>
      <c r="AA9" s="511">
        <v>18</v>
      </c>
      <c r="AB9" s="511">
        <v>4</v>
      </c>
      <c r="AC9" s="511">
        <v>6</v>
      </c>
      <c r="AD9" s="511">
        <v>8</v>
      </c>
      <c r="AE9" s="511">
        <v>10</v>
      </c>
      <c r="AF9" s="511">
        <v>12</v>
      </c>
      <c r="AG9" s="62"/>
      <c r="AH9" s="62"/>
      <c r="AI9" s="62"/>
      <c r="AJ9" s="62"/>
    </row>
    <row r="10" spans="1:51" ht="16.05" customHeight="1" x14ac:dyDescent="0.3">
      <c r="A10" s="61" t="s">
        <v>14</v>
      </c>
      <c r="B10" s="67">
        <v>1.0000000000000001E-5</v>
      </c>
      <c r="C10" s="62"/>
      <c r="D10" s="62"/>
      <c r="E10" s="62"/>
      <c r="F10" s="62"/>
      <c r="G10" s="62"/>
      <c r="H10" s="391"/>
      <c r="I10" s="391"/>
      <c r="J10" s="391">
        <f>Standards!C30</f>
        <v>20</v>
      </c>
      <c r="K10" s="396" t="str">
        <f>Standards!B30</f>
        <v>23023</v>
      </c>
      <c r="L10" s="391" t="str">
        <f>Standards!I30</f>
        <v>Set 6</v>
      </c>
      <c r="M10" s="391"/>
      <c r="N10" s="391"/>
      <c r="O10" s="391"/>
      <c r="P10" s="391"/>
      <c r="Q10" s="391"/>
      <c r="R10" s="62"/>
      <c r="S10" s="62"/>
      <c r="T10" s="62"/>
      <c r="U10" s="62"/>
      <c r="V10" s="62"/>
      <c r="W10" s="62"/>
      <c r="X10" s="62"/>
      <c r="Y10" s="62"/>
      <c r="Z10" s="62"/>
      <c r="AA10" s="511">
        <f>AA9+1</f>
        <v>19</v>
      </c>
      <c r="AB10" s="511">
        <f>AB11</f>
        <v>4</v>
      </c>
      <c r="AC10" s="511">
        <f t="shared" ref="AC10:AF14" si="2">AC11</f>
        <v>6</v>
      </c>
      <c r="AD10" s="511">
        <f t="shared" si="2"/>
        <v>10</v>
      </c>
      <c r="AE10" s="511">
        <f t="shared" si="2"/>
        <v>12</v>
      </c>
      <c r="AF10" s="511">
        <f t="shared" si="2"/>
        <v>16</v>
      </c>
      <c r="AG10" s="62"/>
      <c r="AH10" s="62"/>
      <c r="AI10" s="62"/>
      <c r="AJ10" s="62"/>
    </row>
    <row r="11" spans="1:51" ht="16.05" customHeight="1" x14ac:dyDescent="0.3">
      <c r="A11" s="61" t="s">
        <v>10</v>
      </c>
      <c r="B11" s="462" t="s">
        <v>975</v>
      </c>
      <c r="C11" s="62"/>
      <c r="D11" s="62"/>
      <c r="E11" s="62"/>
      <c r="F11" s="62"/>
      <c r="G11" s="62"/>
      <c r="H11" s="400"/>
      <c r="I11" s="400"/>
      <c r="J11" s="400">
        <f>Standards!C2</f>
        <v>1</v>
      </c>
      <c r="K11" s="401" t="str">
        <f>Standards!B2</f>
        <v>15026</v>
      </c>
      <c r="L11" s="400" t="str">
        <f>Standards!I2</f>
        <v>Set 11</v>
      </c>
      <c r="M11" s="400"/>
      <c r="N11" s="400"/>
      <c r="O11" s="400"/>
      <c r="P11" s="400"/>
      <c r="Q11" s="400"/>
      <c r="R11" s="62"/>
      <c r="S11" s="62"/>
      <c r="T11" s="62"/>
      <c r="U11" s="62"/>
      <c r="V11" s="62"/>
      <c r="W11" s="62"/>
      <c r="X11" s="62"/>
      <c r="Y11" s="62"/>
      <c r="Z11" s="62"/>
      <c r="AA11" s="511">
        <f t="shared" ref="AA11:AA14" si="3">AA10+1</f>
        <v>20</v>
      </c>
      <c r="AB11" s="511">
        <f>AB12</f>
        <v>4</v>
      </c>
      <c r="AC11" s="511">
        <f t="shared" si="2"/>
        <v>6</v>
      </c>
      <c r="AD11" s="511">
        <f t="shared" si="2"/>
        <v>10</v>
      </c>
      <c r="AE11" s="511">
        <f t="shared" si="2"/>
        <v>12</v>
      </c>
      <c r="AF11" s="511">
        <f t="shared" si="2"/>
        <v>16</v>
      </c>
      <c r="AG11" s="62"/>
      <c r="AH11" s="62"/>
      <c r="AI11" s="62"/>
      <c r="AJ11" s="62"/>
    </row>
    <row r="12" spans="1:51" ht="16.05" customHeight="1" x14ac:dyDescent="0.3">
      <c r="A12" s="61" t="s">
        <v>11</v>
      </c>
      <c r="B12" s="462" t="s">
        <v>975</v>
      </c>
      <c r="C12" s="553" t="s">
        <v>490</v>
      </c>
      <c r="D12" s="554"/>
      <c r="E12" s="554"/>
      <c r="F12" s="62"/>
      <c r="G12" s="62"/>
      <c r="H12" s="389"/>
      <c r="I12" s="389"/>
      <c r="J12" s="389">
        <f>Standards!C3</f>
        <v>2</v>
      </c>
      <c r="K12" s="399">
        <f>Standards!B3</f>
        <v>92278</v>
      </c>
      <c r="L12" s="389" t="str">
        <f>Standards!I3</f>
        <v>Set 11</v>
      </c>
      <c r="M12" s="389"/>
      <c r="N12" s="389"/>
      <c r="O12" s="389"/>
      <c r="P12" s="389"/>
      <c r="Q12" s="389"/>
      <c r="R12" s="62"/>
      <c r="S12" s="62"/>
      <c r="T12" s="62"/>
      <c r="U12" s="62"/>
      <c r="V12" s="62"/>
      <c r="W12" s="62"/>
      <c r="X12" s="62"/>
      <c r="Y12" s="62"/>
      <c r="Z12" s="62"/>
      <c r="AA12" s="511">
        <f t="shared" si="3"/>
        <v>21</v>
      </c>
      <c r="AB12" s="511">
        <f>AB13</f>
        <v>4</v>
      </c>
      <c r="AC12" s="511">
        <f t="shared" si="2"/>
        <v>6</v>
      </c>
      <c r="AD12" s="511">
        <f t="shared" si="2"/>
        <v>10</v>
      </c>
      <c r="AE12" s="511">
        <f t="shared" si="2"/>
        <v>12</v>
      </c>
      <c r="AF12" s="511">
        <f t="shared" si="2"/>
        <v>16</v>
      </c>
      <c r="AG12" s="62"/>
      <c r="AH12" s="62"/>
      <c r="AI12" s="62"/>
      <c r="AJ12" s="62"/>
    </row>
    <row r="13" spans="1:51" ht="16.05" customHeight="1" x14ac:dyDescent="0.3">
      <c r="A13" s="61" t="s">
        <v>20</v>
      </c>
      <c r="B13" s="73" t="e">
        <f>VLOOKUP(Switches!$G$2,Table1[[ID'#]:[End]],9,FALSE)</f>
        <v>#N/A</v>
      </c>
      <c r="C13" s="62"/>
      <c r="D13" s="62"/>
      <c r="E13" s="62"/>
      <c r="F13" s="72">
        <f>Switches!G2</f>
        <v>10101</v>
      </c>
      <c r="G13" s="62"/>
      <c r="H13" s="400"/>
      <c r="I13" s="400"/>
      <c r="J13" s="400">
        <f>Standards!C4</f>
        <v>4</v>
      </c>
      <c r="K13" s="401">
        <f>Standards!B4</f>
        <v>87159</v>
      </c>
      <c r="L13" s="400" t="str">
        <f>Standards!I4</f>
        <v>Set 11</v>
      </c>
      <c r="M13" s="400"/>
      <c r="N13" s="400"/>
      <c r="O13" s="400"/>
      <c r="P13" s="400"/>
      <c r="Q13" s="400"/>
      <c r="R13" s="62"/>
      <c r="S13" s="62"/>
      <c r="T13" s="62"/>
      <c r="U13" s="62"/>
      <c r="V13" s="62"/>
      <c r="W13" s="62"/>
      <c r="X13" s="62"/>
      <c r="Y13" s="62"/>
      <c r="Z13" s="62"/>
      <c r="AA13" s="511">
        <f t="shared" si="3"/>
        <v>22</v>
      </c>
      <c r="AB13" s="511">
        <f>AB14</f>
        <v>4</v>
      </c>
      <c r="AC13" s="511">
        <f t="shared" si="2"/>
        <v>6</v>
      </c>
      <c r="AD13" s="511">
        <f t="shared" si="2"/>
        <v>10</v>
      </c>
      <c r="AE13" s="511">
        <f t="shared" si="2"/>
        <v>12</v>
      </c>
      <c r="AF13" s="511">
        <f t="shared" si="2"/>
        <v>16</v>
      </c>
      <c r="AG13" s="62"/>
      <c r="AH13" s="62"/>
      <c r="AI13" s="62"/>
      <c r="AJ13" s="62"/>
    </row>
    <row r="14" spans="1:51" ht="16.05" customHeight="1" x14ac:dyDescent="0.3">
      <c r="A14" s="61" t="s">
        <v>7</v>
      </c>
      <c r="B14" s="74" t="e">
        <f>VLOOKUP(Switches!$G$2,Table1[[ID'#]:[End]],7,FALSE)</f>
        <v>#N/A</v>
      </c>
      <c r="C14" s="75"/>
      <c r="D14" s="128" t="e">
        <f>B13&amp;" "&amp;B14</f>
        <v>#N/A</v>
      </c>
      <c r="E14" s="129"/>
      <c r="F14" s="62"/>
      <c r="G14" s="62"/>
      <c r="H14" s="389"/>
      <c r="I14" s="389"/>
      <c r="J14" s="389">
        <f>Standards!C5</f>
        <v>5</v>
      </c>
      <c r="K14" s="399">
        <f>Standards!B5</f>
        <v>97087</v>
      </c>
      <c r="L14" s="389" t="str">
        <f>Standards!I5</f>
        <v>Set 11</v>
      </c>
      <c r="M14" s="389"/>
      <c r="N14" s="389"/>
      <c r="O14" s="389"/>
      <c r="P14" s="389"/>
      <c r="Q14" s="389"/>
      <c r="R14" s="62"/>
      <c r="S14" s="62"/>
      <c r="T14" s="62"/>
      <c r="U14" s="62"/>
      <c r="V14" s="62"/>
      <c r="W14" s="62"/>
      <c r="X14" s="62"/>
      <c r="Y14" s="62"/>
      <c r="Z14" s="62"/>
      <c r="AA14" s="511">
        <f t="shared" si="3"/>
        <v>23</v>
      </c>
      <c r="AB14" s="511">
        <f>AB15</f>
        <v>4</v>
      </c>
      <c r="AC14" s="511">
        <f t="shared" si="2"/>
        <v>6</v>
      </c>
      <c r="AD14" s="511">
        <f t="shared" si="2"/>
        <v>10</v>
      </c>
      <c r="AE14" s="511">
        <f t="shared" si="2"/>
        <v>12</v>
      </c>
      <c r="AF14" s="511">
        <f t="shared" si="2"/>
        <v>16</v>
      </c>
      <c r="AG14" s="62"/>
      <c r="AH14" s="62"/>
      <c r="AI14" s="62"/>
      <c r="AJ14" s="62"/>
    </row>
    <row r="15" spans="1:51" ht="16.05" customHeight="1" x14ac:dyDescent="0.3">
      <c r="A15" s="61" t="s">
        <v>13</v>
      </c>
      <c r="B15" s="76" t="e">
        <f>VLOOKUP(Switches!$G$2,Table1[[ID'#]:[End]],12,FALSE)</f>
        <v>#N/A</v>
      </c>
      <c r="C15" s="63"/>
      <c r="D15" s="552" t="str">
        <f>IF(AND(Switches!A2=2,Switches!C2=11),"Check machine for additional tolerances for Quantum X.","")</f>
        <v/>
      </c>
      <c r="E15" s="62"/>
      <c r="F15" s="81" t="s">
        <v>34</v>
      </c>
      <c r="G15" s="62"/>
      <c r="H15" s="400"/>
      <c r="I15" s="400"/>
      <c r="J15" s="400">
        <f>Standards!C6</f>
        <v>6</v>
      </c>
      <c r="K15" s="401">
        <f>Standards!B6</f>
        <v>96002</v>
      </c>
      <c r="L15" s="400" t="str">
        <f>Standards!I6</f>
        <v>Set 11</v>
      </c>
      <c r="M15" s="400"/>
      <c r="N15" s="400"/>
      <c r="O15" s="400"/>
      <c r="P15" s="400"/>
      <c r="Q15" s="400"/>
      <c r="R15" s="62"/>
      <c r="S15" s="62"/>
      <c r="T15" s="62"/>
      <c r="U15" s="62"/>
      <c r="V15" s="62"/>
      <c r="W15" s="62"/>
      <c r="X15" s="62"/>
      <c r="Y15" s="62"/>
      <c r="Z15" s="62"/>
      <c r="AA15" s="511">
        <v>24</v>
      </c>
      <c r="AB15" s="511">
        <v>4</v>
      </c>
      <c r="AC15" s="511">
        <v>6</v>
      </c>
      <c r="AD15" s="511">
        <v>10</v>
      </c>
      <c r="AE15" s="511">
        <v>12</v>
      </c>
      <c r="AF15" s="511">
        <v>16</v>
      </c>
      <c r="AG15" s="62"/>
      <c r="AH15" s="62"/>
      <c r="AI15" s="62"/>
      <c r="AJ15" s="62"/>
    </row>
    <row r="16" spans="1:51" ht="16.05" customHeight="1" x14ac:dyDescent="0.3">
      <c r="A16" s="61" t="s">
        <v>474</v>
      </c>
      <c r="B16" s="77" t="e">
        <f>VLOOKUP(Switches!$G$2,Table1[[ID'#]:[End]],10,FALSE)</f>
        <v>#N/A</v>
      </c>
      <c r="C16" s="555" t="s">
        <v>491</v>
      </c>
      <c r="D16" s="556"/>
      <c r="E16" s="62"/>
      <c r="F16" s="82" t="str">
        <f ca="1">IF(AND(Switches!AI38=TRUE,Switches!AK38=TRUE),"Past Due!",IF(Switches!AI38=TRUE,"Active","N/A"))</f>
        <v>N/A</v>
      </c>
      <c r="G16" s="550"/>
      <c r="H16" s="389"/>
      <c r="I16" s="389"/>
      <c r="J16" s="389">
        <f>Standards!C7</f>
        <v>7</v>
      </c>
      <c r="K16" s="399">
        <f>Standards!B7</f>
        <v>2305</v>
      </c>
      <c r="L16" s="389" t="str">
        <f>Standards!I7</f>
        <v>Set 11</v>
      </c>
      <c r="M16" s="389"/>
      <c r="N16" s="389"/>
      <c r="O16" s="389"/>
      <c r="P16" s="389"/>
      <c r="Q16" s="389"/>
      <c r="R16" s="62"/>
      <c r="S16" s="62"/>
      <c r="T16" s="62"/>
      <c r="U16" s="62"/>
      <c r="V16" s="62"/>
      <c r="W16" s="62"/>
      <c r="X16" s="62"/>
      <c r="Y16" s="62"/>
      <c r="Z16" s="62"/>
      <c r="AA16" s="511">
        <f>AA15+1</f>
        <v>25</v>
      </c>
      <c r="AB16" s="511">
        <f>AB17</f>
        <v>4</v>
      </c>
      <c r="AC16" s="511">
        <f t="shared" ref="AC16:AF20" si="4">AC17</f>
        <v>8</v>
      </c>
      <c r="AD16" s="511">
        <f t="shared" si="4"/>
        <v>12</v>
      </c>
      <c r="AE16" s="511">
        <f t="shared" si="4"/>
        <v>16</v>
      </c>
      <c r="AF16" s="511">
        <f t="shared" si="4"/>
        <v>20</v>
      </c>
      <c r="AG16" s="62"/>
      <c r="AH16" s="62"/>
      <c r="AI16" s="62"/>
      <c r="AJ16" s="62"/>
    </row>
    <row r="17" spans="1:36" ht="16.05" customHeight="1" x14ac:dyDescent="0.3">
      <c r="A17" s="61" t="s">
        <v>375</v>
      </c>
      <c r="B17" s="83"/>
      <c r="C17" s="72" t="s">
        <v>844</v>
      </c>
      <c r="D17" s="72" t="s">
        <v>481</v>
      </c>
      <c r="E17" s="62"/>
      <c r="F17" s="62"/>
      <c r="G17" s="485" t="str">
        <f>IF(Switches!BD3=3,"Make sure we bill for ASME method!",IF(Switches!BD3=4,"Are you sure you want to use ISO?",""))</f>
        <v/>
      </c>
      <c r="H17" s="400"/>
      <c r="I17" s="400"/>
      <c r="J17" s="400">
        <f>Standards!C8</f>
        <v>8</v>
      </c>
      <c r="K17" s="401" t="str">
        <f>Standards!B8</f>
        <v>13013</v>
      </c>
      <c r="L17" s="400" t="str">
        <f>Standards!I8</f>
        <v>Set 11</v>
      </c>
      <c r="M17" s="400"/>
      <c r="N17" s="400"/>
      <c r="O17" s="400"/>
      <c r="P17" s="400"/>
      <c r="Q17" s="400"/>
      <c r="R17" s="62"/>
      <c r="S17" s="62"/>
      <c r="T17" s="62"/>
      <c r="U17" s="62"/>
      <c r="V17" s="62"/>
      <c r="W17" s="62"/>
      <c r="X17" s="62"/>
      <c r="Y17" s="62"/>
      <c r="Z17" s="62"/>
      <c r="AA17" s="511">
        <f t="shared" ref="AA17:AA20" si="5">AA16+1</f>
        <v>26</v>
      </c>
      <c r="AB17" s="511">
        <f>AB18</f>
        <v>4</v>
      </c>
      <c r="AC17" s="511">
        <f t="shared" si="4"/>
        <v>8</v>
      </c>
      <c r="AD17" s="511">
        <f t="shared" si="4"/>
        <v>12</v>
      </c>
      <c r="AE17" s="511">
        <f t="shared" si="4"/>
        <v>16</v>
      </c>
      <c r="AF17" s="511">
        <f t="shared" si="4"/>
        <v>20</v>
      </c>
      <c r="AG17" s="62"/>
      <c r="AH17" s="62"/>
      <c r="AI17" s="62"/>
      <c r="AJ17" s="62"/>
    </row>
    <row r="18" spans="1:36" ht="16.05" customHeight="1" x14ac:dyDescent="0.3">
      <c r="A18" s="61" t="s">
        <v>834</v>
      </c>
      <c r="B18" s="79"/>
      <c r="C18" s="81" t="e">
        <f>Switches!I5</f>
        <v>#N/A</v>
      </c>
      <c r="D18" s="78">
        <f>IF(Switches!BC3=3,MAX(SPAT1!N22,SPAT2!N22,SPAT3!N22),SPAT1!N22)</f>
        <v>0</v>
      </c>
      <c r="E18" s="486" t="s">
        <v>986</v>
      </c>
      <c r="F18" s="487" t="e">
        <f>VLOOKUP(Switches!$G$2,Table1[[ID'#]:[End]],23,FALSE)</f>
        <v>#N/A</v>
      </c>
      <c r="G18" s="541" t="e">
        <f>IF(Switches!AA3=0,"OK","!")</f>
        <v>#N/A</v>
      </c>
      <c r="H18" s="389"/>
      <c r="I18" s="389"/>
      <c r="J18" s="389">
        <f>Standards!C9</f>
        <v>10</v>
      </c>
      <c r="K18" s="399" t="str">
        <f>Standards!B9</f>
        <v>08179</v>
      </c>
      <c r="L18" s="389" t="str">
        <f>Standards!I9</f>
        <v>Set 11</v>
      </c>
      <c r="M18" s="389"/>
      <c r="N18" s="389"/>
      <c r="O18" s="389"/>
      <c r="P18" s="389"/>
      <c r="Q18" s="389"/>
      <c r="R18" s="62"/>
      <c r="S18" s="62"/>
      <c r="T18" s="62"/>
      <c r="U18" s="62"/>
      <c r="V18" s="62"/>
      <c r="W18" s="62"/>
      <c r="X18" s="62"/>
      <c r="Y18" s="62"/>
      <c r="Z18" s="62"/>
      <c r="AA18" s="511">
        <f t="shared" si="5"/>
        <v>27</v>
      </c>
      <c r="AB18" s="511">
        <f>AB19</f>
        <v>4</v>
      </c>
      <c r="AC18" s="511">
        <f t="shared" si="4"/>
        <v>8</v>
      </c>
      <c r="AD18" s="511">
        <f t="shared" si="4"/>
        <v>12</v>
      </c>
      <c r="AE18" s="511">
        <f t="shared" si="4"/>
        <v>16</v>
      </c>
      <c r="AF18" s="511">
        <f t="shared" si="4"/>
        <v>20</v>
      </c>
      <c r="AG18" s="62"/>
      <c r="AH18" s="62"/>
      <c r="AI18" s="62"/>
      <c r="AJ18" s="62"/>
    </row>
    <row r="19" spans="1:36" ht="16.05" customHeight="1" x14ac:dyDescent="0.3">
      <c r="A19" s="61" t="s">
        <v>19</v>
      </c>
      <c r="B19" s="80"/>
      <c r="C19" s="82" t="e">
        <f>Switches!J5</f>
        <v>#N/A</v>
      </c>
      <c r="D19" s="78">
        <f>IF(Switches!BD3=2,Length!S12,IF(Switches!BD3=3,'VPT (ASME)'!P4,IF(Switches!BD3=4,'Euni (ISO)'!L3,0)))</f>
        <v>0</v>
      </c>
      <c r="E19" s="486" t="s">
        <v>986</v>
      </c>
      <c r="F19" s="488" t="e">
        <f>VLOOKUP(Switches!$G$2,Table1[[ID'#]:[End]],24,FALSE)</f>
        <v>#N/A</v>
      </c>
      <c r="G19" s="542" t="e">
        <f>IF(Switches!AC3=0,"OK","!")</f>
        <v>#N/A</v>
      </c>
      <c r="H19" s="400"/>
      <c r="I19" s="400"/>
      <c r="J19" s="400">
        <f>Standards!C10</f>
        <v>12</v>
      </c>
      <c r="K19" s="401">
        <f>Standards!B10</f>
        <v>1807</v>
      </c>
      <c r="L19" s="400" t="str">
        <f>Standards!I10</f>
        <v>Set 11</v>
      </c>
      <c r="M19" s="400"/>
      <c r="N19" s="400"/>
      <c r="O19" s="400"/>
      <c r="P19" s="400"/>
      <c r="Q19" s="400"/>
      <c r="R19" s="62"/>
      <c r="S19" s="62"/>
      <c r="T19" s="62"/>
      <c r="U19" s="62"/>
      <c r="V19" s="62"/>
      <c r="W19" s="62"/>
      <c r="X19" s="62"/>
      <c r="Y19" s="62"/>
      <c r="Z19" s="62"/>
      <c r="AA19" s="511">
        <f t="shared" si="5"/>
        <v>28</v>
      </c>
      <c r="AB19" s="511">
        <f>AB20</f>
        <v>4</v>
      </c>
      <c r="AC19" s="511">
        <f t="shared" si="4"/>
        <v>8</v>
      </c>
      <c r="AD19" s="511">
        <f t="shared" si="4"/>
        <v>12</v>
      </c>
      <c r="AE19" s="511">
        <f t="shared" si="4"/>
        <v>16</v>
      </c>
      <c r="AF19" s="511">
        <f t="shared" si="4"/>
        <v>20</v>
      </c>
      <c r="AG19" s="62"/>
      <c r="AH19" s="62"/>
      <c r="AI19" s="62"/>
      <c r="AJ19" s="62"/>
    </row>
    <row r="20" spans="1:36" ht="16.05" customHeight="1" x14ac:dyDescent="0.3">
      <c r="A20" s="61" t="s">
        <v>16</v>
      </c>
      <c r="B20" s="79"/>
      <c r="C20" s="81" t="e">
        <f>Switches!K5</f>
        <v>#N/A</v>
      </c>
      <c r="D20" s="78" t="e">
        <f>Probing!C20</f>
        <v>#N/A</v>
      </c>
      <c r="E20" s="62"/>
      <c r="F20" s="62"/>
      <c r="G20" s="62"/>
      <c r="H20" s="389"/>
      <c r="I20" s="389"/>
      <c r="J20" s="389">
        <f>Standards!C11</f>
        <v>16</v>
      </c>
      <c r="K20" s="399">
        <f>Standards!B11</f>
        <v>1515</v>
      </c>
      <c r="L20" s="389" t="str">
        <f>Standards!I11</f>
        <v>Set 11</v>
      </c>
      <c r="M20" s="389"/>
      <c r="N20" s="389"/>
      <c r="O20" s="389"/>
      <c r="P20" s="389"/>
      <c r="Q20" s="389"/>
      <c r="R20" s="62"/>
      <c r="S20" s="62"/>
      <c r="T20" s="62"/>
      <c r="U20" s="62"/>
      <c r="V20" s="62"/>
      <c r="W20" s="62"/>
      <c r="X20" s="62"/>
      <c r="Y20" s="62"/>
      <c r="Z20" s="62"/>
      <c r="AA20" s="511">
        <f t="shared" si="5"/>
        <v>29</v>
      </c>
      <c r="AB20" s="511">
        <f>AB21</f>
        <v>4</v>
      </c>
      <c r="AC20" s="511">
        <f t="shared" si="4"/>
        <v>8</v>
      </c>
      <c r="AD20" s="511">
        <f t="shared" si="4"/>
        <v>12</v>
      </c>
      <c r="AE20" s="511">
        <f t="shared" si="4"/>
        <v>16</v>
      </c>
      <c r="AF20" s="511">
        <f t="shared" si="4"/>
        <v>20</v>
      </c>
      <c r="AG20" s="62"/>
      <c r="AH20" s="62"/>
      <c r="AI20" s="62"/>
      <c r="AJ20" s="62"/>
    </row>
    <row r="21" spans="1:36" ht="16.05" customHeight="1" x14ac:dyDescent="0.3">
      <c r="A21" s="61" t="s">
        <v>17</v>
      </c>
      <c r="B21" s="80"/>
      <c r="C21" s="82" t="e">
        <f>Switches!L5</f>
        <v>#N/A</v>
      </c>
      <c r="D21" s="78">
        <f>Probing!C21</f>
        <v>0</v>
      </c>
      <c r="E21" s="62"/>
      <c r="F21" s="62"/>
      <c r="G21" s="62"/>
      <c r="H21" s="400"/>
      <c r="I21" s="400"/>
      <c r="J21" s="400">
        <f>Standards!C12</f>
        <v>20</v>
      </c>
      <c r="K21" s="401" t="str">
        <f>Standards!B12</f>
        <v>13002</v>
      </c>
      <c r="L21" s="400" t="str">
        <f>Standards!I12</f>
        <v>Set 11</v>
      </c>
      <c r="M21" s="400"/>
      <c r="N21" s="400"/>
      <c r="O21" s="400"/>
      <c r="P21" s="400"/>
      <c r="Q21" s="400"/>
      <c r="R21" s="62"/>
      <c r="S21" s="62"/>
      <c r="T21" s="62"/>
      <c r="U21" s="62"/>
      <c r="V21" s="62"/>
      <c r="W21" s="62"/>
      <c r="X21" s="62"/>
      <c r="Y21" s="62"/>
      <c r="Z21" s="62"/>
      <c r="AA21" s="511">
        <v>30</v>
      </c>
      <c r="AB21" s="511">
        <v>4</v>
      </c>
      <c r="AC21" s="511">
        <v>8</v>
      </c>
      <c r="AD21" s="511">
        <v>12</v>
      </c>
      <c r="AE21" s="511">
        <v>16</v>
      </c>
      <c r="AF21" s="511">
        <v>20</v>
      </c>
      <c r="AG21" s="62"/>
      <c r="AH21" s="62"/>
      <c r="AI21" s="62"/>
      <c r="AJ21" s="62"/>
    </row>
    <row r="22" spans="1:36" ht="16.05" customHeight="1" x14ac:dyDescent="0.3">
      <c r="A22" s="61" t="s">
        <v>18</v>
      </c>
      <c r="B22" s="79"/>
      <c r="C22" s="81" t="e">
        <f>Switches!M5</f>
        <v>#N/A</v>
      </c>
      <c r="D22" s="78">
        <f>'Articulated Location'!D14</f>
        <v>0</v>
      </c>
      <c r="E22" s="486" t="s">
        <v>986</v>
      </c>
      <c r="F22" s="487" t="e">
        <f>VLOOKUP(Switches!$G$2,Table1[[ID'#]:[End]],25,FALSE)</f>
        <v>#N/A</v>
      </c>
      <c r="G22" s="541" t="e">
        <f>IF(Switches!AE3=0,"OK","!")</f>
        <v>#N/A</v>
      </c>
      <c r="H22" s="397"/>
      <c r="I22" s="397"/>
      <c r="J22" s="397">
        <f>Standards!C33</f>
        <v>1</v>
      </c>
      <c r="K22" s="398" t="str">
        <f>Standards!B33</f>
        <v>16191</v>
      </c>
      <c r="L22" s="397" t="str">
        <f>Standards!I33</f>
        <v>Set 8</v>
      </c>
      <c r="M22" s="397"/>
      <c r="N22" s="397"/>
      <c r="O22" s="397"/>
      <c r="P22" s="397"/>
      <c r="Q22" s="397"/>
      <c r="R22" s="62"/>
      <c r="S22" s="62"/>
      <c r="T22" s="62"/>
      <c r="U22" s="62"/>
      <c r="V22" s="62"/>
      <c r="W22" s="62"/>
      <c r="X22" s="62"/>
      <c r="Y22" s="62"/>
      <c r="Z22" s="62"/>
      <c r="AA22" s="511">
        <f>AA21+1</f>
        <v>31</v>
      </c>
      <c r="AB22" s="511">
        <f>AB23</f>
        <v>4</v>
      </c>
      <c r="AC22" s="511">
        <f t="shared" ref="AC22:AF23" si="6">AC23</f>
        <v>8</v>
      </c>
      <c r="AD22" s="511">
        <f t="shared" si="6"/>
        <v>12</v>
      </c>
      <c r="AE22" s="511">
        <f t="shared" si="6"/>
        <v>16</v>
      </c>
      <c r="AF22" s="511">
        <f t="shared" si="6"/>
        <v>22</v>
      </c>
      <c r="AG22" s="62"/>
      <c r="AH22" s="62"/>
      <c r="AI22" s="62"/>
      <c r="AJ22" s="62"/>
    </row>
    <row r="23" spans="1:36" ht="16.05" customHeight="1" x14ac:dyDescent="0.3">
      <c r="A23" s="61" t="s">
        <v>830</v>
      </c>
      <c r="B23" s="80"/>
      <c r="C23" s="82" t="str">
        <f>Switches!N5</f>
        <v>Capability</v>
      </c>
      <c r="D23" s="78" t="e">
        <f>EDPT!F10</f>
        <v>#N/A</v>
      </c>
      <c r="E23" s="62"/>
      <c r="F23" s="62"/>
      <c r="G23" s="62"/>
      <c r="H23" s="404"/>
      <c r="I23" s="404"/>
      <c r="J23" s="404">
        <f>Standards!C34</f>
        <v>2</v>
      </c>
      <c r="K23" s="405" t="str">
        <f>Standards!B34</f>
        <v>98537</v>
      </c>
      <c r="L23" s="404" t="str">
        <f>Standards!I34</f>
        <v>Set 8</v>
      </c>
      <c r="M23" s="404"/>
      <c r="N23" s="404"/>
      <c r="O23" s="404"/>
      <c r="P23" s="404"/>
      <c r="Q23" s="404"/>
      <c r="R23" s="62"/>
      <c r="S23" s="62"/>
      <c r="T23" s="62"/>
      <c r="U23" s="62"/>
      <c r="V23" s="62"/>
      <c r="W23" s="62"/>
      <c r="X23" s="62"/>
      <c r="Y23" s="62"/>
      <c r="Z23" s="62"/>
      <c r="AA23" s="511">
        <f>AA22+1</f>
        <v>32</v>
      </c>
      <c r="AB23" s="511">
        <f>AB24</f>
        <v>4</v>
      </c>
      <c r="AC23" s="511">
        <f t="shared" si="6"/>
        <v>8</v>
      </c>
      <c r="AD23" s="511">
        <f t="shared" si="6"/>
        <v>12</v>
      </c>
      <c r="AE23" s="511">
        <f t="shared" si="6"/>
        <v>16</v>
      </c>
      <c r="AF23" s="511">
        <f t="shared" si="6"/>
        <v>22</v>
      </c>
      <c r="AG23" s="62"/>
      <c r="AH23" s="62"/>
      <c r="AI23" s="62"/>
      <c r="AJ23" s="62"/>
    </row>
    <row r="24" spans="1:36" x14ac:dyDescent="0.3">
      <c r="A24" s="475" t="s">
        <v>978</v>
      </c>
      <c r="B24" s="62"/>
      <c r="C24" s="62"/>
      <c r="D24" s="62"/>
      <c r="E24" s="62"/>
      <c r="F24" s="62"/>
      <c r="G24" s="62"/>
      <c r="H24" s="397"/>
      <c r="I24" s="397"/>
      <c r="J24" s="397">
        <f>Standards!C35</f>
        <v>3</v>
      </c>
      <c r="K24" s="398" t="str">
        <f>Standards!B35</f>
        <v>98588</v>
      </c>
      <c r="L24" s="397" t="str">
        <f>Standards!I35</f>
        <v>Set 8</v>
      </c>
      <c r="M24" s="397"/>
      <c r="N24" s="397"/>
      <c r="O24" s="397"/>
      <c r="P24" s="397"/>
      <c r="Q24" s="397"/>
      <c r="R24" s="62"/>
      <c r="S24" s="62"/>
      <c r="T24" s="62"/>
      <c r="U24" s="62"/>
      <c r="V24" s="62"/>
      <c r="W24" s="62"/>
      <c r="X24" s="62"/>
      <c r="Y24" s="62"/>
      <c r="Z24" s="62"/>
      <c r="AA24" s="511">
        <v>33</v>
      </c>
      <c r="AB24" s="511">
        <v>4</v>
      </c>
      <c r="AC24" s="511">
        <v>8</v>
      </c>
      <c r="AD24" s="511">
        <v>12</v>
      </c>
      <c r="AE24" s="511">
        <v>16</v>
      </c>
      <c r="AF24" s="511">
        <v>22</v>
      </c>
      <c r="AG24" s="62"/>
      <c r="AH24" s="62"/>
      <c r="AI24" s="62"/>
      <c r="AJ24" s="62"/>
    </row>
    <row r="25" spans="1:36" x14ac:dyDescent="0.3">
      <c r="A25" s="61" t="s">
        <v>0</v>
      </c>
      <c r="B25" s="68"/>
      <c r="C25" s="62"/>
      <c r="D25" s="62"/>
      <c r="E25" s="62"/>
      <c r="F25" s="546" t="s">
        <v>68</v>
      </c>
      <c r="G25" s="62"/>
      <c r="H25" s="404"/>
      <c r="I25" s="404"/>
      <c r="J25" s="404">
        <f>Standards!C36</f>
        <v>4</v>
      </c>
      <c r="K25" s="405" t="str">
        <f>Standards!B36</f>
        <v>98262</v>
      </c>
      <c r="L25" s="404" t="str">
        <f>Standards!I36</f>
        <v>Set 8</v>
      </c>
      <c r="M25" s="404"/>
      <c r="N25" s="404"/>
      <c r="O25" s="404"/>
      <c r="P25" s="404"/>
      <c r="Q25" s="404"/>
      <c r="R25" s="62"/>
      <c r="S25" s="62"/>
      <c r="T25" s="62"/>
      <c r="U25" s="62"/>
      <c r="V25" s="62"/>
      <c r="W25" s="62"/>
      <c r="X25" s="62"/>
      <c r="Y25" s="62"/>
      <c r="Z25" s="62"/>
      <c r="AA25" s="511">
        <f>AA24+1</f>
        <v>34</v>
      </c>
      <c r="AB25" s="511">
        <f>AB26</f>
        <v>6</v>
      </c>
      <c r="AC25" s="511">
        <f t="shared" ref="AC25:AF26" si="7">AC26</f>
        <v>10</v>
      </c>
      <c r="AD25" s="511">
        <f t="shared" si="7"/>
        <v>16</v>
      </c>
      <c r="AE25" s="511">
        <f t="shared" si="7"/>
        <v>20</v>
      </c>
      <c r="AF25" s="511">
        <f t="shared" si="7"/>
        <v>24</v>
      </c>
      <c r="AG25" s="62"/>
      <c r="AH25" s="62"/>
      <c r="AI25" s="62"/>
      <c r="AJ25" s="62"/>
    </row>
    <row r="26" spans="1:36" x14ac:dyDescent="0.3">
      <c r="A26" s="61" t="s">
        <v>8</v>
      </c>
      <c r="B26" s="71"/>
      <c r="C26" s="65"/>
      <c r="D26" s="66"/>
      <c r="E26" s="62"/>
      <c r="F26" s="547" t="str">
        <f ca="1">IF(AND(Switches!AI39=TRUE,Switches!AK39=TRUE),"Past Due!",IF(Switches!AI39=TRUE,"Active","N/A"))</f>
        <v>N/A</v>
      </c>
      <c r="G26" s="62"/>
      <c r="H26" s="397"/>
      <c r="I26" s="397"/>
      <c r="J26" s="397">
        <f>Standards!C37</f>
        <v>5</v>
      </c>
      <c r="K26" s="398" t="str">
        <f>Standards!B37</f>
        <v>96030</v>
      </c>
      <c r="L26" s="397" t="str">
        <f>Standards!I37</f>
        <v>Set 8</v>
      </c>
      <c r="M26" s="397"/>
      <c r="N26" s="397"/>
      <c r="O26" s="397"/>
      <c r="P26" s="397"/>
      <c r="Q26" s="397"/>
      <c r="R26" s="62"/>
      <c r="S26" s="62"/>
      <c r="T26" s="62"/>
      <c r="U26" s="62"/>
      <c r="V26" s="62"/>
      <c r="W26" s="62"/>
      <c r="X26" s="62"/>
      <c r="Y26" s="62"/>
      <c r="Z26" s="62"/>
      <c r="AA26" s="511">
        <f>AA25+1</f>
        <v>35</v>
      </c>
      <c r="AB26" s="511">
        <f>AB27</f>
        <v>6</v>
      </c>
      <c r="AC26" s="511">
        <f t="shared" si="7"/>
        <v>10</v>
      </c>
      <c r="AD26" s="511">
        <f t="shared" si="7"/>
        <v>16</v>
      </c>
      <c r="AE26" s="511">
        <f t="shared" si="7"/>
        <v>20</v>
      </c>
      <c r="AF26" s="511">
        <f t="shared" si="7"/>
        <v>24</v>
      </c>
      <c r="AG26" s="62"/>
      <c r="AH26" s="62"/>
      <c r="AI26" s="62"/>
      <c r="AJ26" s="62"/>
    </row>
    <row r="27" spans="1:36" x14ac:dyDescent="0.3">
      <c r="A27" s="61" t="s">
        <v>9</v>
      </c>
      <c r="B27" s="71"/>
      <c r="C27" s="65"/>
      <c r="D27" s="66"/>
      <c r="E27" s="62"/>
      <c r="F27" s="62"/>
      <c r="G27" s="62"/>
      <c r="H27" s="404"/>
      <c r="I27" s="404"/>
      <c r="J27" s="404">
        <f>Standards!C38</f>
        <v>6</v>
      </c>
      <c r="K27" s="405" t="str">
        <f>Standards!B38</f>
        <v>17015</v>
      </c>
      <c r="L27" s="404" t="str">
        <f>Standards!I38</f>
        <v>Set 8</v>
      </c>
      <c r="M27" s="404"/>
      <c r="N27" s="404"/>
      <c r="O27" s="404"/>
      <c r="P27" s="404"/>
      <c r="Q27" s="404"/>
      <c r="R27" s="62"/>
      <c r="S27" s="62"/>
      <c r="T27" s="62"/>
      <c r="U27" s="62"/>
      <c r="V27" s="62"/>
      <c r="W27" s="62"/>
      <c r="X27" s="62"/>
      <c r="Y27" s="62"/>
      <c r="Z27" s="62"/>
      <c r="AA27" s="511">
        <v>36</v>
      </c>
      <c r="AB27" s="511">
        <v>6</v>
      </c>
      <c r="AC27" s="511">
        <v>10</v>
      </c>
      <c r="AD27" s="511">
        <v>16</v>
      </c>
      <c r="AE27" s="511">
        <v>20</v>
      </c>
      <c r="AF27" s="511">
        <v>24</v>
      </c>
      <c r="AG27" s="62"/>
      <c r="AH27" s="62"/>
      <c r="AI27" s="62"/>
      <c r="AJ27" s="62"/>
    </row>
    <row r="28" spans="1:36" x14ac:dyDescent="0.3">
      <c r="A28" s="61" t="s">
        <v>20</v>
      </c>
      <c r="B28" s="73" t="str">
        <f>IF(Switches!BV1=1,"",B13)</f>
        <v/>
      </c>
      <c r="C28" s="62"/>
      <c r="D28" s="62"/>
      <c r="E28" s="62"/>
      <c r="F28" s="62"/>
      <c r="G28" s="62"/>
      <c r="H28" s="397"/>
      <c r="I28" s="397"/>
      <c r="J28" s="397">
        <f>Standards!C39</f>
        <v>8</v>
      </c>
      <c r="K28" s="398" t="str">
        <f>Standards!B39</f>
        <v>13099</v>
      </c>
      <c r="L28" s="397" t="str">
        <f>Standards!I39</f>
        <v>Set 8</v>
      </c>
      <c r="M28" s="397"/>
      <c r="N28" s="397"/>
      <c r="O28" s="397"/>
      <c r="P28" s="397"/>
      <c r="Q28" s="397"/>
      <c r="R28" s="62"/>
      <c r="S28" s="62"/>
      <c r="T28" s="62"/>
      <c r="U28" s="62"/>
      <c r="V28" s="62"/>
      <c r="W28" s="62"/>
      <c r="X28" s="62"/>
      <c r="Y28" s="62"/>
      <c r="Z28" s="62"/>
      <c r="AA28" s="511">
        <f>AA27+1</f>
        <v>37</v>
      </c>
      <c r="AB28" s="511">
        <f>AB29</f>
        <v>6</v>
      </c>
      <c r="AC28" s="511">
        <f t="shared" ref="AC28:AF29" si="8">AC29</f>
        <v>10</v>
      </c>
      <c r="AD28" s="511">
        <f t="shared" si="8"/>
        <v>16</v>
      </c>
      <c r="AE28" s="511">
        <f t="shared" si="8"/>
        <v>20</v>
      </c>
      <c r="AF28" s="511">
        <f t="shared" si="8"/>
        <v>26</v>
      </c>
      <c r="AG28" s="62"/>
      <c r="AH28" s="62"/>
      <c r="AI28" s="62"/>
      <c r="AJ28" s="62"/>
    </row>
    <row r="29" spans="1:36" x14ac:dyDescent="0.3">
      <c r="A29" s="61" t="s">
        <v>7</v>
      </c>
      <c r="B29" s="74" t="str">
        <f>Switches!BW2</f>
        <v/>
      </c>
      <c r="C29" s="75"/>
      <c r="D29" s="128" t="str">
        <f>B28&amp;" "&amp;B29</f>
        <v xml:space="preserve"> </v>
      </c>
      <c r="E29" s="129"/>
      <c r="F29" s="62"/>
      <c r="G29" s="62"/>
      <c r="H29" s="404"/>
      <c r="I29" s="404"/>
      <c r="J29" s="404">
        <f>Standards!C40</f>
        <v>10</v>
      </c>
      <c r="K29" s="405" t="str">
        <f>Standards!B40</f>
        <v>15002</v>
      </c>
      <c r="L29" s="404" t="str">
        <f>Standards!I40</f>
        <v>Set 8</v>
      </c>
      <c r="M29" s="404"/>
      <c r="N29" s="404"/>
      <c r="O29" s="404"/>
      <c r="P29" s="404"/>
      <c r="Q29" s="404"/>
      <c r="R29" s="62"/>
      <c r="S29" s="62"/>
      <c r="T29" s="62"/>
      <c r="U29" s="62"/>
      <c r="V29" s="62"/>
      <c r="W29" s="62"/>
      <c r="X29" s="62"/>
      <c r="Y29" s="62"/>
      <c r="Z29" s="62"/>
      <c r="AA29" s="511">
        <f>AA28+1</f>
        <v>38</v>
      </c>
      <c r="AB29" s="511">
        <f>AB30</f>
        <v>6</v>
      </c>
      <c r="AC29" s="511">
        <f t="shared" si="8"/>
        <v>10</v>
      </c>
      <c r="AD29" s="511">
        <f t="shared" si="8"/>
        <v>16</v>
      </c>
      <c r="AE29" s="511">
        <f t="shared" si="8"/>
        <v>20</v>
      </c>
      <c r="AF29" s="511">
        <f t="shared" si="8"/>
        <v>26</v>
      </c>
      <c r="AG29" s="62"/>
      <c r="AH29" s="62"/>
      <c r="AI29" s="62"/>
      <c r="AJ29" s="62"/>
    </row>
    <row r="30" spans="1:36" x14ac:dyDescent="0.3">
      <c r="A30" s="61" t="s">
        <v>375</v>
      </c>
      <c r="B30" s="83"/>
      <c r="C30" s="72" t="s">
        <v>844</v>
      </c>
      <c r="D30" s="72" t="s">
        <v>481</v>
      </c>
      <c r="E30" s="62"/>
      <c r="F30" s="62"/>
      <c r="G30" s="62"/>
      <c r="H30" s="397"/>
      <c r="I30" s="397"/>
      <c r="J30" s="397">
        <f>Standards!C41</f>
        <v>12</v>
      </c>
      <c r="K30" s="398" t="str">
        <f>Standards!B41</f>
        <v>98081</v>
      </c>
      <c r="L30" s="397" t="str">
        <f>Standards!I41</f>
        <v>Set 8</v>
      </c>
      <c r="M30" s="397"/>
      <c r="N30" s="397"/>
      <c r="O30" s="397"/>
      <c r="P30" s="397"/>
      <c r="Q30" s="397"/>
      <c r="R30" s="62"/>
      <c r="S30" s="62"/>
      <c r="T30" s="62"/>
      <c r="U30" s="62"/>
      <c r="V30" s="62"/>
      <c r="W30" s="62"/>
      <c r="X30" s="62"/>
      <c r="Y30" s="62"/>
      <c r="Z30" s="62"/>
      <c r="AA30" s="511">
        <v>39</v>
      </c>
      <c r="AB30" s="511">
        <v>6</v>
      </c>
      <c r="AC30" s="511">
        <v>10</v>
      </c>
      <c r="AD30" s="511">
        <v>16</v>
      </c>
      <c r="AE30" s="511">
        <v>20</v>
      </c>
      <c r="AF30" s="511">
        <v>26</v>
      </c>
      <c r="AG30" s="62"/>
      <c r="AH30" s="62"/>
      <c r="AI30" s="62"/>
      <c r="AJ30" s="62"/>
    </row>
    <row r="31" spans="1:36" x14ac:dyDescent="0.3">
      <c r="A31" s="61" t="s">
        <v>834</v>
      </c>
      <c r="B31" s="79"/>
      <c r="C31" s="81" t="str">
        <f>Switches!BW4</f>
        <v>N/A</v>
      </c>
      <c r="D31" s="78">
        <f>LLP!D14</f>
        <v>0</v>
      </c>
      <c r="E31" s="489" t="s">
        <v>986</v>
      </c>
      <c r="F31" s="400" t="str">
        <f>Switches!BW3</f>
        <v/>
      </c>
      <c r="G31" s="541" t="str">
        <f>IF(Switches!AA6=0,"OK","!")</f>
        <v>OK</v>
      </c>
      <c r="H31" s="402"/>
      <c r="I31" s="402"/>
      <c r="J31" s="402">
        <f>Standards!C13</f>
        <v>1</v>
      </c>
      <c r="K31" s="403" t="str">
        <f>Standards!B13</f>
        <v>R712B</v>
      </c>
      <c r="L31" s="402" t="str">
        <f>Standards!I13</f>
        <v>Set 12</v>
      </c>
      <c r="M31" s="402"/>
      <c r="N31" s="402"/>
      <c r="O31" s="402"/>
      <c r="P31" s="402"/>
      <c r="Q31" s="402"/>
      <c r="R31" s="62"/>
      <c r="S31" s="62"/>
      <c r="T31" s="62"/>
      <c r="U31" s="62"/>
      <c r="V31" s="62"/>
      <c r="W31" s="62"/>
      <c r="X31" s="62"/>
      <c r="Y31" s="62"/>
      <c r="Z31" s="62"/>
      <c r="AA31" s="511">
        <f>AA30+1</f>
        <v>40</v>
      </c>
      <c r="AB31" s="511">
        <f>AB32</f>
        <v>6</v>
      </c>
      <c r="AC31" s="511">
        <f t="shared" ref="AC31:AF32" si="9">AC32</f>
        <v>10</v>
      </c>
      <c r="AD31" s="511">
        <f t="shared" si="9"/>
        <v>16</v>
      </c>
      <c r="AE31" s="511">
        <f t="shared" si="9"/>
        <v>22</v>
      </c>
      <c r="AF31" s="511">
        <f t="shared" si="9"/>
        <v>28</v>
      </c>
      <c r="AG31" s="62"/>
      <c r="AH31" s="62"/>
      <c r="AI31" s="62"/>
      <c r="AJ31" s="62"/>
    </row>
    <row r="32" spans="1:36" x14ac:dyDescent="0.3">
      <c r="A32" s="475" t="s">
        <v>979</v>
      </c>
      <c r="B32" s="62"/>
      <c r="C32" s="62"/>
      <c r="D32" s="62"/>
      <c r="E32" s="62"/>
      <c r="F32" s="62"/>
      <c r="G32" s="62"/>
      <c r="H32" s="392"/>
      <c r="I32" s="392"/>
      <c r="J32" s="392">
        <f>Standards!C14</f>
        <v>2</v>
      </c>
      <c r="K32" s="393" t="str">
        <f>Standards!B14</f>
        <v>99900</v>
      </c>
      <c r="L32" s="392" t="str">
        <f>Standards!I14</f>
        <v>Set 12</v>
      </c>
      <c r="M32" s="392"/>
      <c r="N32" s="392"/>
      <c r="O32" s="392"/>
      <c r="P32" s="392"/>
      <c r="Q32" s="392"/>
      <c r="R32" s="62"/>
      <c r="S32" s="62"/>
      <c r="T32" s="62"/>
      <c r="U32" s="62"/>
      <c r="V32" s="62"/>
      <c r="W32" s="62"/>
      <c r="X32" s="62"/>
      <c r="Y32" s="62"/>
      <c r="Z32" s="62"/>
      <c r="AA32" s="511">
        <f>AA31+1</f>
        <v>41</v>
      </c>
      <c r="AB32" s="511">
        <f>AB33</f>
        <v>6</v>
      </c>
      <c r="AC32" s="511">
        <f t="shared" si="9"/>
        <v>10</v>
      </c>
      <c r="AD32" s="511">
        <f t="shared" si="9"/>
        <v>16</v>
      </c>
      <c r="AE32" s="511">
        <f t="shared" si="9"/>
        <v>22</v>
      </c>
      <c r="AF32" s="511">
        <f t="shared" si="9"/>
        <v>28</v>
      </c>
      <c r="AG32" s="62"/>
      <c r="AH32" s="62"/>
      <c r="AI32" s="62"/>
      <c r="AJ32" s="62"/>
    </row>
    <row r="33" spans="1:36" x14ac:dyDescent="0.3">
      <c r="A33" s="61" t="s">
        <v>0</v>
      </c>
      <c r="B33" s="68"/>
      <c r="C33" s="62"/>
      <c r="D33" s="62"/>
      <c r="E33" s="62"/>
      <c r="F33" s="548" t="s">
        <v>53</v>
      </c>
      <c r="G33" s="62"/>
      <c r="H33" s="402"/>
      <c r="I33" s="402"/>
      <c r="J33" s="402">
        <f>Standards!C15</f>
        <v>3</v>
      </c>
      <c r="K33" s="403" t="str">
        <f>Standards!B15</f>
        <v>03301</v>
      </c>
      <c r="L33" s="402" t="str">
        <f>Standards!I15</f>
        <v>Set 12</v>
      </c>
      <c r="M33" s="402"/>
      <c r="N33" s="402"/>
      <c r="O33" s="402"/>
      <c r="P33" s="402"/>
      <c r="Q33" s="402"/>
      <c r="R33" s="62"/>
      <c r="S33" s="62"/>
      <c r="T33" s="62"/>
      <c r="U33" s="62"/>
      <c r="V33" s="62"/>
      <c r="W33" s="62"/>
      <c r="X33" s="62"/>
      <c r="Y33" s="62"/>
      <c r="Z33" s="62"/>
      <c r="AA33" s="511">
        <v>42</v>
      </c>
      <c r="AB33" s="511">
        <v>6</v>
      </c>
      <c r="AC33" s="511">
        <v>10</v>
      </c>
      <c r="AD33" s="511">
        <v>16</v>
      </c>
      <c r="AE33" s="511">
        <v>22</v>
      </c>
      <c r="AF33" s="511">
        <v>28</v>
      </c>
      <c r="AG33" s="62"/>
      <c r="AH33" s="62"/>
      <c r="AI33" s="62"/>
      <c r="AJ33" s="62"/>
    </row>
    <row r="34" spans="1:36" x14ac:dyDescent="0.3">
      <c r="A34" s="61" t="s">
        <v>8</v>
      </c>
      <c r="B34" s="71"/>
      <c r="C34" s="65"/>
      <c r="D34" s="66"/>
      <c r="E34" s="62"/>
      <c r="F34" s="549" t="str">
        <f ca="1">IF(AND(Switches!AI40=TRUE,Switches!AK40=TRUE),"Past Due!",IF(Switches!AI40=TRUE,"Active","N/A"))</f>
        <v>N/A</v>
      </c>
      <c r="G34" s="62"/>
      <c r="H34" s="392"/>
      <c r="I34" s="392"/>
      <c r="J34" s="392">
        <f>Standards!C16</f>
        <v>4</v>
      </c>
      <c r="K34" s="393" t="str">
        <f>Standards!B16</f>
        <v>03327</v>
      </c>
      <c r="L34" s="392" t="str">
        <f>Standards!I16</f>
        <v>Set 12</v>
      </c>
      <c r="M34" s="392"/>
      <c r="N34" s="392"/>
      <c r="O34" s="392"/>
      <c r="P34" s="392"/>
      <c r="Q34" s="392"/>
      <c r="R34" s="62"/>
      <c r="S34" s="62"/>
      <c r="T34" s="62"/>
      <c r="U34" s="62"/>
      <c r="V34" s="62"/>
      <c r="W34" s="62"/>
      <c r="X34" s="62"/>
      <c r="Y34" s="62"/>
      <c r="Z34" s="62"/>
      <c r="AA34" s="511">
        <f>AA33+1</f>
        <v>43</v>
      </c>
      <c r="AB34" s="511">
        <f>AB35</f>
        <v>6</v>
      </c>
      <c r="AC34" s="511">
        <f t="shared" ref="AC34:AF35" si="10">AC35</f>
        <v>12</v>
      </c>
      <c r="AD34" s="511">
        <f t="shared" si="10"/>
        <v>18</v>
      </c>
      <c r="AE34" s="511">
        <f t="shared" si="10"/>
        <v>24</v>
      </c>
      <c r="AF34" s="511">
        <f t="shared" si="10"/>
        <v>30</v>
      </c>
      <c r="AG34" s="62"/>
      <c r="AH34" s="62"/>
      <c r="AI34" s="62"/>
      <c r="AJ34" s="62"/>
    </row>
    <row r="35" spans="1:36" x14ac:dyDescent="0.3">
      <c r="A35" s="61" t="s">
        <v>9</v>
      </c>
      <c r="B35" s="71"/>
      <c r="C35" s="65"/>
      <c r="D35" s="66"/>
      <c r="E35" s="62"/>
      <c r="F35" s="62"/>
      <c r="G35" s="62"/>
      <c r="H35" s="83"/>
      <c r="I35" s="83"/>
      <c r="J35" s="83"/>
      <c r="K35" s="394"/>
      <c r="L35" s="83"/>
      <c r="M35" s="83"/>
      <c r="N35" s="83"/>
      <c r="O35" s="83"/>
      <c r="P35" s="83"/>
      <c r="Q35" s="83"/>
      <c r="R35" s="62"/>
      <c r="S35" s="62"/>
      <c r="T35" s="62"/>
      <c r="U35" s="62"/>
      <c r="V35" s="62"/>
      <c r="W35" s="62"/>
      <c r="X35" s="62"/>
      <c r="Y35" s="62"/>
      <c r="Z35" s="62"/>
      <c r="AA35" s="511">
        <f>AA34+1</f>
        <v>44</v>
      </c>
      <c r="AB35" s="511">
        <f>AB36</f>
        <v>6</v>
      </c>
      <c r="AC35" s="511">
        <f t="shared" si="10"/>
        <v>12</v>
      </c>
      <c r="AD35" s="511">
        <f t="shared" si="10"/>
        <v>18</v>
      </c>
      <c r="AE35" s="511">
        <f t="shared" si="10"/>
        <v>24</v>
      </c>
      <c r="AF35" s="511">
        <f t="shared" si="10"/>
        <v>30</v>
      </c>
      <c r="AG35" s="62"/>
      <c r="AH35" s="62"/>
      <c r="AI35" s="62"/>
      <c r="AJ35" s="62"/>
    </row>
    <row r="36" spans="1:36" x14ac:dyDescent="0.3">
      <c r="A36" s="61" t="s">
        <v>20</v>
      </c>
      <c r="B36" s="73" t="str">
        <f>IF(Switches!CK1=1,"",B13)</f>
        <v/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511">
        <v>45</v>
      </c>
      <c r="AB36" s="511">
        <v>6</v>
      </c>
      <c r="AC36" s="511">
        <v>12</v>
      </c>
      <c r="AD36" s="511">
        <v>18</v>
      </c>
      <c r="AE36" s="511">
        <v>24</v>
      </c>
      <c r="AF36" s="511">
        <v>30</v>
      </c>
      <c r="AG36" s="62"/>
      <c r="AH36" s="62"/>
      <c r="AI36" s="62"/>
      <c r="AJ36" s="62"/>
    </row>
    <row r="37" spans="1:36" x14ac:dyDescent="0.3">
      <c r="A37" s="61" t="s">
        <v>7</v>
      </c>
      <c r="B37" s="74" t="str">
        <f>Switches!CL2</f>
        <v/>
      </c>
      <c r="C37" s="75"/>
      <c r="D37" s="128" t="str">
        <f>B36&amp;" "&amp;B37</f>
        <v xml:space="preserve"> </v>
      </c>
      <c r="E37" s="129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511">
        <f>AA36+1</f>
        <v>46</v>
      </c>
      <c r="AB37" s="511">
        <f>AB38</f>
        <v>6</v>
      </c>
      <c r="AC37" s="511">
        <f t="shared" ref="AC37:AF38" si="11">AC38</f>
        <v>12</v>
      </c>
      <c r="AD37" s="511">
        <f t="shared" si="11"/>
        <v>18</v>
      </c>
      <c r="AE37" s="511">
        <f t="shared" si="11"/>
        <v>24</v>
      </c>
      <c r="AF37" s="511">
        <f t="shared" si="11"/>
        <v>32</v>
      </c>
      <c r="AG37" s="62"/>
      <c r="AH37" s="62"/>
      <c r="AI37" s="62"/>
      <c r="AJ37" s="62"/>
    </row>
    <row r="38" spans="1:36" x14ac:dyDescent="0.3">
      <c r="A38" s="61" t="s">
        <v>375</v>
      </c>
      <c r="B38" s="83"/>
      <c r="C38" s="72" t="s">
        <v>844</v>
      </c>
      <c r="D38" s="72" t="s">
        <v>481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11">
        <f>AA37+1</f>
        <v>47</v>
      </c>
      <c r="AB38" s="511">
        <f>AB39</f>
        <v>6</v>
      </c>
      <c r="AC38" s="511">
        <f t="shared" si="11"/>
        <v>12</v>
      </c>
      <c r="AD38" s="511">
        <f t="shared" si="11"/>
        <v>18</v>
      </c>
      <c r="AE38" s="511">
        <f t="shared" si="11"/>
        <v>24</v>
      </c>
      <c r="AF38" s="511">
        <f t="shared" si="11"/>
        <v>32</v>
      </c>
      <c r="AG38" s="62"/>
      <c r="AH38" s="62"/>
      <c r="AI38" s="62"/>
      <c r="AJ38" s="62"/>
    </row>
    <row r="39" spans="1:36" x14ac:dyDescent="0.3">
      <c r="A39" s="61" t="s">
        <v>18</v>
      </c>
      <c r="B39" s="79"/>
      <c r="C39" s="81" t="str">
        <f>Switches!CL4</f>
        <v>N/A</v>
      </c>
      <c r="D39" s="78">
        <f>'8-Axis'!D14</f>
        <v>0</v>
      </c>
      <c r="E39" s="489" t="s">
        <v>986</v>
      </c>
      <c r="F39" s="400" t="str">
        <f>Switches!CL3</f>
        <v/>
      </c>
      <c r="G39" s="541" t="str">
        <f>IF(Switches!AE6=0,"OK","!")</f>
        <v>OK</v>
      </c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11">
        <v>48</v>
      </c>
      <c r="AB39" s="511">
        <v>6</v>
      </c>
      <c r="AC39" s="511">
        <v>12</v>
      </c>
      <c r="AD39" s="511">
        <v>18</v>
      </c>
      <c r="AE39" s="511">
        <v>24</v>
      </c>
      <c r="AF39" s="511">
        <v>32</v>
      </c>
      <c r="AG39" s="62"/>
      <c r="AH39" s="62"/>
      <c r="AI39" s="62"/>
      <c r="AJ39" s="62"/>
    </row>
    <row r="40" spans="1:36" x14ac:dyDescent="0.3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11">
        <f>AA39+1</f>
        <v>49</v>
      </c>
      <c r="AB40" s="511">
        <f>AB41</f>
        <v>6</v>
      </c>
      <c r="AC40" s="511">
        <f t="shared" ref="AC40:AF41" si="12">AC41</f>
        <v>12</v>
      </c>
      <c r="AD40" s="511">
        <f t="shared" si="12"/>
        <v>20</v>
      </c>
      <c r="AE40" s="511">
        <f t="shared" si="12"/>
        <v>26</v>
      </c>
      <c r="AF40" s="511">
        <f t="shared" si="12"/>
        <v>34</v>
      </c>
      <c r="AG40" s="62"/>
      <c r="AH40" s="62"/>
      <c r="AI40" s="62"/>
      <c r="AJ40" s="62"/>
    </row>
    <row r="41" spans="1:36" x14ac:dyDescent="0.3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11">
        <f>AA40+1</f>
        <v>50</v>
      </c>
      <c r="AB41" s="511">
        <f>AB42</f>
        <v>6</v>
      </c>
      <c r="AC41" s="511">
        <f t="shared" si="12"/>
        <v>12</v>
      </c>
      <c r="AD41" s="511">
        <f t="shared" si="12"/>
        <v>20</v>
      </c>
      <c r="AE41" s="511">
        <f t="shared" si="12"/>
        <v>26</v>
      </c>
      <c r="AF41" s="511">
        <f t="shared" si="12"/>
        <v>34</v>
      </c>
      <c r="AG41" s="62"/>
      <c r="AH41" s="62"/>
      <c r="AI41" s="62"/>
      <c r="AJ41" s="62"/>
    </row>
    <row r="42" spans="1:36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11">
        <v>51</v>
      </c>
      <c r="AB42" s="511">
        <v>6</v>
      </c>
      <c r="AC42" s="511">
        <v>12</v>
      </c>
      <c r="AD42" s="511">
        <v>20</v>
      </c>
      <c r="AE42" s="511">
        <v>26</v>
      </c>
      <c r="AF42" s="511">
        <v>34</v>
      </c>
      <c r="AG42" s="62"/>
      <c r="AH42" s="62"/>
      <c r="AI42" s="62"/>
      <c r="AJ42" s="62"/>
    </row>
    <row r="43" spans="1:36" x14ac:dyDescent="0.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11">
        <f>AA42+1</f>
        <v>52</v>
      </c>
      <c r="AB43" s="511">
        <f>AB44</f>
        <v>6</v>
      </c>
      <c r="AC43" s="511">
        <f t="shared" ref="AC43:AF44" si="13">AC44</f>
        <v>12</v>
      </c>
      <c r="AD43" s="511">
        <f t="shared" si="13"/>
        <v>20</v>
      </c>
      <c r="AE43" s="511">
        <f t="shared" si="13"/>
        <v>28</v>
      </c>
      <c r="AF43" s="511">
        <f t="shared" si="13"/>
        <v>36</v>
      </c>
      <c r="AG43" s="62"/>
      <c r="AH43" s="62"/>
      <c r="AI43" s="62"/>
      <c r="AJ43" s="62"/>
    </row>
    <row r="44" spans="1:36" x14ac:dyDescent="0.3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11">
        <f>AA43+1</f>
        <v>53</v>
      </c>
      <c r="AB44" s="511">
        <f>AB45</f>
        <v>6</v>
      </c>
      <c r="AC44" s="511">
        <f t="shared" si="13"/>
        <v>12</v>
      </c>
      <c r="AD44" s="511">
        <f t="shared" si="13"/>
        <v>20</v>
      </c>
      <c r="AE44" s="511">
        <f t="shared" si="13"/>
        <v>28</v>
      </c>
      <c r="AF44" s="511">
        <f t="shared" si="13"/>
        <v>36</v>
      </c>
      <c r="AG44" s="62"/>
      <c r="AH44" s="62"/>
      <c r="AI44" s="62"/>
      <c r="AJ44" s="62"/>
    </row>
    <row r="45" spans="1:36" x14ac:dyDescent="0.3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11">
        <v>54</v>
      </c>
      <c r="AB45" s="511">
        <v>6</v>
      </c>
      <c r="AC45" s="511">
        <v>12</v>
      </c>
      <c r="AD45" s="511">
        <v>20</v>
      </c>
      <c r="AE45" s="511">
        <v>28</v>
      </c>
      <c r="AF45" s="511">
        <v>36</v>
      </c>
      <c r="AG45" s="62"/>
      <c r="AH45" s="62"/>
      <c r="AI45" s="62"/>
      <c r="AJ45" s="62"/>
    </row>
    <row r="46" spans="1:36" x14ac:dyDescent="0.3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11">
        <f>AA45+1</f>
        <v>55</v>
      </c>
      <c r="AB46" s="511">
        <f>AB47</f>
        <v>8</v>
      </c>
      <c r="AC46" s="511">
        <f t="shared" ref="AC46:AF47" si="14">AC47</f>
        <v>16</v>
      </c>
      <c r="AD46" s="511">
        <f t="shared" si="14"/>
        <v>20</v>
      </c>
      <c r="AE46" s="511">
        <f t="shared" si="14"/>
        <v>28</v>
      </c>
      <c r="AF46" s="511">
        <f t="shared" si="14"/>
        <v>38</v>
      </c>
      <c r="AG46" s="62"/>
      <c r="AH46" s="62"/>
      <c r="AI46" s="62"/>
      <c r="AJ46" s="62"/>
    </row>
    <row r="47" spans="1:36" x14ac:dyDescent="0.3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11">
        <f>AA46+1</f>
        <v>56</v>
      </c>
      <c r="AB47" s="511">
        <f>AB48</f>
        <v>8</v>
      </c>
      <c r="AC47" s="511">
        <f t="shared" si="14"/>
        <v>16</v>
      </c>
      <c r="AD47" s="511">
        <f t="shared" si="14"/>
        <v>20</v>
      </c>
      <c r="AE47" s="511">
        <f t="shared" si="14"/>
        <v>28</v>
      </c>
      <c r="AF47" s="511">
        <f t="shared" si="14"/>
        <v>38</v>
      </c>
      <c r="AG47" s="62"/>
      <c r="AH47" s="62"/>
      <c r="AI47" s="62"/>
      <c r="AJ47" s="62"/>
    </row>
    <row r="48" spans="1:36" x14ac:dyDescent="0.3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11">
        <v>57</v>
      </c>
      <c r="AB48" s="511">
        <v>8</v>
      </c>
      <c r="AC48" s="511">
        <v>16</v>
      </c>
      <c r="AD48" s="511">
        <v>20</v>
      </c>
      <c r="AE48" s="511">
        <v>28</v>
      </c>
      <c r="AF48" s="511">
        <v>38</v>
      </c>
      <c r="AG48" s="62"/>
      <c r="AH48" s="62"/>
      <c r="AI48" s="62"/>
      <c r="AJ48" s="62"/>
    </row>
    <row r="49" spans="1:36" x14ac:dyDescent="0.3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11">
        <f>AA48+1</f>
        <v>58</v>
      </c>
      <c r="AB49" s="511">
        <f>AB50</f>
        <v>8</v>
      </c>
      <c r="AC49" s="511">
        <f t="shared" ref="AC49:AF50" si="15">AC50</f>
        <v>16</v>
      </c>
      <c r="AD49" s="511">
        <f t="shared" si="15"/>
        <v>24</v>
      </c>
      <c r="AE49" s="511">
        <f t="shared" si="15"/>
        <v>32</v>
      </c>
      <c r="AF49" s="511">
        <f t="shared" si="15"/>
        <v>40</v>
      </c>
      <c r="AG49" s="62"/>
      <c r="AH49" s="62"/>
      <c r="AI49" s="62"/>
      <c r="AJ49" s="62"/>
    </row>
    <row r="50" spans="1:36" x14ac:dyDescent="0.3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11">
        <f>AA49+1</f>
        <v>59</v>
      </c>
      <c r="AB50" s="511">
        <f>AB51</f>
        <v>8</v>
      </c>
      <c r="AC50" s="511">
        <f t="shared" si="15"/>
        <v>16</v>
      </c>
      <c r="AD50" s="511">
        <f t="shared" si="15"/>
        <v>24</v>
      </c>
      <c r="AE50" s="511">
        <f t="shared" si="15"/>
        <v>32</v>
      </c>
      <c r="AF50" s="511">
        <f t="shared" si="15"/>
        <v>40</v>
      </c>
      <c r="AG50" s="62"/>
      <c r="AH50" s="62"/>
      <c r="AI50" s="62"/>
      <c r="AJ50" s="62"/>
    </row>
    <row r="51" spans="1:36" x14ac:dyDescent="0.3">
      <c r="AA51" s="511">
        <v>60</v>
      </c>
      <c r="AB51" s="511">
        <v>8</v>
      </c>
      <c r="AC51" s="511">
        <v>16</v>
      </c>
      <c r="AD51" s="511">
        <v>24</v>
      </c>
      <c r="AE51" s="511">
        <v>32</v>
      </c>
      <c r="AF51" s="511">
        <v>40</v>
      </c>
    </row>
    <row r="52" spans="1:36" x14ac:dyDescent="0.3">
      <c r="AA52" s="511">
        <f>AA51+1</f>
        <v>61</v>
      </c>
      <c r="AB52" s="511">
        <f>AB53</f>
        <v>8</v>
      </c>
      <c r="AC52" s="511">
        <f t="shared" ref="AC52:AF53" si="16">AC53</f>
        <v>16</v>
      </c>
      <c r="AD52" s="511">
        <f t="shared" si="16"/>
        <v>24</v>
      </c>
      <c r="AE52" s="511">
        <f t="shared" si="16"/>
        <v>32</v>
      </c>
      <c r="AF52" s="511">
        <f t="shared" si="16"/>
        <v>42</v>
      </c>
    </row>
    <row r="53" spans="1:36" x14ac:dyDescent="0.3">
      <c r="AA53" s="511">
        <f>AA52+1</f>
        <v>62</v>
      </c>
      <c r="AB53" s="511">
        <f>AB54</f>
        <v>8</v>
      </c>
      <c r="AC53" s="511">
        <f t="shared" si="16"/>
        <v>16</v>
      </c>
      <c r="AD53" s="511">
        <f t="shared" si="16"/>
        <v>24</v>
      </c>
      <c r="AE53" s="511">
        <f t="shared" si="16"/>
        <v>32</v>
      </c>
      <c r="AF53" s="511">
        <f t="shared" si="16"/>
        <v>42</v>
      </c>
    </row>
    <row r="54" spans="1:36" x14ac:dyDescent="0.3">
      <c r="AA54" s="511">
        <v>63</v>
      </c>
      <c r="AB54" s="511">
        <v>8</v>
      </c>
      <c r="AC54" s="511">
        <v>16</v>
      </c>
      <c r="AD54" s="511">
        <v>24</v>
      </c>
      <c r="AE54" s="511">
        <v>32</v>
      </c>
      <c r="AF54" s="511">
        <v>42</v>
      </c>
    </row>
    <row r="55" spans="1:36" x14ac:dyDescent="0.3">
      <c r="AA55" s="511">
        <f>AA54+1</f>
        <v>64</v>
      </c>
      <c r="AB55" s="511">
        <f>AB56</f>
        <v>10</v>
      </c>
      <c r="AC55" s="511">
        <f t="shared" ref="AC55:AF56" si="17">AC56</f>
        <v>20</v>
      </c>
      <c r="AD55" s="511">
        <f t="shared" si="17"/>
        <v>28</v>
      </c>
      <c r="AE55" s="511">
        <f t="shared" si="17"/>
        <v>36</v>
      </c>
      <c r="AF55" s="511">
        <f t="shared" si="17"/>
        <v>44</v>
      </c>
    </row>
    <row r="56" spans="1:36" x14ac:dyDescent="0.3">
      <c r="AA56" s="511">
        <f>AA55+1</f>
        <v>65</v>
      </c>
      <c r="AB56" s="511">
        <f>AB57</f>
        <v>10</v>
      </c>
      <c r="AC56" s="511">
        <f t="shared" si="17"/>
        <v>20</v>
      </c>
      <c r="AD56" s="511">
        <f t="shared" si="17"/>
        <v>28</v>
      </c>
      <c r="AE56" s="511">
        <f t="shared" si="17"/>
        <v>36</v>
      </c>
      <c r="AF56" s="511">
        <f t="shared" si="17"/>
        <v>44</v>
      </c>
    </row>
    <row r="57" spans="1:36" x14ac:dyDescent="0.3">
      <c r="AA57" s="511">
        <v>66</v>
      </c>
      <c r="AB57" s="511">
        <v>10</v>
      </c>
      <c r="AC57" s="511">
        <v>20</v>
      </c>
      <c r="AD57" s="511">
        <v>28</v>
      </c>
      <c r="AE57" s="511">
        <v>36</v>
      </c>
      <c r="AF57" s="511">
        <v>44</v>
      </c>
    </row>
    <row r="58" spans="1:36" x14ac:dyDescent="0.3">
      <c r="AA58" s="511">
        <f>AA57+1</f>
        <v>67</v>
      </c>
      <c r="AB58" s="511">
        <f>AB59</f>
        <v>10</v>
      </c>
      <c r="AC58" s="511">
        <f t="shared" ref="AC58:AF59" si="18">AC59</f>
        <v>20</v>
      </c>
      <c r="AD58" s="511">
        <f t="shared" si="18"/>
        <v>28</v>
      </c>
      <c r="AE58" s="511">
        <f t="shared" si="18"/>
        <v>36</v>
      </c>
      <c r="AF58" s="511">
        <f t="shared" si="18"/>
        <v>46</v>
      </c>
    </row>
    <row r="59" spans="1:36" x14ac:dyDescent="0.3">
      <c r="AA59" s="511">
        <f>AA58+1</f>
        <v>68</v>
      </c>
      <c r="AB59" s="511">
        <f>AB60</f>
        <v>10</v>
      </c>
      <c r="AC59" s="511">
        <f t="shared" si="18"/>
        <v>20</v>
      </c>
      <c r="AD59" s="511">
        <f t="shared" si="18"/>
        <v>28</v>
      </c>
      <c r="AE59" s="511">
        <f t="shared" si="18"/>
        <v>36</v>
      </c>
      <c r="AF59" s="511">
        <f t="shared" si="18"/>
        <v>46</v>
      </c>
    </row>
    <row r="60" spans="1:36" x14ac:dyDescent="0.3">
      <c r="AA60" s="511">
        <v>69</v>
      </c>
      <c r="AB60" s="511">
        <v>10</v>
      </c>
      <c r="AC60" s="511">
        <v>20</v>
      </c>
      <c r="AD60" s="511">
        <v>28</v>
      </c>
      <c r="AE60" s="511">
        <v>36</v>
      </c>
      <c r="AF60" s="511">
        <v>46</v>
      </c>
    </row>
    <row r="61" spans="1:36" x14ac:dyDescent="0.3">
      <c r="AA61" s="511">
        <f>AA60+1</f>
        <v>70</v>
      </c>
      <c r="AB61" s="511">
        <f>AB62</f>
        <v>10</v>
      </c>
      <c r="AC61" s="511">
        <f t="shared" ref="AC61:AF62" si="19">AC62</f>
        <v>20</v>
      </c>
      <c r="AD61" s="511">
        <f t="shared" si="19"/>
        <v>28</v>
      </c>
      <c r="AE61" s="511">
        <f t="shared" si="19"/>
        <v>38</v>
      </c>
      <c r="AF61" s="511">
        <f t="shared" si="19"/>
        <v>48</v>
      </c>
    </row>
    <row r="62" spans="1:36" x14ac:dyDescent="0.3">
      <c r="AA62" s="511">
        <f>AA61+1</f>
        <v>71</v>
      </c>
      <c r="AB62" s="511">
        <f>AB63</f>
        <v>10</v>
      </c>
      <c r="AC62" s="511">
        <f t="shared" si="19"/>
        <v>20</v>
      </c>
      <c r="AD62" s="511">
        <f t="shared" si="19"/>
        <v>28</v>
      </c>
      <c r="AE62" s="511">
        <f t="shared" si="19"/>
        <v>38</v>
      </c>
      <c r="AF62" s="511">
        <f t="shared" si="19"/>
        <v>48</v>
      </c>
    </row>
    <row r="63" spans="1:36" x14ac:dyDescent="0.3">
      <c r="AA63" s="511">
        <v>72</v>
      </c>
      <c r="AB63" s="511">
        <v>10</v>
      </c>
      <c r="AC63" s="511">
        <v>20</v>
      </c>
      <c r="AD63" s="511">
        <v>28</v>
      </c>
      <c r="AE63" s="511">
        <v>38</v>
      </c>
      <c r="AF63" s="511">
        <v>48</v>
      </c>
    </row>
    <row r="64" spans="1:36" x14ac:dyDescent="0.3">
      <c r="AA64" s="511">
        <f>AA63+1</f>
        <v>73</v>
      </c>
      <c r="AB64" s="511">
        <f>AB65</f>
        <v>10</v>
      </c>
      <c r="AC64" s="511">
        <f t="shared" ref="AC64:AF65" si="20">AC65</f>
        <v>20</v>
      </c>
      <c r="AD64" s="511">
        <f t="shared" si="20"/>
        <v>30</v>
      </c>
      <c r="AE64" s="511">
        <f t="shared" si="20"/>
        <v>40</v>
      </c>
      <c r="AF64" s="511">
        <f t="shared" si="20"/>
        <v>50</v>
      </c>
    </row>
    <row r="65" spans="27:32" x14ac:dyDescent="0.3">
      <c r="AA65" s="511">
        <f>AA64+1</f>
        <v>74</v>
      </c>
      <c r="AB65" s="511">
        <f>AB66</f>
        <v>10</v>
      </c>
      <c r="AC65" s="511">
        <f t="shared" si="20"/>
        <v>20</v>
      </c>
      <c r="AD65" s="511">
        <f t="shared" si="20"/>
        <v>30</v>
      </c>
      <c r="AE65" s="511">
        <f t="shared" si="20"/>
        <v>40</v>
      </c>
      <c r="AF65" s="511">
        <f t="shared" si="20"/>
        <v>50</v>
      </c>
    </row>
    <row r="66" spans="27:32" x14ac:dyDescent="0.3">
      <c r="AA66" s="511">
        <v>75</v>
      </c>
      <c r="AB66" s="511">
        <v>10</v>
      </c>
      <c r="AC66" s="511">
        <v>20</v>
      </c>
      <c r="AD66" s="511">
        <v>30</v>
      </c>
      <c r="AE66" s="511">
        <v>40</v>
      </c>
      <c r="AF66" s="511">
        <v>50</v>
      </c>
    </row>
    <row r="67" spans="27:32" x14ac:dyDescent="0.3">
      <c r="AA67" s="511">
        <f>AA66+1</f>
        <v>76</v>
      </c>
      <c r="AB67" s="511">
        <f>AB68</f>
        <v>10</v>
      </c>
      <c r="AC67" s="511">
        <f t="shared" ref="AC67:AF68" si="21">AC68</f>
        <v>20</v>
      </c>
      <c r="AD67" s="511">
        <f t="shared" si="21"/>
        <v>30</v>
      </c>
      <c r="AE67" s="511">
        <f t="shared" si="21"/>
        <v>40</v>
      </c>
      <c r="AF67" s="511">
        <f t="shared" si="21"/>
        <v>52</v>
      </c>
    </row>
    <row r="68" spans="27:32" x14ac:dyDescent="0.3">
      <c r="AA68" s="511">
        <f>AA67+1</f>
        <v>77</v>
      </c>
      <c r="AB68" s="511">
        <f>AB69</f>
        <v>10</v>
      </c>
      <c r="AC68" s="511">
        <f t="shared" si="21"/>
        <v>20</v>
      </c>
      <c r="AD68" s="511">
        <f t="shared" si="21"/>
        <v>30</v>
      </c>
      <c r="AE68" s="511">
        <f t="shared" si="21"/>
        <v>40</v>
      </c>
      <c r="AF68" s="511">
        <f t="shared" si="21"/>
        <v>52</v>
      </c>
    </row>
    <row r="69" spans="27:32" x14ac:dyDescent="0.3">
      <c r="AA69" s="511">
        <v>78</v>
      </c>
      <c r="AB69" s="511">
        <v>10</v>
      </c>
      <c r="AC69" s="511">
        <v>20</v>
      </c>
      <c r="AD69" s="511">
        <v>30</v>
      </c>
      <c r="AE69" s="511">
        <v>40</v>
      </c>
      <c r="AF69" s="511">
        <v>52</v>
      </c>
    </row>
    <row r="70" spans="27:32" x14ac:dyDescent="0.3">
      <c r="AA70" s="511">
        <f>AA69+1</f>
        <v>79</v>
      </c>
      <c r="AB70" s="511">
        <f>AB71</f>
        <v>10</v>
      </c>
      <c r="AC70" s="511">
        <f t="shared" ref="AC70:AF71" si="22">AC71</f>
        <v>20</v>
      </c>
      <c r="AD70" s="511">
        <f t="shared" si="22"/>
        <v>32</v>
      </c>
      <c r="AE70" s="511">
        <f t="shared" si="22"/>
        <v>42</v>
      </c>
      <c r="AF70" s="511">
        <f t="shared" si="22"/>
        <v>54</v>
      </c>
    </row>
    <row r="71" spans="27:32" x14ac:dyDescent="0.3">
      <c r="AA71" s="511">
        <f>AA70+1</f>
        <v>80</v>
      </c>
      <c r="AB71" s="511">
        <f>AB72</f>
        <v>10</v>
      </c>
      <c r="AC71" s="511">
        <f t="shared" si="22"/>
        <v>20</v>
      </c>
      <c r="AD71" s="511">
        <f t="shared" si="22"/>
        <v>32</v>
      </c>
      <c r="AE71" s="511">
        <f t="shared" si="22"/>
        <v>42</v>
      </c>
      <c r="AF71" s="511">
        <f t="shared" si="22"/>
        <v>54</v>
      </c>
    </row>
    <row r="72" spans="27:32" x14ac:dyDescent="0.3">
      <c r="AA72" s="511">
        <v>81</v>
      </c>
      <c r="AB72" s="511">
        <v>10</v>
      </c>
      <c r="AC72" s="511">
        <v>20</v>
      </c>
      <c r="AD72" s="511">
        <v>32</v>
      </c>
      <c r="AE72" s="511">
        <v>42</v>
      </c>
      <c r="AF72" s="511">
        <v>54</v>
      </c>
    </row>
    <row r="73" spans="27:32" x14ac:dyDescent="0.3">
      <c r="AA73" s="511">
        <f>AA72+1</f>
        <v>82</v>
      </c>
      <c r="AB73" s="511">
        <f>AB74</f>
        <v>12</v>
      </c>
      <c r="AC73" s="511">
        <f t="shared" ref="AC73:AF74" si="23">AC74</f>
        <v>22</v>
      </c>
      <c r="AD73" s="511">
        <f t="shared" si="23"/>
        <v>32</v>
      </c>
      <c r="AE73" s="511">
        <f t="shared" si="23"/>
        <v>44</v>
      </c>
      <c r="AF73" s="511">
        <f t="shared" si="23"/>
        <v>56</v>
      </c>
    </row>
    <row r="74" spans="27:32" x14ac:dyDescent="0.3">
      <c r="AA74" s="511">
        <f>AA73+1</f>
        <v>83</v>
      </c>
      <c r="AB74" s="511">
        <f>AB75</f>
        <v>12</v>
      </c>
      <c r="AC74" s="511">
        <f t="shared" si="23"/>
        <v>22</v>
      </c>
      <c r="AD74" s="511">
        <f t="shared" si="23"/>
        <v>32</v>
      </c>
      <c r="AE74" s="511">
        <f t="shared" si="23"/>
        <v>44</v>
      </c>
      <c r="AF74" s="511">
        <f t="shared" si="23"/>
        <v>56</v>
      </c>
    </row>
    <row r="75" spans="27:32" x14ac:dyDescent="0.3">
      <c r="AA75" s="511">
        <v>84</v>
      </c>
      <c r="AB75" s="511">
        <v>12</v>
      </c>
      <c r="AC75" s="511">
        <v>22</v>
      </c>
      <c r="AD75" s="511">
        <v>32</v>
      </c>
      <c r="AE75" s="511">
        <v>44</v>
      </c>
      <c r="AF75" s="511">
        <v>56</v>
      </c>
    </row>
    <row r="76" spans="27:32" x14ac:dyDescent="0.3">
      <c r="AA76" s="511">
        <f>AA75+1</f>
        <v>85</v>
      </c>
      <c r="AB76" s="511">
        <f>AB77</f>
        <v>12</v>
      </c>
      <c r="AC76" s="511">
        <f t="shared" ref="AC76:AF77" si="24">AC77</f>
        <v>22</v>
      </c>
      <c r="AD76" s="511">
        <f t="shared" si="24"/>
        <v>34</v>
      </c>
      <c r="AE76" s="511">
        <f t="shared" si="24"/>
        <v>46</v>
      </c>
      <c r="AF76" s="511">
        <f t="shared" si="24"/>
        <v>58</v>
      </c>
    </row>
    <row r="77" spans="27:32" x14ac:dyDescent="0.3">
      <c r="AA77" s="511">
        <f>AA76+1</f>
        <v>86</v>
      </c>
      <c r="AB77" s="511">
        <f>AB78</f>
        <v>12</v>
      </c>
      <c r="AC77" s="511">
        <f t="shared" si="24"/>
        <v>22</v>
      </c>
      <c r="AD77" s="511">
        <f t="shared" si="24"/>
        <v>34</v>
      </c>
      <c r="AE77" s="511">
        <f t="shared" si="24"/>
        <v>46</v>
      </c>
      <c r="AF77" s="511">
        <f t="shared" si="24"/>
        <v>58</v>
      </c>
    </row>
    <row r="78" spans="27:32" x14ac:dyDescent="0.3">
      <c r="AA78" s="511">
        <v>87</v>
      </c>
      <c r="AB78" s="511">
        <v>12</v>
      </c>
      <c r="AC78" s="511">
        <v>22</v>
      </c>
      <c r="AD78" s="511">
        <v>34</v>
      </c>
      <c r="AE78" s="511">
        <v>46</v>
      </c>
      <c r="AF78" s="511">
        <v>58</v>
      </c>
    </row>
    <row r="79" spans="27:32" x14ac:dyDescent="0.3">
      <c r="AA79" s="511">
        <f>AA78+1</f>
        <v>88</v>
      </c>
      <c r="AB79" s="511">
        <f>AB80</f>
        <v>12</v>
      </c>
      <c r="AC79" s="511">
        <f t="shared" ref="AC79:AF80" si="25">AC80</f>
        <v>24</v>
      </c>
      <c r="AD79" s="511">
        <f t="shared" si="25"/>
        <v>36</v>
      </c>
      <c r="AE79" s="511">
        <f t="shared" si="25"/>
        <v>48</v>
      </c>
      <c r="AF79" s="511">
        <f t="shared" si="25"/>
        <v>60</v>
      </c>
    </row>
    <row r="80" spans="27:32" x14ac:dyDescent="0.3">
      <c r="AA80" s="511">
        <f>AA79+1</f>
        <v>89</v>
      </c>
      <c r="AB80" s="511">
        <f>AB81</f>
        <v>12</v>
      </c>
      <c r="AC80" s="511">
        <f t="shared" si="25"/>
        <v>24</v>
      </c>
      <c r="AD80" s="511">
        <f t="shared" si="25"/>
        <v>36</v>
      </c>
      <c r="AE80" s="511">
        <f t="shared" si="25"/>
        <v>48</v>
      </c>
      <c r="AF80" s="511">
        <f t="shared" si="25"/>
        <v>60</v>
      </c>
    </row>
    <row r="81" spans="27:32" x14ac:dyDescent="0.3">
      <c r="AA81" s="511">
        <v>90</v>
      </c>
      <c r="AB81" s="511">
        <v>12</v>
      </c>
      <c r="AC81" s="511">
        <v>24</v>
      </c>
      <c r="AD81" s="511">
        <v>36</v>
      </c>
      <c r="AE81" s="511">
        <v>48</v>
      </c>
      <c r="AF81" s="511">
        <v>60</v>
      </c>
    </row>
    <row r="82" spans="27:32" x14ac:dyDescent="0.3">
      <c r="AA82" s="511">
        <f>AA81+1</f>
        <v>91</v>
      </c>
      <c r="AB82" s="511">
        <f>AB83</f>
        <v>12</v>
      </c>
      <c r="AC82" s="511">
        <f t="shared" ref="AC82:AF83" si="26">AC83</f>
        <v>24</v>
      </c>
      <c r="AD82" s="511">
        <f t="shared" si="26"/>
        <v>36</v>
      </c>
      <c r="AE82" s="511">
        <f t="shared" si="26"/>
        <v>48</v>
      </c>
      <c r="AF82" s="511">
        <f t="shared" si="26"/>
        <v>62</v>
      </c>
    </row>
    <row r="83" spans="27:32" x14ac:dyDescent="0.3">
      <c r="AA83" s="511">
        <f>AA82+1</f>
        <v>92</v>
      </c>
      <c r="AB83" s="511">
        <f>AB84</f>
        <v>12</v>
      </c>
      <c r="AC83" s="511">
        <f t="shared" si="26"/>
        <v>24</v>
      </c>
      <c r="AD83" s="511">
        <f t="shared" si="26"/>
        <v>36</v>
      </c>
      <c r="AE83" s="511">
        <f t="shared" si="26"/>
        <v>48</v>
      </c>
      <c r="AF83" s="511">
        <f t="shared" si="26"/>
        <v>62</v>
      </c>
    </row>
    <row r="84" spans="27:32" x14ac:dyDescent="0.3">
      <c r="AA84" s="511">
        <v>93</v>
      </c>
      <c r="AB84" s="511">
        <v>12</v>
      </c>
      <c r="AC84" s="511">
        <v>24</v>
      </c>
      <c r="AD84" s="511">
        <v>36</v>
      </c>
      <c r="AE84" s="511">
        <v>48</v>
      </c>
      <c r="AF84" s="511">
        <v>62</v>
      </c>
    </row>
    <row r="85" spans="27:32" x14ac:dyDescent="0.3">
      <c r="AA85" s="511">
        <f>AA84+1</f>
        <v>94</v>
      </c>
      <c r="AB85" s="511">
        <f>AB86</f>
        <v>12</v>
      </c>
      <c r="AC85" s="511">
        <f t="shared" ref="AC85:AF86" si="27">AC86</f>
        <v>24</v>
      </c>
      <c r="AD85" s="511">
        <f t="shared" si="27"/>
        <v>36</v>
      </c>
      <c r="AE85" s="511">
        <f t="shared" si="27"/>
        <v>50</v>
      </c>
      <c r="AF85" s="511">
        <f t="shared" si="27"/>
        <v>64</v>
      </c>
    </row>
    <row r="86" spans="27:32" x14ac:dyDescent="0.3">
      <c r="AA86" s="511">
        <f>AA85+1</f>
        <v>95</v>
      </c>
      <c r="AB86" s="511">
        <f>AB87</f>
        <v>12</v>
      </c>
      <c r="AC86" s="511">
        <f t="shared" si="27"/>
        <v>24</v>
      </c>
      <c r="AD86" s="511">
        <f t="shared" si="27"/>
        <v>36</v>
      </c>
      <c r="AE86" s="511">
        <f t="shared" si="27"/>
        <v>50</v>
      </c>
      <c r="AF86" s="511">
        <f t="shared" si="27"/>
        <v>64</v>
      </c>
    </row>
    <row r="87" spans="27:32" x14ac:dyDescent="0.3">
      <c r="AA87" s="511">
        <v>96</v>
      </c>
      <c r="AB87" s="511">
        <v>12</v>
      </c>
      <c r="AC87" s="511">
        <v>24</v>
      </c>
      <c r="AD87" s="511">
        <v>36</v>
      </c>
      <c r="AE87" s="511">
        <v>50</v>
      </c>
      <c r="AF87" s="511">
        <v>64</v>
      </c>
    </row>
    <row r="88" spans="27:32" x14ac:dyDescent="0.3">
      <c r="AA88" s="511">
        <f>AA87+1</f>
        <v>97</v>
      </c>
      <c r="AB88" s="511">
        <f>AB89</f>
        <v>12</v>
      </c>
      <c r="AC88" s="511">
        <f t="shared" ref="AC88:AF89" si="28">AC89</f>
        <v>26</v>
      </c>
      <c r="AD88" s="511">
        <f t="shared" si="28"/>
        <v>38</v>
      </c>
      <c r="AE88" s="511">
        <f t="shared" si="28"/>
        <v>52</v>
      </c>
      <c r="AF88" s="511">
        <f t="shared" si="28"/>
        <v>66</v>
      </c>
    </row>
    <row r="89" spans="27:32" x14ac:dyDescent="0.3">
      <c r="AA89" s="511">
        <f>AA88+1</f>
        <v>98</v>
      </c>
      <c r="AB89" s="511">
        <f>AB90</f>
        <v>12</v>
      </c>
      <c r="AC89" s="511">
        <f t="shared" si="28"/>
        <v>26</v>
      </c>
      <c r="AD89" s="511">
        <f t="shared" si="28"/>
        <v>38</v>
      </c>
      <c r="AE89" s="511">
        <f t="shared" si="28"/>
        <v>52</v>
      </c>
      <c r="AF89" s="511">
        <f t="shared" si="28"/>
        <v>66</v>
      </c>
    </row>
    <row r="90" spans="27:32" x14ac:dyDescent="0.3">
      <c r="AA90" s="511">
        <v>99</v>
      </c>
      <c r="AB90" s="511">
        <v>12</v>
      </c>
      <c r="AC90" s="511">
        <v>26</v>
      </c>
      <c r="AD90" s="511">
        <v>38</v>
      </c>
      <c r="AE90" s="511">
        <v>52</v>
      </c>
      <c r="AF90" s="511">
        <v>66</v>
      </c>
    </row>
    <row r="91" spans="27:32" x14ac:dyDescent="0.3">
      <c r="AA91" s="511">
        <f>AA90+1</f>
        <v>100</v>
      </c>
      <c r="AB91" s="511">
        <f>AB92</f>
        <v>12</v>
      </c>
      <c r="AC91" s="511">
        <f t="shared" ref="AC91:AF92" si="29">AC92</f>
        <v>26</v>
      </c>
      <c r="AD91" s="511">
        <f t="shared" si="29"/>
        <v>40</v>
      </c>
      <c r="AE91" s="511">
        <f t="shared" si="29"/>
        <v>54</v>
      </c>
      <c r="AF91" s="511">
        <f t="shared" si="29"/>
        <v>68</v>
      </c>
    </row>
    <row r="92" spans="27:32" x14ac:dyDescent="0.3">
      <c r="AA92" s="511">
        <f>AA91+1</f>
        <v>101</v>
      </c>
      <c r="AB92" s="511">
        <f>AB93</f>
        <v>12</v>
      </c>
      <c r="AC92" s="511">
        <f t="shared" si="29"/>
        <v>26</v>
      </c>
      <c r="AD92" s="511">
        <f t="shared" si="29"/>
        <v>40</v>
      </c>
      <c r="AE92" s="511">
        <f t="shared" si="29"/>
        <v>54</v>
      </c>
      <c r="AF92" s="511">
        <f t="shared" si="29"/>
        <v>68</v>
      </c>
    </row>
    <row r="93" spans="27:32" x14ac:dyDescent="0.3">
      <c r="AA93" s="511">
        <v>102</v>
      </c>
      <c r="AB93" s="511">
        <v>12</v>
      </c>
      <c r="AC93" s="511">
        <v>26</v>
      </c>
      <c r="AD93" s="511">
        <v>40</v>
      </c>
      <c r="AE93" s="511">
        <v>54</v>
      </c>
      <c r="AF93" s="511">
        <v>68</v>
      </c>
    </row>
    <row r="94" spans="27:32" x14ac:dyDescent="0.3">
      <c r="AA94" s="511">
        <f>AA93+1</f>
        <v>103</v>
      </c>
      <c r="AB94" s="511">
        <f>AB95</f>
        <v>12</v>
      </c>
      <c r="AC94" s="511">
        <f t="shared" ref="AC94:AF95" si="30">AC95</f>
        <v>26</v>
      </c>
      <c r="AD94" s="511">
        <f t="shared" si="30"/>
        <v>40</v>
      </c>
      <c r="AE94" s="511">
        <f t="shared" si="30"/>
        <v>54</v>
      </c>
      <c r="AF94" s="511">
        <f t="shared" si="30"/>
        <v>70</v>
      </c>
    </row>
    <row r="95" spans="27:32" x14ac:dyDescent="0.3">
      <c r="AA95" s="511">
        <f>AA94+1</f>
        <v>104</v>
      </c>
      <c r="AB95" s="511">
        <f>AB96</f>
        <v>12</v>
      </c>
      <c r="AC95" s="511">
        <f t="shared" si="30"/>
        <v>26</v>
      </c>
      <c r="AD95" s="511">
        <f t="shared" si="30"/>
        <v>40</v>
      </c>
      <c r="AE95" s="511">
        <f t="shared" si="30"/>
        <v>54</v>
      </c>
      <c r="AF95" s="511">
        <f t="shared" si="30"/>
        <v>70</v>
      </c>
    </row>
    <row r="96" spans="27:32" x14ac:dyDescent="0.3">
      <c r="AA96" s="511">
        <v>105</v>
      </c>
      <c r="AB96" s="511">
        <v>12</v>
      </c>
      <c r="AC96" s="511">
        <v>26</v>
      </c>
      <c r="AD96" s="511">
        <v>40</v>
      </c>
      <c r="AE96" s="511">
        <v>54</v>
      </c>
      <c r="AF96" s="511">
        <v>70</v>
      </c>
    </row>
    <row r="97" spans="27:32" x14ac:dyDescent="0.3">
      <c r="AA97" s="511">
        <f>AA96+1</f>
        <v>106</v>
      </c>
      <c r="AB97" s="511">
        <f>AB98</f>
        <v>12</v>
      </c>
      <c r="AC97" s="511">
        <f t="shared" ref="AC97:AF98" si="31">AC98</f>
        <v>28</v>
      </c>
      <c r="AD97" s="511">
        <f t="shared" si="31"/>
        <v>42</v>
      </c>
      <c r="AE97" s="511">
        <f t="shared" si="31"/>
        <v>56</v>
      </c>
      <c r="AF97" s="511">
        <f t="shared" si="31"/>
        <v>72</v>
      </c>
    </row>
    <row r="98" spans="27:32" x14ac:dyDescent="0.3">
      <c r="AA98" s="511">
        <f>AA97+1</f>
        <v>107</v>
      </c>
      <c r="AB98" s="511">
        <f>AB99</f>
        <v>12</v>
      </c>
      <c r="AC98" s="511">
        <f t="shared" si="31"/>
        <v>28</v>
      </c>
      <c r="AD98" s="511">
        <f t="shared" si="31"/>
        <v>42</v>
      </c>
      <c r="AE98" s="511">
        <f t="shared" si="31"/>
        <v>56</v>
      </c>
      <c r="AF98" s="511">
        <f t="shared" si="31"/>
        <v>72</v>
      </c>
    </row>
    <row r="99" spans="27:32" x14ac:dyDescent="0.3">
      <c r="AA99" s="511">
        <v>108</v>
      </c>
      <c r="AB99" s="511">
        <v>12</v>
      </c>
      <c r="AC99" s="511">
        <v>28</v>
      </c>
      <c r="AD99" s="511">
        <v>42</v>
      </c>
      <c r="AE99" s="511">
        <v>56</v>
      </c>
      <c r="AF99" s="511">
        <v>72</v>
      </c>
    </row>
    <row r="100" spans="27:32" x14ac:dyDescent="0.3">
      <c r="AA100" s="511">
        <f>AA99+1</f>
        <v>109</v>
      </c>
      <c r="AB100" s="511">
        <f>AB101</f>
        <v>12</v>
      </c>
      <c r="AC100" s="511">
        <f t="shared" ref="AC100:AF101" si="32">AC101</f>
        <v>28</v>
      </c>
      <c r="AD100" s="511">
        <f t="shared" si="32"/>
        <v>42</v>
      </c>
      <c r="AE100" s="511">
        <f t="shared" si="32"/>
        <v>58</v>
      </c>
      <c r="AF100" s="511">
        <f t="shared" si="32"/>
        <v>74</v>
      </c>
    </row>
    <row r="101" spans="27:32" x14ac:dyDescent="0.3">
      <c r="AA101" s="511">
        <f>AA100+1</f>
        <v>110</v>
      </c>
      <c r="AB101" s="511">
        <f>AB102</f>
        <v>12</v>
      </c>
      <c r="AC101" s="511">
        <f t="shared" si="32"/>
        <v>28</v>
      </c>
      <c r="AD101" s="511">
        <f t="shared" si="32"/>
        <v>42</v>
      </c>
      <c r="AE101" s="511">
        <f t="shared" si="32"/>
        <v>58</v>
      </c>
      <c r="AF101" s="511">
        <f t="shared" si="32"/>
        <v>74</v>
      </c>
    </row>
    <row r="102" spans="27:32" x14ac:dyDescent="0.3">
      <c r="AA102" s="511">
        <v>111</v>
      </c>
      <c r="AB102" s="511">
        <v>12</v>
      </c>
      <c r="AC102" s="511">
        <v>28</v>
      </c>
      <c r="AD102" s="511">
        <v>42</v>
      </c>
      <c r="AE102" s="511">
        <v>58</v>
      </c>
      <c r="AF102" s="511">
        <v>74</v>
      </c>
    </row>
    <row r="103" spans="27:32" x14ac:dyDescent="0.3">
      <c r="AA103" s="511">
        <f>AA102+1</f>
        <v>112</v>
      </c>
      <c r="AB103" s="511">
        <f>AB104</f>
        <v>16</v>
      </c>
      <c r="AC103" s="511">
        <f t="shared" ref="AC103:AF104" si="33">AC104</f>
        <v>30</v>
      </c>
      <c r="AD103" s="511">
        <f t="shared" si="33"/>
        <v>44</v>
      </c>
      <c r="AE103" s="511">
        <f t="shared" si="33"/>
        <v>60</v>
      </c>
      <c r="AF103" s="511">
        <f t="shared" si="33"/>
        <v>76</v>
      </c>
    </row>
    <row r="104" spans="27:32" x14ac:dyDescent="0.3">
      <c r="AA104" s="511">
        <f>AA103+1</f>
        <v>113</v>
      </c>
      <c r="AB104" s="511">
        <f>AB105</f>
        <v>16</v>
      </c>
      <c r="AC104" s="511">
        <f t="shared" si="33"/>
        <v>30</v>
      </c>
      <c r="AD104" s="511">
        <f t="shared" si="33"/>
        <v>44</v>
      </c>
      <c r="AE104" s="511">
        <f t="shared" si="33"/>
        <v>60</v>
      </c>
      <c r="AF104" s="511">
        <f t="shared" si="33"/>
        <v>76</v>
      </c>
    </row>
    <row r="105" spans="27:32" x14ac:dyDescent="0.3">
      <c r="AA105" s="511">
        <v>114</v>
      </c>
      <c r="AB105" s="511">
        <v>16</v>
      </c>
      <c r="AC105" s="511">
        <v>30</v>
      </c>
      <c r="AD105" s="511">
        <v>44</v>
      </c>
      <c r="AE105" s="511">
        <v>60</v>
      </c>
      <c r="AF105" s="511">
        <v>76</v>
      </c>
    </row>
    <row r="106" spans="27:32" x14ac:dyDescent="0.3">
      <c r="AA106" s="511">
        <f>AA105+1</f>
        <v>115</v>
      </c>
      <c r="AB106" s="511">
        <f>AB107</f>
        <v>16</v>
      </c>
      <c r="AC106" s="511">
        <f t="shared" ref="AC106:AF107" si="34">AC107</f>
        <v>30</v>
      </c>
      <c r="AD106" s="511">
        <f t="shared" si="34"/>
        <v>46</v>
      </c>
      <c r="AE106" s="511">
        <f t="shared" si="34"/>
        <v>62</v>
      </c>
      <c r="AF106" s="511">
        <f t="shared" si="34"/>
        <v>78</v>
      </c>
    </row>
    <row r="107" spans="27:32" x14ac:dyDescent="0.3">
      <c r="AA107" s="511">
        <f>AA106+1</f>
        <v>116</v>
      </c>
      <c r="AB107" s="511">
        <f>AB108</f>
        <v>16</v>
      </c>
      <c r="AC107" s="511">
        <f t="shared" si="34"/>
        <v>30</v>
      </c>
      <c r="AD107" s="511">
        <f t="shared" si="34"/>
        <v>46</v>
      </c>
      <c r="AE107" s="511">
        <f t="shared" si="34"/>
        <v>62</v>
      </c>
      <c r="AF107" s="511">
        <f t="shared" si="34"/>
        <v>78</v>
      </c>
    </row>
    <row r="108" spans="27:32" x14ac:dyDescent="0.3">
      <c r="AA108" s="511">
        <v>117</v>
      </c>
      <c r="AB108" s="511">
        <v>16</v>
      </c>
      <c r="AC108" s="511">
        <v>30</v>
      </c>
      <c r="AD108" s="511">
        <v>46</v>
      </c>
      <c r="AE108" s="511">
        <v>62</v>
      </c>
      <c r="AF108" s="511">
        <v>78</v>
      </c>
    </row>
    <row r="109" spans="27:32" x14ac:dyDescent="0.3">
      <c r="AA109" s="511">
        <f>AA108+1</f>
        <v>118</v>
      </c>
      <c r="AB109" s="511">
        <f>AB110</f>
        <v>16</v>
      </c>
      <c r="AC109" s="511">
        <f t="shared" ref="AC109:AF110" si="35">AC110</f>
        <v>32</v>
      </c>
      <c r="AD109" s="511">
        <f t="shared" si="35"/>
        <v>48</v>
      </c>
      <c r="AE109" s="511">
        <f t="shared" si="35"/>
        <v>64</v>
      </c>
      <c r="AF109" s="511">
        <f t="shared" si="35"/>
        <v>80</v>
      </c>
    </row>
    <row r="110" spans="27:32" x14ac:dyDescent="0.3">
      <c r="AA110" s="511">
        <f>AA109+1</f>
        <v>119</v>
      </c>
      <c r="AB110" s="511">
        <f>AB111</f>
        <v>16</v>
      </c>
      <c r="AC110" s="511">
        <f t="shared" si="35"/>
        <v>32</v>
      </c>
      <c r="AD110" s="511">
        <f t="shared" si="35"/>
        <v>48</v>
      </c>
      <c r="AE110" s="511">
        <f t="shared" si="35"/>
        <v>64</v>
      </c>
      <c r="AF110" s="511">
        <f t="shared" si="35"/>
        <v>80</v>
      </c>
    </row>
    <row r="111" spans="27:32" x14ac:dyDescent="0.3">
      <c r="AA111" s="511">
        <v>120</v>
      </c>
      <c r="AB111" s="511">
        <v>16</v>
      </c>
      <c r="AC111" s="511">
        <v>32</v>
      </c>
      <c r="AD111" s="511">
        <v>48</v>
      </c>
      <c r="AE111" s="511">
        <v>64</v>
      </c>
      <c r="AF111" s="511">
        <v>80</v>
      </c>
    </row>
    <row r="112" spans="27:32" x14ac:dyDescent="0.3">
      <c r="AA112" s="511">
        <f>AA111+1</f>
        <v>121</v>
      </c>
      <c r="AB112" s="511">
        <f>AB113</f>
        <v>16</v>
      </c>
      <c r="AC112" s="511">
        <f t="shared" ref="AC112:AF113" si="36">AC113</f>
        <v>32</v>
      </c>
      <c r="AD112" s="511">
        <f t="shared" si="36"/>
        <v>48</v>
      </c>
      <c r="AE112" s="511">
        <f t="shared" si="36"/>
        <v>64</v>
      </c>
      <c r="AF112" s="511">
        <f t="shared" si="36"/>
        <v>82</v>
      </c>
    </row>
    <row r="113" spans="27:32" x14ac:dyDescent="0.3">
      <c r="AA113" s="511">
        <f>AA112+1</f>
        <v>122</v>
      </c>
      <c r="AB113" s="511">
        <f>AB114</f>
        <v>16</v>
      </c>
      <c r="AC113" s="511">
        <f t="shared" si="36"/>
        <v>32</v>
      </c>
      <c r="AD113" s="511">
        <f t="shared" si="36"/>
        <v>48</v>
      </c>
      <c r="AE113" s="511">
        <f t="shared" si="36"/>
        <v>64</v>
      </c>
      <c r="AF113" s="511">
        <f t="shared" si="36"/>
        <v>82</v>
      </c>
    </row>
    <row r="114" spans="27:32" x14ac:dyDescent="0.3">
      <c r="AA114" s="511">
        <v>123</v>
      </c>
      <c r="AB114" s="511">
        <v>16</v>
      </c>
      <c r="AC114" s="511">
        <v>32</v>
      </c>
      <c r="AD114" s="511">
        <v>48</v>
      </c>
      <c r="AE114" s="511">
        <v>64</v>
      </c>
      <c r="AF114" s="511">
        <v>82</v>
      </c>
    </row>
    <row r="115" spans="27:32" x14ac:dyDescent="0.3">
      <c r="AA115" s="511">
        <f>AA114+1</f>
        <v>124</v>
      </c>
      <c r="AB115" s="511">
        <f>AB116</f>
        <v>16</v>
      </c>
      <c r="AC115" s="511">
        <f t="shared" ref="AC115:AF116" si="37">AC116</f>
        <v>32</v>
      </c>
      <c r="AD115" s="511">
        <f t="shared" si="37"/>
        <v>48</v>
      </c>
      <c r="AE115" s="511">
        <f t="shared" si="37"/>
        <v>66</v>
      </c>
      <c r="AF115" s="511">
        <f t="shared" si="37"/>
        <v>84</v>
      </c>
    </row>
    <row r="116" spans="27:32" x14ac:dyDescent="0.3">
      <c r="AA116" s="511">
        <f>AA115+1</f>
        <v>125</v>
      </c>
      <c r="AB116" s="511">
        <f>AB117</f>
        <v>16</v>
      </c>
      <c r="AC116" s="511">
        <f t="shared" si="37"/>
        <v>32</v>
      </c>
      <c r="AD116" s="511">
        <f t="shared" si="37"/>
        <v>48</v>
      </c>
      <c r="AE116" s="511">
        <f t="shared" si="37"/>
        <v>66</v>
      </c>
      <c r="AF116" s="511">
        <f t="shared" si="37"/>
        <v>84</v>
      </c>
    </row>
    <row r="117" spans="27:32" x14ac:dyDescent="0.3">
      <c r="AA117" s="511">
        <v>126</v>
      </c>
      <c r="AB117" s="511">
        <v>16</v>
      </c>
      <c r="AC117" s="511">
        <v>32</v>
      </c>
      <c r="AD117" s="511">
        <v>48</v>
      </c>
      <c r="AE117" s="511">
        <v>66</v>
      </c>
      <c r="AF117" s="511">
        <v>84</v>
      </c>
    </row>
    <row r="118" spans="27:32" x14ac:dyDescent="0.3">
      <c r="AA118" s="511">
        <f>AA117+1</f>
        <v>127</v>
      </c>
      <c r="AB118" s="511">
        <f>AB119</f>
        <v>16</v>
      </c>
      <c r="AC118" s="511">
        <f t="shared" ref="AC118:AF119" si="38">AC119</f>
        <v>32</v>
      </c>
      <c r="AD118" s="511">
        <f t="shared" si="38"/>
        <v>50</v>
      </c>
      <c r="AE118" s="511">
        <f t="shared" si="38"/>
        <v>68</v>
      </c>
      <c r="AF118" s="511">
        <f t="shared" si="38"/>
        <v>86</v>
      </c>
    </row>
    <row r="119" spans="27:32" x14ac:dyDescent="0.3">
      <c r="AA119" s="511">
        <f>AA118+1</f>
        <v>128</v>
      </c>
      <c r="AB119" s="511">
        <f>AB120</f>
        <v>16</v>
      </c>
      <c r="AC119" s="511">
        <f t="shared" si="38"/>
        <v>32</v>
      </c>
      <c r="AD119" s="511">
        <f t="shared" si="38"/>
        <v>50</v>
      </c>
      <c r="AE119" s="511">
        <f t="shared" si="38"/>
        <v>68</v>
      </c>
      <c r="AF119" s="511">
        <f t="shared" si="38"/>
        <v>86</v>
      </c>
    </row>
    <row r="120" spans="27:32" x14ac:dyDescent="0.3">
      <c r="AA120" s="511">
        <v>129</v>
      </c>
      <c r="AB120" s="511">
        <v>16</v>
      </c>
      <c r="AC120" s="511">
        <v>32</v>
      </c>
      <c r="AD120" s="511">
        <v>50</v>
      </c>
      <c r="AE120" s="511">
        <v>68</v>
      </c>
      <c r="AF120" s="511">
        <v>86</v>
      </c>
    </row>
    <row r="121" spans="27:32" x14ac:dyDescent="0.3">
      <c r="AA121" s="511">
        <f>AA120+1</f>
        <v>130</v>
      </c>
      <c r="AB121" s="511">
        <f>AB122</f>
        <v>16</v>
      </c>
      <c r="AC121" s="511">
        <f t="shared" ref="AC121:AF122" si="39">AC122</f>
        <v>34</v>
      </c>
      <c r="AD121" s="511">
        <f t="shared" si="39"/>
        <v>52</v>
      </c>
      <c r="AE121" s="511">
        <f t="shared" si="39"/>
        <v>70</v>
      </c>
      <c r="AF121" s="511">
        <f t="shared" si="39"/>
        <v>88</v>
      </c>
    </row>
    <row r="122" spans="27:32" x14ac:dyDescent="0.3">
      <c r="AA122" s="511">
        <f>AA121+1</f>
        <v>131</v>
      </c>
      <c r="AB122" s="511">
        <f>AB123</f>
        <v>16</v>
      </c>
      <c r="AC122" s="511">
        <f t="shared" si="39"/>
        <v>34</v>
      </c>
      <c r="AD122" s="511">
        <f t="shared" si="39"/>
        <v>52</v>
      </c>
      <c r="AE122" s="511">
        <f t="shared" si="39"/>
        <v>70</v>
      </c>
      <c r="AF122" s="511">
        <f t="shared" si="39"/>
        <v>88</v>
      </c>
    </row>
    <row r="123" spans="27:32" x14ac:dyDescent="0.3">
      <c r="AA123" s="511">
        <v>132</v>
      </c>
      <c r="AB123" s="511">
        <v>16</v>
      </c>
      <c r="AC123" s="511">
        <v>34</v>
      </c>
      <c r="AD123" s="511">
        <v>52</v>
      </c>
      <c r="AE123" s="511">
        <v>70</v>
      </c>
      <c r="AF123" s="511">
        <v>88</v>
      </c>
    </row>
    <row r="124" spans="27:32" x14ac:dyDescent="0.3">
      <c r="AA124" s="511">
        <f>AA123+1</f>
        <v>133</v>
      </c>
      <c r="AB124" s="511">
        <f>AB125</f>
        <v>16</v>
      </c>
      <c r="AC124" s="511">
        <f t="shared" ref="AC124:AF125" si="40">AC125</f>
        <v>34</v>
      </c>
      <c r="AD124" s="511">
        <f t="shared" si="40"/>
        <v>52</v>
      </c>
      <c r="AE124" s="511">
        <f t="shared" si="40"/>
        <v>70</v>
      </c>
      <c r="AF124" s="511">
        <f t="shared" si="40"/>
        <v>90</v>
      </c>
    </row>
    <row r="125" spans="27:32" x14ac:dyDescent="0.3">
      <c r="AA125" s="511">
        <f>AA124+1</f>
        <v>134</v>
      </c>
      <c r="AB125" s="511">
        <f>AB126</f>
        <v>16</v>
      </c>
      <c r="AC125" s="511">
        <f t="shared" si="40"/>
        <v>34</v>
      </c>
      <c r="AD125" s="511">
        <f t="shared" si="40"/>
        <v>52</v>
      </c>
      <c r="AE125" s="511">
        <f t="shared" si="40"/>
        <v>70</v>
      </c>
      <c r="AF125" s="511">
        <f t="shared" si="40"/>
        <v>90</v>
      </c>
    </row>
    <row r="126" spans="27:32" x14ac:dyDescent="0.3">
      <c r="AA126" s="511">
        <v>135</v>
      </c>
      <c r="AB126" s="511">
        <v>16</v>
      </c>
      <c r="AC126" s="511">
        <v>34</v>
      </c>
      <c r="AD126" s="511">
        <v>52</v>
      </c>
      <c r="AE126" s="511">
        <v>70</v>
      </c>
      <c r="AF126" s="511">
        <v>90</v>
      </c>
    </row>
    <row r="127" spans="27:32" x14ac:dyDescent="0.3">
      <c r="AA127" s="511">
        <f>AA126+1</f>
        <v>136</v>
      </c>
      <c r="AB127" s="511">
        <f>AB128</f>
        <v>20</v>
      </c>
      <c r="AC127" s="511">
        <f t="shared" ref="AC127:AF128" si="41">AC128</f>
        <v>36</v>
      </c>
      <c r="AD127" s="511">
        <f t="shared" si="41"/>
        <v>52</v>
      </c>
      <c r="AE127" s="511">
        <f t="shared" si="41"/>
        <v>72</v>
      </c>
      <c r="AF127" s="511">
        <f t="shared" si="41"/>
        <v>92</v>
      </c>
    </row>
    <row r="128" spans="27:32" x14ac:dyDescent="0.3">
      <c r="AA128" s="511">
        <f>AA127+1</f>
        <v>137</v>
      </c>
      <c r="AB128" s="511">
        <f>AB129</f>
        <v>20</v>
      </c>
      <c r="AC128" s="511">
        <f t="shared" si="41"/>
        <v>36</v>
      </c>
      <c r="AD128" s="511">
        <f t="shared" si="41"/>
        <v>52</v>
      </c>
      <c r="AE128" s="511">
        <f t="shared" si="41"/>
        <v>72</v>
      </c>
      <c r="AF128" s="511">
        <f t="shared" si="41"/>
        <v>92</v>
      </c>
    </row>
    <row r="129" spans="27:32" x14ac:dyDescent="0.3">
      <c r="AA129" s="511">
        <v>138</v>
      </c>
      <c r="AB129" s="511">
        <v>20</v>
      </c>
      <c r="AC129" s="511">
        <v>36</v>
      </c>
      <c r="AD129" s="511">
        <v>52</v>
      </c>
      <c r="AE129" s="511">
        <v>72</v>
      </c>
      <c r="AF129" s="511">
        <v>92</v>
      </c>
    </row>
    <row r="130" spans="27:32" x14ac:dyDescent="0.3">
      <c r="AA130" s="511">
        <f>AA129+1</f>
        <v>139</v>
      </c>
      <c r="AB130" s="511">
        <f>AB131</f>
        <v>20</v>
      </c>
      <c r="AC130" s="511">
        <f t="shared" ref="AC130:AF131" si="42">AC131</f>
        <v>36</v>
      </c>
      <c r="AD130" s="511">
        <f t="shared" si="42"/>
        <v>54</v>
      </c>
      <c r="AE130" s="511">
        <f t="shared" si="42"/>
        <v>74</v>
      </c>
      <c r="AF130" s="511">
        <f t="shared" si="42"/>
        <v>94</v>
      </c>
    </row>
    <row r="131" spans="27:32" x14ac:dyDescent="0.3">
      <c r="AA131" s="511">
        <f>AA130+1</f>
        <v>140</v>
      </c>
      <c r="AB131" s="511">
        <f>AB132</f>
        <v>20</v>
      </c>
      <c r="AC131" s="511">
        <f t="shared" si="42"/>
        <v>36</v>
      </c>
      <c r="AD131" s="511">
        <f t="shared" si="42"/>
        <v>54</v>
      </c>
      <c r="AE131" s="511">
        <f t="shared" si="42"/>
        <v>74</v>
      </c>
      <c r="AF131" s="511">
        <f t="shared" si="42"/>
        <v>94</v>
      </c>
    </row>
    <row r="132" spans="27:32" x14ac:dyDescent="0.3">
      <c r="AA132" s="511">
        <v>141</v>
      </c>
      <c r="AB132" s="511">
        <v>20</v>
      </c>
      <c r="AC132" s="511">
        <v>36</v>
      </c>
      <c r="AD132" s="511">
        <v>54</v>
      </c>
      <c r="AE132" s="511">
        <v>74</v>
      </c>
      <c r="AF132" s="511">
        <v>94</v>
      </c>
    </row>
    <row r="133" spans="27:32" x14ac:dyDescent="0.3">
      <c r="AA133" s="511">
        <f>AA132+1</f>
        <v>142</v>
      </c>
      <c r="AB133" s="511">
        <f>AB134</f>
        <v>20</v>
      </c>
      <c r="AC133" s="511">
        <f t="shared" ref="AC133:AF134" si="43">AC134</f>
        <v>36</v>
      </c>
      <c r="AD133" s="511">
        <f t="shared" si="43"/>
        <v>56</v>
      </c>
      <c r="AE133" s="511">
        <f t="shared" si="43"/>
        <v>76</v>
      </c>
      <c r="AF133" s="511">
        <f t="shared" si="43"/>
        <v>96</v>
      </c>
    </row>
    <row r="134" spans="27:32" x14ac:dyDescent="0.3">
      <c r="AA134" s="511">
        <f>AA133+1</f>
        <v>143</v>
      </c>
      <c r="AB134" s="511">
        <f>AB135</f>
        <v>20</v>
      </c>
      <c r="AC134" s="511">
        <f t="shared" si="43"/>
        <v>36</v>
      </c>
      <c r="AD134" s="511">
        <f t="shared" si="43"/>
        <v>56</v>
      </c>
      <c r="AE134" s="511">
        <f t="shared" si="43"/>
        <v>76</v>
      </c>
      <c r="AF134" s="511">
        <f t="shared" si="43"/>
        <v>96</v>
      </c>
    </row>
    <row r="135" spans="27:32" x14ac:dyDescent="0.3">
      <c r="AA135" s="511">
        <v>144</v>
      </c>
      <c r="AB135" s="511">
        <v>20</v>
      </c>
      <c r="AC135" s="511">
        <v>36</v>
      </c>
      <c r="AD135" s="511">
        <v>56</v>
      </c>
      <c r="AE135" s="511">
        <v>76</v>
      </c>
      <c r="AF135" s="511">
        <v>96</v>
      </c>
    </row>
    <row r="136" spans="27:32" x14ac:dyDescent="0.3">
      <c r="AA136" s="511">
        <f>AA135+1</f>
        <v>145</v>
      </c>
      <c r="AB136" s="511">
        <f>AB137</f>
        <v>20</v>
      </c>
      <c r="AC136" s="511">
        <f t="shared" ref="AC136:AF137" si="44">AC137</f>
        <v>38</v>
      </c>
      <c r="AD136" s="511">
        <f t="shared" si="44"/>
        <v>58</v>
      </c>
      <c r="AE136" s="511">
        <f t="shared" si="44"/>
        <v>78</v>
      </c>
      <c r="AF136" s="511">
        <f t="shared" si="44"/>
        <v>98</v>
      </c>
    </row>
    <row r="137" spans="27:32" x14ac:dyDescent="0.3">
      <c r="AA137" s="511">
        <f>AA136+1</f>
        <v>146</v>
      </c>
      <c r="AB137" s="511">
        <f>AB138</f>
        <v>20</v>
      </c>
      <c r="AC137" s="511">
        <f t="shared" si="44"/>
        <v>38</v>
      </c>
      <c r="AD137" s="511">
        <f t="shared" si="44"/>
        <v>58</v>
      </c>
      <c r="AE137" s="511">
        <f t="shared" si="44"/>
        <v>78</v>
      </c>
      <c r="AF137" s="511">
        <f t="shared" si="44"/>
        <v>98</v>
      </c>
    </row>
    <row r="138" spans="27:32" x14ac:dyDescent="0.3">
      <c r="AA138" s="511">
        <v>147</v>
      </c>
      <c r="AB138" s="511">
        <v>20</v>
      </c>
      <c r="AC138" s="511">
        <v>38</v>
      </c>
      <c r="AD138" s="511">
        <v>58</v>
      </c>
      <c r="AE138" s="511">
        <v>78</v>
      </c>
      <c r="AF138" s="511">
        <v>98</v>
      </c>
    </row>
    <row r="139" spans="27:32" x14ac:dyDescent="0.3">
      <c r="AA139" s="511">
        <f>AA138+1</f>
        <v>148</v>
      </c>
      <c r="AB139" s="511">
        <f>AB140</f>
        <v>20</v>
      </c>
      <c r="AC139" s="511">
        <f t="shared" ref="AC139:AF140" si="45">AC140</f>
        <v>40</v>
      </c>
      <c r="AD139" s="511">
        <f t="shared" si="45"/>
        <v>60</v>
      </c>
      <c r="AE139" s="511">
        <f t="shared" si="45"/>
        <v>80</v>
      </c>
      <c r="AF139" s="511">
        <f t="shared" si="45"/>
        <v>100</v>
      </c>
    </row>
    <row r="140" spans="27:32" x14ac:dyDescent="0.3">
      <c r="AA140" s="511">
        <f>AA139+1</f>
        <v>149</v>
      </c>
      <c r="AB140" s="511">
        <f>AB141</f>
        <v>20</v>
      </c>
      <c r="AC140" s="511">
        <f t="shared" si="45"/>
        <v>40</v>
      </c>
      <c r="AD140" s="511">
        <f t="shared" si="45"/>
        <v>60</v>
      </c>
      <c r="AE140" s="511">
        <f t="shared" si="45"/>
        <v>80</v>
      </c>
      <c r="AF140" s="511">
        <f t="shared" si="45"/>
        <v>100</v>
      </c>
    </row>
    <row r="141" spans="27:32" x14ac:dyDescent="0.3">
      <c r="AA141" s="511">
        <v>150</v>
      </c>
      <c r="AB141" s="511">
        <v>20</v>
      </c>
      <c r="AC141" s="511">
        <v>40</v>
      </c>
      <c r="AD141" s="511">
        <v>60</v>
      </c>
      <c r="AE141" s="511">
        <v>80</v>
      </c>
      <c r="AF141" s="511">
        <v>100</v>
      </c>
    </row>
    <row r="142" spans="27:32" x14ac:dyDescent="0.3">
      <c r="AA142" s="511">
        <f>AA141+1</f>
        <v>151</v>
      </c>
      <c r="AB142" s="511">
        <f>AB143</f>
        <v>20</v>
      </c>
      <c r="AC142" s="511">
        <f t="shared" ref="AC142:AF143" si="46">AC143</f>
        <v>40</v>
      </c>
      <c r="AD142" s="511">
        <f t="shared" si="46"/>
        <v>60</v>
      </c>
      <c r="AE142" s="511">
        <f t="shared" si="46"/>
        <v>80</v>
      </c>
      <c r="AF142" s="511">
        <f t="shared" si="46"/>
        <v>102</v>
      </c>
    </row>
    <row r="143" spans="27:32" x14ac:dyDescent="0.3">
      <c r="AA143" s="511">
        <f>AA142+1</f>
        <v>152</v>
      </c>
      <c r="AB143" s="511">
        <f>AB144</f>
        <v>20</v>
      </c>
      <c r="AC143" s="511">
        <f t="shared" si="46"/>
        <v>40</v>
      </c>
      <c r="AD143" s="511">
        <f t="shared" si="46"/>
        <v>60</v>
      </c>
      <c r="AE143" s="511">
        <f t="shared" si="46"/>
        <v>80</v>
      </c>
      <c r="AF143" s="511">
        <f t="shared" si="46"/>
        <v>102</v>
      </c>
    </row>
    <row r="144" spans="27:32" x14ac:dyDescent="0.3">
      <c r="AA144" s="511">
        <v>153</v>
      </c>
      <c r="AB144" s="511">
        <v>20</v>
      </c>
      <c r="AC144" s="511">
        <v>40</v>
      </c>
      <c r="AD144" s="511">
        <v>60</v>
      </c>
      <c r="AE144" s="511">
        <v>80</v>
      </c>
      <c r="AF144" s="511">
        <v>102</v>
      </c>
    </row>
    <row r="145" spans="27:32" x14ac:dyDescent="0.3">
      <c r="AA145" s="511">
        <f>AA144+1</f>
        <v>154</v>
      </c>
      <c r="AB145" s="511">
        <f>AB146</f>
        <v>20</v>
      </c>
      <c r="AC145" s="511">
        <f t="shared" ref="AC145:AF146" si="47">AC146</f>
        <v>40</v>
      </c>
      <c r="AD145" s="511">
        <f t="shared" si="47"/>
        <v>60</v>
      </c>
      <c r="AE145" s="511">
        <f t="shared" si="47"/>
        <v>82</v>
      </c>
      <c r="AF145" s="511">
        <f t="shared" si="47"/>
        <v>104</v>
      </c>
    </row>
    <row r="146" spans="27:32" x14ac:dyDescent="0.3">
      <c r="AA146" s="511">
        <f>AA145+1</f>
        <v>155</v>
      </c>
      <c r="AB146" s="511">
        <f>AB147</f>
        <v>20</v>
      </c>
      <c r="AC146" s="511">
        <f t="shared" si="47"/>
        <v>40</v>
      </c>
      <c r="AD146" s="511">
        <f t="shared" si="47"/>
        <v>60</v>
      </c>
      <c r="AE146" s="511">
        <f t="shared" si="47"/>
        <v>82</v>
      </c>
      <c r="AF146" s="511">
        <f t="shared" si="47"/>
        <v>104</v>
      </c>
    </row>
    <row r="147" spans="27:32" x14ac:dyDescent="0.3">
      <c r="AA147" s="511">
        <v>156</v>
      </c>
      <c r="AB147" s="511">
        <v>20</v>
      </c>
      <c r="AC147" s="511">
        <v>40</v>
      </c>
      <c r="AD147" s="511">
        <v>60</v>
      </c>
      <c r="AE147" s="511">
        <v>82</v>
      </c>
      <c r="AF147" s="511">
        <v>104</v>
      </c>
    </row>
    <row r="148" spans="27:32" x14ac:dyDescent="0.3">
      <c r="AA148" s="511">
        <f>AA147+1</f>
        <v>157</v>
      </c>
      <c r="AB148" s="511">
        <f>AB149</f>
        <v>20</v>
      </c>
      <c r="AC148" s="511">
        <f t="shared" ref="AC148:AF149" si="48">AC149</f>
        <v>40</v>
      </c>
      <c r="AD148" s="511">
        <f t="shared" si="48"/>
        <v>62</v>
      </c>
      <c r="AE148" s="511">
        <f t="shared" si="48"/>
        <v>84</v>
      </c>
      <c r="AF148" s="511">
        <f t="shared" si="48"/>
        <v>106</v>
      </c>
    </row>
    <row r="149" spans="27:32" x14ac:dyDescent="0.3">
      <c r="AA149" s="511">
        <f>AA148+1</f>
        <v>158</v>
      </c>
      <c r="AB149" s="511">
        <f>AB150</f>
        <v>20</v>
      </c>
      <c r="AC149" s="511">
        <f t="shared" si="48"/>
        <v>40</v>
      </c>
      <c r="AD149" s="511">
        <f t="shared" si="48"/>
        <v>62</v>
      </c>
      <c r="AE149" s="511">
        <f t="shared" si="48"/>
        <v>84</v>
      </c>
      <c r="AF149" s="511">
        <f t="shared" si="48"/>
        <v>106</v>
      </c>
    </row>
    <row r="150" spans="27:32" x14ac:dyDescent="0.3">
      <c r="AA150" s="511">
        <v>159</v>
      </c>
      <c r="AB150" s="511">
        <v>20</v>
      </c>
      <c r="AC150" s="511">
        <v>40</v>
      </c>
      <c r="AD150" s="511">
        <v>62</v>
      </c>
      <c r="AE150" s="511">
        <v>84</v>
      </c>
      <c r="AF150" s="511">
        <v>106</v>
      </c>
    </row>
    <row r="151" spans="27:32" x14ac:dyDescent="0.3">
      <c r="AA151" s="511">
        <f>AA150+1</f>
        <v>160</v>
      </c>
      <c r="AB151" s="511">
        <f>AB152</f>
        <v>20</v>
      </c>
      <c r="AC151" s="511">
        <f t="shared" ref="AC151:AF152" si="49">AC152</f>
        <v>42</v>
      </c>
      <c r="AD151" s="511">
        <f t="shared" si="49"/>
        <v>64</v>
      </c>
      <c r="AE151" s="511">
        <f t="shared" si="49"/>
        <v>86</v>
      </c>
      <c r="AF151" s="511">
        <f t="shared" si="49"/>
        <v>108</v>
      </c>
    </row>
    <row r="152" spans="27:32" x14ac:dyDescent="0.3">
      <c r="AA152" s="511">
        <f>AA151+1</f>
        <v>161</v>
      </c>
      <c r="AB152" s="511">
        <f>AB153</f>
        <v>20</v>
      </c>
      <c r="AC152" s="511">
        <f t="shared" si="49"/>
        <v>42</v>
      </c>
      <c r="AD152" s="511">
        <f t="shared" si="49"/>
        <v>64</v>
      </c>
      <c r="AE152" s="511">
        <f t="shared" si="49"/>
        <v>86</v>
      </c>
      <c r="AF152" s="511">
        <f t="shared" si="49"/>
        <v>108</v>
      </c>
    </row>
    <row r="153" spans="27:32" x14ac:dyDescent="0.3">
      <c r="AA153" s="511">
        <v>162</v>
      </c>
      <c r="AB153" s="511">
        <v>20</v>
      </c>
      <c r="AC153" s="511">
        <v>42</v>
      </c>
      <c r="AD153" s="511">
        <v>64</v>
      </c>
      <c r="AE153" s="511">
        <v>86</v>
      </c>
      <c r="AF153" s="511">
        <v>108</v>
      </c>
    </row>
    <row r="154" spans="27:32" x14ac:dyDescent="0.3">
      <c r="AA154" s="511">
        <f>AA153+1</f>
        <v>163</v>
      </c>
      <c r="AB154" s="511">
        <f>AB155</f>
        <v>24</v>
      </c>
      <c r="AC154" s="511">
        <f t="shared" ref="AC154:AF155" si="50">AC155</f>
        <v>44</v>
      </c>
      <c r="AD154" s="511">
        <f t="shared" si="50"/>
        <v>66</v>
      </c>
      <c r="AE154" s="511">
        <f t="shared" si="50"/>
        <v>88</v>
      </c>
      <c r="AF154" s="511">
        <f t="shared" si="50"/>
        <v>110</v>
      </c>
    </row>
    <row r="155" spans="27:32" x14ac:dyDescent="0.3">
      <c r="AA155" s="511">
        <f>AA154+1</f>
        <v>164</v>
      </c>
      <c r="AB155" s="511">
        <f>AB156</f>
        <v>24</v>
      </c>
      <c r="AC155" s="511">
        <f t="shared" si="50"/>
        <v>44</v>
      </c>
      <c r="AD155" s="511">
        <f t="shared" si="50"/>
        <v>66</v>
      </c>
      <c r="AE155" s="511">
        <f t="shared" si="50"/>
        <v>88</v>
      </c>
      <c r="AF155" s="511">
        <f t="shared" si="50"/>
        <v>110</v>
      </c>
    </row>
    <row r="156" spans="27:32" x14ac:dyDescent="0.3">
      <c r="AA156" s="511">
        <v>165</v>
      </c>
      <c r="AB156" s="511">
        <v>24</v>
      </c>
      <c r="AC156" s="511">
        <v>44</v>
      </c>
      <c r="AD156" s="511">
        <v>66</v>
      </c>
      <c r="AE156" s="511">
        <v>88</v>
      </c>
      <c r="AF156" s="511">
        <v>110</v>
      </c>
    </row>
    <row r="157" spans="27:32" x14ac:dyDescent="0.3">
      <c r="AA157" s="511">
        <f>AA156+1</f>
        <v>166</v>
      </c>
      <c r="AB157" s="511">
        <f>AB158</f>
        <v>24</v>
      </c>
      <c r="AC157" s="511">
        <f t="shared" ref="AC157:AF158" si="51">AC158</f>
        <v>46</v>
      </c>
      <c r="AD157" s="511">
        <f t="shared" si="51"/>
        <v>68</v>
      </c>
      <c r="AE157" s="511">
        <f t="shared" si="51"/>
        <v>90</v>
      </c>
      <c r="AF157" s="511">
        <f t="shared" si="51"/>
        <v>112</v>
      </c>
    </row>
    <row r="158" spans="27:32" x14ac:dyDescent="0.3">
      <c r="AA158" s="511">
        <f>AA157+1</f>
        <v>167</v>
      </c>
      <c r="AB158" s="511">
        <f>AB159</f>
        <v>24</v>
      </c>
      <c r="AC158" s="511">
        <f t="shared" si="51"/>
        <v>46</v>
      </c>
      <c r="AD158" s="511">
        <f t="shared" si="51"/>
        <v>68</v>
      </c>
      <c r="AE158" s="511">
        <f t="shared" si="51"/>
        <v>90</v>
      </c>
      <c r="AF158" s="511">
        <f t="shared" si="51"/>
        <v>112</v>
      </c>
    </row>
    <row r="159" spans="27:32" x14ac:dyDescent="0.3">
      <c r="AA159" s="511">
        <v>168</v>
      </c>
      <c r="AB159" s="511">
        <v>24</v>
      </c>
      <c r="AC159" s="511">
        <v>46</v>
      </c>
      <c r="AD159" s="511">
        <v>68</v>
      </c>
      <c r="AE159" s="511">
        <v>90</v>
      </c>
      <c r="AF159" s="511">
        <v>112</v>
      </c>
    </row>
    <row r="160" spans="27:32" x14ac:dyDescent="0.3">
      <c r="AA160" s="511">
        <f>AA159+1</f>
        <v>169</v>
      </c>
      <c r="AB160" s="511">
        <f>AB161</f>
        <v>24</v>
      </c>
      <c r="AC160" s="511">
        <f t="shared" ref="AC160:AF161" si="52">AC161</f>
        <v>46</v>
      </c>
      <c r="AD160" s="511">
        <f t="shared" si="52"/>
        <v>68</v>
      </c>
      <c r="AE160" s="511">
        <f t="shared" si="52"/>
        <v>90</v>
      </c>
      <c r="AF160" s="511">
        <f t="shared" si="52"/>
        <v>114</v>
      </c>
    </row>
    <row r="161" spans="27:32" x14ac:dyDescent="0.3">
      <c r="AA161" s="511">
        <f>AA160+1</f>
        <v>170</v>
      </c>
      <c r="AB161" s="511">
        <f>AB162</f>
        <v>24</v>
      </c>
      <c r="AC161" s="511">
        <f t="shared" si="52"/>
        <v>46</v>
      </c>
      <c r="AD161" s="511">
        <f t="shared" si="52"/>
        <v>68</v>
      </c>
      <c r="AE161" s="511">
        <f t="shared" si="52"/>
        <v>90</v>
      </c>
      <c r="AF161" s="511">
        <f t="shared" si="52"/>
        <v>114</v>
      </c>
    </row>
    <row r="162" spans="27:32" x14ac:dyDescent="0.3">
      <c r="AA162" s="511">
        <v>171</v>
      </c>
      <c r="AB162" s="511">
        <v>24</v>
      </c>
      <c r="AC162" s="511">
        <v>46</v>
      </c>
      <c r="AD162" s="511">
        <v>68</v>
      </c>
      <c r="AE162" s="511">
        <v>90</v>
      </c>
      <c r="AF162" s="511">
        <v>114</v>
      </c>
    </row>
    <row r="163" spans="27:32" x14ac:dyDescent="0.3">
      <c r="AA163" s="511">
        <f>AA162+1</f>
        <v>172</v>
      </c>
      <c r="AB163" s="511">
        <f>AB164</f>
        <v>24</v>
      </c>
      <c r="AC163" s="511">
        <f t="shared" ref="AC163:AF164" si="53">AC164</f>
        <v>46</v>
      </c>
      <c r="AD163" s="511">
        <f t="shared" si="53"/>
        <v>68</v>
      </c>
      <c r="AE163" s="511">
        <f t="shared" si="53"/>
        <v>92</v>
      </c>
      <c r="AF163" s="511">
        <f t="shared" si="53"/>
        <v>116</v>
      </c>
    </row>
    <row r="164" spans="27:32" x14ac:dyDescent="0.3">
      <c r="AA164" s="511">
        <f>AA163+1</f>
        <v>173</v>
      </c>
      <c r="AB164" s="511">
        <f>AB165</f>
        <v>24</v>
      </c>
      <c r="AC164" s="511">
        <f t="shared" si="53"/>
        <v>46</v>
      </c>
      <c r="AD164" s="511">
        <f t="shared" si="53"/>
        <v>68</v>
      </c>
      <c r="AE164" s="511">
        <f t="shared" si="53"/>
        <v>92</v>
      </c>
      <c r="AF164" s="511">
        <f t="shared" si="53"/>
        <v>116</v>
      </c>
    </row>
    <row r="165" spans="27:32" x14ac:dyDescent="0.3">
      <c r="AA165" s="511">
        <v>174</v>
      </c>
      <c r="AB165" s="511">
        <v>24</v>
      </c>
      <c r="AC165" s="511">
        <v>46</v>
      </c>
      <c r="AD165" s="511">
        <v>68</v>
      </c>
      <c r="AE165" s="511">
        <v>92</v>
      </c>
      <c r="AF165" s="511">
        <v>116</v>
      </c>
    </row>
    <row r="166" spans="27:32" x14ac:dyDescent="0.3">
      <c r="AA166" s="511">
        <f>AA165+1</f>
        <v>175</v>
      </c>
      <c r="AB166" s="511">
        <f>AB167</f>
        <v>24</v>
      </c>
      <c r="AC166" s="511">
        <f t="shared" ref="AC166:AF167" si="54">AC167</f>
        <v>46</v>
      </c>
      <c r="AD166" s="511">
        <f t="shared" si="54"/>
        <v>70</v>
      </c>
      <c r="AE166" s="511">
        <f t="shared" si="54"/>
        <v>94</v>
      </c>
      <c r="AF166" s="511">
        <f t="shared" si="54"/>
        <v>118</v>
      </c>
    </row>
    <row r="167" spans="27:32" x14ac:dyDescent="0.3">
      <c r="AA167" s="511">
        <f>AA166+1</f>
        <v>176</v>
      </c>
      <c r="AB167" s="511">
        <f>AB168</f>
        <v>24</v>
      </c>
      <c r="AC167" s="511">
        <f t="shared" si="54"/>
        <v>46</v>
      </c>
      <c r="AD167" s="511">
        <f t="shared" si="54"/>
        <v>70</v>
      </c>
      <c r="AE167" s="511">
        <f t="shared" si="54"/>
        <v>94</v>
      </c>
      <c r="AF167" s="511">
        <f t="shared" si="54"/>
        <v>118</v>
      </c>
    </row>
    <row r="168" spans="27:32" x14ac:dyDescent="0.3">
      <c r="AA168" s="511">
        <v>177</v>
      </c>
      <c r="AB168" s="511">
        <v>24</v>
      </c>
      <c r="AC168" s="511">
        <v>46</v>
      </c>
      <c r="AD168" s="511">
        <v>70</v>
      </c>
      <c r="AE168" s="511">
        <v>94</v>
      </c>
      <c r="AF168" s="511">
        <v>118</v>
      </c>
    </row>
    <row r="169" spans="27:32" x14ac:dyDescent="0.3">
      <c r="AA169" s="511">
        <f>AA168+1</f>
        <v>178</v>
      </c>
      <c r="AB169" s="511">
        <f>AB170</f>
        <v>24</v>
      </c>
      <c r="AC169" s="511">
        <f t="shared" ref="AC169:AF170" si="55">AC170</f>
        <v>48</v>
      </c>
      <c r="AD169" s="511">
        <f t="shared" si="55"/>
        <v>72</v>
      </c>
      <c r="AE169" s="511">
        <f t="shared" si="55"/>
        <v>96</v>
      </c>
      <c r="AF169" s="511">
        <f t="shared" si="55"/>
        <v>120</v>
      </c>
    </row>
    <row r="170" spans="27:32" x14ac:dyDescent="0.3">
      <c r="AA170" s="511">
        <f>AA169+1</f>
        <v>179</v>
      </c>
      <c r="AB170" s="511">
        <f>AB171</f>
        <v>24</v>
      </c>
      <c r="AC170" s="511">
        <f t="shared" si="55"/>
        <v>48</v>
      </c>
      <c r="AD170" s="511">
        <f t="shared" si="55"/>
        <v>72</v>
      </c>
      <c r="AE170" s="511">
        <f t="shared" si="55"/>
        <v>96</v>
      </c>
      <c r="AF170" s="511">
        <f t="shared" si="55"/>
        <v>120</v>
      </c>
    </row>
    <row r="171" spans="27:32" x14ac:dyDescent="0.3">
      <c r="AA171" s="511">
        <v>180</v>
      </c>
      <c r="AB171" s="511">
        <v>24</v>
      </c>
      <c r="AC171" s="511">
        <v>48</v>
      </c>
      <c r="AD171" s="511">
        <v>72</v>
      </c>
      <c r="AE171" s="511">
        <v>96</v>
      </c>
      <c r="AF171" s="511">
        <v>120</v>
      </c>
    </row>
    <row r="172" spans="27:32" x14ac:dyDescent="0.3">
      <c r="AA172" s="511">
        <f>AA171+1</f>
        <v>181</v>
      </c>
      <c r="AB172" s="511">
        <f>AB173</f>
        <v>24</v>
      </c>
      <c r="AC172" s="511">
        <f t="shared" ref="AC172:AF173" si="56">AC173</f>
        <v>48</v>
      </c>
      <c r="AD172" s="511">
        <f t="shared" si="56"/>
        <v>72</v>
      </c>
      <c r="AE172" s="511">
        <f t="shared" si="56"/>
        <v>96</v>
      </c>
      <c r="AF172" s="511">
        <f t="shared" si="56"/>
        <v>122</v>
      </c>
    </row>
    <row r="173" spans="27:32" x14ac:dyDescent="0.3">
      <c r="AA173" s="511">
        <f>AA172+1</f>
        <v>182</v>
      </c>
      <c r="AB173" s="511">
        <f>AB174</f>
        <v>24</v>
      </c>
      <c r="AC173" s="511">
        <f t="shared" si="56"/>
        <v>48</v>
      </c>
      <c r="AD173" s="511">
        <f t="shared" si="56"/>
        <v>72</v>
      </c>
      <c r="AE173" s="511">
        <f t="shared" si="56"/>
        <v>96</v>
      </c>
      <c r="AF173" s="511">
        <f t="shared" si="56"/>
        <v>122</v>
      </c>
    </row>
    <row r="174" spans="27:32" x14ac:dyDescent="0.3">
      <c r="AA174" s="511">
        <v>183</v>
      </c>
      <c r="AB174" s="511">
        <v>24</v>
      </c>
      <c r="AC174" s="511">
        <v>48</v>
      </c>
      <c r="AD174" s="511">
        <v>72</v>
      </c>
      <c r="AE174" s="511">
        <v>96</v>
      </c>
      <c r="AF174" s="511">
        <v>122</v>
      </c>
    </row>
    <row r="175" spans="27:32" x14ac:dyDescent="0.3">
      <c r="AA175" s="511">
        <f>AA174+1</f>
        <v>184</v>
      </c>
      <c r="AB175" s="511">
        <f>AB176</f>
        <v>24</v>
      </c>
      <c r="AC175" s="511">
        <f t="shared" ref="AC175:AF176" si="57">AC176</f>
        <v>48</v>
      </c>
      <c r="AD175" s="511">
        <f t="shared" si="57"/>
        <v>72</v>
      </c>
      <c r="AE175" s="511">
        <f t="shared" si="57"/>
        <v>98</v>
      </c>
      <c r="AF175" s="511">
        <f t="shared" si="57"/>
        <v>124</v>
      </c>
    </row>
    <row r="176" spans="27:32" x14ac:dyDescent="0.3">
      <c r="AA176" s="511">
        <f>AA175+1</f>
        <v>185</v>
      </c>
      <c r="AB176" s="511">
        <f>AB177</f>
        <v>24</v>
      </c>
      <c r="AC176" s="511">
        <f t="shared" si="57"/>
        <v>48</v>
      </c>
      <c r="AD176" s="511">
        <f t="shared" si="57"/>
        <v>72</v>
      </c>
      <c r="AE176" s="511">
        <f t="shared" si="57"/>
        <v>98</v>
      </c>
      <c r="AF176" s="511">
        <f t="shared" si="57"/>
        <v>124</v>
      </c>
    </row>
    <row r="177" spans="27:32" x14ac:dyDescent="0.3">
      <c r="AA177" s="511">
        <v>186</v>
      </c>
      <c r="AB177" s="511">
        <v>24</v>
      </c>
      <c r="AC177" s="511">
        <v>48</v>
      </c>
      <c r="AD177" s="511">
        <v>72</v>
      </c>
      <c r="AE177" s="511">
        <v>98</v>
      </c>
      <c r="AF177" s="511">
        <v>124</v>
      </c>
    </row>
    <row r="178" spans="27:32" x14ac:dyDescent="0.3">
      <c r="AA178" s="511">
        <f>AA177+1</f>
        <v>187</v>
      </c>
      <c r="AB178" s="511">
        <f>AB179</f>
        <v>24</v>
      </c>
      <c r="AC178" s="511">
        <f t="shared" ref="AC178:AF179" si="58">AC179</f>
        <v>48</v>
      </c>
      <c r="AD178" s="511">
        <f t="shared" si="58"/>
        <v>74</v>
      </c>
      <c r="AE178" s="511">
        <f t="shared" si="58"/>
        <v>100</v>
      </c>
      <c r="AF178" s="511">
        <f t="shared" si="58"/>
        <v>126</v>
      </c>
    </row>
    <row r="179" spans="27:32" x14ac:dyDescent="0.3">
      <c r="AA179" s="511">
        <f>AA178+1</f>
        <v>188</v>
      </c>
      <c r="AB179" s="511">
        <f>AB180</f>
        <v>24</v>
      </c>
      <c r="AC179" s="511">
        <f t="shared" si="58"/>
        <v>48</v>
      </c>
      <c r="AD179" s="511">
        <f t="shared" si="58"/>
        <v>74</v>
      </c>
      <c r="AE179" s="511">
        <f t="shared" si="58"/>
        <v>100</v>
      </c>
      <c r="AF179" s="511">
        <f t="shared" si="58"/>
        <v>126</v>
      </c>
    </row>
    <row r="180" spans="27:32" x14ac:dyDescent="0.3">
      <c r="AA180" s="511">
        <v>189</v>
      </c>
      <c r="AB180" s="511">
        <v>24</v>
      </c>
      <c r="AC180" s="511">
        <v>48</v>
      </c>
      <c r="AD180" s="511">
        <v>74</v>
      </c>
      <c r="AE180" s="511">
        <v>100</v>
      </c>
      <c r="AF180" s="511">
        <v>126</v>
      </c>
    </row>
    <row r="181" spans="27:32" x14ac:dyDescent="0.3">
      <c r="AA181" s="511">
        <f>AA180+1</f>
        <v>190</v>
      </c>
      <c r="AB181" s="511">
        <f>AB182</f>
        <v>24</v>
      </c>
      <c r="AC181" s="511">
        <f t="shared" ref="AC181:AF182" si="59">AC182</f>
        <v>50</v>
      </c>
      <c r="AD181" s="511">
        <f t="shared" si="59"/>
        <v>76</v>
      </c>
      <c r="AE181" s="511">
        <f t="shared" si="59"/>
        <v>102</v>
      </c>
      <c r="AF181" s="511">
        <f t="shared" si="59"/>
        <v>128</v>
      </c>
    </row>
    <row r="182" spans="27:32" x14ac:dyDescent="0.3">
      <c r="AA182" s="511">
        <f>AA181+1</f>
        <v>191</v>
      </c>
      <c r="AB182" s="511">
        <f>AB183</f>
        <v>24</v>
      </c>
      <c r="AC182" s="511">
        <f t="shared" si="59"/>
        <v>50</v>
      </c>
      <c r="AD182" s="511">
        <f t="shared" si="59"/>
        <v>76</v>
      </c>
      <c r="AE182" s="511">
        <f t="shared" si="59"/>
        <v>102</v>
      </c>
      <c r="AF182" s="511">
        <f t="shared" si="59"/>
        <v>128</v>
      </c>
    </row>
    <row r="183" spans="27:32" x14ac:dyDescent="0.3">
      <c r="AA183" s="511">
        <v>192</v>
      </c>
      <c r="AB183" s="511">
        <v>24</v>
      </c>
      <c r="AC183" s="511">
        <v>50</v>
      </c>
      <c r="AD183" s="511">
        <v>76</v>
      </c>
      <c r="AE183" s="511">
        <v>102</v>
      </c>
      <c r="AF183" s="511">
        <v>128</v>
      </c>
    </row>
    <row r="184" spans="27:32" x14ac:dyDescent="0.3">
      <c r="AA184" s="511">
        <f>AA183+1</f>
        <v>193</v>
      </c>
      <c r="AB184" s="511">
        <f>AB185</f>
        <v>28</v>
      </c>
      <c r="AC184" s="511">
        <f t="shared" ref="AC184:AF185" si="60">AC185</f>
        <v>52</v>
      </c>
      <c r="AD184" s="511">
        <f t="shared" si="60"/>
        <v>78</v>
      </c>
      <c r="AE184" s="511">
        <f t="shared" si="60"/>
        <v>104</v>
      </c>
      <c r="AF184" s="511">
        <f t="shared" si="60"/>
        <v>130</v>
      </c>
    </row>
    <row r="185" spans="27:32" x14ac:dyDescent="0.3">
      <c r="AA185" s="511">
        <f>AA184+1</f>
        <v>194</v>
      </c>
      <c r="AB185" s="511">
        <f>AB186</f>
        <v>28</v>
      </c>
      <c r="AC185" s="511">
        <f t="shared" si="60"/>
        <v>52</v>
      </c>
      <c r="AD185" s="511">
        <f t="shared" si="60"/>
        <v>78</v>
      </c>
      <c r="AE185" s="511">
        <f t="shared" si="60"/>
        <v>104</v>
      </c>
      <c r="AF185" s="511">
        <f t="shared" si="60"/>
        <v>130</v>
      </c>
    </row>
    <row r="186" spans="27:32" x14ac:dyDescent="0.3">
      <c r="AA186" s="511">
        <v>195</v>
      </c>
      <c r="AB186" s="511">
        <v>28</v>
      </c>
      <c r="AC186" s="511">
        <v>52</v>
      </c>
      <c r="AD186" s="511">
        <v>78</v>
      </c>
      <c r="AE186" s="511">
        <v>104</v>
      </c>
      <c r="AF186" s="511">
        <v>130</v>
      </c>
    </row>
    <row r="187" spans="27:32" x14ac:dyDescent="0.3">
      <c r="AA187" s="511">
        <f>AA186+1</f>
        <v>196</v>
      </c>
      <c r="AB187" s="511">
        <f>AB188</f>
        <v>28</v>
      </c>
      <c r="AC187" s="511">
        <f t="shared" ref="AC187:AF188" si="61">AC188</f>
        <v>54</v>
      </c>
      <c r="AD187" s="511">
        <f t="shared" si="61"/>
        <v>80</v>
      </c>
      <c r="AE187" s="511">
        <f t="shared" si="61"/>
        <v>106</v>
      </c>
      <c r="AF187" s="511">
        <f t="shared" si="61"/>
        <v>132</v>
      </c>
    </row>
    <row r="188" spans="27:32" x14ac:dyDescent="0.3">
      <c r="AA188" s="511">
        <f>AA187+1</f>
        <v>197</v>
      </c>
      <c r="AB188" s="511">
        <f>AB189</f>
        <v>28</v>
      </c>
      <c r="AC188" s="511">
        <f t="shared" si="61"/>
        <v>54</v>
      </c>
      <c r="AD188" s="511">
        <f t="shared" si="61"/>
        <v>80</v>
      </c>
      <c r="AE188" s="511">
        <f t="shared" si="61"/>
        <v>106</v>
      </c>
      <c r="AF188" s="511">
        <f t="shared" si="61"/>
        <v>132</v>
      </c>
    </row>
    <row r="189" spans="27:32" x14ac:dyDescent="0.3">
      <c r="AA189" s="511">
        <v>198</v>
      </c>
      <c r="AB189" s="511">
        <v>28</v>
      </c>
      <c r="AC189" s="511">
        <v>54</v>
      </c>
      <c r="AD189" s="511">
        <v>80</v>
      </c>
      <c r="AE189" s="511">
        <v>106</v>
      </c>
      <c r="AF189" s="511">
        <v>132</v>
      </c>
    </row>
    <row r="190" spans="27:32" x14ac:dyDescent="0.3">
      <c r="AA190" s="511">
        <f>AA189+1</f>
        <v>199</v>
      </c>
      <c r="AB190" s="511">
        <f>AB191</f>
        <v>28</v>
      </c>
      <c r="AC190" s="511">
        <f t="shared" ref="AC190:AF191" si="62">AC191</f>
        <v>54</v>
      </c>
      <c r="AD190" s="511">
        <f t="shared" si="62"/>
        <v>80</v>
      </c>
      <c r="AE190" s="511">
        <f t="shared" si="62"/>
        <v>106</v>
      </c>
      <c r="AF190" s="511">
        <f t="shared" si="62"/>
        <v>134</v>
      </c>
    </row>
    <row r="191" spans="27:32" x14ac:dyDescent="0.3">
      <c r="AA191" s="511">
        <f>AA190+1</f>
        <v>200</v>
      </c>
      <c r="AB191" s="511">
        <f>AB192</f>
        <v>28</v>
      </c>
      <c r="AC191" s="511">
        <f t="shared" si="62"/>
        <v>54</v>
      </c>
      <c r="AD191" s="511">
        <f t="shared" si="62"/>
        <v>80</v>
      </c>
      <c r="AE191" s="511">
        <f t="shared" si="62"/>
        <v>106</v>
      </c>
      <c r="AF191" s="511">
        <f t="shared" si="62"/>
        <v>134</v>
      </c>
    </row>
    <row r="192" spans="27:32" x14ac:dyDescent="0.3">
      <c r="AA192" s="511">
        <v>201</v>
      </c>
      <c r="AB192" s="511">
        <v>28</v>
      </c>
      <c r="AC192" s="511">
        <v>54</v>
      </c>
      <c r="AD192" s="511">
        <v>80</v>
      </c>
      <c r="AE192" s="511">
        <v>106</v>
      </c>
      <c r="AF192" s="511">
        <v>134</v>
      </c>
    </row>
    <row r="193" spans="27:32" x14ac:dyDescent="0.3">
      <c r="AA193" s="511">
        <f>AA192+1</f>
        <v>202</v>
      </c>
      <c r="AB193" s="511">
        <f>AB194</f>
        <v>28</v>
      </c>
      <c r="AC193" s="511">
        <f t="shared" ref="AC193:AF194" si="63">AC194</f>
        <v>54</v>
      </c>
      <c r="AD193" s="511">
        <f t="shared" si="63"/>
        <v>80</v>
      </c>
      <c r="AE193" s="511">
        <f t="shared" si="63"/>
        <v>108</v>
      </c>
      <c r="AF193" s="511">
        <f t="shared" si="63"/>
        <v>136</v>
      </c>
    </row>
    <row r="194" spans="27:32" x14ac:dyDescent="0.3">
      <c r="AA194" s="511">
        <f>AA193+1</f>
        <v>203</v>
      </c>
      <c r="AB194" s="511">
        <f>AB195</f>
        <v>28</v>
      </c>
      <c r="AC194" s="511">
        <f t="shared" si="63"/>
        <v>54</v>
      </c>
      <c r="AD194" s="511">
        <f t="shared" si="63"/>
        <v>80</v>
      </c>
      <c r="AE194" s="511">
        <f t="shared" si="63"/>
        <v>108</v>
      </c>
      <c r="AF194" s="511">
        <f t="shared" si="63"/>
        <v>136</v>
      </c>
    </row>
    <row r="195" spans="27:32" x14ac:dyDescent="0.3">
      <c r="AA195" s="511">
        <v>204</v>
      </c>
      <c r="AB195" s="511">
        <v>28</v>
      </c>
      <c r="AC195" s="511">
        <v>54</v>
      </c>
      <c r="AD195" s="511">
        <v>80</v>
      </c>
      <c r="AE195" s="511">
        <v>108</v>
      </c>
      <c r="AF195" s="511">
        <v>136</v>
      </c>
    </row>
    <row r="196" spans="27:32" x14ac:dyDescent="0.3">
      <c r="AA196" s="511">
        <f>AA195+1</f>
        <v>205</v>
      </c>
      <c r="AB196" s="511">
        <f>AB197</f>
        <v>28</v>
      </c>
      <c r="AC196" s="511">
        <f t="shared" ref="AC196:AF197" si="64">AC197</f>
        <v>54</v>
      </c>
      <c r="AD196" s="511">
        <f t="shared" si="64"/>
        <v>82</v>
      </c>
      <c r="AE196" s="511">
        <f t="shared" si="64"/>
        <v>110</v>
      </c>
      <c r="AF196" s="511">
        <f t="shared" si="64"/>
        <v>138</v>
      </c>
    </row>
    <row r="197" spans="27:32" x14ac:dyDescent="0.3">
      <c r="AA197" s="511">
        <f>AA196+1</f>
        <v>206</v>
      </c>
      <c r="AB197" s="511">
        <f>AB198</f>
        <v>28</v>
      </c>
      <c r="AC197" s="511">
        <f t="shared" si="64"/>
        <v>54</v>
      </c>
      <c r="AD197" s="511">
        <f t="shared" si="64"/>
        <v>82</v>
      </c>
      <c r="AE197" s="511">
        <f t="shared" si="64"/>
        <v>110</v>
      </c>
      <c r="AF197" s="511">
        <f t="shared" si="64"/>
        <v>138</v>
      </c>
    </row>
    <row r="198" spans="27:32" x14ac:dyDescent="0.3">
      <c r="AA198" s="511">
        <v>207</v>
      </c>
      <c r="AB198" s="511">
        <v>28</v>
      </c>
      <c r="AC198" s="511">
        <v>54</v>
      </c>
      <c r="AD198" s="511">
        <v>82</v>
      </c>
      <c r="AE198" s="511">
        <v>110</v>
      </c>
      <c r="AF198" s="511">
        <v>138</v>
      </c>
    </row>
    <row r="199" spans="27:32" x14ac:dyDescent="0.3">
      <c r="AA199" s="511">
        <f>AA198+1</f>
        <v>208</v>
      </c>
      <c r="AB199" s="511">
        <f>AB200</f>
        <v>28</v>
      </c>
      <c r="AC199" s="511">
        <f t="shared" ref="AC199:AF200" si="65">AC200</f>
        <v>56</v>
      </c>
      <c r="AD199" s="511">
        <f t="shared" si="65"/>
        <v>84</v>
      </c>
      <c r="AE199" s="511">
        <f t="shared" si="65"/>
        <v>112</v>
      </c>
      <c r="AF199" s="511">
        <f t="shared" si="65"/>
        <v>140</v>
      </c>
    </row>
    <row r="200" spans="27:32" x14ac:dyDescent="0.3">
      <c r="AA200" s="511">
        <f>AA199+1</f>
        <v>209</v>
      </c>
      <c r="AB200" s="511">
        <f>AB201</f>
        <v>28</v>
      </c>
      <c r="AC200" s="511">
        <f t="shared" si="65"/>
        <v>56</v>
      </c>
      <c r="AD200" s="511">
        <f t="shared" si="65"/>
        <v>84</v>
      </c>
      <c r="AE200" s="511">
        <f t="shared" si="65"/>
        <v>112</v>
      </c>
      <c r="AF200" s="511">
        <f t="shared" si="65"/>
        <v>140</v>
      </c>
    </row>
    <row r="201" spans="27:32" x14ac:dyDescent="0.3">
      <c r="AA201" s="511">
        <v>210</v>
      </c>
      <c r="AB201" s="511">
        <v>28</v>
      </c>
      <c r="AC201" s="511">
        <v>56</v>
      </c>
      <c r="AD201" s="511">
        <v>84</v>
      </c>
      <c r="AE201" s="511">
        <v>112</v>
      </c>
      <c r="AF201" s="511">
        <v>140</v>
      </c>
    </row>
  </sheetData>
  <sheetProtection sheet="1" selectLockedCells="1"/>
  <mergeCells count="4">
    <mergeCell ref="C12:E12"/>
    <mergeCell ref="C16:D16"/>
    <mergeCell ref="J1:L1"/>
    <mergeCell ref="AA1:AF1"/>
  </mergeCells>
  <conditionalFormatting sqref="F7">
    <cfRule type="containsText" dxfId="91" priority="4" operator="containsText" text="Past">
      <formula>NOT(ISERROR(SEARCH("Past",F7)))</formula>
    </cfRule>
  </conditionalFormatting>
  <conditionalFormatting sqref="F16">
    <cfRule type="containsText" dxfId="90" priority="3" operator="containsText" text="Past">
      <formula>NOT(ISERROR(SEARCH("Past",F16)))</formula>
    </cfRule>
  </conditionalFormatting>
  <conditionalFormatting sqref="F26">
    <cfRule type="containsText" dxfId="89" priority="2" operator="containsText" text="Past">
      <formula>NOT(ISERROR(SEARCH("Past",F26)))</formula>
    </cfRule>
  </conditionalFormatting>
  <conditionalFormatting sqref="F34">
    <cfRule type="containsText" dxfId="88" priority="1" operator="containsText" text="Past">
      <formula>NOT(ISERROR(SEARCH("Past",F34)))</formula>
    </cfRule>
  </conditionalFormatting>
  <conditionalFormatting sqref="G18:G19">
    <cfRule type="containsText" dxfId="87" priority="8" operator="containsText" text="!">
      <formula>NOT(ISERROR(SEARCH("!",G18)))</formula>
    </cfRule>
  </conditionalFormatting>
  <conditionalFormatting sqref="G22">
    <cfRule type="containsText" dxfId="86" priority="7" operator="containsText" text="!">
      <formula>NOT(ISERROR(SEARCH("!",G22)))</formula>
    </cfRule>
  </conditionalFormatting>
  <conditionalFormatting sqref="G31">
    <cfRule type="containsText" dxfId="85" priority="6" operator="containsText" text="!">
      <formula>NOT(ISERROR(SEARCH("!",G31)))</formula>
    </cfRule>
  </conditionalFormatting>
  <conditionalFormatting sqref="G39">
    <cfRule type="containsText" dxfId="84" priority="5" operator="containsText" text="!">
      <formula>NOT(ISERROR(SEARCH("!",G39)))</formula>
    </cfRule>
  </conditionalFormatting>
  <conditionalFormatting sqref="H1">
    <cfRule type="cellIs" dxfId="83" priority="20" operator="equal">
      <formula>$H$2</formula>
    </cfRule>
    <cfRule type="cellIs" dxfId="82" priority="21" operator="greaterThan">
      <formula>$H$2</formula>
    </cfRule>
  </conditionalFormatting>
  <conditionalFormatting sqref="H2">
    <cfRule type="cellIs" dxfId="81" priority="15" operator="lessThan">
      <formula>$H$1</formula>
    </cfRule>
    <cfRule type="cellIs" dxfId="80" priority="22" operator="equal">
      <formula>$H$1</formula>
    </cfRule>
  </conditionalFormatting>
  <conditionalFormatting sqref="H2:I2">
    <cfRule type="cellIs" dxfId="79" priority="33" operator="lessThan">
      <formula>1000</formula>
    </cfRule>
  </conditionalFormatting>
  <conditionalFormatting sqref="I1">
    <cfRule type="cellIs" dxfId="78" priority="17" operator="equal">
      <formula>$I$2</formula>
    </cfRule>
    <cfRule type="cellIs" dxfId="77" priority="16" operator="greaterThan">
      <formula>$I$2</formula>
    </cfRule>
  </conditionalFormatting>
  <conditionalFormatting sqref="I2">
    <cfRule type="cellIs" dxfId="76" priority="19" operator="equal">
      <formula>$I$1</formula>
    </cfRule>
    <cfRule type="cellIs" dxfId="75" priority="18" operator="lessThan">
      <formula>$I$1</formula>
    </cfRule>
  </conditionalFormatting>
  <conditionalFormatting sqref="M1">
    <cfRule type="cellIs" dxfId="74" priority="32" operator="equal">
      <formula>$M$2</formula>
    </cfRule>
  </conditionalFormatting>
  <conditionalFormatting sqref="M2">
    <cfRule type="cellIs" dxfId="73" priority="27" operator="equal">
      <formula>$M$1</formula>
    </cfRule>
  </conditionalFormatting>
  <conditionalFormatting sqref="M2:Q2">
    <cfRule type="cellIs" dxfId="72" priority="35" operator="lessThan">
      <formula>1000</formula>
    </cfRule>
  </conditionalFormatting>
  <conditionalFormatting sqref="N1">
    <cfRule type="cellIs" dxfId="71" priority="31" operator="equal">
      <formula>$N$2</formula>
    </cfRule>
  </conditionalFormatting>
  <conditionalFormatting sqref="N2">
    <cfRule type="cellIs" dxfId="70" priority="26" operator="equal">
      <formula>$N$1</formula>
    </cfRule>
  </conditionalFormatting>
  <conditionalFormatting sqref="O1">
    <cfRule type="cellIs" dxfId="69" priority="30" operator="equal">
      <formula>$O$2</formula>
    </cfRule>
  </conditionalFormatting>
  <conditionalFormatting sqref="O2">
    <cfRule type="cellIs" dxfId="68" priority="25" operator="equal">
      <formula>$O$1</formula>
    </cfRule>
  </conditionalFormatting>
  <conditionalFormatting sqref="P1">
    <cfRule type="cellIs" dxfId="67" priority="29" operator="equal">
      <formula>$P$2</formula>
    </cfRule>
  </conditionalFormatting>
  <conditionalFormatting sqref="P2">
    <cfRule type="cellIs" dxfId="66" priority="24" operator="equal">
      <formula>$P$1</formula>
    </cfRule>
  </conditionalFormatting>
  <conditionalFormatting sqref="Q1">
    <cfRule type="cellIs" dxfId="65" priority="28" operator="equal">
      <formula>$Q$2</formula>
    </cfRule>
  </conditionalFormatting>
  <conditionalFormatting sqref="Q2">
    <cfRule type="cellIs" dxfId="64" priority="23" operator="equal">
      <formula>$Q$1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12</xdr:row>
                    <xdr:rowOff>7620</xdr:rowOff>
                  </from>
                  <to>
                    <xdr:col>2</xdr:col>
                    <xdr:colOff>1028700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3</xdr:col>
                    <xdr:colOff>15240</xdr:colOff>
                    <xdr:row>12</xdr:row>
                    <xdr:rowOff>7620</xdr:rowOff>
                  </from>
                  <to>
                    <xdr:col>3</xdr:col>
                    <xdr:colOff>1203960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4</xdr:col>
                    <xdr:colOff>30480</xdr:colOff>
                    <xdr:row>12</xdr:row>
                    <xdr:rowOff>15240</xdr:rowOff>
                  </from>
                  <to>
                    <xdr:col>4</xdr:col>
                    <xdr:colOff>1859280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Drop Down 7">
              <controlPr defaultSize="0" autoLine="0" autoPict="0">
                <anchor moveWithCells="1">
                  <from>
                    <xdr:col>4</xdr:col>
                    <xdr:colOff>22860</xdr:colOff>
                    <xdr:row>4</xdr:row>
                    <xdr:rowOff>0</xdr:rowOff>
                  </from>
                  <to>
                    <xdr:col>4</xdr:col>
                    <xdr:colOff>952500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Drop Down 8">
              <controlPr defaultSize="0" autoLine="0" autoPict="0">
                <anchor moveWithCells="1">
                  <from>
                    <xdr:col>0</xdr:col>
                    <xdr:colOff>899160</xdr:colOff>
                    <xdr:row>17</xdr:row>
                    <xdr:rowOff>7620</xdr:rowOff>
                  </from>
                  <to>
                    <xdr:col>0</xdr:col>
                    <xdr:colOff>1684020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Drop Down 9">
              <controlPr defaultSize="0" autoLine="0" autoPict="0">
                <anchor moveWithCells="1">
                  <from>
                    <xdr:col>0</xdr:col>
                    <xdr:colOff>1013460</xdr:colOff>
                    <xdr:row>18</xdr:row>
                    <xdr:rowOff>7620</xdr:rowOff>
                  </from>
                  <to>
                    <xdr:col>0</xdr:col>
                    <xdr:colOff>1684020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Drop Down 10">
              <controlPr defaultSize="0" autoLine="0" autoPict="0">
                <anchor moveWithCells="1">
                  <from>
                    <xdr:col>0</xdr:col>
                    <xdr:colOff>556260</xdr:colOff>
                    <xdr:row>21</xdr:row>
                    <xdr:rowOff>7620</xdr:rowOff>
                  </from>
                  <to>
                    <xdr:col>1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0</xdr:col>
                    <xdr:colOff>502920</xdr:colOff>
                    <xdr:row>21</xdr:row>
                    <xdr:rowOff>190500</xdr:rowOff>
                  </from>
                  <to>
                    <xdr:col>0</xdr:col>
                    <xdr:colOff>1668780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Drop Down 12">
              <controlPr defaultSize="0" autoLine="0" autoPict="0">
                <anchor moveWithCells="1">
                  <from>
                    <xdr:col>4</xdr:col>
                    <xdr:colOff>15240</xdr:colOff>
                    <xdr:row>17</xdr:row>
                    <xdr:rowOff>7620</xdr:rowOff>
                  </from>
                  <to>
                    <xdr:col>4</xdr:col>
                    <xdr:colOff>929640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Drop Down 13">
              <controlPr defaultSize="0" autoLine="0" autoPict="0">
                <anchor moveWithCells="1">
                  <from>
                    <xdr:col>4</xdr:col>
                    <xdr:colOff>15240</xdr:colOff>
                    <xdr:row>18</xdr:row>
                    <xdr:rowOff>7620</xdr:rowOff>
                  </from>
                  <to>
                    <xdr:col>4</xdr:col>
                    <xdr:colOff>929640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Drop Down 14">
              <controlPr defaultSize="0" autoLine="0" autoPict="0">
                <anchor moveWithCells="1">
                  <from>
                    <xdr:col>4</xdr:col>
                    <xdr:colOff>15240</xdr:colOff>
                    <xdr:row>19</xdr:row>
                    <xdr:rowOff>91440</xdr:rowOff>
                  </from>
                  <to>
                    <xdr:col>4</xdr:col>
                    <xdr:colOff>929640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Drop Down 15">
              <controlPr defaultSize="0" autoLine="0" autoPict="0">
                <anchor moveWithCells="1">
                  <from>
                    <xdr:col>4</xdr:col>
                    <xdr:colOff>15240</xdr:colOff>
                    <xdr:row>21</xdr:row>
                    <xdr:rowOff>7620</xdr:rowOff>
                  </from>
                  <to>
                    <xdr:col>4</xdr:col>
                    <xdr:colOff>929640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Drop Down 16">
              <controlPr defaultSize="0" autoLine="0" autoPict="0">
                <anchor moveWithCells="1">
                  <from>
                    <xdr:col>4</xdr:col>
                    <xdr:colOff>15240</xdr:colOff>
                    <xdr:row>22</xdr:row>
                    <xdr:rowOff>7620</xdr:rowOff>
                  </from>
                  <to>
                    <xdr:col>4</xdr:col>
                    <xdr:colOff>929640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Drop Down 17">
              <controlPr defaultSize="0" autoLine="0" autoPict="0">
                <anchor moveWithCells="1">
                  <from>
                    <xdr:col>1</xdr:col>
                    <xdr:colOff>15240</xdr:colOff>
                    <xdr:row>16</xdr:row>
                    <xdr:rowOff>7620</xdr:rowOff>
                  </from>
                  <to>
                    <xdr:col>1</xdr:col>
                    <xdr:colOff>1066800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</xdr:row>
                    <xdr:rowOff>144780</xdr:rowOff>
                  </from>
                  <to>
                    <xdr:col>8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3</xdr:row>
                    <xdr:rowOff>144780</xdr:rowOff>
                  </from>
                  <to>
                    <xdr:col>8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</xdr:row>
                    <xdr:rowOff>144780</xdr:rowOff>
                  </from>
                  <to>
                    <xdr:col>8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4</xdr:row>
                    <xdr:rowOff>144780</xdr:rowOff>
                  </from>
                  <to>
                    <xdr:col>8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5</xdr:row>
                    <xdr:rowOff>144780</xdr:rowOff>
                  </from>
                  <to>
                    <xdr:col>8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6</xdr:row>
                    <xdr:rowOff>144780</xdr:rowOff>
                  </from>
                  <to>
                    <xdr:col>8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7</xdr:row>
                    <xdr:rowOff>160020</xdr:rowOff>
                  </from>
                  <to>
                    <xdr:col>8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8</xdr:row>
                    <xdr:rowOff>160020</xdr:rowOff>
                  </from>
                  <to>
                    <xdr:col>8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9</xdr:row>
                    <xdr:rowOff>160020</xdr:rowOff>
                  </from>
                  <to>
                    <xdr:col>8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10</xdr:row>
                    <xdr:rowOff>160020</xdr:rowOff>
                  </from>
                  <to>
                    <xdr:col>8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11</xdr:row>
                    <xdr:rowOff>160020</xdr:rowOff>
                  </from>
                  <to>
                    <xdr:col>8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12</xdr:row>
                    <xdr:rowOff>160020</xdr:rowOff>
                  </from>
                  <to>
                    <xdr:col>8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0" name="Check Box 30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13</xdr:row>
                    <xdr:rowOff>160020</xdr:rowOff>
                  </from>
                  <to>
                    <xdr:col>8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14</xdr:row>
                    <xdr:rowOff>160020</xdr:rowOff>
                  </from>
                  <to>
                    <xdr:col>8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15</xdr:row>
                    <xdr:rowOff>160020</xdr:rowOff>
                  </from>
                  <to>
                    <xdr:col>8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16</xdr:row>
                    <xdr:rowOff>160020</xdr:rowOff>
                  </from>
                  <to>
                    <xdr:col>8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17</xdr:row>
                    <xdr:rowOff>160020</xdr:rowOff>
                  </from>
                  <to>
                    <xdr:col>8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18</xdr:row>
                    <xdr:rowOff>160020</xdr:rowOff>
                  </from>
                  <to>
                    <xdr:col>8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19</xdr:row>
                    <xdr:rowOff>152400</xdr:rowOff>
                  </from>
                  <to>
                    <xdr:col>8</xdr:col>
                    <xdr:colOff>388620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20</xdr:row>
                    <xdr:rowOff>160020</xdr:rowOff>
                  </from>
                  <to>
                    <xdr:col>8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21</xdr:row>
                    <xdr:rowOff>160020</xdr:rowOff>
                  </from>
                  <to>
                    <xdr:col>8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</xdr:row>
                    <xdr:rowOff>144780</xdr:rowOff>
                  </from>
                  <to>
                    <xdr:col>7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0" name="Check Box 40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</xdr:row>
                    <xdr:rowOff>144780</xdr:rowOff>
                  </from>
                  <to>
                    <xdr:col>7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1" name="Check Box 41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3</xdr:row>
                    <xdr:rowOff>144780</xdr:rowOff>
                  </from>
                  <to>
                    <xdr:col>7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2" name="Check Box 42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4</xdr:row>
                    <xdr:rowOff>144780</xdr:rowOff>
                  </from>
                  <to>
                    <xdr:col>7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3" name="Check Box 43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5</xdr:row>
                    <xdr:rowOff>144780</xdr:rowOff>
                  </from>
                  <to>
                    <xdr:col>7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4" name="Check Box 44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6</xdr:row>
                    <xdr:rowOff>144780</xdr:rowOff>
                  </from>
                  <to>
                    <xdr:col>7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5" name="Check Box 45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7</xdr:row>
                    <xdr:rowOff>160020</xdr:rowOff>
                  </from>
                  <to>
                    <xdr:col>7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6" name="Check Box 46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8</xdr:row>
                    <xdr:rowOff>160020</xdr:rowOff>
                  </from>
                  <to>
                    <xdr:col>7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7" name="Check Box 47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9</xdr:row>
                    <xdr:rowOff>160020</xdr:rowOff>
                  </from>
                  <to>
                    <xdr:col>7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8" name="Check Box 48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10</xdr:row>
                    <xdr:rowOff>160020</xdr:rowOff>
                  </from>
                  <to>
                    <xdr:col>7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9" name="Check Box 49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11</xdr:row>
                    <xdr:rowOff>160020</xdr:rowOff>
                  </from>
                  <to>
                    <xdr:col>7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0" name="Check Box 50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12</xdr:row>
                    <xdr:rowOff>160020</xdr:rowOff>
                  </from>
                  <to>
                    <xdr:col>7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1" name="Check Box 51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13</xdr:row>
                    <xdr:rowOff>160020</xdr:rowOff>
                  </from>
                  <to>
                    <xdr:col>7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2" name="Check Box 52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14</xdr:row>
                    <xdr:rowOff>160020</xdr:rowOff>
                  </from>
                  <to>
                    <xdr:col>7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3" name="Check Box 53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15</xdr:row>
                    <xdr:rowOff>160020</xdr:rowOff>
                  </from>
                  <to>
                    <xdr:col>7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4" name="Check Box 54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16</xdr:row>
                    <xdr:rowOff>160020</xdr:rowOff>
                  </from>
                  <to>
                    <xdr:col>7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5" name="Check Box 55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17</xdr:row>
                    <xdr:rowOff>160020</xdr:rowOff>
                  </from>
                  <to>
                    <xdr:col>7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6" name="Check Box 56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18</xdr:row>
                    <xdr:rowOff>160020</xdr:rowOff>
                  </from>
                  <to>
                    <xdr:col>7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7" name="Check Box 57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19</xdr:row>
                    <xdr:rowOff>160020</xdr:rowOff>
                  </from>
                  <to>
                    <xdr:col>7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8" name="Check Box 58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20</xdr:row>
                    <xdr:rowOff>160020</xdr:rowOff>
                  </from>
                  <to>
                    <xdr:col>7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9" name="Check Box 59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21</xdr:row>
                    <xdr:rowOff>160020</xdr:rowOff>
                  </from>
                  <to>
                    <xdr:col>7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0" name="Check Box 60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22</xdr:row>
                    <xdr:rowOff>160020</xdr:rowOff>
                  </from>
                  <to>
                    <xdr:col>8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22</xdr:row>
                    <xdr:rowOff>160020</xdr:rowOff>
                  </from>
                  <to>
                    <xdr:col>7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23</xdr:row>
                    <xdr:rowOff>160020</xdr:rowOff>
                  </from>
                  <to>
                    <xdr:col>8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23</xdr:row>
                    <xdr:rowOff>160020</xdr:rowOff>
                  </from>
                  <to>
                    <xdr:col>7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24</xdr:row>
                    <xdr:rowOff>137160</xdr:rowOff>
                  </from>
                  <to>
                    <xdr:col>8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24</xdr:row>
                    <xdr:rowOff>137160</xdr:rowOff>
                  </from>
                  <to>
                    <xdr:col>7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25</xdr:row>
                    <xdr:rowOff>137160</xdr:rowOff>
                  </from>
                  <to>
                    <xdr:col>8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25</xdr:row>
                    <xdr:rowOff>137160</xdr:rowOff>
                  </from>
                  <to>
                    <xdr:col>7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26</xdr:row>
                    <xdr:rowOff>137160</xdr:rowOff>
                  </from>
                  <to>
                    <xdr:col>8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26</xdr:row>
                    <xdr:rowOff>137160</xdr:rowOff>
                  </from>
                  <to>
                    <xdr:col>7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27</xdr:row>
                    <xdr:rowOff>137160</xdr:rowOff>
                  </from>
                  <to>
                    <xdr:col>8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27</xdr:row>
                    <xdr:rowOff>137160</xdr:rowOff>
                  </from>
                  <to>
                    <xdr:col>7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28</xdr:row>
                    <xdr:rowOff>137160</xdr:rowOff>
                  </from>
                  <to>
                    <xdr:col>8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3" name="Check Box 73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28</xdr:row>
                    <xdr:rowOff>137160</xdr:rowOff>
                  </from>
                  <to>
                    <xdr:col>7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4" name="Check Box 74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29</xdr:row>
                    <xdr:rowOff>137160</xdr:rowOff>
                  </from>
                  <to>
                    <xdr:col>8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5" name="Check Box 75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29</xdr:row>
                    <xdr:rowOff>137160</xdr:rowOff>
                  </from>
                  <to>
                    <xdr:col>7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6" name="Check Box 76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30</xdr:row>
                    <xdr:rowOff>137160</xdr:rowOff>
                  </from>
                  <to>
                    <xdr:col>8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7" name="Check Box 77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30</xdr:row>
                    <xdr:rowOff>137160</xdr:rowOff>
                  </from>
                  <to>
                    <xdr:col>7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8" name="Check Box 78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31</xdr:row>
                    <xdr:rowOff>137160</xdr:rowOff>
                  </from>
                  <to>
                    <xdr:col>8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9" name="Check Box 79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31</xdr:row>
                    <xdr:rowOff>137160</xdr:rowOff>
                  </from>
                  <to>
                    <xdr:col>7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0" name="Check Box 80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32</xdr:row>
                    <xdr:rowOff>137160</xdr:rowOff>
                  </from>
                  <to>
                    <xdr:col>8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1" name="Check Box 81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32</xdr:row>
                    <xdr:rowOff>137160</xdr:rowOff>
                  </from>
                  <to>
                    <xdr:col>7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2" name="Check Box 82">
              <controlPr defaultSize="0" autoFill="0" autoLine="0" autoPict="0" altText="Check Box 5">
                <anchor moveWithCells="1">
                  <from>
                    <xdr:col>8</xdr:col>
                    <xdr:colOff>76200</xdr:colOff>
                    <xdr:row>33</xdr:row>
                    <xdr:rowOff>144780</xdr:rowOff>
                  </from>
                  <to>
                    <xdr:col>8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3" name="Check Box 83">
              <controlPr defaultSize="0" autoFill="0" autoLine="0" autoPict="0" altText="Check Box 5">
                <anchor moveWithCells="1">
                  <from>
                    <xdr:col>7</xdr:col>
                    <xdr:colOff>76200</xdr:colOff>
                    <xdr:row>33</xdr:row>
                    <xdr:rowOff>144780</xdr:rowOff>
                  </from>
                  <to>
                    <xdr:col>7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4" name="Check Box 84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</xdr:row>
                    <xdr:rowOff>144780</xdr:rowOff>
                  </from>
                  <to>
                    <xdr:col>12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5" name="Check Box 85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</xdr:row>
                    <xdr:rowOff>144780</xdr:rowOff>
                  </from>
                  <to>
                    <xdr:col>12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6" name="Check Box 86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3</xdr:row>
                    <xdr:rowOff>144780</xdr:rowOff>
                  </from>
                  <to>
                    <xdr:col>12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7" name="Check Box 87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4</xdr:row>
                    <xdr:rowOff>144780</xdr:rowOff>
                  </from>
                  <to>
                    <xdr:col>12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8" name="Check Box 88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5</xdr:row>
                    <xdr:rowOff>144780</xdr:rowOff>
                  </from>
                  <to>
                    <xdr:col>12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9" name="Check Box 89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6</xdr:row>
                    <xdr:rowOff>144780</xdr:rowOff>
                  </from>
                  <to>
                    <xdr:col>12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0" name="Check Box 90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7</xdr:row>
                    <xdr:rowOff>160020</xdr:rowOff>
                  </from>
                  <to>
                    <xdr:col>12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1" name="Check Box 91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8</xdr:row>
                    <xdr:rowOff>160020</xdr:rowOff>
                  </from>
                  <to>
                    <xdr:col>12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2" name="Check Box 92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9</xdr:row>
                    <xdr:rowOff>160020</xdr:rowOff>
                  </from>
                  <to>
                    <xdr:col>12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3" name="Check Box 93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10</xdr:row>
                    <xdr:rowOff>160020</xdr:rowOff>
                  </from>
                  <to>
                    <xdr:col>12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4" name="Check Box 94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11</xdr:row>
                    <xdr:rowOff>160020</xdr:rowOff>
                  </from>
                  <to>
                    <xdr:col>12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5" name="Check Box 95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12</xdr:row>
                    <xdr:rowOff>160020</xdr:rowOff>
                  </from>
                  <to>
                    <xdr:col>12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6" name="Check Box 96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13</xdr:row>
                    <xdr:rowOff>160020</xdr:rowOff>
                  </from>
                  <to>
                    <xdr:col>12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7" name="Check Box 97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14</xdr:row>
                    <xdr:rowOff>160020</xdr:rowOff>
                  </from>
                  <to>
                    <xdr:col>12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8" name="Check Box 98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15</xdr:row>
                    <xdr:rowOff>160020</xdr:rowOff>
                  </from>
                  <to>
                    <xdr:col>12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9" name="Check Box 99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16</xdr:row>
                    <xdr:rowOff>160020</xdr:rowOff>
                  </from>
                  <to>
                    <xdr:col>12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0" name="Check Box 100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17</xdr:row>
                    <xdr:rowOff>160020</xdr:rowOff>
                  </from>
                  <to>
                    <xdr:col>12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1" name="Check Box 101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18</xdr:row>
                    <xdr:rowOff>160020</xdr:rowOff>
                  </from>
                  <to>
                    <xdr:col>12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2" name="Check Box 102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19</xdr:row>
                    <xdr:rowOff>160020</xdr:rowOff>
                  </from>
                  <to>
                    <xdr:col>12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3" name="Check Box 103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20</xdr:row>
                    <xdr:rowOff>160020</xdr:rowOff>
                  </from>
                  <to>
                    <xdr:col>12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4" name="Check Box 104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21</xdr:row>
                    <xdr:rowOff>160020</xdr:rowOff>
                  </from>
                  <to>
                    <xdr:col>12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5" name="Check Box 105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22</xdr:row>
                    <xdr:rowOff>160020</xdr:rowOff>
                  </from>
                  <to>
                    <xdr:col>12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6" name="Check Box 106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23</xdr:row>
                    <xdr:rowOff>160020</xdr:rowOff>
                  </from>
                  <to>
                    <xdr:col>12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7" name="Check Box 107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24</xdr:row>
                    <xdr:rowOff>137160</xdr:rowOff>
                  </from>
                  <to>
                    <xdr:col>12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8" name="Check Box 108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25</xdr:row>
                    <xdr:rowOff>137160</xdr:rowOff>
                  </from>
                  <to>
                    <xdr:col>12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9" name="Check Box 109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26</xdr:row>
                    <xdr:rowOff>137160</xdr:rowOff>
                  </from>
                  <to>
                    <xdr:col>12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0" name="Check Box 110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27</xdr:row>
                    <xdr:rowOff>137160</xdr:rowOff>
                  </from>
                  <to>
                    <xdr:col>12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1" name="Check Box 111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28</xdr:row>
                    <xdr:rowOff>137160</xdr:rowOff>
                  </from>
                  <to>
                    <xdr:col>12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2" name="Check Box 112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29</xdr:row>
                    <xdr:rowOff>137160</xdr:rowOff>
                  </from>
                  <to>
                    <xdr:col>12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3" name="Check Box 113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30</xdr:row>
                    <xdr:rowOff>137160</xdr:rowOff>
                  </from>
                  <to>
                    <xdr:col>12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4" name="Check Box 114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31</xdr:row>
                    <xdr:rowOff>137160</xdr:rowOff>
                  </from>
                  <to>
                    <xdr:col>12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5" name="Check Box 115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32</xdr:row>
                    <xdr:rowOff>137160</xdr:rowOff>
                  </from>
                  <to>
                    <xdr:col>12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6" name="Check Box 116">
              <controlPr defaultSize="0" autoFill="0" autoLine="0" autoPict="0" altText="Check Box 5">
                <anchor moveWithCells="1">
                  <from>
                    <xdr:col>12</xdr:col>
                    <xdr:colOff>76200</xdr:colOff>
                    <xdr:row>33</xdr:row>
                    <xdr:rowOff>144780</xdr:rowOff>
                  </from>
                  <to>
                    <xdr:col>12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7" name="Check Box 117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</xdr:row>
                    <xdr:rowOff>144780</xdr:rowOff>
                  </from>
                  <to>
                    <xdr:col>13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8" name="Check Box 118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</xdr:row>
                    <xdr:rowOff>144780</xdr:rowOff>
                  </from>
                  <to>
                    <xdr:col>13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9" name="Check Box 119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3</xdr:row>
                    <xdr:rowOff>144780</xdr:rowOff>
                  </from>
                  <to>
                    <xdr:col>13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0" name="Check Box 120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4</xdr:row>
                    <xdr:rowOff>144780</xdr:rowOff>
                  </from>
                  <to>
                    <xdr:col>13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1" name="Check Box 121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5</xdr:row>
                    <xdr:rowOff>144780</xdr:rowOff>
                  </from>
                  <to>
                    <xdr:col>13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2" name="Check Box 122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6</xdr:row>
                    <xdr:rowOff>144780</xdr:rowOff>
                  </from>
                  <to>
                    <xdr:col>13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3" name="Check Box 123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7</xdr:row>
                    <xdr:rowOff>160020</xdr:rowOff>
                  </from>
                  <to>
                    <xdr:col>13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4" name="Check Box 124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8</xdr:row>
                    <xdr:rowOff>160020</xdr:rowOff>
                  </from>
                  <to>
                    <xdr:col>13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5" name="Check Box 125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9</xdr:row>
                    <xdr:rowOff>160020</xdr:rowOff>
                  </from>
                  <to>
                    <xdr:col>13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6" name="Check Box 126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10</xdr:row>
                    <xdr:rowOff>160020</xdr:rowOff>
                  </from>
                  <to>
                    <xdr:col>13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7" name="Check Box 127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11</xdr:row>
                    <xdr:rowOff>160020</xdr:rowOff>
                  </from>
                  <to>
                    <xdr:col>13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8" name="Check Box 128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12</xdr:row>
                    <xdr:rowOff>160020</xdr:rowOff>
                  </from>
                  <to>
                    <xdr:col>13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9" name="Check Box 129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13</xdr:row>
                    <xdr:rowOff>160020</xdr:rowOff>
                  </from>
                  <to>
                    <xdr:col>13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0" name="Check Box 130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14</xdr:row>
                    <xdr:rowOff>160020</xdr:rowOff>
                  </from>
                  <to>
                    <xdr:col>13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1" name="Check Box 131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15</xdr:row>
                    <xdr:rowOff>160020</xdr:rowOff>
                  </from>
                  <to>
                    <xdr:col>13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2" name="Check Box 132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16</xdr:row>
                    <xdr:rowOff>160020</xdr:rowOff>
                  </from>
                  <to>
                    <xdr:col>13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3" name="Check Box 133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17</xdr:row>
                    <xdr:rowOff>160020</xdr:rowOff>
                  </from>
                  <to>
                    <xdr:col>13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4" name="Check Box 134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18</xdr:row>
                    <xdr:rowOff>160020</xdr:rowOff>
                  </from>
                  <to>
                    <xdr:col>13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5" name="Check Box 135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19</xdr:row>
                    <xdr:rowOff>160020</xdr:rowOff>
                  </from>
                  <to>
                    <xdr:col>13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6" name="Check Box 136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20</xdr:row>
                    <xdr:rowOff>160020</xdr:rowOff>
                  </from>
                  <to>
                    <xdr:col>13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7" name="Check Box 137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21</xdr:row>
                    <xdr:rowOff>160020</xdr:rowOff>
                  </from>
                  <to>
                    <xdr:col>13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8" name="Check Box 138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22</xdr:row>
                    <xdr:rowOff>160020</xdr:rowOff>
                  </from>
                  <to>
                    <xdr:col>13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9" name="Check Box 139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23</xdr:row>
                    <xdr:rowOff>160020</xdr:rowOff>
                  </from>
                  <to>
                    <xdr:col>13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0" name="Check Box 140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24</xdr:row>
                    <xdr:rowOff>137160</xdr:rowOff>
                  </from>
                  <to>
                    <xdr:col>13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1" name="Check Box 141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25</xdr:row>
                    <xdr:rowOff>137160</xdr:rowOff>
                  </from>
                  <to>
                    <xdr:col>13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2" name="Check Box 142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26</xdr:row>
                    <xdr:rowOff>137160</xdr:rowOff>
                  </from>
                  <to>
                    <xdr:col>13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3" name="Check Box 143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27</xdr:row>
                    <xdr:rowOff>137160</xdr:rowOff>
                  </from>
                  <to>
                    <xdr:col>13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4" name="Check Box 144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28</xdr:row>
                    <xdr:rowOff>137160</xdr:rowOff>
                  </from>
                  <to>
                    <xdr:col>13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5" name="Check Box 145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29</xdr:row>
                    <xdr:rowOff>137160</xdr:rowOff>
                  </from>
                  <to>
                    <xdr:col>13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6" name="Check Box 146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30</xdr:row>
                    <xdr:rowOff>137160</xdr:rowOff>
                  </from>
                  <to>
                    <xdr:col>13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7" name="Check Box 147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31</xdr:row>
                    <xdr:rowOff>137160</xdr:rowOff>
                  </from>
                  <to>
                    <xdr:col>13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8" name="Check Box 148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32</xdr:row>
                    <xdr:rowOff>137160</xdr:rowOff>
                  </from>
                  <to>
                    <xdr:col>13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9" name="Check Box 149">
              <controlPr defaultSize="0" autoFill="0" autoLine="0" autoPict="0" altText="Check Box 5">
                <anchor moveWithCells="1">
                  <from>
                    <xdr:col>13</xdr:col>
                    <xdr:colOff>76200</xdr:colOff>
                    <xdr:row>33</xdr:row>
                    <xdr:rowOff>144780</xdr:rowOff>
                  </from>
                  <to>
                    <xdr:col>13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0" name="Check Box 150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</xdr:row>
                    <xdr:rowOff>144780</xdr:rowOff>
                  </from>
                  <to>
                    <xdr:col>14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1" name="Check Box 151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</xdr:row>
                    <xdr:rowOff>144780</xdr:rowOff>
                  </from>
                  <to>
                    <xdr:col>14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2" name="Check Box 152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3</xdr:row>
                    <xdr:rowOff>144780</xdr:rowOff>
                  </from>
                  <to>
                    <xdr:col>14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3" name="Check Box 153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4</xdr:row>
                    <xdr:rowOff>144780</xdr:rowOff>
                  </from>
                  <to>
                    <xdr:col>14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4" name="Check Box 154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5</xdr:row>
                    <xdr:rowOff>144780</xdr:rowOff>
                  </from>
                  <to>
                    <xdr:col>14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5" name="Check Box 155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6</xdr:row>
                    <xdr:rowOff>144780</xdr:rowOff>
                  </from>
                  <to>
                    <xdr:col>14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6" name="Check Box 156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7</xdr:row>
                    <xdr:rowOff>160020</xdr:rowOff>
                  </from>
                  <to>
                    <xdr:col>14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7" name="Check Box 157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8</xdr:row>
                    <xdr:rowOff>160020</xdr:rowOff>
                  </from>
                  <to>
                    <xdr:col>14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8" name="Check Box 158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9</xdr:row>
                    <xdr:rowOff>160020</xdr:rowOff>
                  </from>
                  <to>
                    <xdr:col>14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9" name="Check Box 159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10</xdr:row>
                    <xdr:rowOff>160020</xdr:rowOff>
                  </from>
                  <to>
                    <xdr:col>14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0" name="Check Box 160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11</xdr:row>
                    <xdr:rowOff>160020</xdr:rowOff>
                  </from>
                  <to>
                    <xdr:col>14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1" name="Check Box 161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12</xdr:row>
                    <xdr:rowOff>160020</xdr:rowOff>
                  </from>
                  <to>
                    <xdr:col>14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2" name="Check Box 162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13</xdr:row>
                    <xdr:rowOff>160020</xdr:rowOff>
                  </from>
                  <to>
                    <xdr:col>14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3" name="Check Box 163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14</xdr:row>
                    <xdr:rowOff>160020</xdr:rowOff>
                  </from>
                  <to>
                    <xdr:col>14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4" name="Check Box 164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15</xdr:row>
                    <xdr:rowOff>160020</xdr:rowOff>
                  </from>
                  <to>
                    <xdr:col>14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5" name="Check Box 165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16</xdr:row>
                    <xdr:rowOff>160020</xdr:rowOff>
                  </from>
                  <to>
                    <xdr:col>14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6" name="Check Box 166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17</xdr:row>
                    <xdr:rowOff>160020</xdr:rowOff>
                  </from>
                  <to>
                    <xdr:col>14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7" name="Check Box 167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18</xdr:row>
                    <xdr:rowOff>160020</xdr:rowOff>
                  </from>
                  <to>
                    <xdr:col>14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8" name="Check Box 168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19</xdr:row>
                    <xdr:rowOff>160020</xdr:rowOff>
                  </from>
                  <to>
                    <xdr:col>14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9" name="Check Box 169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20</xdr:row>
                    <xdr:rowOff>160020</xdr:rowOff>
                  </from>
                  <to>
                    <xdr:col>14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0" name="Check Box 170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21</xdr:row>
                    <xdr:rowOff>160020</xdr:rowOff>
                  </from>
                  <to>
                    <xdr:col>14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1" name="Check Box 171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22</xdr:row>
                    <xdr:rowOff>160020</xdr:rowOff>
                  </from>
                  <to>
                    <xdr:col>14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2" name="Check Box 172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23</xdr:row>
                    <xdr:rowOff>160020</xdr:rowOff>
                  </from>
                  <to>
                    <xdr:col>14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3" name="Check Box 173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24</xdr:row>
                    <xdr:rowOff>137160</xdr:rowOff>
                  </from>
                  <to>
                    <xdr:col>14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4" name="Check Box 174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25</xdr:row>
                    <xdr:rowOff>137160</xdr:rowOff>
                  </from>
                  <to>
                    <xdr:col>14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5" name="Check Box 175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26</xdr:row>
                    <xdr:rowOff>137160</xdr:rowOff>
                  </from>
                  <to>
                    <xdr:col>14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6" name="Check Box 176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27</xdr:row>
                    <xdr:rowOff>137160</xdr:rowOff>
                  </from>
                  <to>
                    <xdr:col>14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7" name="Check Box 177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28</xdr:row>
                    <xdr:rowOff>137160</xdr:rowOff>
                  </from>
                  <to>
                    <xdr:col>14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8" name="Check Box 178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29</xdr:row>
                    <xdr:rowOff>137160</xdr:rowOff>
                  </from>
                  <to>
                    <xdr:col>14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9" name="Check Box 179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30</xdr:row>
                    <xdr:rowOff>137160</xdr:rowOff>
                  </from>
                  <to>
                    <xdr:col>14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0" name="Check Box 180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31</xdr:row>
                    <xdr:rowOff>137160</xdr:rowOff>
                  </from>
                  <to>
                    <xdr:col>14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1" name="Check Box 181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32</xdr:row>
                    <xdr:rowOff>137160</xdr:rowOff>
                  </from>
                  <to>
                    <xdr:col>14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2" name="Check Box 182">
              <controlPr defaultSize="0" autoFill="0" autoLine="0" autoPict="0" altText="Check Box 5">
                <anchor moveWithCells="1">
                  <from>
                    <xdr:col>14</xdr:col>
                    <xdr:colOff>76200</xdr:colOff>
                    <xdr:row>33</xdr:row>
                    <xdr:rowOff>144780</xdr:rowOff>
                  </from>
                  <to>
                    <xdr:col>14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3" name="Check Box 183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</xdr:row>
                    <xdr:rowOff>144780</xdr:rowOff>
                  </from>
                  <to>
                    <xdr:col>15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4" name="Check Box 184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</xdr:row>
                    <xdr:rowOff>144780</xdr:rowOff>
                  </from>
                  <to>
                    <xdr:col>15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5" name="Check Box 185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3</xdr:row>
                    <xdr:rowOff>144780</xdr:rowOff>
                  </from>
                  <to>
                    <xdr:col>15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6" name="Check Box 186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4</xdr:row>
                    <xdr:rowOff>144780</xdr:rowOff>
                  </from>
                  <to>
                    <xdr:col>15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7" name="Check Box 187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5</xdr:row>
                    <xdr:rowOff>144780</xdr:rowOff>
                  </from>
                  <to>
                    <xdr:col>15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8" name="Check Box 188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6</xdr:row>
                    <xdr:rowOff>144780</xdr:rowOff>
                  </from>
                  <to>
                    <xdr:col>15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9" name="Check Box 189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7</xdr:row>
                    <xdr:rowOff>160020</xdr:rowOff>
                  </from>
                  <to>
                    <xdr:col>15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0" name="Check Box 190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8</xdr:row>
                    <xdr:rowOff>160020</xdr:rowOff>
                  </from>
                  <to>
                    <xdr:col>15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1" name="Check Box 191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9</xdr:row>
                    <xdr:rowOff>160020</xdr:rowOff>
                  </from>
                  <to>
                    <xdr:col>15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2" name="Check Box 192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10</xdr:row>
                    <xdr:rowOff>160020</xdr:rowOff>
                  </from>
                  <to>
                    <xdr:col>15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3" name="Check Box 193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11</xdr:row>
                    <xdr:rowOff>160020</xdr:rowOff>
                  </from>
                  <to>
                    <xdr:col>15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4" name="Check Box 194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12</xdr:row>
                    <xdr:rowOff>160020</xdr:rowOff>
                  </from>
                  <to>
                    <xdr:col>15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5" name="Check Box 195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13</xdr:row>
                    <xdr:rowOff>160020</xdr:rowOff>
                  </from>
                  <to>
                    <xdr:col>15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6" name="Check Box 196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14</xdr:row>
                    <xdr:rowOff>160020</xdr:rowOff>
                  </from>
                  <to>
                    <xdr:col>15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7" name="Check Box 197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15</xdr:row>
                    <xdr:rowOff>160020</xdr:rowOff>
                  </from>
                  <to>
                    <xdr:col>15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8" name="Check Box 198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16</xdr:row>
                    <xdr:rowOff>160020</xdr:rowOff>
                  </from>
                  <to>
                    <xdr:col>15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99" name="Check Box 199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17</xdr:row>
                    <xdr:rowOff>160020</xdr:rowOff>
                  </from>
                  <to>
                    <xdr:col>15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0" name="Check Box 200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18</xdr:row>
                    <xdr:rowOff>160020</xdr:rowOff>
                  </from>
                  <to>
                    <xdr:col>15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1" name="Check Box 201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19</xdr:row>
                    <xdr:rowOff>160020</xdr:rowOff>
                  </from>
                  <to>
                    <xdr:col>15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2" name="Check Box 202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20</xdr:row>
                    <xdr:rowOff>160020</xdr:rowOff>
                  </from>
                  <to>
                    <xdr:col>15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3" name="Check Box 203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21</xdr:row>
                    <xdr:rowOff>160020</xdr:rowOff>
                  </from>
                  <to>
                    <xdr:col>15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4" name="Check Box 204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22</xdr:row>
                    <xdr:rowOff>160020</xdr:rowOff>
                  </from>
                  <to>
                    <xdr:col>15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5" name="Check Box 205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23</xdr:row>
                    <xdr:rowOff>160020</xdr:rowOff>
                  </from>
                  <to>
                    <xdr:col>15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6" name="Check Box 206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24</xdr:row>
                    <xdr:rowOff>137160</xdr:rowOff>
                  </from>
                  <to>
                    <xdr:col>15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7" name="Check Box 207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25</xdr:row>
                    <xdr:rowOff>137160</xdr:rowOff>
                  </from>
                  <to>
                    <xdr:col>15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8" name="Check Box 208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26</xdr:row>
                    <xdr:rowOff>137160</xdr:rowOff>
                  </from>
                  <to>
                    <xdr:col>15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09" name="Check Box 209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27</xdr:row>
                    <xdr:rowOff>137160</xdr:rowOff>
                  </from>
                  <to>
                    <xdr:col>15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0" name="Check Box 210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28</xdr:row>
                    <xdr:rowOff>137160</xdr:rowOff>
                  </from>
                  <to>
                    <xdr:col>15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1" name="Check Box 211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29</xdr:row>
                    <xdr:rowOff>137160</xdr:rowOff>
                  </from>
                  <to>
                    <xdr:col>15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2" name="Check Box 212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30</xdr:row>
                    <xdr:rowOff>137160</xdr:rowOff>
                  </from>
                  <to>
                    <xdr:col>15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3" name="Check Box 213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31</xdr:row>
                    <xdr:rowOff>137160</xdr:rowOff>
                  </from>
                  <to>
                    <xdr:col>15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4" name="Check Box 214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32</xdr:row>
                    <xdr:rowOff>137160</xdr:rowOff>
                  </from>
                  <to>
                    <xdr:col>15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5" name="Check Box 215">
              <controlPr defaultSize="0" autoFill="0" autoLine="0" autoPict="0" altText="Check Box 5">
                <anchor moveWithCells="1">
                  <from>
                    <xdr:col>15</xdr:col>
                    <xdr:colOff>76200</xdr:colOff>
                    <xdr:row>33</xdr:row>
                    <xdr:rowOff>144780</xdr:rowOff>
                  </from>
                  <to>
                    <xdr:col>15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6" name="Check Box 216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</xdr:row>
                    <xdr:rowOff>144780</xdr:rowOff>
                  </from>
                  <to>
                    <xdr:col>16</xdr:col>
                    <xdr:colOff>388620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7" name="Check Box 217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</xdr:row>
                    <xdr:rowOff>144780</xdr:rowOff>
                  </from>
                  <to>
                    <xdr:col>16</xdr:col>
                    <xdr:colOff>388620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8" name="Check Box 218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3</xdr:row>
                    <xdr:rowOff>144780</xdr:rowOff>
                  </from>
                  <to>
                    <xdr:col>16</xdr:col>
                    <xdr:colOff>388620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19" name="Check Box 219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4</xdr:row>
                    <xdr:rowOff>144780</xdr:rowOff>
                  </from>
                  <to>
                    <xdr:col>16</xdr:col>
                    <xdr:colOff>388620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0" name="Check Box 220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5</xdr:row>
                    <xdr:rowOff>144780</xdr:rowOff>
                  </from>
                  <to>
                    <xdr:col>16</xdr:col>
                    <xdr:colOff>388620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1" name="Check Box 221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6</xdr:row>
                    <xdr:rowOff>144780</xdr:rowOff>
                  </from>
                  <to>
                    <xdr:col>16</xdr:col>
                    <xdr:colOff>388620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2" name="Check Box 222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7</xdr:row>
                    <xdr:rowOff>160020</xdr:rowOff>
                  </from>
                  <to>
                    <xdr:col>16</xdr:col>
                    <xdr:colOff>388620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3" name="Check Box 223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8</xdr:row>
                    <xdr:rowOff>160020</xdr:rowOff>
                  </from>
                  <to>
                    <xdr:col>16</xdr:col>
                    <xdr:colOff>388620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4" name="Check Box 224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9</xdr:row>
                    <xdr:rowOff>160020</xdr:rowOff>
                  </from>
                  <to>
                    <xdr:col>16</xdr:col>
                    <xdr:colOff>388620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5" name="Check Box 225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10</xdr:row>
                    <xdr:rowOff>160020</xdr:rowOff>
                  </from>
                  <to>
                    <xdr:col>16</xdr:col>
                    <xdr:colOff>388620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6" name="Check Box 226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11</xdr:row>
                    <xdr:rowOff>160020</xdr:rowOff>
                  </from>
                  <to>
                    <xdr:col>16</xdr:col>
                    <xdr:colOff>388620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7" name="Check Box 227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12</xdr:row>
                    <xdr:rowOff>160020</xdr:rowOff>
                  </from>
                  <to>
                    <xdr:col>16</xdr:col>
                    <xdr:colOff>388620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8" name="Check Box 228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13</xdr:row>
                    <xdr:rowOff>160020</xdr:rowOff>
                  </from>
                  <to>
                    <xdr:col>16</xdr:col>
                    <xdr:colOff>388620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29" name="Check Box 229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14</xdr:row>
                    <xdr:rowOff>160020</xdr:rowOff>
                  </from>
                  <to>
                    <xdr:col>16</xdr:col>
                    <xdr:colOff>388620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0" name="Check Box 230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15</xdr:row>
                    <xdr:rowOff>160020</xdr:rowOff>
                  </from>
                  <to>
                    <xdr:col>16</xdr:col>
                    <xdr:colOff>388620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1" name="Check Box 231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16</xdr:row>
                    <xdr:rowOff>160020</xdr:rowOff>
                  </from>
                  <to>
                    <xdr:col>16</xdr:col>
                    <xdr:colOff>388620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2" name="Check Box 232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17</xdr:row>
                    <xdr:rowOff>160020</xdr:rowOff>
                  </from>
                  <to>
                    <xdr:col>16</xdr:col>
                    <xdr:colOff>388620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3" name="Check Box 233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18</xdr:row>
                    <xdr:rowOff>160020</xdr:rowOff>
                  </from>
                  <to>
                    <xdr:col>16</xdr:col>
                    <xdr:colOff>388620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4" name="Check Box 234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19</xdr:row>
                    <xdr:rowOff>160020</xdr:rowOff>
                  </from>
                  <to>
                    <xdr:col>16</xdr:col>
                    <xdr:colOff>388620</xdr:colOff>
                    <xdr:row>21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5" name="Check Box 235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20</xdr:row>
                    <xdr:rowOff>160020</xdr:rowOff>
                  </from>
                  <to>
                    <xdr:col>16</xdr:col>
                    <xdr:colOff>388620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6" name="Check Box 236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21</xdr:row>
                    <xdr:rowOff>160020</xdr:rowOff>
                  </from>
                  <to>
                    <xdr:col>16</xdr:col>
                    <xdr:colOff>388620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7" name="Check Box 237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22</xdr:row>
                    <xdr:rowOff>160020</xdr:rowOff>
                  </from>
                  <to>
                    <xdr:col>16</xdr:col>
                    <xdr:colOff>388620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8" name="Check Box 238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23</xdr:row>
                    <xdr:rowOff>160020</xdr:rowOff>
                  </from>
                  <to>
                    <xdr:col>16</xdr:col>
                    <xdr:colOff>388620</xdr:colOff>
                    <xdr:row>25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39" name="Check Box 239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24</xdr:row>
                    <xdr:rowOff>137160</xdr:rowOff>
                  </from>
                  <to>
                    <xdr:col>16</xdr:col>
                    <xdr:colOff>388620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0" name="Check Box 240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25</xdr:row>
                    <xdr:rowOff>137160</xdr:rowOff>
                  </from>
                  <to>
                    <xdr:col>16</xdr:col>
                    <xdr:colOff>388620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1" name="Check Box 241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26</xdr:row>
                    <xdr:rowOff>137160</xdr:rowOff>
                  </from>
                  <to>
                    <xdr:col>16</xdr:col>
                    <xdr:colOff>388620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2" name="Check Box 242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27</xdr:row>
                    <xdr:rowOff>137160</xdr:rowOff>
                  </from>
                  <to>
                    <xdr:col>16</xdr:col>
                    <xdr:colOff>388620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3" name="Check Box 243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28</xdr:row>
                    <xdr:rowOff>137160</xdr:rowOff>
                  </from>
                  <to>
                    <xdr:col>16</xdr:col>
                    <xdr:colOff>388620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4" name="Check Box 244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29</xdr:row>
                    <xdr:rowOff>137160</xdr:rowOff>
                  </from>
                  <to>
                    <xdr:col>16</xdr:col>
                    <xdr:colOff>388620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5" name="Check Box 245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30</xdr:row>
                    <xdr:rowOff>137160</xdr:rowOff>
                  </from>
                  <to>
                    <xdr:col>16</xdr:col>
                    <xdr:colOff>388620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6" name="Check Box 246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31</xdr:row>
                    <xdr:rowOff>137160</xdr:rowOff>
                  </from>
                  <to>
                    <xdr:col>16</xdr:col>
                    <xdr:colOff>388620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7" name="Check Box 247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32</xdr:row>
                    <xdr:rowOff>137160</xdr:rowOff>
                  </from>
                  <to>
                    <xdr:col>16</xdr:col>
                    <xdr:colOff>388620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8" name="Check Box 248">
              <controlPr defaultSize="0" autoFill="0" autoLine="0" autoPict="0" altText="Check Box 5">
                <anchor moveWithCells="1">
                  <from>
                    <xdr:col>16</xdr:col>
                    <xdr:colOff>76200</xdr:colOff>
                    <xdr:row>33</xdr:row>
                    <xdr:rowOff>144780</xdr:rowOff>
                  </from>
                  <to>
                    <xdr:col>16</xdr:col>
                    <xdr:colOff>388620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49" name="Drop Down 249">
              <controlPr defaultSize="0" autoLine="0" autoPict="0">
                <anchor moveWithCells="1">
                  <from>
                    <xdr:col>0</xdr:col>
                    <xdr:colOff>556260</xdr:colOff>
                    <xdr:row>38</xdr:row>
                    <xdr:rowOff>7620</xdr:rowOff>
                  </from>
                  <to>
                    <xdr:col>1</xdr:col>
                    <xdr:colOff>0</xdr:colOff>
                    <xdr:row>38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0" name="Drop Down 250">
              <controlPr defaultSize="0" autoLine="0" autoPict="0">
                <anchor moveWithCells="1">
                  <from>
                    <xdr:col>1</xdr:col>
                    <xdr:colOff>15240</xdr:colOff>
                    <xdr:row>29</xdr:row>
                    <xdr:rowOff>7620</xdr:rowOff>
                  </from>
                  <to>
                    <xdr:col>1</xdr:col>
                    <xdr:colOff>1066800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1" name="Drop Down 251">
              <controlPr defaultSize="0" autoLine="0" autoPict="0">
                <anchor moveWithCells="1">
                  <from>
                    <xdr:col>1</xdr:col>
                    <xdr:colOff>15240</xdr:colOff>
                    <xdr:row>37</xdr:row>
                    <xdr:rowOff>7620</xdr:rowOff>
                  </from>
                  <to>
                    <xdr:col>1</xdr:col>
                    <xdr:colOff>1066800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2" name="Drop Down 252">
              <controlPr defaultSize="0" autoLine="0" autoPict="0">
                <anchor moveWithCells="1">
                  <from>
                    <xdr:col>0</xdr:col>
                    <xdr:colOff>571500</xdr:colOff>
                    <xdr:row>30</xdr:row>
                    <xdr:rowOff>7620</xdr:rowOff>
                  </from>
                  <to>
                    <xdr:col>0</xdr:col>
                    <xdr:colOff>1684020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3" name="Drop Down 254">
              <controlPr defaultSize="0" autoLine="0" autoPict="0">
                <anchor moveWithCells="1">
                  <from>
                    <xdr:col>2</xdr:col>
                    <xdr:colOff>15240</xdr:colOff>
                    <xdr:row>27</xdr:row>
                    <xdr:rowOff>7620</xdr:rowOff>
                  </from>
                  <to>
                    <xdr:col>3</xdr:col>
                    <xdr:colOff>83820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4" name="Drop Down 255">
              <controlPr defaultSize="0" autoLine="0" autoPict="0">
                <anchor moveWithCells="1">
                  <from>
                    <xdr:col>2</xdr:col>
                    <xdr:colOff>15240</xdr:colOff>
                    <xdr:row>35</xdr:row>
                    <xdr:rowOff>7620</xdr:rowOff>
                  </from>
                  <to>
                    <xdr:col>3</xdr:col>
                    <xdr:colOff>76200</xdr:colOff>
                    <xdr:row>36</xdr:row>
                    <xdr:rowOff>7620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6" operator="greaterThan" id="{A333B9BC-C681-4B53-A76A-D1B3AA891112}">
            <xm:f>Switches!$I$4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45" operator="greaterThan" id="{7AFA8744-62E3-48FE-8374-EAC1C1AD0D73}">
            <xm:f>Switches!$J$4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4" operator="lessThan" id="{DED4CB0B-46ED-4220-AC87-3026ACCDBF0B}">
            <xm:f>Switches!$J$6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ellIs" priority="44" operator="greaterThan" id="{6238E805-7DCB-401F-91A5-F44686509440}">
            <xm:f>Switches!$K$4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3" operator="lessThan" id="{321FB85D-2752-4919-AA3E-4E194F0DEE16}">
            <xm:f>Switches!$K$6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cellIs" priority="43" operator="greaterThan" id="{FC6AEBF7-4F28-478D-9F35-0420711D5BFB}">
            <xm:f>Switches!$L$4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cellIs" priority="42" operator="greaterThan" id="{DEF746EC-7E5B-4A24-86C8-3A6AA5F308B2}">
            <xm:f>Switches!$M$4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12" operator="lessThan" id="{2B023BB2-6DCA-46D9-B807-BE84944A8BA4}">
            <xm:f>Switches!$N$6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1" operator="greaterThan" id="{C04FC184-92F1-43F5-9AB8-AC8B67B25613}">
            <xm:f>Switches!$N$4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D23</xm:sqref>
        </x14:conditionalFormatting>
        <x14:conditionalFormatting xmlns:xm="http://schemas.microsoft.com/office/excel/2006/main">
          <x14:cfRule type="cellIs" priority="11" operator="greaterThan" id="{C6DF8905-3696-44AA-AAFD-0F6BEACE4266}">
            <xm:f>Switches!$M$4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ellIs" priority="10" operator="greaterThan" id="{8485EDBA-0E5D-497E-BCEB-A4CD9ACA3941}">
            <xm:f>Switches!$M$4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6335-19CE-449C-9736-39252232E740}">
  <sheetPr>
    <tabColor theme="9" tint="0.39997558519241921"/>
  </sheetPr>
  <dimension ref="A1:AH46"/>
  <sheetViews>
    <sheetView workbookViewId="0">
      <selection activeCell="A7" sqref="A7"/>
    </sheetView>
  </sheetViews>
  <sheetFormatPr defaultRowHeight="14.4" x14ac:dyDescent="0.3"/>
  <cols>
    <col min="2" max="2" width="10.77734375" customWidth="1"/>
    <col min="5" max="5" width="10.5546875" bestFit="1" customWidth="1"/>
    <col min="10" max="10" width="8.109375" customWidth="1"/>
  </cols>
  <sheetData>
    <row r="1" spans="1:34" x14ac:dyDescent="0.3">
      <c r="A1" s="465" t="s">
        <v>1062</v>
      </c>
      <c r="B1" s="466">
        <f>Info!B1</f>
        <v>0</v>
      </c>
      <c r="C1" s="466"/>
      <c r="D1" s="466"/>
      <c r="E1" s="563" t="s">
        <v>1072</v>
      </c>
      <c r="F1" s="563"/>
      <c r="G1" s="466"/>
      <c r="H1" s="563" t="s">
        <v>1070</v>
      </c>
      <c r="I1" s="563"/>
      <c r="J1" s="467"/>
    </row>
    <row r="2" spans="1:34" x14ac:dyDescent="0.3">
      <c r="A2" s="468" t="s">
        <v>29</v>
      </c>
      <c r="B2" t="e">
        <f>Info!D14</f>
        <v>#N/A</v>
      </c>
      <c r="H2" s="493" t="s">
        <v>1066</v>
      </c>
      <c r="I2" t="s">
        <v>1067</v>
      </c>
      <c r="J2" s="469"/>
    </row>
    <row r="3" spans="1:34" x14ac:dyDescent="0.3">
      <c r="A3" s="468" t="s">
        <v>1161</v>
      </c>
      <c r="B3" s="421">
        <f>Info!B5</f>
        <v>0</v>
      </c>
      <c r="C3" s="564" t="str">
        <f>Info!G17</f>
        <v/>
      </c>
      <c r="D3" s="564"/>
      <c r="E3" s="564"/>
      <c r="F3" s="564"/>
      <c r="H3" s="493" t="s">
        <v>1063</v>
      </c>
      <c r="I3" t="str">
        <f>Info!B10&amp;""""</f>
        <v>0.00001"</v>
      </c>
      <c r="J3" s="469"/>
    </row>
    <row r="4" spans="1:34" x14ac:dyDescent="0.3">
      <c r="A4" s="468" t="s">
        <v>1069</v>
      </c>
      <c r="B4" s="528">
        <f>Switches!BI8</f>
        <v>1</v>
      </c>
      <c r="H4" s="493" t="s">
        <v>594</v>
      </c>
      <c r="I4" t="e">
        <f>Info!B16&amp;""""</f>
        <v>#N/A</v>
      </c>
      <c r="J4" s="469"/>
    </row>
    <row r="5" spans="1:34" x14ac:dyDescent="0.3">
      <c r="A5" s="468" t="s">
        <v>606</v>
      </c>
      <c r="B5" s="529" t="e">
        <f>AVERAGE(G9,G11,G14,G17,G19,G21,G22)</f>
        <v>#DIV/0!</v>
      </c>
      <c r="H5" s="493" t="s">
        <v>1064</v>
      </c>
      <c r="I5" t="str">
        <f>IF(Switches!U2=1,Switches!U3,Switches!U4)</f>
        <v>Manufacturer</v>
      </c>
      <c r="J5" s="469"/>
    </row>
    <row r="6" spans="1:34" x14ac:dyDescent="0.3">
      <c r="A6" s="468" t="s">
        <v>1079</v>
      </c>
      <c r="B6" s="408" t="e">
        <f>AVERAGE(H9,H11,H14,H17,H19,H21,H22)</f>
        <v>#DIV/0!</v>
      </c>
      <c r="H6" s="493" t="s">
        <v>1065</v>
      </c>
      <c r="I6" t="s">
        <v>1068</v>
      </c>
      <c r="J6" s="469"/>
    </row>
    <row r="7" spans="1:34" x14ac:dyDescent="0.3">
      <c r="A7" s="468"/>
      <c r="J7" s="469"/>
    </row>
    <row r="8" spans="1:34" x14ac:dyDescent="0.3">
      <c r="A8" s="468"/>
      <c r="B8" s="83" t="s">
        <v>509</v>
      </c>
      <c r="C8" s="83" t="s">
        <v>953</v>
      </c>
      <c r="D8" s="83" t="s">
        <v>698</v>
      </c>
      <c r="E8" s="83" t="s">
        <v>952</v>
      </c>
      <c r="F8" s="83" t="s">
        <v>824</v>
      </c>
      <c r="G8" s="83" t="s">
        <v>606</v>
      </c>
      <c r="H8" s="83" t="s">
        <v>607</v>
      </c>
      <c r="J8" s="469"/>
      <c r="AB8" s="83" t="s">
        <v>509</v>
      </c>
      <c r="AC8" s="83" t="s">
        <v>953</v>
      </c>
      <c r="AD8" s="83" t="s">
        <v>698</v>
      </c>
      <c r="AE8" s="83" t="s">
        <v>952</v>
      </c>
      <c r="AF8" s="83" t="s">
        <v>824</v>
      </c>
      <c r="AG8" s="83" t="s">
        <v>606</v>
      </c>
      <c r="AH8" s="83" t="s">
        <v>607</v>
      </c>
    </row>
    <row r="9" spans="1:34" x14ac:dyDescent="0.3">
      <c r="A9" s="468"/>
      <c r="B9" s="501" t="str">
        <f>IF(Switches!BD3&gt;1,Qualer!AB9,"")</f>
        <v/>
      </c>
      <c r="C9" s="502" t="str">
        <f>IF(Switches!BD3&gt;1,Qualer!AC9,"")</f>
        <v/>
      </c>
      <c r="D9" s="502" t="str">
        <f>IF(Switches!BD3&gt;1,Qualer!AD9,"")</f>
        <v/>
      </c>
      <c r="E9" s="505" t="str">
        <f>IF(Switches!BD3&gt;1,Qualer!AE9,"")</f>
        <v/>
      </c>
      <c r="F9" s="503" t="str">
        <f>IF(Switches!BD3&gt;1,Qualer!AF9,"")</f>
        <v/>
      </c>
      <c r="G9" s="504" t="str">
        <f>IF(Switches!BD3&gt;1,Qualer!AG9,"")</f>
        <v/>
      </c>
      <c r="H9" s="505" t="str">
        <f>IF(Switches!BD3&gt;1,Qualer!AH9,"")</f>
        <v/>
      </c>
      <c r="J9" s="469"/>
      <c r="AB9" s="501" t="s">
        <v>776</v>
      </c>
      <c r="AC9" s="502" t="e">
        <f>Switches!J4</f>
        <v>#N/A</v>
      </c>
      <c r="AD9" s="502">
        <f>IF(Switches!BD3=2,Length!S12,IF(Switches!BD3=3,'VPT (ASME)'!P4,IF(Switches!BD3=4,'Euni (ISO)'!L3,0)))</f>
        <v>0</v>
      </c>
      <c r="AE9" s="503" t="e">
        <f>ROUND(170+0.18*Info!B16/2,0)</f>
        <v>#N/A</v>
      </c>
      <c r="AF9" s="503" t="str">
        <f>Switches!AH42</f>
        <v>N/A</v>
      </c>
      <c r="AG9" s="504">
        <f>IF(Switches!BD3=2,Switches!BD26,IF(Switches!BD3=3,Switches!BD28,IF(Switches!BD3=4,Switches!BD30,0)))</f>
        <v>0</v>
      </c>
      <c r="AH9" s="505">
        <f>IF(Switches!BD3=2,Switches!BD27,IF(Switches!BD3=3,Switches!BD29,IF(Switches!BD3=4,Switches!BD31,0)))</f>
        <v>0</v>
      </c>
    </row>
    <row r="10" spans="1:34" x14ac:dyDescent="0.3">
      <c r="A10" s="468"/>
      <c r="B10" s="400" t="str">
        <f>IF(Switches!BC3&gt;1,Qualer!AB10,"")</f>
        <v/>
      </c>
      <c r="C10" s="351" t="str">
        <f>IF(Switches!BC3&gt;1,Qualer!AC10,"")</f>
        <v/>
      </c>
      <c r="D10" s="351" t="str">
        <f>IF(Switches!BC3&gt;1,Qualer!AD10,"")</f>
        <v/>
      </c>
      <c r="E10" s="500" t="str">
        <f>IF(Switches!BC3&gt;1,Qualer!AE10,"")</f>
        <v/>
      </c>
      <c r="F10" s="81" t="str">
        <f>IF(Switches!BC3&gt;1,Qualer!AF10,"")</f>
        <v/>
      </c>
      <c r="G10" s="499" t="str">
        <f>IF(Switches!BC3&gt;1,Qualer!AG10,"")</f>
        <v/>
      </c>
      <c r="H10" s="500" t="str">
        <f>IF(Switches!BC3&gt;1,Qualer!AH10,"")</f>
        <v/>
      </c>
      <c r="J10" s="469"/>
      <c r="AB10" s="400" t="str">
        <f>IF(Switches!AA2=1,"SPAT-1-X","")</f>
        <v>SPAT-1-X</v>
      </c>
      <c r="AC10" s="351" t="e">
        <f>IF(Switches!AA2=1,AC11,"")</f>
        <v>#N/A</v>
      </c>
      <c r="AD10" s="351">
        <f>IF(Switches!AA2=1,Switches!BC17,"")</f>
        <v>0</v>
      </c>
      <c r="AE10" s="81">
        <f>IF(Switches!AA2=1,AE11,"")</f>
        <v>90</v>
      </c>
      <c r="AF10" s="81" t="str">
        <f>IF(Switches!AA2=1,AF11,"")</f>
        <v>N/A</v>
      </c>
      <c r="AG10" s="499">
        <f>IF(Switches!AA2=1,AG11,"")</f>
        <v>0</v>
      </c>
      <c r="AH10" s="500">
        <f>IF(Switches!AA2=1,AH11,"")</f>
        <v>0</v>
      </c>
    </row>
    <row r="11" spans="1:34" x14ac:dyDescent="0.3">
      <c r="A11" s="468"/>
      <c r="B11" s="400" t="str">
        <f>IF(Switches!BC3&gt;1,Qualer!AB11,"")</f>
        <v/>
      </c>
      <c r="C11" s="351" t="str">
        <f>IF(Switches!BC3&gt;1,Qualer!AC11,"")</f>
        <v/>
      </c>
      <c r="D11" s="351" t="str">
        <f>IF(Switches!BC3&gt;1,Qualer!AD11,"")</f>
        <v/>
      </c>
      <c r="E11" s="500" t="str">
        <f>IF(Switches!BC3&gt;1,Qualer!AE11,"")</f>
        <v/>
      </c>
      <c r="F11" s="500" t="str">
        <f>IF(Switches!BC3&gt;1,Qualer!AF11,"")</f>
        <v/>
      </c>
      <c r="G11" s="499" t="str">
        <f>IF(Switches!BC3&gt;1,Qualer!AG11,"")</f>
        <v/>
      </c>
      <c r="H11" s="500" t="str">
        <f>IF(Switches!BC3&gt;1,Qualer!AH11,"")</f>
        <v/>
      </c>
      <c r="J11" s="469"/>
      <c r="AB11" s="400" t="str">
        <f>IF(Switches!AA2=1,"SPAT-1-Y","SPAT-1")</f>
        <v>SPAT-1-Y</v>
      </c>
      <c r="AC11" s="351" t="e">
        <f>Switches!I4</f>
        <v>#N/A</v>
      </c>
      <c r="AD11" s="351">
        <f>IF(Switches!AA2=1,Switches!BC18,Switches!BC20)</f>
        <v>0</v>
      </c>
      <c r="AE11" s="81">
        <v>90</v>
      </c>
      <c r="AF11" s="81" t="s">
        <v>54</v>
      </c>
      <c r="AG11" s="499">
        <f>SPAT1!L4</f>
        <v>0</v>
      </c>
      <c r="AH11" s="500">
        <f>SPAT1!L5</f>
        <v>0</v>
      </c>
    </row>
    <row r="12" spans="1:34" x14ac:dyDescent="0.3">
      <c r="A12" s="468"/>
      <c r="B12" s="400" t="str">
        <f>IF(Switches!BC3&gt;1,Qualer!AB12,"")</f>
        <v/>
      </c>
      <c r="C12" s="351" t="str">
        <f>IF(Switches!BC3&gt;1,Qualer!AC12,"")</f>
        <v/>
      </c>
      <c r="D12" s="351" t="str">
        <f>IF(Switches!BC3&gt;1,Qualer!AD12,"")</f>
        <v/>
      </c>
      <c r="E12" s="500" t="str">
        <f>IF(Switches!BC3&gt;1,Qualer!AE12,"")</f>
        <v/>
      </c>
      <c r="F12" s="500" t="str">
        <f>IF(Switches!BC3&gt;1,Qualer!AF12,"")</f>
        <v/>
      </c>
      <c r="G12" s="499" t="str">
        <f>IF(Switches!BC3&gt;1,Qualer!AG12,"")</f>
        <v/>
      </c>
      <c r="H12" s="500" t="str">
        <f>IF(Switches!BC3&gt;1,Qualer!AH12,"")</f>
        <v/>
      </c>
      <c r="J12" s="469"/>
      <c r="AB12" s="400" t="str">
        <f>IF(Switches!AA2=1,"SPAT-1-Z","")</f>
        <v>SPAT-1-Z</v>
      </c>
      <c r="AC12" s="351" t="e">
        <f>AC10</f>
        <v>#N/A</v>
      </c>
      <c r="AD12" s="351">
        <f>IF(Switches!AA2=1,Switches!BC19,"")</f>
        <v>0</v>
      </c>
      <c r="AE12" s="81">
        <f>AE10</f>
        <v>90</v>
      </c>
      <c r="AF12" s="81" t="str">
        <f>AF10</f>
        <v>N/A</v>
      </c>
      <c r="AG12" s="499">
        <f>AG10</f>
        <v>0</v>
      </c>
      <c r="AH12" s="500">
        <f>AH10</f>
        <v>0</v>
      </c>
    </row>
    <row r="13" spans="1:34" x14ac:dyDescent="0.3">
      <c r="A13" s="468"/>
      <c r="B13" s="494" t="str">
        <f>IF(Switches!BC3&gt;2,Qualer!AB13,"")</f>
        <v/>
      </c>
      <c r="C13" s="495" t="str">
        <f>IF(Switches!BC3&gt;2,Qualer!AC13,"")</f>
        <v/>
      </c>
      <c r="D13" s="495" t="str">
        <f>IF(Switches!BC3&gt;2,Qualer!AD13,"")</f>
        <v/>
      </c>
      <c r="E13" s="498" t="str">
        <f>IF(Switches!BC3&gt;2,Qualer!AE13,"")</f>
        <v/>
      </c>
      <c r="F13" s="496" t="str">
        <f>IF(Switches!BC3&gt;2,Qualer!AF13,"")</f>
        <v/>
      </c>
      <c r="G13" s="497" t="str">
        <f>IF(Switches!BC3&gt;2,Qualer!AG13,"")</f>
        <v/>
      </c>
      <c r="H13" s="498" t="str">
        <f>IF(Switches!BC3&gt;2,Qualer!AH13,"")</f>
        <v/>
      </c>
      <c r="J13" s="469"/>
      <c r="AB13" s="494" t="str">
        <f>IF(Switches!AA2=1,"SPAT-2-X","")</f>
        <v>SPAT-2-X</v>
      </c>
      <c r="AC13" s="495" t="e">
        <f>IF(Switches!AA2=1,AC14,"")</f>
        <v>#N/A</v>
      </c>
      <c r="AD13" s="495">
        <f>IF(Switches!AA2=1,Switches!BC21,"")</f>
        <v>0</v>
      </c>
      <c r="AE13" s="496">
        <f>IF(Switches!AA2=1,AE14,"")</f>
        <v>90</v>
      </c>
      <c r="AF13" s="496" t="str">
        <f>IF(Switches!AA2=1,AF14,"")</f>
        <v>N/A</v>
      </c>
      <c r="AG13" s="497">
        <f>IF(Switches!AA2=1,AG14,"")</f>
        <v>0</v>
      </c>
      <c r="AH13" s="498">
        <f>IF(Switches!AA2=1,AH14,"")</f>
        <v>0</v>
      </c>
    </row>
    <row r="14" spans="1:34" x14ac:dyDescent="0.3">
      <c r="A14" s="468"/>
      <c r="B14" s="494" t="str">
        <f>IF(Switches!BC3&gt;2,Qualer!AB14,"")</f>
        <v/>
      </c>
      <c r="C14" s="495" t="str">
        <f>IF(Switches!BC3&gt;2,Qualer!AC14,"")</f>
        <v/>
      </c>
      <c r="D14" s="495" t="str">
        <f>IF(Switches!BC3&gt;2,Qualer!AD14,"")</f>
        <v/>
      </c>
      <c r="E14" s="498" t="str">
        <f>IF(Switches!BC3&gt;2,Qualer!AE14,"")</f>
        <v/>
      </c>
      <c r="F14" s="496" t="str">
        <f>IF(Switches!BC3&gt;2,Qualer!AF14,"")</f>
        <v/>
      </c>
      <c r="G14" s="497" t="str">
        <f>IF(Switches!BC3&gt;2,Qualer!AG14,"")</f>
        <v/>
      </c>
      <c r="H14" s="498" t="str">
        <f>IF(Switches!BC3&gt;2,Qualer!AH14,"")</f>
        <v/>
      </c>
      <c r="J14" s="469"/>
      <c r="AB14" s="494" t="str">
        <f>IF(Switches!AA2=1,"SPAT-2-Y","SPAT-2")</f>
        <v>SPAT-2-Y</v>
      </c>
      <c r="AC14" s="495" t="e">
        <f>Switches!I4</f>
        <v>#N/A</v>
      </c>
      <c r="AD14" s="495">
        <f>IF(Switches!AA2=1,Switches!BC22,Switches!BC24)</f>
        <v>0</v>
      </c>
      <c r="AE14" s="496">
        <v>90</v>
      </c>
      <c r="AF14" s="496" t="s">
        <v>54</v>
      </c>
      <c r="AG14" s="497">
        <f>SPAT2!L4</f>
        <v>0</v>
      </c>
      <c r="AH14" s="498">
        <f>SPAT2!L5</f>
        <v>0</v>
      </c>
    </row>
    <row r="15" spans="1:34" x14ac:dyDescent="0.3">
      <c r="A15" s="468"/>
      <c r="B15" s="494" t="str">
        <f>IF(Switches!BC3&gt;2,Qualer!AB15,"")</f>
        <v/>
      </c>
      <c r="C15" s="495" t="str">
        <f>IF(Switches!BC3&gt;2,Qualer!AC15,"")</f>
        <v/>
      </c>
      <c r="D15" s="495" t="str">
        <f>IF(Switches!BC3&gt;2,Qualer!AD15,"")</f>
        <v/>
      </c>
      <c r="E15" s="498" t="str">
        <f>IF(Switches!BC3&gt;2,Qualer!AE15,"")</f>
        <v/>
      </c>
      <c r="F15" s="496" t="str">
        <f>IF(Switches!BC3&gt;2,Qualer!AF15,"")</f>
        <v/>
      </c>
      <c r="G15" s="497" t="str">
        <f>IF(Switches!BC3&gt;2,Qualer!AG15,"")</f>
        <v/>
      </c>
      <c r="H15" s="498" t="str">
        <f>IF(Switches!BC3&gt;2,Qualer!AH15,"")</f>
        <v/>
      </c>
      <c r="J15" s="469"/>
      <c r="AB15" s="494" t="str">
        <f>IF(Switches!AA2=1,"SPAT-2-Z","")</f>
        <v>SPAT-2-Z</v>
      </c>
      <c r="AC15" s="495" t="e">
        <f>AC13</f>
        <v>#N/A</v>
      </c>
      <c r="AD15" s="495">
        <f>IF(Switches!AA2=1,Switches!BC23,"")</f>
        <v>0</v>
      </c>
      <c r="AE15" s="496">
        <f>AE13</f>
        <v>90</v>
      </c>
      <c r="AF15" s="496" t="str">
        <f>AF13</f>
        <v>N/A</v>
      </c>
      <c r="AG15" s="497">
        <f>AG13</f>
        <v>0</v>
      </c>
      <c r="AH15" s="498">
        <f>AH13</f>
        <v>0</v>
      </c>
    </row>
    <row r="16" spans="1:34" x14ac:dyDescent="0.3">
      <c r="A16" s="468"/>
      <c r="B16" s="400" t="str">
        <f>IF(Switches!BC3&gt;2,Qualer!AB16,"")</f>
        <v/>
      </c>
      <c r="C16" s="351" t="str">
        <f>IF(Switches!BC3&gt;2,Qualer!AC16,"")</f>
        <v/>
      </c>
      <c r="D16" s="351" t="str">
        <f>IF(Switches!BC3&gt;2,Qualer!AD16,"")</f>
        <v/>
      </c>
      <c r="E16" s="500" t="str">
        <f>IF(Switches!BC3&gt;2,Qualer!AE16,"")</f>
        <v/>
      </c>
      <c r="F16" s="81" t="str">
        <f>IF(Switches!BC3&gt;2,Qualer!AF16,"")</f>
        <v/>
      </c>
      <c r="G16" s="499" t="str">
        <f>IF(Switches!BC3&gt;2,Qualer!AG16,"")</f>
        <v/>
      </c>
      <c r="H16" s="500" t="str">
        <f>IF(Switches!BC3&gt;2,Qualer!AH16,"")</f>
        <v/>
      </c>
      <c r="J16" s="469"/>
      <c r="AB16" s="400" t="str">
        <f>IF(Switches!AA2=1,"SPAT-3-X","")</f>
        <v>SPAT-3-X</v>
      </c>
      <c r="AC16" s="351" t="e">
        <f>IF(Switches!AA2=1,AC17,"")</f>
        <v>#N/A</v>
      </c>
      <c r="AD16" s="351">
        <f>IF(Switches!AA2=1,Switches!BC25,"")</f>
        <v>0</v>
      </c>
      <c r="AE16" s="81">
        <f>IF(Switches!AA2=1,AE17,"")</f>
        <v>90</v>
      </c>
      <c r="AF16" s="81" t="str">
        <f>IF(Switches!AA2=1,AF17,"")</f>
        <v>N/A</v>
      </c>
      <c r="AG16" s="499">
        <f>IF(Switches!AA2=1,AG17,"")</f>
        <v>0</v>
      </c>
      <c r="AH16" s="500">
        <f>IF(Switches!AA2=1,AH17,"")</f>
        <v>0</v>
      </c>
    </row>
    <row r="17" spans="1:34" x14ac:dyDescent="0.3">
      <c r="A17" s="468"/>
      <c r="B17" s="400" t="str">
        <f>IF(Switches!BC3&gt;2,Qualer!AB17,"")</f>
        <v/>
      </c>
      <c r="C17" s="351" t="str">
        <f>IF(Switches!BC3&gt;2,Qualer!AC17,"")</f>
        <v/>
      </c>
      <c r="D17" s="351" t="str">
        <f>IF(Switches!BC3&gt;2,Qualer!AD17,"")</f>
        <v/>
      </c>
      <c r="E17" s="500" t="str">
        <f>IF(Switches!BC3&gt;2,Qualer!AE17,"")</f>
        <v/>
      </c>
      <c r="F17" s="81" t="str">
        <f>IF(Switches!BC3&gt;2,Qualer!AF17,"")</f>
        <v/>
      </c>
      <c r="G17" s="499" t="str">
        <f>IF(Switches!BC3&gt;2,Qualer!AG17,"")</f>
        <v/>
      </c>
      <c r="H17" s="500" t="str">
        <f>IF(Switches!BC3&gt;2,Qualer!AH17,"")</f>
        <v/>
      </c>
      <c r="J17" s="469"/>
      <c r="AB17" s="400" t="str">
        <f>IF(Switches!AA2=1,"SPAT-3-Y","SPAT-3")</f>
        <v>SPAT-3-Y</v>
      </c>
      <c r="AC17" s="351" t="e">
        <f>Switches!I4</f>
        <v>#N/A</v>
      </c>
      <c r="AD17" s="351">
        <f>IF(Switches!AA2=1,Switches!BC26,Switches!BC28)</f>
        <v>0</v>
      </c>
      <c r="AE17" s="81">
        <v>90</v>
      </c>
      <c r="AF17" s="81" t="s">
        <v>54</v>
      </c>
      <c r="AG17" s="499">
        <f>SPAT3!L4</f>
        <v>0</v>
      </c>
      <c r="AH17" s="500">
        <f>SPAT3!L5</f>
        <v>0</v>
      </c>
    </row>
    <row r="18" spans="1:34" x14ac:dyDescent="0.3">
      <c r="A18" s="468"/>
      <c r="B18" s="400" t="str">
        <f>IF(Switches!BC3&gt;2,Qualer!AB18,"")</f>
        <v/>
      </c>
      <c r="C18" s="351" t="str">
        <f>IF(Switches!BC3&gt;2,Qualer!AC18,"")</f>
        <v/>
      </c>
      <c r="D18" s="351" t="str">
        <f>IF(Switches!BC3&gt;2,Qualer!AD18,"")</f>
        <v/>
      </c>
      <c r="E18" s="500" t="str">
        <f>IF(Switches!BC3&gt;2,Qualer!AE18,"")</f>
        <v/>
      </c>
      <c r="F18" s="81" t="str">
        <f>IF(Switches!BC3&gt;2,Qualer!AF18,"")</f>
        <v/>
      </c>
      <c r="G18" s="499" t="str">
        <f>IF(Switches!BC3&gt;2,Qualer!AG18,"")</f>
        <v/>
      </c>
      <c r="H18" s="500" t="str">
        <f>IF(Switches!BC3&gt;2,Qualer!AH18,"")</f>
        <v/>
      </c>
      <c r="J18" s="469"/>
      <c r="AB18" s="400" t="str">
        <f>IF(Switches!AA2=1,"SPAT-3-Z","")</f>
        <v>SPAT-3-Z</v>
      </c>
      <c r="AC18" s="351" t="e">
        <f>AC16</f>
        <v>#N/A</v>
      </c>
      <c r="AD18" s="351">
        <f>IF(Switches!AA2=1,Switches!BC27,"")</f>
        <v>0</v>
      </c>
      <c r="AE18" s="81">
        <f>AE16</f>
        <v>90</v>
      </c>
      <c r="AF18" s="81" t="str">
        <f>AF16</f>
        <v>N/A</v>
      </c>
      <c r="AG18" s="499">
        <f>AG16</f>
        <v>0</v>
      </c>
      <c r="AH18" s="500">
        <f>AH16</f>
        <v>0</v>
      </c>
    </row>
    <row r="19" spans="1:34" x14ac:dyDescent="0.3">
      <c r="A19" s="468"/>
      <c r="B19" s="511" t="str">
        <f>IF(Switches!BE3&gt;1,Qualer!AB19,"")</f>
        <v/>
      </c>
      <c r="C19" s="512" t="str">
        <f>IF(Switches!BE3&gt;1,Qualer!AC19,"")</f>
        <v/>
      </c>
      <c r="D19" s="512" t="str">
        <f>IF(Switches!BE3&gt;1,Qualer!AD19,"")</f>
        <v/>
      </c>
      <c r="E19" s="515" t="str">
        <f>IF(Switches!BE3&gt;1,Qualer!AE19,"")</f>
        <v/>
      </c>
      <c r="F19" s="513" t="str">
        <f>IF(Switches!BE3&gt;1,Qualer!AF19,"")</f>
        <v/>
      </c>
      <c r="G19" s="514" t="str">
        <f>IF(Switches!BE3&gt;1,Qualer!AG19,"")</f>
        <v/>
      </c>
      <c r="H19" s="515" t="str">
        <f>IF(Switches!BE3&gt;1,Qualer!AH19,"")</f>
        <v/>
      </c>
      <c r="J19" s="469"/>
      <c r="AB19" s="511" t="s">
        <v>16</v>
      </c>
      <c r="AC19" s="512" t="e">
        <f>Switches!K4</f>
        <v>#N/A</v>
      </c>
      <c r="AD19" s="512" t="e">
        <f>Probing!C20</f>
        <v>#N/A</v>
      </c>
      <c r="AE19" s="513">
        <v>55</v>
      </c>
      <c r="AF19" s="513" t="e">
        <f>Probing!AR14</f>
        <v>#N/A</v>
      </c>
      <c r="AG19" s="514">
        <f>Probing!C3</f>
        <v>0</v>
      </c>
      <c r="AH19" s="515">
        <f>Probing!D3</f>
        <v>0</v>
      </c>
    </row>
    <row r="20" spans="1:34" x14ac:dyDescent="0.3">
      <c r="A20" s="468"/>
      <c r="B20" s="516" t="str">
        <f>IF(Switches!BE3&gt;1,Qualer!AB20,"")</f>
        <v/>
      </c>
      <c r="C20" s="353" t="str">
        <f>IF(Switches!BE3&gt;1,Qualer!AC20,"")</f>
        <v/>
      </c>
      <c r="D20" s="353" t="str">
        <f>IF(Switches!BE3&gt;1,Qualer!AD20,"")</f>
        <v/>
      </c>
      <c r="E20" s="519" t="str">
        <f>IF(Switches!BE3&gt;1,Qualer!AE20,"")</f>
        <v/>
      </c>
      <c r="F20" s="517" t="str">
        <f>F19</f>
        <v/>
      </c>
      <c r="G20" s="518" t="str">
        <f>G19</f>
        <v/>
      </c>
      <c r="H20" s="519" t="str">
        <f>H19</f>
        <v/>
      </c>
      <c r="J20" s="469"/>
      <c r="AB20" s="516" t="s">
        <v>17</v>
      </c>
      <c r="AC20" s="353" t="e">
        <f>Switches!L4</f>
        <v>#N/A</v>
      </c>
      <c r="AD20" s="353">
        <f>Probing!C21</f>
        <v>0</v>
      </c>
      <c r="AE20" s="517">
        <v>55</v>
      </c>
      <c r="AF20" s="517" t="e">
        <f>AF19</f>
        <v>#N/A</v>
      </c>
      <c r="AG20" s="518">
        <f>AG19</f>
        <v>0</v>
      </c>
      <c r="AH20" s="519">
        <f>AH19</f>
        <v>0</v>
      </c>
    </row>
    <row r="21" spans="1:34" x14ac:dyDescent="0.3">
      <c r="A21" s="468"/>
      <c r="B21" s="506" t="str">
        <f>IF(Switches!BF3&gt;1,Qualer!AB21,"")</f>
        <v/>
      </c>
      <c r="C21" s="507" t="str">
        <f>IF(Switches!BF3&gt;1,Qualer!AC21,"")</f>
        <v/>
      </c>
      <c r="D21" s="507" t="str">
        <f>IF(Switches!BF3&gt;1,Qualer!AD21,"")</f>
        <v/>
      </c>
      <c r="E21" s="510" t="str">
        <f>IF(Switches!BF3&gt;1,Qualer!AE21,"")</f>
        <v/>
      </c>
      <c r="F21" s="508" t="str">
        <f>IF(Switches!BF3&gt;1,Qualer!AF21,"")</f>
        <v/>
      </c>
      <c r="G21" s="509" t="str">
        <f>IF(Switches!BF3&gt;1,Qualer!AG21,"")</f>
        <v/>
      </c>
      <c r="H21" s="510" t="str">
        <f>IF(Switches!BF3&gt;1,Qualer!AH21,"")</f>
        <v/>
      </c>
      <c r="J21" s="469"/>
      <c r="AB21" s="506" t="s">
        <v>839</v>
      </c>
      <c r="AC21" s="507" t="e">
        <f>Switches!M4</f>
        <v>#N/A</v>
      </c>
      <c r="AD21" s="507">
        <f>'Articulated Location'!D14</f>
        <v>0</v>
      </c>
      <c r="AE21" s="508">
        <v>55</v>
      </c>
      <c r="AF21" s="508" t="e">
        <f>'Articulated Location'!AR14</f>
        <v>#N/A</v>
      </c>
      <c r="AG21" s="509">
        <f>'Articulated Location'!C1</f>
        <v>0</v>
      </c>
      <c r="AH21" s="510">
        <f>'Articulated Location'!E1</f>
        <v>0</v>
      </c>
    </row>
    <row r="22" spans="1:34" x14ac:dyDescent="0.3">
      <c r="A22" s="468"/>
      <c r="B22" s="389" t="str">
        <f>IF(Switches!BG3&gt;1,Qualer!AB22,"")</f>
        <v/>
      </c>
      <c r="C22" s="520" t="str">
        <f>IF(Switches!BG3&gt;1,Qualer!AC22,"")</f>
        <v/>
      </c>
      <c r="D22" s="520" t="str">
        <f>IF(Switches!BG3&gt;1,Qualer!AD22,"")</f>
        <v/>
      </c>
      <c r="E22" s="522" t="str">
        <f>IF(Switches!BG3&gt;1,Qualer!AE22,"")</f>
        <v/>
      </c>
      <c r="F22" s="82" t="str">
        <f>IF(Switches!BG3&gt;1,Qualer!AF22,"")</f>
        <v/>
      </c>
      <c r="G22" s="521" t="str">
        <f>IF(Switches!BG3&gt;1,Qualer!AG22,"")</f>
        <v/>
      </c>
      <c r="H22" s="522" t="str">
        <f>IF(Switches!BG3&gt;1,Qualer!AH22,"")</f>
        <v/>
      </c>
      <c r="J22" s="469"/>
      <c r="AB22" s="389" t="s">
        <v>830</v>
      </c>
      <c r="AC22" s="520" t="str">
        <f>IF(Switches!N4="N/A",Switches!N5,Switches!N4)</f>
        <v>Capability</v>
      </c>
      <c r="AD22" s="520" t="e">
        <f>EDPT!F10</f>
        <v>#N/A</v>
      </c>
      <c r="AE22" s="82">
        <v>55</v>
      </c>
      <c r="AF22" s="82" t="e">
        <f>EDPT!AR14</f>
        <v>#N/A</v>
      </c>
      <c r="AG22" s="521">
        <f>EDPT!C3</f>
        <v>0</v>
      </c>
      <c r="AH22" s="522">
        <f>EDPT!C4</f>
        <v>0</v>
      </c>
    </row>
    <row r="23" spans="1:34" ht="15" thickBot="1" x14ac:dyDescent="0.35">
      <c r="A23" s="470"/>
      <c r="B23" s="471"/>
      <c r="C23" s="471"/>
      <c r="D23" s="471"/>
      <c r="E23" s="471"/>
      <c r="F23" s="471"/>
      <c r="G23" s="471"/>
      <c r="H23" s="471"/>
      <c r="I23" s="471"/>
      <c r="J23" s="472"/>
    </row>
    <row r="24" spans="1:34" x14ac:dyDescent="0.3">
      <c r="A24" s="465" t="s">
        <v>1062</v>
      </c>
      <c r="B24" s="466">
        <f>Info!B25</f>
        <v>0</v>
      </c>
      <c r="C24" s="466"/>
      <c r="D24" s="466"/>
      <c r="E24" s="563" t="s">
        <v>976</v>
      </c>
      <c r="F24" s="563"/>
      <c r="G24" s="466"/>
      <c r="H24" s="563" t="s">
        <v>1070</v>
      </c>
      <c r="I24" s="563"/>
      <c r="J24" s="469"/>
    </row>
    <row r="25" spans="1:34" x14ac:dyDescent="0.3">
      <c r="A25" s="468" t="s">
        <v>29</v>
      </c>
      <c r="B25" t="str">
        <f>Info!D29</f>
        <v xml:space="preserve"> </v>
      </c>
      <c r="H25" s="493" t="s">
        <v>1066</v>
      </c>
      <c r="I25" t="s">
        <v>1067</v>
      </c>
      <c r="J25" s="469"/>
    </row>
    <row r="26" spans="1:34" x14ac:dyDescent="0.3">
      <c r="A26" s="468"/>
      <c r="H26" s="493" t="s">
        <v>1064</v>
      </c>
      <c r="I26" t="str">
        <f>IF(Switches!U8=1,Switches!U3,Switches!U4)</f>
        <v>Manufacturer</v>
      </c>
      <c r="J26" s="469"/>
    </row>
    <row r="27" spans="1:34" x14ac:dyDescent="0.3">
      <c r="A27" s="468" t="s">
        <v>1069</v>
      </c>
      <c r="B27" s="528">
        <v>2</v>
      </c>
      <c r="H27" s="493" t="s">
        <v>1065</v>
      </c>
      <c r="I27" t="s">
        <v>1068</v>
      </c>
      <c r="J27" s="469"/>
    </row>
    <row r="28" spans="1:34" x14ac:dyDescent="0.3">
      <c r="A28" s="468"/>
      <c r="J28" s="469"/>
    </row>
    <row r="29" spans="1:34" x14ac:dyDescent="0.3">
      <c r="A29" s="468"/>
      <c r="B29" s="83" t="s">
        <v>509</v>
      </c>
      <c r="C29" s="83" t="s">
        <v>953</v>
      </c>
      <c r="D29" s="83" t="s">
        <v>698</v>
      </c>
      <c r="E29" s="83" t="s">
        <v>952</v>
      </c>
      <c r="F29" s="83" t="s">
        <v>824</v>
      </c>
      <c r="G29" s="83" t="s">
        <v>606</v>
      </c>
      <c r="H29" s="83" t="s">
        <v>607</v>
      </c>
      <c r="J29" s="469"/>
      <c r="AB29" s="83" t="s">
        <v>509</v>
      </c>
      <c r="AC29" s="83" t="s">
        <v>953</v>
      </c>
      <c r="AD29" s="83" t="s">
        <v>698</v>
      </c>
      <c r="AE29" s="83" t="s">
        <v>952</v>
      </c>
      <c r="AF29" s="83" t="s">
        <v>824</v>
      </c>
      <c r="AG29" s="83" t="s">
        <v>606</v>
      </c>
      <c r="AH29" s="83" t="s">
        <v>607</v>
      </c>
    </row>
    <row r="30" spans="1:34" x14ac:dyDescent="0.3">
      <c r="A30" s="468"/>
      <c r="B30" s="501" t="str">
        <f>IF(Info!$B$28="","",AB30)</f>
        <v/>
      </c>
      <c r="C30" s="502" t="str">
        <f>IF(Info!$B$28="","",AC30)</f>
        <v/>
      </c>
      <c r="D30" s="502" t="str">
        <f>IF(Info!$B$28="","",AD30)</f>
        <v/>
      </c>
      <c r="E30" s="526" t="str">
        <f>IF(Info!$B$28="","",AE30)</f>
        <v/>
      </c>
      <c r="F30" s="501" t="str">
        <f>IF(Info!$B$28="","",AF30)</f>
        <v/>
      </c>
      <c r="G30" s="527" t="str">
        <f>IF(Info!$B$28="","",AG30)</f>
        <v/>
      </c>
      <c r="H30" s="526" t="str">
        <f>IF(Info!$B$28="","",AH30)</f>
        <v/>
      </c>
      <c r="J30" s="469"/>
      <c r="AB30" s="501" t="s">
        <v>1071</v>
      </c>
      <c r="AC30" s="502" t="str">
        <f>Switches!BX3</f>
        <v>N/A</v>
      </c>
      <c r="AD30" s="502">
        <f>Info!D31</f>
        <v>0</v>
      </c>
      <c r="AE30" s="503">
        <v>55</v>
      </c>
      <c r="AF30" s="503" t="e">
        <f>LLP!AR14</f>
        <v>#N/A</v>
      </c>
      <c r="AG30" s="504">
        <f>LLP!C1</f>
        <v>0</v>
      </c>
      <c r="AH30" s="505">
        <f>LLP!E1</f>
        <v>0</v>
      </c>
    </row>
    <row r="31" spans="1:34" ht="15" thickBot="1" x14ac:dyDescent="0.35">
      <c r="A31" s="468"/>
      <c r="J31" s="469"/>
    </row>
    <row r="32" spans="1:34" x14ac:dyDescent="0.3">
      <c r="A32" s="465" t="s">
        <v>1062</v>
      </c>
      <c r="B32" s="466">
        <f>Info!B33</f>
        <v>0</v>
      </c>
      <c r="C32" s="466"/>
      <c r="D32" s="466"/>
      <c r="E32" s="563" t="s">
        <v>977</v>
      </c>
      <c r="F32" s="563"/>
      <c r="G32" s="466"/>
      <c r="H32" s="563" t="s">
        <v>1070</v>
      </c>
      <c r="I32" s="563"/>
      <c r="J32" s="467"/>
    </row>
    <row r="33" spans="1:34" x14ac:dyDescent="0.3">
      <c r="A33" s="468" t="s">
        <v>29</v>
      </c>
      <c r="B33" t="str">
        <f>Info!D37</f>
        <v xml:space="preserve"> </v>
      </c>
      <c r="H33" s="493" t="s">
        <v>1066</v>
      </c>
      <c r="I33" t="s">
        <v>1067</v>
      </c>
      <c r="J33" s="469"/>
    </row>
    <row r="34" spans="1:34" x14ac:dyDescent="0.3">
      <c r="A34" s="468"/>
      <c r="H34" s="493" t="s">
        <v>1064</v>
      </c>
      <c r="I34" t="str">
        <f>IF(Switches!U10=1,Switches!U3,Switches!U4)</f>
        <v>Manufacturer</v>
      </c>
      <c r="J34" s="469"/>
    </row>
    <row r="35" spans="1:34" x14ac:dyDescent="0.3">
      <c r="A35" s="468" t="s">
        <v>1069</v>
      </c>
      <c r="B35" s="528">
        <v>2</v>
      </c>
      <c r="H35" s="493" t="s">
        <v>1065</v>
      </c>
      <c r="I35" t="s">
        <v>1068</v>
      </c>
      <c r="J35" s="469"/>
    </row>
    <row r="36" spans="1:34" x14ac:dyDescent="0.3">
      <c r="A36" s="468"/>
      <c r="J36" s="469"/>
    </row>
    <row r="37" spans="1:34" x14ac:dyDescent="0.3">
      <c r="A37" s="468"/>
      <c r="B37" s="83" t="s">
        <v>509</v>
      </c>
      <c r="C37" s="83" t="s">
        <v>953</v>
      </c>
      <c r="D37" s="83" t="s">
        <v>698</v>
      </c>
      <c r="E37" s="83" t="s">
        <v>952</v>
      </c>
      <c r="F37" s="83" t="s">
        <v>824</v>
      </c>
      <c r="G37" s="83" t="s">
        <v>606</v>
      </c>
      <c r="H37" s="83" t="s">
        <v>607</v>
      </c>
      <c r="J37" s="469"/>
      <c r="AB37" s="83" t="s">
        <v>509</v>
      </c>
      <c r="AC37" s="83" t="s">
        <v>953</v>
      </c>
      <c r="AD37" s="83" t="s">
        <v>698</v>
      </c>
      <c r="AE37" s="83" t="s">
        <v>952</v>
      </c>
      <c r="AF37" s="83" t="s">
        <v>824</v>
      </c>
      <c r="AG37" s="83" t="s">
        <v>606</v>
      </c>
      <c r="AH37" s="83" t="s">
        <v>607</v>
      </c>
    </row>
    <row r="38" spans="1:34" x14ac:dyDescent="0.3">
      <c r="A38" s="468"/>
      <c r="B38" s="501" t="str">
        <f>IF(Info!$B$36="","",AB38)</f>
        <v/>
      </c>
      <c r="C38" s="502" t="str">
        <f>IF(Info!$B$36="","",AC38)</f>
        <v/>
      </c>
      <c r="D38" s="502" t="str">
        <f>IF(Info!$B$36="","",AD38)</f>
        <v/>
      </c>
      <c r="E38" s="526" t="str">
        <f>IF(Info!$B$36="","",AE38)</f>
        <v/>
      </c>
      <c r="F38" s="501" t="str">
        <f>IF(Info!$B$36="","",AF38)</f>
        <v/>
      </c>
      <c r="G38" s="527" t="str">
        <f>IF(Info!$B$36="","",AG38)</f>
        <v/>
      </c>
      <c r="H38" s="526" t="str">
        <f>IF(Info!$B$36="","",AH38)</f>
        <v/>
      </c>
      <c r="J38" s="469"/>
      <c r="AB38" s="501" t="s">
        <v>1071</v>
      </c>
      <c r="AC38" s="502" t="str">
        <f>Switches!CM3</f>
        <v>N/A</v>
      </c>
      <c r="AD38" s="502">
        <f>Info!D39</f>
        <v>0</v>
      </c>
      <c r="AE38" s="503">
        <v>55</v>
      </c>
      <c r="AF38" s="503" t="e">
        <f>'8-Axis'!AR14</f>
        <v>#N/A</v>
      </c>
      <c r="AG38" s="504">
        <f>'8-Axis'!C1</f>
        <v>0</v>
      </c>
      <c r="AH38" s="505">
        <f>'8-Axis'!E1</f>
        <v>0</v>
      </c>
    </row>
    <row r="39" spans="1:34" x14ac:dyDescent="0.3">
      <c r="A39" s="468"/>
      <c r="J39" s="469"/>
    </row>
    <row r="40" spans="1:34" x14ac:dyDescent="0.3">
      <c r="A40" s="468"/>
      <c r="J40" s="469"/>
    </row>
    <row r="41" spans="1:34" x14ac:dyDescent="0.3">
      <c r="A41" s="468"/>
      <c r="J41" s="469"/>
    </row>
    <row r="42" spans="1:34" x14ac:dyDescent="0.3">
      <c r="A42" s="468"/>
      <c r="J42" s="469"/>
    </row>
    <row r="43" spans="1:34" x14ac:dyDescent="0.3">
      <c r="A43" s="468"/>
      <c r="J43" s="469"/>
    </row>
    <row r="44" spans="1:34" x14ac:dyDescent="0.3">
      <c r="A44" s="468"/>
      <c r="J44" s="469"/>
    </row>
    <row r="45" spans="1:34" x14ac:dyDescent="0.3">
      <c r="A45" s="468"/>
      <c r="J45" s="469"/>
    </row>
    <row r="46" spans="1:34" ht="15" thickBot="1" x14ac:dyDescent="0.35">
      <c r="A46" s="470"/>
      <c r="B46" s="471"/>
      <c r="C46" s="471"/>
      <c r="D46" s="471"/>
      <c r="E46" s="471"/>
      <c r="F46" s="471"/>
      <c r="G46" s="471"/>
      <c r="H46" s="471"/>
      <c r="I46" s="471"/>
      <c r="J46" s="472"/>
    </row>
  </sheetData>
  <sheetProtection sheet="1" objects="1" scenarios="1"/>
  <mergeCells count="7">
    <mergeCell ref="H1:I1"/>
    <mergeCell ref="H24:I24"/>
    <mergeCell ref="H32:I32"/>
    <mergeCell ref="E1:F1"/>
    <mergeCell ref="E24:F24"/>
    <mergeCell ref="E32:F32"/>
    <mergeCell ref="C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6B9C-7BA1-4ED9-92D5-7DD69574B911}">
  <sheetPr>
    <tabColor theme="4" tint="0.39997558519241921"/>
    <pageSetUpPr fitToPage="1"/>
  </sheetPr>
  <dimension ref="A1:BK57"/>
  <sheetViews>
    <sheetView topLeftCell="L1" zoomScale="90" zoomScaleNormal="90" zoomScaleSheetLayoutView="75" workbookViewId="0">
      <selection activeCell="L4" sqref="L4"/>
    </sheetView>
  </sheetViews>
  <sheetFormatPr defaultRowHeight="13.2" x14ac:dyDescent="0.25"/>
  <cols>
    <col min="1" max="3" width="8.88671875" style="84"/>
    <col min="4" max="4" width="9.5546875" style="84" bestFit="1" customWidth="1"/>
    <col min="5" max="5" width="8.88671875" style="84"/>
    <col min="6" max="8" width="12.44140625" style="84" bestFit="1" customWidth="1"/>
    <col min="9" max="9" width="11.5546875" style="84" bestFit="1" customWidth="1"/>
    <col min="10" max="10" width="13.44140625" style="84" customWidth="1"/>
    <col min="11" max="11" width="8.88671875" style="84"/>
    <col min="12" max="12" width="10.6640625" style="84" customWidth="1"/>
    <col min="13" max="17" width="8.88671875" style="84"/>
    <col min="18" max="18" width="9.33203125" style="84" customWidth="1"/>
    <col min="19" max="20" width="9.33203125" style="84" bestFit="1" customWidth="1"/>
    <col min="21" max="21" width="8.88671875" style="84"/>
    <col min="22" max="22" width="12" style="84" bestFit="1" customWidth="1"/>
    <col min="23" max="24" width="11.44140625" style="84" customWidth="1"/>
    <col min="25" max="25" width="8.88671875" style="84"/>
    <col min="26" max="26" width="14.44140625" style="84" customWidth="1"/>
    <col min="27" max="27" width="12.44140625" style="84" bestFit="1" customWidth="1"/>
    <col min="28" max="32" width="8.88671875" style="84"/>
    <col min="33" max="33" width="12.109375" style="84" customWidth="1"/>
    <col min="34" max="44" width="8.88671875" style="84"/>
    <col min="45" max="45" width="9.77734375" style="84" bestFit="1" customWidth="1"/>
    <col min="46" max="51" width="8.88671875" style="84"/>
    <col min="52" max="52" width="15.44140625" style="84" customWidth="1"/>
    <col min="53" max="16384" width="8.88671875" style="84"/>
  </cols>
  <sheetData>
    <row r="1" spans="1:63" x14ac:dyDescent="0.25">
      <c r="A1" s="84" t="str">
        <f>"Report No. "&amp;AS4</f>
        <v>Report No. 0</v>
      </c>
      <c r="C1" s="85"/>
      <c r="D1" s="86"/>
      <c r="K1" s="85" t="str">
        <f>AV10</f>
        <v>Page 0 of 1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</row>
    <row r="2" spans="1:63" ht="30" customHeight="1" x14ac:dyDescent="0.4">
      <c r="L2" s="112"/>
      <c r="M2" s="113" t="str">
        <f>IF(AU9=TRUE,"SPAT (0-20%)","SPAT")</f>
        <v>SPAT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</row>
    <row r="3" spans="1:63" ht="27.6" x14ac:dyDescent="0.45">
      <c r="F3" s="87" t="s">
        <v>492</v>
      </c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565" t="s">
        <v>551</v>
      </c>
      <c r="AT3" s="566"/>
      <c r="AU3" s="567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</row>
    <row r="4" spans="1:63" ht="17.399999999999999" x14ac:dyDescent="0.3">
      <c r="F4" s="88" t="s">
        <v>493</v>
      </c>
      <c r="L4" s="125"/>
      <c r="M4" s="112" t="s">
        <v>542</v>
      </c>
      <c r="N4" s="112"/>
      <c r="O4" s="112" t="s">
        <v>508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37"/>
      <c r="AR4" s="140" t="s">
        <v>547</v>
      </c>
      <c r="AS4" s="132">
        <f>Info!B1</f>
        <v>0</v>
      </c>
      <c r="AT4" s="133"/>
      <c r="AU4" s="134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</row>
    <row r="5" spans="1:63" ht="17.399999999999999" x14ac:dyDescent="0.3">
      <c r="F5" s="88" t="s">
        <v>494</v>
      </c>
      <c r="L5" s="125"/>
      <c r="M5" s="112" t="s">
        <v>543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37"/>
      <c r="AR5" s="140" t="s">
        <v>495</v>
      </c>
      <c r="AS5" s="132">
        <f>Info!B2</f>
        <v>0</v>
      </c>
      <c r="AT5" s="133"/>
      <c r="AU5" s="134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</row>
    <row r="6" spans="1:63" x14ac:dyDescent="0.25"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37"/>
      <c r="AR6" s="140" t="s">
        <v>496</v>
      </c>
      <c r="AS6" s="132" t="e">
        <f>Info!D14</f>
        <v>#N/A</v>
      </c>
      <c r="AT6" s="133"/>
      <c r="AU6" s="134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</row>
    <row r="7" spans="1:63" ht="26.4" x14ac:dyDescent="0.5">
      <c r="F7" s="89" t="str">
        <f>IF(AU9=TRUE,"Single Point Articulation Test Record (0-20%)","Single Point Articulation Test Record")</f>
        <v>Single Point Articulation Test Record</v>
      </c>
      <c r="L7" s="112"/>
      <c r="M7" s="113"/>
      <c r="N7" s="115" t="s">
        <v>500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37"/>
      <c r="AR7" s="140" t="s">
        <v>498</v>
      </c>
      <c r="AS7" s="135">
        <f>Info!B8</f>
        <v>0</v>
      </c>
      <c r="AT7" s="133"/>
      <c r="AU7" s="134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</row>
    <row r="8" spans="1:63" ht="13.8" thickBot="1" x14ac:dyDescent="0.3">
      <c r="L8" s="112"/>
      <c r="M8" s="115" t="s">
        <v>513</v>
      </c>
      <c r="N8" s="115" t="s">
        <v>514</v>
      </c>
      <c r="O8" s="115" t="s">
        <v>515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37"/>
      <c r="AR8" s="140" t="s">
        <v>497</v>
      </c>
      <c r="AS8" s="136">
        <f>Info!B5</f>
        <v>0</v>
      </c>
      <c r="AT8" s="133"/>
      <c r="AU8" s="134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</row>
    <row r="9" spans="1:63" ht="17.399999999999999" x14ac:dyDescent="0.3">
      <c r="A9" s="90"/>
      <c r="B9" s="91" t="s">
        <v>495</v>
      </c>
      <c r="C9" s="90">
        <f>AS5</f>
        <v>0</v>
      </c>
      <c r="D9" s="90"/>
      <c r="E9" s="90"/>
      <c r="F9" s="90"/>
      <c r="G9" s="90"/>
      <c r="H9" s="90"/>
      <c r="I9" s="90"/>
      <c r="J9" s="90"/>
      <c r="K9" s="90"/>
      <c r="L9" s="112">
        <v>1</v>
      </c>
      <c r="M9" s="95"/>
      <c r="N9" s="96"/>
      <c r="O9" s="97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37"/>
      <c r="AR9" s="140" t="s">
        <v>549</v>
      </c>
      <c r="AS9" s="132">
        <f>Info!B6</f>
        <v>0</v>
      </c>
      <c r="AT9" s="138" t="s">
        <v>944</v>
      </c>
      <c r="AU9" s="134" t="b">
        <f>IF(Switches!BC3=3,TRUE,FALSE)</f>
        <v>0</v>
      </c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</row>
    <row r="10" spans="1:63" ht="17.399999999999999" x14ac:dyDescent="0.3">
      <c r="A10" s="90"/>
      <c r="B10" s="91" t="s">
        <v>496</v>
      </c>
      <c r="C10" s="90" t="e">
        <f>AS6</f>
        <v>#N/A</v>
      </c>
      <c r="D10" s="90"/>
      <c r="E10" s="90"/>
      <c r="F10" s="90"/>
      <c r="G10" s="90"/>
      <c r="H10" s="90"/>
      <c r="I10" s="91" t="s">
        <v>497</v>
      </c>
      <c r="J10" s="131">
        <f>AS8</f>
        <v>0</v>
      </c>
      <c r="K10" s="90"/>
      <c r="L10" s="112">
        <v>2</v>
      </c>
      <c r="M10" s="98"/>
      <c r="N10" s="99"/>
      <c r="O10" s="10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37"/>
      <c r="AR10" s="140" t="s">
        <v>552</v>
      </c>
      <c r="AS10" s="164">
        <f>Switches!BJ3</f>
        <v>0</v>
      </c>
      <c r="AT10" s="138" t="s">
        <v>548</v>
      </c>
      <c r="AU10" s="323">
        <f>Switches!BI8</f>
        <v>1</v>
      </c>
      <c r="AV10" s="112" t="str">
        <f>"Page "&amp;AS10&amp;" of "&amp;AU10</f>
        <v>Page 0 of 1</v>
      </c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</row>
    <row r="11" spans="1:63" ht="17.399999999999999" x14ac:dyDescent="0.3">
      <c r="A11" s="90"/>
      <c r="B11" s="91" t="s">
        <v>498</v>
      </c>
      <c r="C11" s="130">
        <f>AS7</f>
        <v>0</v>
      </c>
      <c r="D11" s="90"/>
      <c r="E11" s="90"/>
      <c r="F11" s="90"/>
      <c r="G11" s="90"/>
      <c r="H11" s="90"/>
      <c r="I11" s="91" t="s">
        <v>499</v>
      </c>
      <c r="J11" s="90">
        <f>AS9</f>
        <v>0</v>
      </c>
      <c r="K11" s="90"/>
      <c r="L11" s="112">
        <v>3</v>
      </c>
      <c r="M11" s="98"/>
      <c r="N11" s="99"/>
      <c r="O11" s="100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37"/>
      <c r="AR11" s="140" t="s">
        <v>521</v>
      </c>
      <c r="AS11" s="132" t="e">
        <f>Switches!I4</f>
        <v>#N/A</v>
      </c>
      <c r="AT11" s="138" t="s">
        <v>557</v>
      </c>
      <c r="AU11" s="134" t="b">
        <f>Switches!Y2</f>
        <v>0</v>
      </c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</row>
    <row r="12" spans="1:63" ht="15" x14ac:dyDescent="0.25">
      <c r="B12" s="92"/>
      <c r="C12" s="92"/>
      <c r="D12" s="92"/>
      <c r="E12" s="92"/>
      <c r="F12" s="92"/>
      <c r="G12" s="92"/>
      <c r="H12" s="92"/>
      <c r="I12" s="92"/>
      <c r="J12" s="92"/>
      <c r="L12" s="112">
        <v>4</v>
      </c>
      <c r="M12" s="98"/>
      <c r="N12" s="99"/>
      <c r="O12" s="100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37"/>
      <c r="AR12" s="140" t="s">
        <v>550</v>
      </c>
      <c r="AS12" s="164">
        <f>Switches!AA2</f>
        <v>1</v>
      </c>
      <c r="AT12" s="133" t="str">
        <f>IF(AS12=1,Switches!AB2,IF(AS12=2,Switches!AB3,"error"))</f>
        <v>(Max-Min/2)</v>
      </c>
      <c r="AU12" s="134"/>
      <c r="AV12" s="112" t="str">
        <f>"Tolerance for this unit @ "&amp;AS12&amp;": "</f>
        <v xml:space="preserve">Tolerance for this unit @ 1: </v>
      </c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</row>
    <row r="13" spans="1:63" ht="15" x14ac:dyDescent="0.25">
      <c r="B13" s="92"/>
      <c r="C13" s="92"/>
      <c r="D13" s="92"/>
      <c r="E13" s="92"/>
      <c r="F13" s="92"/>
      <c r="G13" s="92"/>
      <c r="H13" s="92"/>
      <c r="I13" s="92"/>
      <c r="J13" s="92"/>
      <c r="L13" s="112">
        <v>5</v>
      </c>
      <c r="M13" s="98"/>
      <c r="N13" s="99"/>
      <c r="O13" s="100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5"/>
      <c r="AS13" s="115" t="s">
        <v>501</v>
      </c>
      <c r="AT13" s="115"/>
      <c r="AU13" s="112"/>
      <c r="AV13" s="112"/>
      <c r="AW13" s="115" t="s">
        <v>502</v>
      </c>
      <c r="AX13" s="112"/>
      <c r="AY13" s="112"/>
      <c r="AZ13" s="112" t="s">
        <v>503</v>
      </c>
      <c r="BA13" s="112" t="s">
        <v>504</v>
      </c>
      <c r="BB13" s="112"/>
      <c r="BC13" s="112"/>
      <c r="BD13" s="115" t="s">
        <v>505</v>
      </c>
      <c r="BE13" s="112"/>
      <c r="BF13" s="112"/>
      <c r="BG13" s="112"/>
      <c r="BH13" s="116" t="s">
        <v>506</v>
      </c>
      <c r="BI13" s="116" t="s">
        <v>507</v>
      </c>
      <c r="BJ13" s="112"/>
      <c r="BK13" s="112" t="s">
        <v>508</v>
      </c>
    </row>
    <row r="14" spans="1:63" ht="17.399999999999999" x14ac:dyDescent="0.3">
      <c r="A14" s="90"/>
      <c r="B14" s="90"/>
      <c r="C14" s="90"/>
      <c r="D14" s="93" t="s">
        <v>509</v>
      </c>
      <c r="E14" s="90"/>
      <c r="F14" s="91" t="s">
        <v>510</v>
      </c>
      <c r="G14" s="91" t="s">
        <v>511</v>
      </c>
      <c r="H14" s="91" t="s">
        <v>512</v>
      </c>
      <c r="I14" s="90"/>
      <c r="J14" s="90"/>
      <c r="K14" s="90"/>
      <c r="L14" s="112">
        <v>6</v>
      </c>
      <c r="M14" s="98"/>
      <c r="N14" s="99"/>
      <c r="O14" s="100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5" t="s">
        <v>513</v>
      </c>
      <c r="AS14" s="115" t="s">
        <v>514</v>
      </c>
      <c r="AT14" s="115" t="s">
        <v>515</v>
      </c>
      <c r="AU14" s="112"/>
      <c r="AV14" s="115" t="s">
        <v>513</v>
      </c>
      <c r="AW14" s="115" t="s">
        <v>514</v>
      </c>
      <c r="AX14" s="115" t="s">
        <v>515</v>
      </c>
      <c r="AY14" s="112"/>
      <c r="AZ14" s="112"/>
      <c r="BA14" s="112"/>
      <c r="BB14" s="112"/>
      <c r="BC14" s="115" t="s">
        <v>513</v>
      </c>
      <c r="BD14" s="115" t="s">
        <v>514</v>
      </c>
      <c r="BE14" s="115" t="s">
        <v>515</v>
      </c>
      <c r="BF14" s="112"/>
      <c r="BG14" s="112"/>
      <c r="BH14" s="112"/>
      <c r="BI14" s="112"/>
      <c r="BJ14" s="112"/>
      <c r="BK14" s="112"/>
    </row>
    <row r="15" spans="1:63" ht="17.399999999999999" x14ac:dyDescent="0.3">
      <c r="A15" s="90"/>
      <c r="B15" s="90"/>
      <c r="C15" s="90"/>
      <c r="D15" s="93">
        <v>1</v>
      </c>
      <c r="E15" s="90"/>
      <c r="F15" s="94">
        <f t="shared" ref="F15:F24" si="0">AV15</f>
        <v>0</v>
      </c>
      <c r="G15" s="94">
        <f t="shared" ref="G15:G24" si="1">AW15</f>
        <v>0</v>
      </c>
      <c r="H15" s="94">
        <f t="shared" ref="H15:H24" si="2">AX15</f>
        <v>0</v>
      </c>
      <c r="I15" s="90"/>
      <c r="J15" s="90"/>
      <c r="K15" s="90"/>
      <c r="L15" s="112">
        <v>7</v>
      </c>
      <c r="M15" s="98"/>
      <c r="N15" s="99"/>
      <c r="O15" s="100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9">
        <f>IF(M9="",0,IF(BK15=TRUE,M9/25.4,M9))</f>
        <v>0</v>
      </c>
      <c r="AS15" s="119">
        <f>IF(N9="",0,IF(BK15=TRUE,N9/25.4,N9))</f>
        <v>0</v>
      </c>
      <c r="AT15" s="119">
        <f>IF(O9="",0,IF(BK15=TRUE,O9/25.4,O9))</f>
        <v>0</v>
      </c>
      <c r="AU15" s="112"/>
      <c r="AV15" s="119">
        <f>AR15-AR29</f>
        <v>0</v>
      </c>
      <c r="AW15" s="119">
        <f>AS15-AS29</f>
        <v>0</v>
      </c>
      <c r="AX15" s="119">
        <f>AT15-AT29</f>
        <v>0</v>
      </c>
      <c r="AY15" s="112"/>
      <c r="AZ15" s="120">
        <f>SUMSQ(AV15:AX15)</f>
        <v>0</v>
      </c>
      <c r="BA15" s="121">
        <f>SQRT(AZ15)</f>
        <v>0</v>
      </c>
      <c r="BB15" s="112"/>
      <c r="BC15" s="112">
        <f>ABS(AV15)</f>
        <v>0</v>
      </c>
      <c r="BD15" s="112">
        <f>ABS(AW15)</f>
        <v>0</v>
      </c>
      <c r="BE15" s="112">
        <f>ABS(AX15)</f>
        <v>0</v>
      </c>
      <c r="BF15" s="112"/>
      <c r="BG15" s="120"/>
      <c r="BH15" s="112" t="e">
        <f>AS11</f>
        <v>#N/A</v>
      </c>
      <c r="BI15" s="112" t="e">
        <f>BH15*(-1)</f>
        <v>#N/A</v>
      </c>
      <c r="BJ15" s="112"/>
      <c r="BK15" s="112" t="b">
        <f>AU11</f>
        <v>0</v>
      </c>
    </row>
    <row r="16" spans="1:63" ht="17.399999999999999" x14ac:dyDescent="0.3">
      <c r="A16" s="90"/>
      <c r="B16" s="90"/>
      <c r="C16" s="90"/>
      <c r="D16" s="93">
        <v>2</v>
      </c>
      <c r="E16" s="90"/>
      <c r="F16" s="94">
        <f t="shared" si="0"/>
        <v>0</v>
      </c>
      <c r="G16" s="94">
        <f t="shared" si="1"/>
        <v>0</v>
      </c>
      <c r="H16" s="94">
        <f t="shared" si="2"/>
        <v>0</v>
      </c>
      <c r="I16" s="90"/>
      <c r="J16" s="90"/>
      <c r="K16" s="90"/>
      <c r="L16" s="112">
        <v>8</v>
      </c>
      <c r="M16" s="98"/>
      <c r="N16" s="99"/>
      <c r="O16" s="100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9">
        <f>IF(M10="",AR15,IF(BK16=TRUE,M10/25.4,M10))</f>
        <v>0</v>
      </c>
      <c r="AS16" s="119">
        <f>IF(N10="",AS15,IF(BK16=TRUE,N10/25.4,N10))</f>
        <v>0</v>
      </c>
      <c r="AT16" s="119">
        <f>IF(O10="",AT15,IF(BK16=TRUE,O10/25.4,O10))</f>
        <v>0</v>
      </c>
      <c r="AU16" s="112"/>
      <c r="AV16" s="119">
        <f>AR16-AR29</f>
        <v>0</v>
      </c>
      <c r="AW16" s="119">
        <f>AS16-AS29</f>
        <v>0</v>
      </c>
      <c r="AX16" s="119">
        <f>AT16-AT29</f>
        <v>0</v>
      </c>
      <c r="AY16" s="112"/>
      <c r="AZ16" s="120">
        <f t="shared" ref="AZ16:AZ24" si="3">SUMSQ(AV16:AX16)</f>
        <v>0</v>
      </c>
      <c r="BA16" s="121">
        <f t="shared" ref="BA16:BA24" si="4">SQRT(AZ16)</f>
        <v>0</v>
      </c>
      <c r="BB16" s="112"/>
      <c r="BC16" s="112">
        <f t="shared" ref="BC16:BE24" si="5">ABS(AV16)</f>
        <v>0</v>
      </c>
      <c r="BD16" s="112">
        <f t="shared" si="5"/>
        <v>0</v>
      </c>
      <c r="BE16" s="112">
        <f t="shared" si="5"/>
        <v>0</v>
      </c>
      <c r="BF16" s="112"/>
      <c r="BG16" s="120"/>
      <c r="BH16" s="112" t="e">
        <f>BH15</f>
        <v>#N/A</v>
      </c>
      <c r="BI16" s="112" t="e">
        <f>BI15</f>
        <v>#N/A</v>
      </c>
      <c r="BJ16" s="112"/>
      <c r="BK16" s="112" t="b">
        <f>BK15</f>
        <v>0</v>
      </c>
    </row>
    <row r="17" spans="1:63" ht="17.399999999999999" x14ac:dyDescent="0.3">
      <c r="A17" s="90"/>
      <c r="B17" s="90"/>
      <c r="C17" s="90"/>
      <c r="D17" s="93">
        <v>3</v>
      </c>
      <c r="E17" s="90"/>
      <c r="F17" s="94">
        <f t="shared" si="0"/>
        <v>0</v>
      </c>
      <c r="G17" s="94">
        <f t="shared" si="1"/>
        <v>0</v>
      </c>
      <c r="H17" s="94">
        <f t="shared" si="2"/>
        <v>0</v>
      </c>
      <c r="I17" s="90"/>
      <c r="J17" s="90"/>
      <c r="K17" s="90"/>
      <c r="L17" s="112">
        <v>9</v>
      </c>
      <c r="M17" s="98"/>
      <c r="N17" s="99"/>
      <c r="O17" s="100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9">
        <f>IF(M11="",AVERAGE(AR15:AR16),IF(BK17=TRUE,M11/25.4,M11))</f>
        <v>0</v>
      </c>
      <c r="AS17" s="119">
        <f>IF(N11="",AVERAGE(AS15:AS16),IF(BK17=TRUE,N11/25.4,N11))</f>
        <v>0</v>
      </c>
      <c r="AT17" s="119">
        <f>IF(O11="",AVERAGE(AT15:AT16),IF(BK17=TRUE,O11/25.4,O11))</f>
        <v>0</v>
      </c>
      <c r="AU17" s="112"/>
      <c r="AV17" s="119">
        <f>AR17-AR29</f>
        <v>0</v>
      </c>
      <c r="AW17" s="119">
        <f>AS17-AS29</f>
        <v>0</v>
      </c>
      <c r="AX17" s="119">
        <f>AT17-AT29</f>
        <v>0</v>
      </c>
      <c r="AY17" s="112"/>
      <c r="AZ17" s="120">
        <f t="shared" si="3"/>
        <v>0</v>
      </c>
      <c r="BA17" s="121">
        <f t="shared" si="4"/>
        <v>0</v>
      </c>
      <c r="BB17" s="112"/>
      <c r="BC17" s="112">
        <f t="shared" si="5"/>
        <v>0</v>
      </c>
      <c r="BD17" s="112">
        <f t="shared" si="5"/>
        <v>0</v>
      </c>
      <c r="BE17" s="112">
        <f t="shared" si="5"/>
        <v>0</v>
      </c>
      <c r="BF17" s="112"/>
      <c r="BG17" s="120"/>
      <c r="BH17" s="112" t="e">
        <f t="shared" ref="BH17:BI24" si="6">BH16</f>
        <v>#N/A</v>
      </c>
      <c r="BI17" s="112" t="e">
        <f t="shared" si="6"/>
        <v>#N/A</v>
      </c>
      <c r="BJ17" s="112"/>
      <c r="BK17" s="112" t="b">
        <f t="shared" ref="BK17:BK24" si="7">BK16</f>
        <v>0</v>
      </c>
    </row>
    <row r="18" spans="1:63" ht="18" thickBot="1" x14ac:dyDescent="0.35">
      <c r="A18" s="90"/>
      <c r="B18" s="90"/>
      <c r="C18" s="90"/>
      <c r="D18" s="93">
        <v>4</v>
      </c>
      <c r="E18" s="90"/>
      <c r="F18" s="94">
        <f t="shared" si="0"/>
        <v>0</v>
      </c>
      <c r="G18" s="94">
        <f t="shared" si="1"/>
        <v>0</v>
      </c>
      <c r="H18" s="94">
        <f t="shared" si="2"/>
        <v>0</v>
      </c>
      <c r="I18" s="90"/>
      <c r="J18" s="90"/>
      <c r="K18" s="90"/>
      <c r="L18" s="112">
        <v>10</v>
      </c>
      <c r="M18" s="101"/>
      <c r="N18" s="102"/>
      <c r="O18" s="103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9">
        <f>IF(M12="",AVERAGE(AR15:AR17),IF(BK18=TRUE,M12/25.4,M12))</f>
        <v>0</v>
      </c>
      <c r="AS18" s="119">
        <f>IF(N12="",AVERAGE(AS15:AS17),IF(BK18=TRUE,N12/25.4,N12))</f>
        <v>0</v>
      </c>
      <c r="AT18" s="119">
        <f>IF(O12="",AVERAGE(AT15:AT17),IF(BK18=TRUE,O12/25.4,O12))</f>
        <v>0</v>
      </c>
      <c r="AU18" s="112"/>
      <c r="AV18" s="119">
        <f>AR18-AR29</f>
        <v>0</v>
      </c>
      <c r="AW18" s="119">
        <f>AS18-AS29</f>
        <v>0</v>
      </c>
      <c r="AX18" s="119">
        <f>AT18-AT29</f>
        <v>0</v>
      </c>
      <c r="AY18" s="112"/>
      <c r="AZ18" s="120">
        <f t="shared" si="3"/>
        <v>0</v>
      </c>
      <c r="BA18" s="121">
        <f t="shared" si="4"/>
        <v>0</v>
      </c>
      <c r="BB18" s="112"/>
      <c r="BC18" s="112">
        <f t="shared" si="5"/>
        <v>0</v>
      </c>
      <c r="BD18" s="112">
        <f t="shared" si="5"/>
        <v>0</v>
      </c>
      <c r="BE18" s="112">
        <f t="shared" si="5"/>
        <v>0</v>
      </c>
      <c r="BF18" s="112"/>
      <c r="BG18" s="120"/>
      <c r="BH18" s="112" t="e">
        <f t="shared" si="6"/>
        <v>#N/A</v>
      </c>
      <c r="BI18" s="112" t="e">
        <f t="shared" si="6"/>
        <v>#N/A</v>
      </c>
      <c r="BJ18" s="112"/>
      <c r="BK18" s="112" t="b">
        <f t="shared" si="7"/>
        <v>0</v>
      </c>
    </row>
    <row r="19" spans="1:63" ht="17.399999999999999" x14ac:dyDescent="0.3">
      <c r="A19" s="90"/>
      <c r="B19" s="90"/>
      <c r="C19" s="90"/>
      <c r="D19" s="93">
        <v>5</v>
      </c>
      <c r="E19" s="90"/>
      <c r="F19" s="94">
        <f t="shared" si="0"/>
        <v>0</v>
      </c>
      <c r="G19" s="94">
        <f t="shared" si="1"/>
        <v>0</v>
      </c>
      <c r="H19" s="94">
        <f t="shared" si="2"/>
        <v>0</v>
      </c>
      <c r="I19" s="90"/>
      <c r="J19" s="90"/>
      <c r="K19" s="90"/>
      <c r="L19" s="117" t="s">
        <v>516</v>
      </c>
      <c r="M19" s="104">
        <f>AR30</f>
        <v>0</v>
      </c>
      <c r="N19" s="105">
        <f>AS30</f>
        <v>0</v>
      </c>
      <c r="O19" s="106">
        <f>AT30</f>
        <v>0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9">
        <f>IF(M13="",AVERAGE(AR15:AR18),IF(BK19=TRUE,M13/25.4,M13))</f>
        <v>0</v>
      </c>
      <c r="AS19" s="119">
        <f>IF(N13="",AVERAGE(AS15:AS18),IF(BK19=TRUE,N13/25.4,N13))</f>
        <v>0</v>
      </c>
      <c r="AT19" s="119">
        <f>IF(O13="",AVERAGE(AT15:AT18),IF(BK19=TRUE,O13/25.4,O13))</f>
        <v>0</v>
      </c>
      <c r="AU19" s="112"/>
      <c r="AV19" s="119">
        <f>AR19-AR29</f>
        <v>0</v>
      </c>
      <c r="AW19" s="119">
        <f>AS19-AS29</f>
        <v>0</v>
      </c>
      <c r="AX19" s="119">
        <f>AT19-AT29</f>
        <v>0</v>
      </c>
      <c r="AY19" s="112"/>
      <c r="AZ19" s="120">
        <f t="shared" si="3"/>
        <v>0</v>
      </c>
      <c r="BA19" s="121">
        <f t="shared" si="4"/>
        <v>0</v>
      </c>
      <c r="BB19" s="112"/>
      <c r="BC19" s="112">
        <f t="shared" si="5"/>
        <v>0</v>
      </c>
      <c r="BD19" s="112">
        <f t="shared" si="5"/>
        <v>0</v>
      </c>
      <c r="BE19" s="112">
        <f t="shared" si="5"/>
        <v>0</v>
      </c>
      <c r="BF19" s="112"/>
      <c r="BG19" s="120"/>
      <c r="BH19" s="112" t="e">
        <f t="shared" si="6"/>
        <v>#N/A</v>
      </c>
      <c r="BI19" s="112" t="e">
        <f t="shared" si="6"/>
        <v>#N/A</v>
      </c>
      <c r="BJ19" s="112"/>
      <c r="BK19" s="112" t="b">
        <f t="shared" si="7"/>
        <v>0</v>
      </c>
    </row>
    <row r="20" spans="1:63" ht="17.399999999999999" x14ac:dyDescent="0.3">
      <c r="A20" s="90"/>
      <c r="B20" s="90"/>
      <c r="C20" s="90"/>
      <c r="D20" s="93">
        <v>6</v>
      </c>
      <c r="E20" s="90"/>
      <c r="F20" s="94">
        <f t="shared" si="0"/>
        <v>0</v>
      </c>
      <c r="G20" s="94">
        <f t="shared" si="1"/>
        <v>0</v>
      </c>
      <c r="H20" s="94">
        <f t="shared" si="2"/>
        <v>0</v>
      </c>
      <c r="I20" s="90"/>
      <c r="J20" s="90"/>
      <c r="K20" s="90"/>
      <c r="L20" s="118" t="s">
        <v>518</v>
      </c>
      <c r="M20" s="108"/>
      <c r="N20" s="109">
        <f>BA37</f>
        <v>0</v>
      </c>
      <c r="O20" s="110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9">
        <f>IF(M14="",AVERAGE(AR15:AR19),IF(BK20=TRUE,M14/25.4,M14))</f>
        <v>0</v>
      </c>
      <c r="AS20" s="119">
        <f>IF(N14="",AVERAGE(AS15:AS19),IF(BK20=TRUE,N14/25.4,N14))</f>
        <v>0</v>
      </c>
      <c r="AT20" s="119">
        <f>IF(O14="",AVERAGE(AT15:AT19),IF(BK20=TRUE,O14/25.4,O14))</f>
        <v>0</v>
      </c>
      <c r="AU20" s="112"/>
      <c r="AV20" s="119">
        <f>AR20-AR29</f>
        <v>0</v>
      </c>
      <c r="AW20" s="119">
        <f>AS20-AS29</f>
        <v>0</v>
      </c>
      <c r="AX20" s="119">
        <f>AT20-AT29</f>
        <v>0</v>
      </c>
      <c r="AY20" s="112"/>
      <c r="AZ20" s="120">
        <f t="shared" si="3"/>
        <v>0</v>
      </c>
      <c r="BA20" s="121">
        <f t="shared" si="4"/>
        <v>0</v>
      </c>
      <c r="BB20" s="112"/>
      <c r="BC20" s="112">
        <f t="shared" si="5"/>
        <v>0</v>
      </c>
      <c r="BD20" s="112">
        <f t="shared" si="5"/>
        <v>0</v>
      </c>
      <c r="BE20" s="112">
        <f t="shared" si="5"/>
        <v>0</v>
      </c>
      <c r="BF20" s="112"/>
      <c r="BG20" s="120"/>
      <c r="BH20" s="112" t="e">
        <f t="shared" si="6"/>
        <v>#N/A</v>
      </c>
      <c r="BI20" s="112" t="e">
        <f t="shared" si="6"/>
        <v>#N/A</v>
      </c>
      <c r="BJ20" s="112"/>
      <c r="BK20" s="112" t="b">
        <f t="shared" si="7"/>
        <v>0</v>
      </c>
    </row>
    <row r="21" spans="1:63" ht="17.399999999999999" x14ac:dyDescent="0.3">
      <c r="A21" s="90"/>
      <c r="B21" s="90"/>
      <c r="C21" s="90"/>
      <c r="D21" s="93">
        <v>7</v>
      </c>
      <c r="E21" s="90"/>
      <c r="F21" s="94">
        <f t="shared" si="0"/>
        <v>0</v>
      </c>
      <c r="G21" s="94">
        <f t="shared" si="1"/>
        <v>0</v>
      </c>
      <c r="H21" s="94">
        <f t="shared" si="2"/>
        <v>0</v>
      </c>
      <c r="I21" s="90"/>
      <c r="J21" s="90"/>
      <c r="K21" s="90"/>
      <c r="L21" s="114" t="s">
        <v>521</v>
      </c>
      <c r="M21" s="455" t="str">
        <f>AT12</f>
        <v>(Max-Min/2)</v>
      </c>
      <c r="N21" s="456" t="e">
        <f>AS11</f>
        <v>#N/A</v>
      </c>
      <c r="O21" s="45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9">
        <f>IF(M15="",AVERAGE(AR15:AR20),IF(BK21=TRUE,M15/25.4,M15))</f>
        <v>0</v>
      </c>
      <c r="AS21" s="119">
        <f>IF(N15="",AVERAGE(AS15:AS20),IF(BK21=TRUE,N15/25.4,N15))</f>
        <v>0</v>
      </c>
      <c r="AT21" s="119">
        <f>IF(O15="",AVERAGE(AT15:AT20),IF(BK21=TRUE,O15/25.4,O15))</f>
        <v>0</v>
      </c>
      <c r="AU21" s="112"/>
      <c r="AV21" s="119">
        <f>AR21-AR29</f>
        <v>0</v>
      </c>
      <c r="AW21" s="119">
        <f>AS21-AS29</f>
        <v>0</v>
      </c>
      <c r="AX21" s="119">
        <f>AT21-AT29</f>
        <v>0</v>
      </c>
      <c r="AY21" s="112"/>
      <c r="AZ21" s="120">
        <f t="shared" si="3"/>
        <v>0</v>
      </c>
      <c r="BA21" s="121">
        <f t="shared" si="4"/>
        <v>0</v>
      </c>
      <c r="BB21" s="112"/>
      <c r="BC21" s="112">
        <f t="shared" si="5"/>
        <v>0</v>
      </c>
      <c r="BD21" s="112">
        <f t="shared" si="5"/>
        <v>0</v>
      </c>
      <c r="BE21" s="112">
        <f t="shared" si="5"/>
        <v>0</v>
      </c>
      <c r="BF21" s="112"/>
      <c r="BG21" s="120"/>
      <c r="BH21" s="112" t="e">
        <f t="shared" si="6"/>
        <v>#N/A</v>
      </c>
      <c r="BI21" s="112" t="e">
        <f t="shared" si="6"/>
        <v>#N/A</v>
      </c>
      <c r="BJ21" s="112"/>
      <c r="BK21" s="112" t="b">
        <f t="shared" si="7"/>
        <v>0</v>
      </c>
    </row>
    <row r="22" spans="1:63" ht="18" thickBot="1" x14ac:dyDescent="0.35">
      <c r="A22" s="90"/>
      <c r="B22" s="90"/>
      <c r="C22" s="90"/>
      <c r="D22" s="93">
        <v>8</v>
      </c>
      <c r="E22" s="90"/>
      <c r="F22" s="94">
        <f t="shared" si="0"/>
        <v>0</v>
      </c>
      <c r="G22" s="94">
        <f t="shared" si="1"/>
        <v>0</v>
      </c>
      <c r="H22" s="94">
        <f t="shared" si="2"/>
        <v>0</v>
      </c>
      <c r="I22" s="90"/>
      <c r="J22" s="90"/>
      <c r="K22" s="90"/>
      <c r="L22" s="117"/>
      <c r="M22" s="457" t="s">
        <v>566</v>
      </c>
      <c r="N22" s="460">
        <f>IF(AS12=1,MAX(M19:O19),N20)</f>
        <v>0</v>
      </c>
      <c r="O22" s="45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9">
        <f>IF(M16="",AVERAGE(AR15:AR21),IF(BK22=TRUE,M16/25.4,M16))</f>
        <v>0</v>
      </c>
      <c r="AS22" s="119">
        <f>IF(N16="",AVERAGE(AS15:AS21),IF(BK22=TRUE,N16/25.4,N16))</f>
        <v>0</v>
      </c>
      <c r="AT22" s="119">
        <f>IF(O16="",AVERAGE(AT15:AT21),IF(BK22=TRUE,O16/25.4,O16))</f>
        <v>0</v>
      </c>
      <c r="AU22" s="112"/>
      <c r="AV22" s="119">
        <f>AR22-AR29</f>
        <v>0</v>
      </c>
      <c r="AW22" s="119">
        <f>AS22-AS29</f>
        <v>0</v>
      </c>
      <c r="AX22" s="119">
        <f>AT22-AT29</f>
        <v>0</v>
      </c>
      <c r="AY22" s="112"/>
      <c r="AZ22" s="120">
        <f t="shared" si="3"/>
        <v>0</v>
      </c>
      <c r="BA22" s="121">
        <f t="shared" si="4"/>
        <v>0</v>
      </c>
      <c r="BB22" s="112"/>
      <c r="BC22" s="112">
        <f t="shared" si="5"/>
        <v>0</v>
      </c>
      <c r="BD22" s="112">
        <f t="shared" si="5"/>
        <v>0</v>
      </c>
      <c r="BE22" s="112">
        <f t="shared" si="5"/>
        <v>0</v>
      </c>
      <c r="BF22" s="112"/>
      <c r="BG22" s="120"/>
      <c r="BH22" s="112" t="e">
        <f t="shared" si="6"/>
        <v>#N/A</v>
      </c>
      <c r="BI22" s="112" t="e">
        <f t="shared" si="6"/>
        <v>#N/A</v>
      </c>
      <c r="BJ22" s="112"/>
      <c r="BK22" s="112" t="b">
        <f t="shared" si="7"/>
        <v>0</v>
      </c>
    </row>
    <row r="23" spans="1:63" ht="17.399999999999999" x14ac:dyDescent="0.3">
      <c r="A23" s="90"/>
      <c r="B23" s="90"/>
      <c r="C23" s="90"/>
      <c r="D23" s="93">
        <v>9</v>
      </c>
      <c r="E23" s="90"/>
      <c r="F23" s="94">
        <f t="shared" si="0"/>
        <v>0</v>
      </c>
      <c r="G23" s="94">
        <f t="shared" si="1"/>
        <v>0</v>
      </c>
      <c r="H23" s="94">
        <f t="shared" si="2"/>
        <v>0</v>
      </c>
      <c r="I23" s="90"/>
      <c r="J23" s="90"/>
      <c r="K23" s="90"/>
      <c r="L23" s="126" t="s">
        <v>546</v>
      </c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9">
        <f>IF(M17="",AVERAGE(AR15:AR22),IF(BK23=TRUE,M17/25.4,M17))</f>
        <v>0</v>
      </c>
      <c r="AS23" s="119">
        <f>IF(N17="",AVERAGE(AS15:AS22),IF(BK23=TRUE,N17/25.4,N17))</f>
        <v>0</v>
      </c>
      <c r="AT23" s="119">
        <f>IF(O17="",AVERAGE(AT15:AT22),IF(BK23=TRUE,O17/25.4,O17))</f>
        <v>0</v>
      </c>
      <c r="AU23" s="112"/>
      <c r="AV23" s="119">
        <f>AR23-AR29</f>
        <v>0</v>
      </c>
      <c r="AW23" s="119">
        <f>AS23-AS29</f>
        <v>0</v>
      </c>
      <c r="AX23" s="119">
        <f>AT23-AT29</f>
        <v>0</v>
      </c>
      <c r="AY23" s="112"/>
      <c r="AZ23" s="120">
        <f t="shared" si="3"/>
        <v>0</v>
      </c>
      <c r="BA23" s="121">
        <f t="shared" si="4"/>
        <v>0</v>
      </c>
      <c r="BB23" s="112"/>
      <c r="BC23" s="112">
        <f t="shared" si="5"/>
        <v>0</v>
      </c>
      <c r="BD23" s="112">
        <f t="shared" si="5"/>
        <v>0</v>
      </c>
      <c r="BE23" s="112">
        <f t="shared" si="5"/>
        <v>0</v>
      </c>
      <c r="BF23" s="112"/>
      <c r="BG23" s="120"/>
      <c r="BH23" s="112" t="e">
        <f t="shared" si="6"/>
        <v>#N/A</v>
      </c>
      <c r="BI23" s="112" t="e">
        <f t="shared" si="6"/>
        <v>#N/A</v>
      </c>
      <c r="BJ23" s="112"/>
      <c r="BK23" s="112" t="b">
        <f t="shared" si="7"/>
        <v>0</v>
      </c>
    </row>
    <row r="24" spans="1:63" ht="17.399999999999999" x14ac:dyDescent="0.3">
      <c r="A24" s="90"/>
      <c r="B24" s="90"/>
      <c r="C24" s="90"/>
      <c r="D24" s="93">
        <v>10</v>
      </c>
      <c r="E24" s="90"/>
      <c r="F24" s="94">
        <f t="shared" si="0"/>
        <v>0</v>
      </c>
      <c r="G24" s="94">
        <f t="shared" si="1"/>
        <v>0</v>
      </c>
      <c r="H24" s="94">
        <f t="shared" si="2"/>
        <v>0</v>
      </c>
      <c r="I24" s="90"/>
      <c r="J24" s="90"/>
      <c r="K24" s="90"/>
      <c r="L24" s="126" t="s">
        <v>544</v>
      </c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9">
        <f>IF(M18="",AVERAGE(AR15:AR23),IF(BK24=TRUE,M18/25.4,M18))</f>
        <v>0</v>
      </c>
      <c r="AS24" s="119">
        <f>IF(N18="",AVERAGE(AS15:AS23),IF(BK24=TRUE,N18/25.4,N18))</f>
        <v>0</v>
      </c>
      <c r="AT24" s="119">
        <f>IF(O18="",AVERAGE(AT15:AT23),IF(BK24=TRUE,O18/25.4,O18))</f>
        <v>0</v>
      </c>
      <c r="AU24" s="112"/>
      <c r="AV24" s="119">
        <f>AR24-AR29</f>
        <v>0</v>
      </c>
      <c r="AW24" s="119">
        <f>AS24-AS29</f>
        <v>0</v>
      </c>
      <c r="AX24" s="119">
        <f>AT24-AT29</f>
        <v>0</v>
      </c>
      <c r="AY24" s="112"/>
      <c r="AZ24" s="120">
        <f t="shared" si="3"/>
        <v>0</v>
      </c>
      <c r="BA24" s="121">
        <f t="shared" si="4"/>
        <v>0</v>
      </c>
      <c r="BB24" s="112"/>
      <c r="BC24" s="112">
        <f t="shared" si="5"/>
        <v>0</v>
      </c>
      <c r="BD24" s="112">
        <f t="shared" si="5"/>
        <v>0</v>
      </c>
      <c r="BE24" s="112">
        <f t="shared" si="5"/>
        <v>0</v>
      </c>
      <c r="BF24" s="112"/>
      <c r="BG24" s="120"/>
      <c r="BH24" s="112" t="e">
        <f t="shared" si="6"/>
        <v>#N/A</v>
      </c>
      <c r="BI24" s="112" t="e">
        <f t="shared" si="6"/>
        <v>#N/A</v>
      </c>
      <c r="BJ24" s="112"/>
      <c r="BK24" s="112" t="b">
        <f t="shared" si="7"/>
        <v>0</v>
      </c>
    </row>
    <row r="25" spans="1:63" ht="17.399999999999999" x14ac:dyDescent="0.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127" t="s">
        <v>545</v>
      </c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4"/>
      <c r="AS25" s="114"/>
      <c r="AT25" s="114"/>
      <c r="AU25" s="112"/>
      <c r="AV25" s="114"/>
      <c r="AW25" s="114"/>
      <c r="AX25" s="114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</row>
    <row r="26" spans="1:63" ht="17.399999999999999" x14ac:dyDescent="0.3">
      <c r="A26" s="90"/>
      <c r="B26" s="90"/>
      <c r="C26" s="90"/>
      <c r="D26" s="91" t="s">
        <v>517</v>
      </c>
      <c r="E26" s="90"/>
      <c r="F26" s="107">
        <f t="shared" ref="F26:H27" si="8">AV26</f>
        <v>0</v>
      </c>
      <c r="G26" s="107">
        <f t="shared" si="8"/>
        <v>0</v>
      </c>
      <c r="H26" s="107">
        <f t="shared" si="8"/>
        <v>0</v>
      </c>
      <c r="I26" s="90"/>
      <c r="J26" s="90"/>
      <c r="K26" s="90"/>
      <c r="L26" s="118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7" t="s">
        <v>519</v>
      </c>
      <c r="AR26" s="119">
        <f>MIN(AR15:AR24)</f>
        <v>0</v>
      </c>
      <c r="AS26" s="119">
        <f>MIN(AS15:AS24)</f>
        <v>0</v>
      </c>
      <c r="AT26" s="119">
        <f>MIN(AT15:AT24)</f>
        <v>0</v>
      </c>
      <c r="AU26" s="117" t="s">
        <v>519</v>
      </c>
      <c r="AV26" s="119">
        <f>MIN(AV15:AV24)</f>
        <v>0</v>
      </c>
      <c r="AW26" s="119">
        <f>MIN(AW15:AW24)</f>
        <v>0</v>
      </c>
      <c r="AX26" s="119">
        <f>MIN(AX15:AX24)</f>
        <v>0</v>
      </c>
      <c r="AY26" s="112"/>
      <c r="AZ26" s="117" t="s">
        <v>517</v>
      </c>
      <c r="BA26" s="119">
        <f>MIN(BA15:BA24)</f>
        <v>0</v>
      </c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</row>
    <row r="27" spans="1:63" ht="17.399999999999999" x14ac:dyDescent="0.3">
      <c r="A27" s="90"/>
      <c r="B27" s="90"/>
      <c r="C27" s="90"/>
      <c r="D27" s="91" t="s">
        <v>520</v>
      </c>
      <c r="E27" s="90"/>
      <c r="F27" s="107">
        <f t="shared" si="8"/>
        <v>0</v>
      </c>
      <c r="G27" s="107">
        <f t="shared" si="8"/>
        <v>0</v>
      </c>
      <c r="H27" s="107">
        <f t="shared" si="8"/>
        <v>0</v>
      </c>
      <c r="I27" s="90"/>
      <c r="J27" s="90"/>
      <c r="K27" s="90"/>
      <c r="L27" s="114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7" t="s">
        <v>522</v>
      </c>
      <c r="AR27" s="119">
        <f>MAX(AR15:AR24)</f>
        <v>0</v>
      </c>
      <c r="AS27" s="119">
        <f>MAX(AS15:AS24)</f>
        <v>0</v>
      </c>
      <c r="AT27" s="119">
        <f>MAX(AT15:AT24)</f>
        <v>0</v>
      </c>
      <c r="AU27" s="117" t="s">
        <v>522</v>
      </c>
      <c r="AV27" s="119">
        <f>MAX(AV15:AV24)</f>
        <v>0</v>
      </c>
      <c r="AW27" s="119">
        <f>MAX(AW15:AW24)</f>
        <v>0</v>
      </c>
      <c r="AX27" s="119">
        <f>MAX(AX15:AX24)</f>
        <v>0</v>
      </c>
      <c r="AY27" s="112"/>
      <c r="AZ27" s="117" t="s">
        <v>520</v>
      </c>
      <c r="BA27" s="119">
        <f>MAX(BA15:BA24)</f>
        <v>0</v>
      </c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</row>
    <row r="28" spans="1:63" ht="17.399999999999999" x14ac:dyDescent="0.3">
      <c r="A28" s="90"/>
      <c r="B28" s="90"/>
      <c r="C28" s="90"/>
      <c r="D28" s="91" t="s">
        <v>523</v>
      </c>
      <c r="E28" s="90"/>
      <c r="F28" s="107">
        <f>AV31</f>
        <v>0</v>
      </c>
      <c r="G28" s="107">
        <f>AW31</f>
        <v>0</v>
      </c>
      <c r="H28" s="107">
        <f>AX31</f>
        <v>0</v>
      </c>
      <c r="I28" s="90"/>
      <c r="J28" s="90"/>
      <c r="K28" s="90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7" t="s">
        <v>524</v>
      </c>
      <c r="AR28" s="119">
        <f>AR27-AR26</f>
        <v>0</v>
      </c>
      <c r="AS28" s="119">
        <f>AS27-AS26</f>
        <v>0</v>
      </c>
      <c r="AT28" s="119">
        <f>AT27-AT26</f>
        <v>0</v>
      </c>
      <c r="AU28" s="117" t="s">
        <v>524</v>
      </c>
      <c r="AV28" s="119">
        <f>AV27-AV26</f>
        <v>0</v>
      </c>
      <c r="AW28" s="119">
        <f>AW27-AW26</f>
        <v>0</v>
      </c>
      <c r="AX28" s="119">
        <f>AX27-AX26</f>
        <v>0</v>
      </c>
      <c r="AY28" s="112"/>
      <c r="AZ28" s="117" t="s">
        <v>525</v>
      </c>
      <c r="BA28" s="119">
        <f>BA27-BA26</f>
        <v>0</v>
      </c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</row>
    <row r="29" spans="1:63" ht="17.399999999999999" x14ac:dyDescent="0.3">
      <c r="A29" s="90"/>
      <c r="B29" s="90"/>
      <c r="C29" s="90"/>
      <c r="D29" s="91" t="s">
        <v>526</v>
      </c>
      <c r="E29" s="90"/>
      <c r="F29" s="107">
        <f t="shared" ref="F29:H30" si="9">AV29</f>
        <v>0</v>
      </c>
      <c r="G29" s="107">
        <f t="shared" si="9"/>
        <v>0</v>
      </c>
      <c r="H29" s="107">
        <f t="shared" si="9"/>
        <v>0</v>
      </c>
      <c r="I29" s="90"/>
      <c r="J29" s="90"/>
      <c r="K29" s="90"/>
      <c r="L29" s="112"/>
      <c r="M29" s="112"/>
      <c r="N29" s="112"/>
      <c r="O29" s="123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7" t="s">
        <v>527</v>
      </c>
      <c r="AR29" s="119">
        <f>AVERAGE(AR15:AR24)</f>
        <v>0</v>
      </c>
      <c r="AS29" s="119">
        <f>AVERAGE(AS15:AS24)</f>
        <v>0</v>
      </c>
      <c r="AT29" s="119">
        <f>AVERAGE(AT15:AT24)</f>
        <v>0</v>
      </c>
      <c r="AU29" s="122" t="s">
        <v>528</v>
      </c>
      <c r="AV29" s="119">
        <f>_xlfn.STDEV.S(AV15:AV24)</f>
        <v>0</v>
      </c>
      <c r="AW29" s="119">
        <f>_xlfn.STDEV.S(AW15:AW24)</f>
        <v>0</v>
      </c>
      <c r="AX29" s="119">
        <f>_xlfn.STDEV.S(AX15:AX24)</f>
        <v>0</v>
      </c>
      <c r="AY29" s="112"/>
      <c r="AZ29" s="117" t="s">
        <v>528</v>
      </c>
      <c r="BA29" s="119">
        <f>_xlfn.STDEV.S(BA15:BA24)</f>
        <v>0</v>
      </c>
      <c r="BB29" s="119"/>
      <c r="BC29" s="112"/>
      <c r="BD29" s="112"/>
      <c r="BE29" s="112"/>
      <c r="BF29" s="112"/>
      <c r="BG29" s="112"/>
      <c r="BH29" s="112"/>
      <c r="BI29" s="112"/>
      <c r="BJ29" s="112"/>
      <c r="BK29" s="112"/>
    </row>
    <row r="30" spans="1:63" ht="17.399999999999999" x14ac:dyDescent="0.3">
      <c r="A30" s="90"/>
      <c r="B30" s="90"/>
      <c r="C30" s="90"/>
      <c r="D30" s="91" t="s">
        <v>529</v>
      </c>
      <c r="E30" s="90"/>
      <c r="F30" s="107">
        <f t="shared" si="9"/>
        <v>0</v>
      </c>
      <c r="G30" s="107">
        <f t="shared" si="9"/>
        <v>0</v>
      </c>
      <c r="H30" s="107">
        <f t="shared" si="9"/>
        <v>0</v>
      </c>
      <c r="I30" s="90"/>
      <c r="J30" s="90"/>
      <c r="K30" s="90"/>
      <c r="L30" s="112"/>
      <c r="M30" s="112"/>
      <c r="N30" s="124"/>
      <c r="O30" s="12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7" t="s">
        <v>530</v>
      </c>
      <c r="AR30" s="119">
        <f>AR28/2</f>
        <v>0</v>
      </c>
      <c r="AS30" s="119">
        <f>AS28/2</f>
        <v>0</v>
      </c>
      <c r="AT30" s="119">
        <f>AT28/2</f>
        <v>0</v>
      </c>
      <c r="AU30" s="122" t="s">
        <v>531</v>
      </c>
      <c r="AV30" s="121">
        <f>2*AV29</f>
        <v>0</v>
      </c>
      <c r="AW30" s="121">
        <f>2*AW29</f>
        <v>0</v>
      </c>
      <c r="AX30" s="121">
        <f>2*AX29</f>
        <v>0</v>
      </c>
      <c r="AY30" s="112"/>
      <c r="AZ30" s="117" t="s">
        <v>531</v>
      </c>
      <c r="BA30" s="121">
        <f>2*BA29</f>
        <v>0</v>
      </c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</row>
    <row r="31" spans="1:63" ht="17.399999999999999" x14ac:dyDescent="0.3">
      <c r="A31" s="90"/>
      <c r="B31" s="90"/>
      <c r="C31" s="90"/>
      <c r="D31" s="91" t="s">
        <v>532</v>
      </c>
      <c r="E31" s="90"/>
      <c r="F31" s="107">
        <f>AR30</f>
        <v>0</v>
      </c>
      <c r="G31" s="107">
        <f>AS30</f>
        <v>0</v>
      </c>
      <c r="H31" s="107">
        <f>AT30</f>
        <v>0</v>
      </c>
      <c r="I31" s="90"/>
      <c r="J31" s="90"/>
      <c r="K31" s="90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7" t="s">
        <v>533</v>
      </c>
      <c r="AV31" s="121">
        <f>AVERAGE(BC15:BC24)</f>
        <v>0</v>
      </c>
      <c r="AW31" s="121">
        <f>AVERAGE(BD15:BD24)</f>
        <v>0</v>
      </c>
      <c r="AX31" s="121">
        <f>AVERAGE(BE15:BE24)</f>
        <v>0</v>
      </c>
      <c r="AY31" s="112"/>
      <c r="AZ31" s="117" t="s">
        <v>534</v>
      </c>
      <c r="BA31" s="121">
        <f>AVERAGE(BA15:BA24)</f>
        <v>0</v>
      </c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</row>
    <row r="32" spans="1:63" ht="17.399999999999999" x14ac:dyDescent="0.3">
      <c r="A32" s="90"/>
      <c r="B32" s="90"/>
      <c r="C32" s="90"/>
      <c r="K32" s="90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7" t="s">
        <v>535</v>
      </c>
      <c r="AV32" s="121">
        <f>AV31+AV30</f>
        <v>0</v>
      </c>
      <c r="AW32" s="121">
        <f>AW31+AW30</f>
        <v>0</v>
      </c>
      <c r="AX32" s="121">
        <f>AX31+AX30</f>
        <v>0</v>
      </c>
      <c r="AY32" s="112"/>
      <c r="AZ32" s="117" t="s">
        <v>536</v>
      </c>
      <c r="BA32" s="121">
        <f>BA31+BA30</f>
        <v>0</v>
      </c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</row>
    <row r="33" spans="1:63" ht="17.399999999999999" x14ac:dyDescent="0.3">
      <c r="A33" s="90"/>
      <c r="B33" s="90"/>
      <c r="C33" s="90"/>
      <c r="H33" s="91" t="s">
        <v>537</v>
      </c>
      <c r="I33" s="111">
        <f>BA37</f>
        <v>0</v>
      </c>
      <c r="K33" s="90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7"/>
      <c r="AV33" s="121"/>
      <c r="AW33" s="121"/>
      <c r="AX33" s="121"/>
      <c r="AY33" s="112"/>
      <c r="AZ33" s="117"/>
      <c r="BA33" s="121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</row>
    <row r="34" spans="1:63" ht="17.399999999999999" x14ac:dyDescent="0.3">
      <c r="A34" s="90"/>
      <c r="B34" s="90"/>
      <c r="C34" s="90"/>
      <c r="H34" s="91" t="s">
        <v>538</v>
      </c>
      <c r="I34" s="111">
        <f>BA27</f>
        <v>0</v>
      </c>
      <c r="J34" s="90"/>
      <c r="K34" s="90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21"/>
      <c r="AW34" s="121"/>
      <c r="AX34" s="121"/>
      <c r="AY34" s="112"/>
      <c r="AZ34" s="117"/>
      <c r="BA34" s="112">
        <f>SUMSQ(BA15:BA24)</f>
        <v>0</v>
      </c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</row>
    <row r="35" spans="1:63" ht="17.399999999999999" x14ac:dyDescent="0.3">
      <c r="A35" s="90"/>
      <c r="B35" s="90"/>
      <c r="C35" s="90"/>
      <c r="E35" s="90"/>
      <c r="F35" s="90"/>
      <c r="G35" s="90"/>
      <c r="J35" s="90"/>
      <c r="K35" s="90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20"/>
      <c r="AW35" s="121"/>
      <c r="AX35" s="121"/>
      <c r="AY35" s="112"/>
      <c r="AZ35" s="112"/>
      <c r="BA35" s="112">
        <f>BA34/9</f>
        <v>0</v>
      </c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</row>
    <row r="36" spans="1:63" ht="17.399999999999999" x14ac:dyDescent="0.3">
      <c r="A36" s="90"/>
      <c r="B36" s="90"/>
      <c r="C36" s="90"/>
      <c r="D36" s="90"/>
      <c r="E36" s="90"/>
      <c r="F36" s="90"/>
      <c r="G36" s="90"/>
      <c r="H36" s="91" t="str">
        <f>"Tolerance for this unit @ "&amp;AT12&amp;":"</f>
        <v>Tolerance for this unit @ (Max-Min/2):</v>
      </c>
      <c r="I36" s="111" t="e">
        <f>AS11</f>
        <v>#N/A</v>
      </c>
      <c r="J36" s="90"/>
      <c r="K36" s="90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21"/>
      <c r="AW36" s="121"/>
      <c r="AX36" s="121"/>
      <c r="AY36" s="112"/>
      <c r="AZ36" s="117" t="s">
        <v>539</v>
      </c>
      <c r="BA36" s="112">
        <f>SQRT(BA35)</f>
        <v>0</v>
      </c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</row>
    <row r="37" spans="1:63" ht="17.399999999999999" x14ac:dyDescent="0.3">
      <c r="A37" s="90"/>
      <c r="B37" s="90"/>
      <c r="C37" s="90"/>
      <c r="E37" s="90"/>
      <c r="F37" s="90"/>
      <c r="G37" s="90"/>
      <c r="H37" s="90"/>
      <c r="I37" s="90"/>
      <c r="J37" s="90"/>
      <c r="K37" s="90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22"/>
      <c r="AZ37" s="117" t="s">
        <v>540</v>
      </c>
      <c r="BA37" s="112">
        <f>2*BA36</f>
        <v>0</v>
      </c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</row>
    <row r="38" spans="1:63" ht="17.399999999999999" x14ac:dyDescent="0.3">
      <c r="A38" s="90"/>
      <c r="B38" s="90"/>
      <c r="C38" s="90"/>
      <c r="D38" s="90" t="s">
        <v>541</v>
      </c>
      <c r="E38" s="90"/>
      <c r="F38" s="90"/>
      <c r="G38" s="90"/>
      <c r="H38" s="90"/>
      <c r="I38" s="90"/>
      <c r="J38" s="90"/>
      <c r="K38" s="90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22"/>
      <c r="Z38" s="117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</row>
    <row r="39" spans="1:63" ht="18" customHeight="1" x14ac:dyDescent="0.25"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</row>
    <row r="40" spans="1:63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</row>
    <row r="41" spans="1:63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</row>
    <row r="42" spans="1:63" x14ac:dyDescent="0.2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</row>
    <row r="43" spans="1:63" x14ac:dyDescent="0.2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</row>
    <row r="44" spans="1:63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</row>
    <row r="45" spans="1:63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</row>
    <row r="46" spans="1:63" x14ac:dyDescent="0.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</row>
    <row r="47" spans="1:63" x14ac:dyDescent="0.2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</row>
    <row r="48" spans="1:63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</row>
    <row r="49" spans="1:63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</row>
    <row r="50" spans="1:63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</row>
    <row r="51" spans="1:63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</row>
    <row r="52" spans="1:63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</row>
    <row r="53" spans="1:63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</row>
    <row r="54" spans="1:63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</row>
    <row r="55" spans="1:63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</row>
    <row r="56" spans="1:63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</row>
    <row r="57" spans="1:63" x14ac:dyDescent="0.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</row>
  </sheetData>
  <sheetProtection sheet="1" selectLockedCells="1"/>
  <mergeCells count="1">
    <mergeCell ref="AS3:AU3"/>
  </mergeCells>
  <conditionalFormatting sqref="M19">
    <cfRule type="cellIs" dxfId="63" priority="4" operator="greaterThan">
      <formula>$N$21</formula>
    </cfRule>
  </conditionalFormatting>
  <conditionalFormatting sqref="N19:N20">
    <cfRule type="cellIs" dxfId="62" priority="1" operator="greaterThan">
      <formula>$N$21</formula>
    </cfRule>
  </conditionalFormatting>
  <conditionalFormatting sqref="O19">
    <cfRule type="cellIs" dxfId="61" priority="2" operator="greaterThan">
      <formula>$N$21</formula>
    </cfRule>
  </conditionalFormatting>
  <pageMargins left="0.75" right="0.75" top="1" bottom="1" header="0.48" footer="0.5"/>
  <pageSetup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print="0" autoFill="0" autoLine="0" autoPict="0">
                <anchor moveWithCells="1">
                  <from>
                    <xdr:col>13</xdr:col>
                    <xdr:colOff>411480</xdr:colOff>
                    <xdr:row>2</xdr:row>
                    <xdr:rowOff>281940</xdr:rowOff>
                  </from>
                  <to>
                    <xdr:col>14</xdr:col>
                    <xdr:colOff>129540</xdr:colOff>
                    <xdr:row>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FB9D-7D46-47C6-B708-55D6AFDC5649}">
  <sheetPr>
    <tabColor theme="4" tint="0.39997558519241921"/>
    <pageSetUpPr fitToPage="1"/>
  </sheetPr>
  <dimension ref="A1:BK57"/>
  <sheetViews>
    <sheetView topLeftCell="L1" zoomScale="90" zoomScaleNormal="90" zoomScaleSheetLayoutView="75" workbookViewId="0">
      <selection activeCell="L4" sqref="L4"/>
    </sheetView>
  </sheetViews>
  <sheetFormatPr defaultRowHeight="13.2" x14ac:dyDescent="0.25"/>
  <cols>
    <col min="1" max="3" width="8.88671875" style="84"/>
    <col min="4" max="4" width="9.5546875" style="84" bestFit="1" customWidth="1"/>
    <col min="5" max="5" width="8.88671875" style="84"/>
    <col min="6" max="8" width="12.44140625" style="84" bestFit="1" customWidth="1"/>
    <col min="9" max="9" width="11.5546875" style="84" bestFit="1" customWidth="1"/>
    <col min="10" max="10" width="13.44140625" style="84" customWidth="1"/>
    <col min="11" max="11" width="8.88671875" style="84"/>
    <col min="12" max="12" width="10.6640625" style="84" customWidth="1"/>
    <col min="13" max="17" width="8.88671875" style="84"/>
    <col min="18" max="18" width="9.33203125" style="84" customWidth="1"/>
    <col min="19" max="20" width="9.33203125" style="84" bestFit="1" customWidth="1"/>
    <col min="21" max="21" width="8.88671875" style="84"/>
    <col min="22" max="22" width="12" style="84" bestFit="1" customWidth="1"/>
    <col min="23" max="24" width="11.44140625" style="84" customWidth="1"/>
    <col min="25" max="25" width="8.88671875" style="84"/>
    <col min="26" max="26" width="14.44140625" style="84" customWidth="1"/>
    <col min="27" max="27" width="12.44140625" style="84" bestFit="1" customWidth="1"/>
    <col min="28" max="32" width="8.88671875" style="84"/>
    <col min="33" max="33" width="12.109375" style="84" customWidth="1"/>
    <col min="34" max="44" width="8.88671875" style="84"/>
    <col min="45" max="45" width="9.77734375" style="84" bestFit="1" customWidth="1"/>
    <col min="46" max="51" width="8.88671875" style="84"/>
    <col min="52" max="52" width="15.44140625" style="84" customWidth="1"/>
    <col min="53" max="16384" width="8.88671875" style="84"/>
  </cols>
  <sheetData>
    <row r="1" spans="1:63" x14ac:dyDescent="0.25">
      <c r="A1" s="84" t="str">
        <f>"Report No. "&amp;AS4</f>
        <v>Report No. 0</v>
      </c>
      <c r="C1" s="85"/>
      <c r="D1" s="86"/>
      <c r="K1" s="85" t="str">
        <f>AV10</f>
        <v>Page 1 of 1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</row>
    <row r="2" spans="1:63" ht="30" customHeight="1" x14ac:dyDescent="0.4">
      <c r="L2" s="112"/>
      <c r="M2" s="113" t="s">
        <v>948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</row>
    <row r="3" spans="1:63" ht="27.6" x14ac:dyDescent="0.45">
      <c r="F3" s="87" t="s">
        <v>492</v>
      </c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565" t="s">
        <v>551</v>
      </c>
      <c r="AT3" s="566"/>
      <c r="AU3" s="567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</row>
    <row r="4" spans="1:63" ht="17.399999999999999" x14ac:dyDescent="0.3">
      <c r="F4" s="88" t="s">
        <v>493</v>
      </c>
      <c r="L4" s="125"/>
      <c r="M4" s="112" t="s">
        <v>542</v>
      </c>
      <c r="N4" s="112"/>
      <c r="O4" s="112" t="s">
        <v>508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37"/>
      <c r="AR4" s="140" t="s">
        <v>547</v>
      </c>
      <c r="AS4" s="132">
        <f>Info!B1</f>
        <v>0</v>
      </c>
      <c r="AT4" s="133"/>
      <c r="AU4" s="134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</row>
    <row r="5" spans="1:63" ht="17.399999999999999" x14ac:dyDescent="0.3">
      <c r="F5" s="88" t="s">
        <v>494</v>
      </c>
      <c r="L5" s="125"/>
      <c r="M5" s="112" t="s">
        <v>543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37"/>
      <c r="AR5" s="140" t="s">
        <v>495</v>
      </c>
      <c r="AS5" s="132">
        <f>Info!B2</f>
        <v>0</v>
      </c>
      <c r="AT5" s="133"/>
      <c r="AU5" s="134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</row>
    <row r="6" spans="1:63" x14ac:dyDescent="0.25"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37"/>
      <c r="AR6" s="140" t="s">
        <v>496</v>
      </c>
      <c r="AS6" s="132" t="e">
        <f>Info!D14</f>
        <v>#N/A</v>
      </c>
      <c r="AT6" s="133"/>
      <c r="AU6" s="134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</row>
    <row r="7" spans="1:63" ht="26.4" x14ac:dyDescent="0.5">
      <c r="F7" s="89" t="s">
        <v>945</v>
      </c>
      <c r="L7" s="112"/>
      <c r="M7" s="113"/>
      <c r="N7" s="115" t="s">
        <v>500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37"/>
      <c r="AR7" s="140" t="s">
        <v>498</v>
      </c>
      <c r="AS7" s="135">
        <f>Info!B8</f>
        <v>0</v>
      </c>
      <c r="AT7" s="133"/>
      <c r="AU7" s="134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</row>
    <row r="8" spans="1:63" ht="13.8" thickBot="1" x14ac:dyDescent="0.3">
      <c r="L8" s="112"/>
      <c r="M8" s="115" t="s">
        <v>513</v>
      </c>
      <c r="N8" s="115" t="s">
        <v>514</v>
      </c>
      <c r="O8" s="115" t="s">
        <v>515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37"/>
      <c r="AR8" s="140" t="s">
        <v>497</v>
      </c>
      <c r="AS8" s="136">
        <f>Info!B5</f>
        <v>0</v>
      </c>
      <c r="AT8" s="133"/>
      <c r="AU8" s="134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</row>
    <row r="9" spans="1:63" ht="17.399999999999999" x14ac:dyDescent="0.3">
      <c r="A9" s="90"/>
      <c r="B9" s="91" t="s">
        <v>495</v>
      </c>
      <c r="C9" s="90">
        <f>AS5</f>
        <v>0</v>
      </c>
      <c r="D9" s="90"/>
      <c r="E9" s="90"/>
      <c r="F9" s="90"/>
      <c r="G9" s="90"/>
      <c r="H9" s="90"/>
      <c r="I9" s="90"/>
      <c r="J9" s="90"/>
      <c r="K9" s="90"/>
      <c r="L9" s="112">
        <v>1</v>
      </c>
      <c r="M9" s="95"/>
      <c r="N9" s="96"/>
      <c r="O9" s="97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37"/>
      <c r="AR9" s="140" t="s">
        <v>549</v>
      </c>
      <c r="AS9" s="132">
        <f>Info!B6</f>
        <v>0</v>
      </c>
      <c r="AT9" s="138" t="s">
        <v>944</v>
      </c>
      <c r="AU9" s="134" t="b">
        <f>IF(Switches!BC3=3,TRUE,FALSE)</f>
        <v>0</v>
      </c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</row>
    <row r="10" spans="1:63" ht="17.399999999999999" x14ac:dyDescent="0.3">
      <c r="A10" s="90"/>
      <c r="B10" s="91" t="s">
        <v>496</v>
      </c>
      <c r="C10" s="90" t="e">
        <f>AS6</f>
        <v>#N/A</v>
      </c>
      <c r="D10" s="90"/>
      <c r="E10" s="90"/>
      <c r="F10" s="90"/>
      <c r="G10" s="90"/>
      <c r="H10" s="90"/>
      <c r="I10" s="91" t="s">
        <v>497</v>
      </c>
      <c r="J10" s="131">
        <f>AS8</f>
        <v>0</v>
      </c>
      <c r="K10" s="90"/>
      <c r="L10" s="112">
        <v>2</v>
      </c>
      <c r="M10" s="98"/>
      <c r="N10" s="99"/>
      <c r="O10" s="10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37"/>
      <c r="AR10" s="140" t="s">
        <v>552</v>
      </c>
      <c r="AS10" s="164">
        <f>Switches!BJ3+1</f>
        <v>1</v>
      </c>
      <c r="AT10" s="138" t="s">
        <v>548</v>
      </c>
      <c r="AU10" s="323">
        <f>Switches!BI8</f>
        <v>1</v>
      </c>
      <c r="AV10" s="112" t="str">
        <f>"Page "&amp;AS10&amp;" of "&amp;AU10</f>
        <v>Page 1 of 1</v>
      </c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</row>
    <row r="11" spans="1:63" ht="17.399999999999999" x14ac:dyDescent="0.3">
      <c r="A11" s="90"/>
      <c r="B11" s="91" t="s">
        <v>498</v>
      </c>
      <c r="C11" s="130">
        <f>AS7</f>
        <v>0</v>
      </c>
      <c r="D11" s="90"/>
      <c r="E11" s="90"/>
      <c r="F11" s="90"/>
      <c r="G11" s="90"/>
      <c r="H11" s="90"/>
      <c r="I11" s="91" t="s">
        <v>499</v>
      </c>
      <c r="J11" s="90">
        <f>AS9</f>
        <v>0</v>
      </c>
      <c r="K11" s="90"/>
      <c r="L11" s="112">
        <v>3</v>
      </c>
      <c r="M11" s="98"/>
      <c r="N11" s="99"/>
      <c r="O11" s="100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37"/>
      <c r="AR11" s="140" t="s">
        <v>521</v>
      </c>
      <c r="AS11" s="132" t="e">
        <f>Switches!I4</f>
        <v>#N/A</v>
      </c>
      <c r="AT11" s="138" t="s">
        <v>557</v>
      </c>
      <c r="AU11" s="134" t="b">
        <f>Switches!Y3</f>
        <v>0</v>
      </c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</row>
    <row r="12" spans="1:63" ht="15" x14ac:dyDescent="0.25">
      <c r="B12" s="92"/>
      <c r="C12" s="92"/>
      <c r="D12" s="92"/>
      <c r="E12" s="92"/>
      <c r="F12" s="92"/>
      <c r="G12" s="92"/>
      <c r="H12" s="92"/>
      <c r="I12" s="92"/>
      <c r="J12" s="92"/>
      <c r="L12" s="112">
        <v>4</v>
      </c>
      <c r="M12" s="98"/>
      <c r="N12" s="99"/>
      <c r="O12" s="100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37"/>
      <c r="AR12" s="140" t="s">
        <v>550</v>
      </c>
      <c r="AS12" s="164">
        <f>Switches!AA2</f>
        <v>1</v>
      </c>
      <c r="AT12" s="133" t="str">
        <f>IF(AS12=1,Switches!AB2,IF(AS12=2,Switches!AB3,"error"))</f>
        <v>(Max-Min/2)</v>
      </c>
      <c r="AU12" s="134"/>
      <c r="AV12" s="112" t="str">
        <f>"Tolerance for this unit @ "&amp;AS12&amp;": "</f>
        <v xml:space="preserve">Tolerance for this unit @ 1: </v>
      </c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</row>
    <row r="13" spans="1:63" ht="15" x14ac:dyDescent="0.25">
      <c r="B13" s="92"/>
      <c r="C13" s="92"/>
      <c r="D13" s="92"/>
      <c r="E13" s="92"/>
      <c r="F13" s="92"/>
      <c r="G13" s="92"/>
      <c r="H13" s="92"/>
      <c r="I13" s="92"/>
      <c r="J13" s="92"/>
      <c r="L13" s="112">
        <v>5</v>
      </c>
      <c r="M13" s="98"/>
      <c r="N13" s="99"/>
      <c r="O13" s="100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5"/>
      <c r="AS13" s="115" t="s">
        <v>501</v>
      </c>
      <c r="AT13" s="115"/>
      <c r="AU13" s="112"/>
      <c r="AV13" s="112"/>
      <c r="AW13" s="115" t="s">
        <v>502</v>
      </c>
      <c r="AX13" s="112"/>
      <c r="AY13" s="112"/>
      <c r="AZ13" s="112" t="s">
        <v>503</v>
      </c>
      <c r="BA13" s="112" t="s">
        <v>504</v>
      </c>
      <c r="BB13" s="112"/>
      <c r="BC13" s="112"/>
      <c r="BD13" s="115" t="s">
        <v>505</v>
      </c>
      <c r="BE13" s="112"/>
      <c r="BF13" s="112"/>
      <c r="BG13" s="112"/>
      <c r="BH13" s="116" t="s">
        <v>506</v>
      </c>
      <c r="BI13" s="116" t="s">
        <v>507</v>
      </c>
      <c r="BJ13" s="112"/>
      <c r="BK13" s="112" t="s">
        <v>508</v>
      </c>
    </row>
    <row r="14" spans="1:63" ht="17.399999999999999" x14ac:dyDescent="0.3">
      <c r="A14" s="90"/>
      <c r="B14" s="90"/>
      <c r="C14" s="90"/>
      <c r="D14" s="93" t="s">
        <v>509</v>
      </c>
      <c r="E14" s="90"/>
      <c r="F14" s="91" t="s">
        <v>510</v>
      </c>
      <c r="G14" s="91" t="s">
        <v>511</v>
      </c>
      <c r="H14" s="91" t="s">
        <v>512</v>
      </c>
      <c r="I14" s="90"/>
      <c r="J14" s="90"/>
      <c r="K14" s="90"/>
      <c r="L14" s="112">
        <v>6</v>
      </c>
      <c r="M14" s="98"/>
      <c r="N14" s="99"/>
      <c r="O14" s="100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5" t="s">
        <v>513</v>
      </c>
      <c r="AS14" s="115" t="s">
        <v>514</v>
      </c>
      <c r="AT14" s="115" t="s">
        <v>515</v>
      </c>
      <c r="AU14" s="112"/>
      <c r="AV14" s="115" t="s">
        <v>513</v>
      </c>
      <c r="AW14" s="115" t="s">
        <v>514</v>
      </c>
      <c r="AX14" s="115" t="s">
        <v>515</v>
      </c>
      <c r="AY14" s="112"/>
      <c r="AZ14" s="112"/>
      <c r="BA14" s="112"/>
      <c r="BB14" s="112"/>
      <c r="BC14" s="115" t="s">
        <v>513</v>
      </c>
      <c r="BD14" s="115" t="s">
        <v>514</v>
      </c>
      <c r="BE14" s="115" t="s">
        <v>515</v>
      </c>
      <c r="BF14" s="112"/>
      <c r="BG14" s="112"/>
      <c r="BH14" s="112"/>
      <c r="BI14" s="112"/>
      <c r="BJ14" s="112"/>
      <c r="BK14" s="112"/>
    </row>
    <row r="15" spans="1:63" ht="17.399999999999999" x14ac:dyDescent="0.3">
      <c r="A15" s="90"/>
      <c r="B15" s="90"/>
      <c r="C15" s="90"/>
      <c r="D15" s="93">
        <v>1</v>
      </c>
      <c r="E15" s="90"/>
      <c r="F15" s="94">
        <f t="shared" ref="F15:H24" si="0">AV15</f>
        <v>0</v>
      </c>
      <c r="G15" s="94">
        <f t="shared" si="0"/>
        <v>0</v>
      </c>
      <c r="H15" s="94">
        <f t="shared" si="0"/>
        <v>0</v>
      </c>
      <c r="I15" s="90"/>
      <c r="J15" s="90"/>
      <c r="K15" s="90"/>
      <c r="L15" s="112">
        <v>7</v>
      </c>
      <c r="M15" s="98"/>
      <c r="N15" s="99"/>
      <c r="O15" s="100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9">
        <f>IF(M9="",0,IF(BK15=TRUE,M9/25.4,M9))</f>
        <v>0</v>
      </c>
      <c r="AS15" s="119">
        <f>IF(N9="",0,IF(BK15=TRUE,N9/25.4,N9))</f>
        <v>0</v>
      </c>
      <c r="AT15" s="119">
        <f>IF(O9="",0,IF(BK15=TRUE,O9/25.4,O9))</f>
        <v>0</v>
      </c>
      <c r="AU15" s="112"/>
      <c r="AV15" s="119">
        <f>AR15-AR29</f>
        <v>0</v>
      </c>
      <c r="AW15" s="119">
        <f>AS15-AS29</f>
        <v>0</v>
      </c>
      <c r="AX15" s="119">
        <f>AT15-AT29</f>
        <v>0</v>
      </c>
      <c r="AY15" s="112"/>
      <c r="AZ15" s="120">
        <f>SUMSQ(AV15:AX15)</f>
        <v>0</v>
      </c>
      <c r="BA15" s="121">
        <f>SQRT(AZ15)</f>
        <v>0</v>
      </c>
      <c r="BB15" s="112"/>
      <c r="BC15" s="112">
        <f>ABS(AV15)</f>
        <v>0</v>
      </c>
      <c r="BD15" s="112">
        <f>ABS(AW15)</f>
        <v>0</v>
      </c>
      <c r="BE15" s="112">
        <f>ABS(AX15)</f>
        <v>0</v>
      </c>
      <c r="BF15" s="112"/>
      <c r="BG15" s="120"/>
      <c r="BH15" s="112" t="e">
        <f>AS11</f>
        <v>#N/A</v>
      </c>
      <c r="BI15" s="112" t="e">
        <f>BH15*(-1)</f>
        <v>#N/A</v>
      </c>
      <c r="BJ15" s="112"/>
      <c r="BK15" s="112" t="b">
        <f>AU11</f>
        <v>0</v>
      </c>
    </row>
    <row r="16" spans="1:63" ht="17.399999999999999" x14ac:dyDescent="0.3">
      <c r="A16" s="90"/>
      <c r="B16" s="90"/>
      <c r="C16" s="90"/>
      <c r="D16" s="93">
        <v>2</v>
      </c>
      <c r="E16" s="90"/>
      <c r="F16" s="94">
        <f t="shared" si="0"/>
        <v>0</v>
      </c>
      <c r="G16" s="94">
        <f t="shared" si="0"/>
        <v>0</v>
      </c>
      <c r="H16" s="94">
        <f t="shared" si="0"/>
        <v>0</v>
      </c>
      <c r="I16" s="90"/>
      <c r="J16" s="90"/>
      <c r="K16" s="90"/>
      <c r="L16" s="112">
        <v>8</v>
      </c>
      <c r="M16" s="98"/>
      <c r="N16" s="99"/>
      <c r="O16" s="100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9">
        <f>IF(M10="",AR15,IF(BK16=TRUE,M10/25.4,M10))</f>
        <v>0</v>
      </c>
      <c r="AS16" s="119">
        <f>IF(N10="",AS15,IF(BK16=TRUE,N10/25.4,N10))</f>
        <v>0</v>
      </c>
      <c r="AT16" s="119">
        <f>IF(O10="",AT15,IF(BK16=TRUE,O10/25.4,O10))</f>
        <v>0</v>
      </c>
      <c r="AU16" s="112"/>
      <c r="AV16" s="119">
        <f>AR16-AR29</f>
        <v>0</v>
      </c>
      <c r="AW16" s="119">
        <f>AS16-AS29</f>
        <v>0</v>
      </c>
      <c r="AX16" s="119">
        <f>AT16-AT29</f>
        <v>0</v>
      </c>
      <c r="AY16" s="112"/>
      <c r="AZ16" s="120">
        <f t="shared" ref="AZ16:AZ24" si="1">SUMSQ(AV16:AX16)</f>
        <v>0</v>
      </c>
      <c r="BA16" s="121">
        <f t="shared" ref="BA16:BA24" si="2">SQRT(AZ16)</f>
        <v>0</v>
      </c>
      <c r="BB16" s="112"/>
      <c r="BC16" s="112">
        <f t="shared" ref="BC16:BE24" si="3">ABS(AV16)</f>
        <v>0</v>
      </c>
      <c r="BD16" s="112">
        <f t="shared" si="3"/>
        <v>0</v>
      </c>
      <c r="BE16" s="112">
        <f t="shared" si="3"/>
        <v>0</v>
      </c>
      <c r="BF16" s="112"/>
      <c r="BG16" s="120"/>
      <c r="BH16" s="112" t="e">
        <f>BH15</f>
        <v>#N/A</v>
      </c>
      <c r="BI16" s="112" t="e">
        <f>BI15</f>
        <v>#N/A</v>
      </c>
      <c r="BJ16" s="112"/>
      <c r="BK16" s="112" t="b">
        <f>BK15</f>
        <v>0</v>
      </c>
    </row>
    <row r="17" spans="1:63" ht="17.399999999999999" x14ac:dyDescent="0.3">
      <c r="A17" s="90"/>
      <c r="B17" s="90"/>
      <c r="C17" s="90"/>
      <c r="D17" s="93">
        <v>3</v>
      </c>
      <c r="E17" s="90"/>
      <c r="F17" s="94">
        <f t="shared" si="0"/>
        <v>0</v>
      </c>
      <c r="G17" s="94">
        <f t="shared" si="0"/>
        <v>0</v>
      </c>
      <c r="H17" s="94">
        <f t="shared" si="0"/>
        <v>0</v>
      </c>
      <c r="I17" s="90"/>
      <c r="J17" s="90"/>
      <c r="K17" s="90"/>
      <c r="L17" s="112">
        <v>9</v>
      </c>
      <c r="M17" s="98"/>
      <c r="N17" s="99"/>
      <c r="O17" s="100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9">
        <f>IF(M11="",AVERAGE(AR15:AR16),IF(BK17=TRUE,M11/25.4,M11))</f>
        <v>0</v>
      </c>
      <c r="AS17" s="119">
        <f>IF(N11="",AVERAGE(AS15:AS16),IF(BK17=TRUE,N11/25.4,N11))</f>
        <v>0</v>
      </c>
      <c r="AT17" s="119">
        <f>IF(O11="",AVERAGE(AT15:AT16),IF(BK17=TRUE,O11/25.4,O11))</f>
        <v>0</v>
      </c>
      <c r="AU17" s="112"/>
      <c r="AV17" s="119">
        <f>AR17-AR29</f>
        <v>0</v>
      </c>
      <c r="AW17" s="119">
        <f>AS17-AS29</f>
        <v>0</v>
      </c>
      <c r="AX17" s="119">
        <f>AT17-AT29</f>
        <v>0</v>
      </c>
      <c r="AY17" s="112"/>
      <c r="AZ17" s="120">
        <f t="shared" si="1"/>
        <v>0</v>
      </c>
      <c r="BA17" s="121">
        <f t="shared" si="2"/>
        <v>0</v>
      </c>
      <c r="BB17" s="112"/>
      <c r="BC17" s="112">
        <f t="shared" si="3"/>
        <v>0</v>
      </c>
      <c r="BD17" s="112">
        <f t="shared" si="3"/>
        <v>0</v>
      </c>
      <c r="BE17" s="112">
        <f t="shared" si="3"/>
        <v>0</v>
      </c>
      <c r="BF17" s="112"/>
      <c r="BG17" s="120"/>
      <c r="BH17" s="112" t="e">
        <f t="shared" ref="BH17:BI24" si="4">BH16</f>
        <v>#N/A</v>
      </c>
      <c r="BI17" s="112" t="e">
        <f t="shared" si="4"/>
        <v>#N/A</v>
      </c>
      <c r="BJ17" s="112"/>
      <c r="BK17" s="112" t="b">
        <f t="shared" ref="BK17:BK24" si="5">BK16</f>
        <v>0</v>
      </c>
    </row>
    <row r="18" spans="1:63" ht="18" thickBot="1" x14ac:dyDescent="0.35">
      <c r="A18" s="90"/>
      <c r="B18" s="90"/>
      <c r="C18" s="90"/>
      <c r="D18" s="93">
        <v>4</v>
      </c>
      <c r="E18" s="90"/>
      <c r="F18" s="94">
        <f t="shared" si="0"/>
        <v>0</v>
      </c>
      <c r="G18" s="94">
        <f t="shared" si="0"/>
        <v>0</v>
      </c>
      <c r="H18" s="94">
        <f t="shared" si="0"/>
        <v>0</v>
      </c>
      <c r="I18" s="90"/>
      <c r="J18" s="90"/>
      <c r="K18" s="90"/>
      <c r="L18" s="112">
        <v>10</v>
      </c>
      <c r="M18" s="101"/>
      <c r="N18" s="102"/>
      <c r="O18" s="103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9">
        <f>IF(M12="",AVERAGE(AR15:AR17),IF(BK18=TRUE,M12/25.4,M12))</f>
        <v>0</v>
      </c>
      <c r="AS18" s="119">
        <f>IF(N12="",AVERAGE(AS15:AS17),IF(BK18=TRUE,N12/25.4,N12))</f>
        <v>0</v>
      </c>
      <c r="AT18" s="119">
        <f>IF(O12="",AVERAGE(AT15:AT17),IF(BK18=TRUE,O12/25.4,O12))</f>
        <v>0</v>
      </c>
      <c r="AU18" s="112"/>
      <c r="AV18" s="119">
        <f>AR18-AR29</f>
        <v>0</v>
      </c>
      <c r="AW18" s="119">
        <f>AS18-AS29</f>
        <v>0</v>
      </c>
      <c r="AX18" s="119">
        <f>AT18-AT29</f>
        <v>0</v>
      </c>
      <c r="AY18" s="112"/>
      <c r="AZ18" s="120">
        <f t="shared" si="1"/>
        <v>0</v>
      </c>
      <c r="BA18" s="121">
        <f t="shared" si="2"/>
        <v>0</v>
      </c>
      <c r="BB18" s="112"/>
      <c r="BC18" s="112">
        <f t="shared" si="3"/>
        <v>0</v>
      </c>
      <c r="BD18" s="112">
        <f t="shared" si="3"/>
        <v>0</v>
      </c>
      <c r="BE18" s="112">
        <f t="shared" si="3"/>
        <v>0</v>
      </c>
      <c r="BF18" s="112"/>
      <c r="BG18" s="120"/>
      <c r="BH18" s="112" t="e">
        <f t="shared" si="4"/>
        <v>#N/A</v>
      </c>
      <c r="BI18" s="112" t="e">
        <f t="shared" si="4"/>
        <v>#N/A</v>
      </c>
      <c r="BJ18" s="112"/>
      <c r="BK18" s="112" t="b">
        <f t="shared" si="5"/>
        <v>0</v>
      </c>
    </row>
    <row r="19" spans="1:63" ht="17.399999999999999" x14ac:dyDescent="0.3">
      <c r="A19" s="90"/>
      <c r="B19" s="90"/>
      <c r="C19" s="90"/>
      <c r="D19" s="93">
        <v>5</v>
      </c>
      <c r="E19" s="90"/>
      <c r="F19" s="94">
        <f t="shared" si="0"/>
        <v>0</v>
      </c>
      <c r="G19" s="94">
        <f t="shared" si="0"/>
        <v>0</v>
      </c>
      <c r="H19" s="94">
        <f t="shared" si="0"/>
        <v>0</v>
      </c>
      <c r="I19" s="90"/>
      <c r="J19" s="90"/>
      <c r="K19" s="90"/>
      <c r="L19" s="117" t="s">
        <v>516</v>
      </c>
      <c r="M19" s="104">
        <f>AR30</f>
        <v>0</v>
      </c>
      <c r="N19" s="105">
        <f>AS30</f>
        <v>0</v>
      </c>
      <c r="O19" s="106">
        <f>AT30</f>
        <v>0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9">
        <f>IF(M13="",AVERAGE(AR15:AR18),IF(BK19=TRUE,M13/25.4,M13))</f>
        <v>0</v>
      </c>
      <c r="AS19" s="119">
        <f>IF(N13="",AVERAGE(AS15:AS18),IF(BK19=TRUE,N13/25.4,N13))</f>
        <v>0</v>
      </c>
      <c r="AT19" s="119">
        <f>IF(O13="",AVERAGE(AT15:AT18),IF(BK19=TRUE,O13/25.4,O13))</f>
        <v>0</v>
      </c>
      <c r="AU19" s="112"/>
      <c r="AV19" s="119">
        <f>AR19-AR29</f>
        <v>0</v>
      </c>
      <c r="AW19" s="119">
        <f>AS19-AS29</f>
        <v>0</v>
      </c>
      <c r="AX19" s="119">
        <f>AT19-AT29</f>
        <v>0</v>
      </c>
      <c r="AY19" s="112"/>
      <c r="AZ19" s="120">
        <f t="shared" si="1"/>
        <v>0</v>
      </c>
      <c r="BA19" s="121">
        <f t="shared" si="2"/>
        <v>0</v>
      </c>
      <c r="BB19" s="112"/>
      <c r="BC19" s="112">
        <f t="shared" si="3"/>
        <v>0</v>
      </c>
      <c r="BD19" s="112">
        <f t="shared" si="3"/>
        <v>0</v>
      </c>
      <c r="BE19" s="112">
        <f t="shared" si="3"/>
        <v>0</v>
      </c>
      <c r="BF19" s="112"/>
      <c r="BG19" s="120"/>
      <c r="BH19" s="112" t="e">
        <f t="shared" si="4"/>
        <v>#N/A</v>
      </c>
      <c r="BI19" s="112" t="e">
        <f t="shared" si="4"/>
        <v>#N/A</v>
      </c>
      <c r="BJ19" s="112"/>
      <c r="BK19" s="112" t="b">
        <f t="shared" si="5"/>
        <v>0</v>
      </c>
    </row>
    <row r="20" spans="1:63" ht="17.399999999999999" x14ac:dyDescent="0.3">
      <c r="A20" s="90"/>
      <c r="B20" s="90"/>
      <c r="C20" s="90"/>
      <c r="D20" s="93">
        <v>6</v>
      </c>
      <c r="E20" s="90"/>
      <c r="F20" s="94">
        <f t="shared" si="0"/>
        <v>0</v>
      </c>
      <c r="G20" s="94">
        <f t="shared" si="0"/>
        <v>0</v>
      </c>
      <c r="H20" s="94">
        <f t="shared" si="0"/>
        <v>0</v>
      </c>
      <c r="I20" s="90"/>
      <c r="J20" s="90"/>
      <c r="K20" s="90"/>
      <c r="L20" s="118" t="s">
        <v>518</v>
      </c>
      <c r="M20" s="108"/>
      <c r="N20" s="109">
        <f>BA37</f>
        <v>0</v>
      </c>
      <c r="O20" s="110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9">
        <f>IF(M14="",AVERAGE(AR15:AR19),IF(BK20=TRUE,M14/25.4,M14))</f>
        <v>0</v>
      </c>
      <c r="AS20" s="119">
        <f>IF(N14="",AVERAGE(AS15:AS19),IF(BK20=TRUE,N14/25.4,N14))</f>
        <v>0</v>
      </c>
      <c r="AT20" s="119">
        <f>IF(O14="",AVERAGE(AT15:AT19),IF(BK20=TRUE,O14/25.4,O14))</f>
        <v>0</v>
      </c>
      <c r="AU20" s="112"/>
      <c r="AV20" s="119">
        <f>AR20-AR29</f>
        <v>0</v>
      </c>
      <c r="AW20" s="119">
        <f>AS20-AS29</f>
        <v>0</v>
      </c>
      <c r="AX20" s="119">
        <f>AT20-AT29</f>
        <v>0</v>
      </c>
      <c r="AY20" s="112"/>
      <c r="AZ20" s="120">
        <f t="shared" si="1"/>
        <v>0</v>
      </c>
      <c r="BA20" s="121">
        <f t="shared" si="2"/>
        <v>0</v>
      </c>
      <c r="BB20" s="112"/>
      <c r="BC20" s="112">
        <f t="shared" si="3"/>
        <v>0</v>
      </c>
      <c r="BD20" s="112">
        <f t="shared" si="3"/>
        <v>0</v>
      </c>
      <c r="BE20" s="112">
        <f t="shared" si="3"/>
        <v>0</v>
      </c>
      <c r="BF20" s="112"/>
      <c r="BG20" s="120"/>
      <c r="BH20" s="112" t="e">
        <f t="shared" si="4"/>
        <v>#N/A</v>
      </c>
      <c r="BI20" s="112" t="e">
        <f t="shared" si="4"/>
        <v>#N/A</v>
      </c>
      <c r="BJ20" s="112"/>
      <c r="BK20" s="112" t="b">
        <f t="shared" si="5"/>
        <v>0</v>
      </c>
    </row>
    <row r="21" spans="1:63" ht="17.399999999999999" x14ac:dyDescent="0.3">
      <c r="A21" s="90"/>
      <c r="B21" s="90"/>
      <c r="C21" s="90"/>
      <c r="D21" s="93">
        <v>7</v>
      </c>
      <c r="E21" s="90"/>
      <c r="F21" s="94">
        <f t="shared" si="0"/>
        <v>0</v>
      </c>
      <c r="G21" s="94">
        <f t="shared" si="0"/>
        <v>0</v>
      </c>
      <c r="H21" s="94">
        <f t="shared" si="0"/>
        <v>0</v>
      </c>
      <c r="I21" s="90"/>
      <c r="J21" s="90"/>
      <c r="K21" s="90"/>
      <c r="L21" s="114" t="s">
        <v>521</v>
      </c>
      <c r="M21" s="455" t="str">
        <f>AT12</f>
        <v>(Max-Min/2)</v>
      </c>
      <c r="N21" s="456" t="e">
        <f>AS11</f>
        <v>#N/A</v>
      </c>
      <c r="O21" s="45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9">
        <f>IF(M15="",AVERAGE(AR15:AR20),IF(BK21=TRUE,M15/25.4,M15))</f>
        <v>0</v>
      </c>
      <c r="AS21" s="119">
        <f>IF(N15="",AVERAGE(AS15:AS20),IF(BK21=TRUE,N15/25.4,N15))</f>
        <v>0</v>
      </c>
      <c r="AT21" s="119">
        <f>IF(O15="",AVERAGE(AT15:AT20),IF(BK21=TRUE,O15/25.4,O15))</f>
        <v>0</v>
      </c>
      <c r="AU21" s="112"/>
      <c r="AV21" s="119">
        <f>AR21-AR29</f>
        <v>0</v>
      </c>
      <c r="AW21" s="119">
        <f>AS21-AS29</f>
        <v>0</v>
      </c>
      <c r="AX21" s="119">
        <f>AT21-AT29</f>
        <v>0</v>
      </c>
      <c r="AY21" s="112"/>
      <c r="AZ21" s="120">
        <f t="shared" si="1"/>
        <v>0</v>
      </c>
      <c r="BA21" s="121">
        <f t="shared" si="2"/>
        <v>0</v>
      </c>
      <c r="BB21" s="112"/>
      <c r="BC21" s="112">
        <f t="shared" si="3"/>
        <v>0</v>
      </c>
      <c r="BD21" s="112">
        <f t="shared" si="3"/>
        <v>0</v>
      </c>
      <c r="BE21" s="112">
        <f t="shared" si="3"/>
        <v>0</v>
      </c>
      <c r="BF21" s="112"/>
      <c r="BG21" s="120"/>
      <c r="BH21" s="112" t="e">
        <f t="shared" si="4"/>
        <v>#N/A</v>
      </c>
      <c r="BI21" s="112" t="e">
        <f t="shared" si="4"/>
        <v>#N/A</v>
      </c>
      <c r="BJ21" s="112"/>
      <c r="BK21" s="112" t="b">
        <f t="shared" si="5"/>
        <v>0</v>
      </c>
    </row>
    <row r="22" spans="1:63" ht="18" thickBot="1" x14ac:dyDescent="0.35">
      <c r="A22" s="90"/>
      <c r="B22" s="90"/>
      <c r="C22" s="90"/>
      <c r="D22" s="93">
        <v>8</v>
      </c>
      <c r="E22" s="90"/>
      <c r="F22" s="94">
        <f t="shared" si="0"/>
        <v>0</v>
      </c>
      <c r="G22" s="94">
        <f t="shared" si="0"/>
        <v>0</v>
      </c>
      <c r="H22" s="94">
        <f t="shared" si="0"/>
        <v>0</v>
      </c>
      <c r="I22" s="90"/>
      <c r="J22" s="90"/>
      <c r="K22" s="90"/>
      <c r="L22" s="117"/>
      <c r="M22" s="457" t="s">
        <v>566</v>
      </c>
      <c r="N22" s="460">
        <f>IF(AS12=1,MAX(M19:O19),N20)</f>
        <v>0</v>
      </c>
      <c r="O22" s="45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9">
        <f>IF(M16="",AVERAGE(AR15:AR21),IF(BK22=TRUE,M16/25.4,M16))</f>
        <v>0</v>
      </c>
      <c r="AS22" s="119">
        <f>IF(N16="",AVERAGE(AS15:AS21),IF(BK22=TRUE,N16/25.4,N16))</f>
        <v>0</v>
      </c>
      <c r="AT22" s="119">
        <f>IF(O16="",AVERAGE(AT15:AT21),IF(BK22=TRUE,O16/25.4,O16))</f>
        <v>0</v>
      </c>
      <c r="AU22" s="112"/>
      <c r="AV22" s="119">
        <f>AR22-AR29</f>
        <v>0</v>
      </c>
      <c r="AW22" s="119">
        <f>AS22-AS29</f>
        <v>0</v>
      </c>
      <c r="AX22" s="119">
        <f>AT22-AT29</f>
        <v>0</v>
      </c>
      <c r="AY22" s="112"/>
      <c r="AZ22" s="120">
        <f t="shared" si="1"/>
        <v>0</v>
      </c>
      <c r="BA22" s="121">
        <f t="shared" si="2"/>
        <v>0</v>
      </c>
      <c r="BB22" s="112"/>
      <c r="BC22" s="112">
        <f t="shared" si="3"/>
        <v>0</v>
      </c>
      <c r="BD22" s="112">
        <f t="shared" si="3"/>
        <v>0</v>
      </c>
      <c r="BE22" s="112">
        <f t="shared" si="3"/>
        <v>0</v>
      </c>
      <c r="BF22" s="112"/>
      <c r="BG22" s="120"/>
      <c r="BH22" s="112" t="e">
        <f t="shared" si="4"/>
        <v>#N/A</v>
      </c>
      <c r="BI22" s="112" t="e">
        <f t="shared" si="4"/>
        <v>#N/A</v>
      </c>
      <c r="BJ22" s="112"/>
      <c r="BK22" s="112" t="b">
        <f t="shared" si="5"/>
        <v>0</v>
      </c>
    </row>
    <row r="23" spans="1:63" ht="17.399999999999999" x14ac:dyDescent="0.3">
      <c r="A23" s="90"/>
      <c r="B23" s="90"/>
      <c r="C23" s="90"/>
      <c r="D23" s="93">
        <v>9</v>
      </c>
      <c r="E23" s="90"/>
      <c r="F23" s="94">
        <f t="shared" si="0"/>
        <v>0</v>
      </c>
      <c r="G23" s="94">
        <f t="shared" si="0"/>
        <v>0</v>
      </c>
      <c r="H23" s="94">
        <f t="shared" si="0"/>
        <v>0</v>
      </c>
      <c r="I23" s="90"/>
      <c r="J23" s="90"/>
      <c r="K23" s="90"/>
      <c r="L23" s="126" t="s">
        <v>546</v>
      </c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9">
        <f>IF(M17="",AVERAGE(AR15:AR22),IF(BK23=TRUE,M17/25.4,M17))</f>
        <v>0</v>
      </c>
      <c r="AS23" s="119">
        <f>IF(N17="",AVERAGE(AS15:AS22),IF(BK23=TRUE,N17/25.4,N17))</f>
        <v>0</v>
      </c>
      <c r="AT23" s="119">
        <f>IF(O17="",AVERAGE(AT15:AT22),IF(BK23=TRUE,O17/25.4,O17))</f>
        <v>0</v>
      </c>
      <c r="AU23" s="112"/>
      <c r="AV23" s="119">
        <f>AR23-AR29</f>
        <v>0</v>
      </c>
      <c r="AW23" s="119">
        <f>AS23-AS29</f>
        <v>0</v>
      </c>
      <c r="AX23" s="119">
        <f>AT23-AT29</f>
        <v>0</v>
      </c>
      <c r="AY23" s="112"/>
      <c r="AZ23" s="120">
        <f t="shared" si="1"/>
        <v>0</v>
      </c>
      <c r="BA23" s="121">
        <f t="shared" si="2"/>
        <v>0</v>
      </c>
      <c r="BB23" s="112"/>
      <c r="BC23" s="112">
        <f t="shared" si="3"/>
        <v>0</v>
      </c>
      <c r="BD23" s="112">
        <f t="shared" si="3"/>
        <v>0</v>
      </c>
      <c r="BE23" s="112">
        <f t="shared" si="3"/>
        <v>0</v>
      </c>
      <c r="BF23" s="112"/>
      <c r="BG23" s="120"/>
      <c r="BH23" s="112" t="e">
        <f t="shared" si="4"/>
        <v>#N/A</v>
      </c>
      <c r="BI23" s="112" t="e">
        <f t="shared" si="4"/>
        <v>#N/A</v>
      </c>
      <c r="BJ23" s="112"/>
      <c r="BK23" s="112" t="b">
        <f t="shared" si="5"/>
        <v>0</v>
      </c>
    </row>
    <row r="24" spans="1:63" ht="17.399999999999999" x14ac:dyDescent="0.3">
      <c r="A24" s="90"/>
      <c r="B24" s="90"/>
      <c r="C24" s="90"/>
      <c r="D24" s="93">
        <v>10</v>
      </c>
      <c r="E24" s="90"/>
      <c r="F24" s="94">
        <f t="shared" si="0"/>
        <v>0</v>
      </c>
      <c r="G24" s="94">
        <f t="shared" si="0"/>
        <v>0</v>
      </c>
      <c r="H24" s="94">
        <f t="shared" si="0"/>
        <v>0</v>
      </c>
      <c r="I24" s="90"/>
      <c r="J24" s="90"/>
      <c r="K24" s="90"/>
      <c r="L24" s="126" t="s">
        <v>544</v>
      </c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9">
        <f>IF(M18="",AVERAGE(AR15:AR23),IF(BK24=TRUE,M18/25.4,M18))</f>
        <v>0</v>
      </c>
      <c r="AS24" s="119">
        <f>IF(N18="",AVERAGE(AS15:AS23),IF(BK24=TRUE,N18/25.4,N18))</f>
        <v>0</v>
      </c>
      <c r="AT24" s="119">
        <f>IF(O18="",AVERAGE(AT15:AT23),IF(BK24=TRUE,O18/25.4,O18))</f>
        <v>0</v>
      </c>
      <c r="AU24" s="112"/>
      <c r="AV24" s="119">
        <f>AR24-AR29</f>
        <v>0</v>
      </c>
      <c r="AW24" s="119">
        <f>AS24-AS29</f>
        <v>0</v>
      </c>
      <c r="AX24" s="119">
        <f>AT24-AT29</f>
        <v>0</v>
      </c>
      <c r="AY24" s="112"/>
      <c r="AZ24" s="120">
        <f t="shared" si="1"/>
        <v>0</v>
      </c>
      <c r="BA24" s="121">
        <f t="shared" si="2"/>
        <v>0</v>
      </c>
      <c r="BB24" s="112"/>
      <c r="BC24" s="112">
        <f t="shared" si="3"/>
        <v>0</v>
      </c>
      <c r="BD24" s="112">
        <f t="shared" si="3"/>
        <v>0</v>
      </c>
      <c r="BE24" s="112">
        <f t="shared" si="3"/>
        <v>0</v>
      </c>
      <c r="BF24" s="112"/>
      <c r="BG24" s="120"/>
      <c r="BH24" s="112" t="e">
        <f t="shared" si="4"/>
        <v>#N/A</v>
      </c>
      <c r="BI24" s="112" t="e">
        <f t="shared" si="4"/>
        <v>#N/A</v>
      </c>
      <c r="BJ24" s="112"/>
      <c r="BK24" s="112" t="b">
        <f t="shared" si="5"/>
        <v>0</v>
      </c>
    </row>
    <row r="25" spans="1:63" ht="17.399999999999999" x14ac:dyDescent="0.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127" t="s">
        <v>545</v>
      </c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4"/>
      <c r="AS25" s="114"/>
      <c r="AT25" s="114"/>
      <c r="AU25" s="112"/>
      <c r="AV25" s="114"/>
      <c r="AW25" s="114"/>
      <c r="AX25" s="114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</row>
    <row r="26" spans="1:63" ht="17.399999999999999" x14ac:dyDescent="0.3">
      <c r="A26" s="90"/>
      <c r="B26" s="90"/>
      <c r="C26" s="90"/>
      <c r="D26" s="91" t="s">
        <v>517</v>
      </c>
      <c r="E26" s="90"/>
      <c r="F26" s="107">
        <f t="shared" ref="F26:H27" si="6">AV26</f>
        <v>0</v>
      </c>
      <c r="G26" s="107">
        <f t="shared" si="6"/>
        <v>0</v>
      </c>
      <c r="H26" s="107">
        <f t="shared" si="6"/>
        <v>0</v>
      </c>
      <c r="I26" s="90"/>
      <c r="J26" s="90"/>
      <c r="K26" s="90"/>
      <c r="L26" s="118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7" t="s">
        <v>519</v>
      </c>
      <c r="AR26" s="119">
        <f>MIN(AR15:AR24)</f>
        <v>0</v>
      </c>
      <c r="AS26" s="119">
        <f>MIN(AS15:AS24)</f>
        <v>0</v>
      </c>
      <c r="AT26" s="119">
        <f>MIN(AT15:AT24)</f>
        <v>0</v>
      </c>
      <c r="AU26" s="117" t="s">
        <v>519</v>
      </c>
      <c r="AV26" s="119">
        <f>MIN(AV15:AV24)</f>
        <v>0</v>
      </c>
      <c r="AW26" s="119">
        <f>MIN(AW15:AW24)</f>
        <v>0</v>
      </c>
      <c r="AX26" s="119">
        <f>MIN(AX15:AX24)</f>
        <v>0</v>
      </c>
      <c r="AY26" s="112"/>
      <c r="AZ26" s="117" t="s">
        <v>517</v>
      </c>
      <c r="BA26" s="119">
        <f>MIN(BA15:BA24)</f>
        <v>0</v>
      </c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</row>
    <row r="27" spans="1:63" ht="17.399999999999999" x14ac:dyDescent="0.3">
      <c r="A27" s="90"/>
      <c r="B27" s="90"/>
      <c r="C27" s="90"/>
      <c r="D27" s="91" t="s">
        <v>520</v>
      </c>
      <c r="E27" s="90"/>
      <c r="F27" s="107">
        <f t="shared" si="6"/>
        <v>0</v>
      </c>
      <c r="G27" s="107">
        <f t="shared" si="6"/>
        <v>0</v>
      </c>
      <c r="H27" s="107">
        <f t="shared" si="6"/>
        <v>0</v>
      </c>
      <c r="I27" s="90"/>
      <c r="J27" s="90"/>
      <c r="K27" s="90"/>
      <c r="L27" s="114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7" t="s">
        <v>522</v>
      </c>
      <c r="AR27" s="119">
        <f>MAX(AR15:AR24)</f>
        <v>0</v>
      </c>
      <c r="AS27" s="119">
        <f>MAX(AS15:AS24)</f>
        <v>0</v>
      </c>
      <c r="AT27" s="119">
        <f>MAX(AT15:AT24)</f>
        <v>0</v>
      </c>
      <c r="AU27" s="117" t="s">
        <v>522</v>
      </c>
      <c r="AV27" s="119">
        <f>MAX(AV15:AV24)</f>
        <v>0</v>
      </c>
      <c r="AW27" s="119">
        <f>MAX(AW15:AW24)</f>
        <v>0</v>
      </c>
      <c r="AX27" s="119">
        <f>MAX(AX15:AX24)</f>
        <v>0</v>
      </c>
      <c r="AY27" s="112"/>
      <c r="AZ27" s="117" t="s">
        <v>520</v>
      </c>
      <c r="BA27" s="119">
        <f>MAX(BA15:BA24)</f>
        <v>0</v>
      </c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</row>
    <row r="28" spans="1:63" ht="17.399999999999999" x14ac:dyDescent="0.3">
      <c r="A28" s="90"/>
      <c r="B28" s="90"/>
      <c r="C28" s="90"/>
      <c r="D28" s="91" t="s">
        <v>523</v>
      </c>
      <c r="E28" s="90"/>
      <c r="F28" s="107">
        <f>AV31</f>
        <v>0</v>
      </c>
      <c r="G28" s="107">
        <f>AW31</f>
        <v>0</v>
      </c>
      <c r="H28" s="107">
        <f>AX31</f>
        <v>0</v>
      </c>
      <c r="I28" s="90"/>
      <c r="J28" s="90"/>
      <c r="K28" s="90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7" t="s">
        <v>524</v>
      </c>
      <c r="AR28" s="119">
        <f>AR27-AR26</f>
        <v>0</v>
      </c>
      <c r="AS28" s="119">
        <f>AS27-AS26</f>
        <v>0</v>
      </c>
      <c r="AT28" s="119">
        <f>AT27-AT26</f>
        <v>0</v>
      </c>
      <c r="AU28" s="117" t="s">
        <v>524</v>
      </c>
      <c r="AV28" s="119">
        <f>AV27-AV26</f>
        <v>0</v>
      </c>
      <c r="AW28" s="119">
        <f>AW27-AW26</f>
        <v>0</v>
      </c>
      <c r="AX28" s="119">
        <f>AX27-AX26</f>
        <v>0</v>
      </c>
      <c r="AY28" s="112"/>
      <c r="AZ28" s="117" t="s">
        <v>525</v>
      </c>
      <c r="BA28" s="119">
        <f>BA27-BA26</f>
        <v>0</v>
      </c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</row>
    <row r="29" spans="1:63" ht="17.399999999999999" x14ac:dyDescent="0.3">
      <c r="A29" s="90"/>
      <c r="B29" s="90"/>
      <c r="C29" s="90"/>
      <c r="D29" s="91" t="s">
        <v>526</v>
      </c>
      <c r="E29" s="90"/>
      <c r="F29" s="107">
        <f t="shared" ref="F29:H30" si="7">AV29</f>
        <v>0</v>
      </c>
      <c r="G29" s="107">
        <f t="shared" si="7"/>
        <v>0</v>
      </c>
      <c r="H29" s="107">
        <f t="shared" si="7"/>
        <v>0</v>
      </c>
      <c r="I29" s="90"/>
      <c r="J29" s="90"/>
      <c r="K29" s="90"/>
      <c r="L29" s="112"/>
      <c r="M29" s="112"/>
      <c r="N29" s="112"/>
      <c r="O29" s="123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7" t="s">
        <v>527</v>
      </c>
      <c r="AR29" s="119">
        <f>AVERAGE(AR15:AR24)</f>
        <v>0</v>
      </c>
      <c r="AS29" s="119">
        <f>AVERAGE(AS15:AS24)</f>
        <v>0</v>
      </c>
      <c r="AT29" s="119">
        <f>AVERAGE(AT15:AT24)</f>
        <v>0</v>
      </c>
      <c r="AU29" s="122" t="s">
        <v>528</v>
      </c>
      <c r="AV29" s="119">
        <f>_xlfn.STDEV.S(AV15:AV24)</f>
        <v>0</v>
      </c>
      <c r="AW29" s="119">
        <f>_xlfn.STDEV.S(AW15:AW24)</f>
        <v>0</v>
      </c>
      <c r="AX29" s="119">
        <f>_xlfn.STDEV.S(AX15:AX24)</f>
        <v>0</v>
      </c>
      <c r="AY29" s="112"/>
      <c r="AZ29" s="117" t="s">
        <v>528</v>
      </c>
      <c r="BA29" s="119">
        <f>_xlfn.STDEV.S(BA15:BA24)</f>
        <v>0</v>
      </c>
      <c r="BB29" s="119"/>
      <c r="BC29" s="112"/>
      <c r="BD29" s="112"/>
      <c r="BE29" s="112"/>
      <c r="BF29" s="112"/>
      <c r="BG29" s="112"/>
      <c r="BH29" s="112"/>
      <c r="BI29" s="112"/>
      <c r="BJ29" s="112"/>
      <c r="BK29" s="112"/>
    </row>
    <row r="30" spans="1:63" ht="17.399999999999999" x14ac:dyDescent="0.3">
      <c r="A30" s="90"/>
      <c r="B30" s="90"/>
      <c r="C30" s="90"/>
      <c r="D30" s="91" t="s">
        <v>529</v>
      </c>
      <c r="E30" s="90"/>
      <c r="F30" s="107">
        <f t="shared" si="7"/>
        <v>0</v>
      </c>
      <c r="G30" s="107">
        <f t="shared" si="7"/>
        <v>0</v>
      </c>
      <c r="H30" s="107">
        <f t="shared" si="7"/>
        <v>0</v>
      </c>
      <c r="I30" s="90"/>
      <c r="J30" s="90"/>
      <c r="K30" s="90"/>
      <c r="L30" s="112"/>
      <c r="M30" s="112"/>
      <c r="N30" s="124"/>
      <c r="O30" s="12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7" t="s">
        <v>530</v>
      </c>
      <c r="AR30" s="119">
        <f>AR28/2</f>
        <v>0</v>
      </c>
      <c r="AS30" s="119">
        <f>AS28/2</f>
        <v>0</v>
      </c>
      <c r="AT30" s="119">
        <f>AT28/2</f>
        <v>0</v>
      </c>
      <c r="AU30" s="122" t="s">
        <v>531</v>
      </c>
      <c r="AV30" s="121">
        <f>2*AV29</f>
        <v>0</v>
      </c>
      <c r="AW30" s="121">
        <f>2*AW29</f>
        <v>0</v>
      </c>
      <c r="AX30" s="121">
        <f>2*AX29</f>
        <v>0</v>
      </c>
      <c r="AY30" s="112"/>
      <c r="AZ30" s="117" t="s">
        <v>531</v>
      </c>
      <c r="BA30" s="121">
        <f>2*BA29</f>
        <v>0</v>
      </c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</row>
    <row r="31" spans="1:63" ht="17.399999999999999" x14ac:dyDescent="0.3">
      <c r="A31" s="90"/>
      <c r="B31" s="90"/>
      <c r="C31" s="90"/>
      <c r="D31" s="91" t="s">
        <v>532</v>
      </c>
      <c r="E31" s="90"/>
      <c r="F31" s="107">
        <f>AR30</f>
        <v>0</v>
      </c>
      <c r="G31" s="107">
        <f>AS30</f>
        <v>0</v>
      </c>
      <c r="H31" s="107">
        <f>AT30</f>
        <v>0</v>
      </c>
      <c r="I31" s="90"/>
      <c r="J31" s="90"/>
      <c r="K31" s="90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7" t="s">
        <v>533</v>
      </c>
      <c r="AV31" s="121">
        <f>AVERAGE(BC15:BC24)</f>
        <v>0</v>
      </c>
      <c r="AW31" s="121">
        <f>AVERAGE(BD15:BD24)</f>
        <v>0</v>
      </c>
      <c r="AX31" s="121">
        <f>AVERAGE(BE15:BE24)</f>
        <v>0</v>
      </c>
      <c r="AY31" s="112"/>
      <c r="AZ31" s="117" t="s">
        <v>534</v>
      </c>
      <c r="BA31" s="121">
        <f>AVERAGE(BA15:BA24)</f>
        <v>0</v>
      </c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</row>
    <row r="32" spans="1:63" ht="17.399999999999999" x14ac:dyDescent="0.3">
      <c r="A32" s="90"/>
      <c r="B32" s="90"/>
      <c r="C32" s="90"/>
      <c r="K32" s="90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7" t="s">
        <v>535</v>
      </c>
      <c r="AV32" s="121">
        <f>AV31+AV30</f>
        <v>0</v>
      </c>
      <c r="AW32" s="121">
        <f>AW31+AW30</f>
        <v>0</v>
      </c>
      <c r="AX32" s="121">
        <f>AX31+AX30</f>
        <v>0</v>
      </c>
      <c r="AY32" s="112"/>
      <c r="AZ32" s="117" t="s">
        <v>536</v>
      </c>
      <c r="BA32" s="121">
        <f>BA31+BA30</f>
        <v>0</v>
      </c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</row>
    <row r="33" spans="1:63" ht="17.399999999999999" x14ac:dyDescent="0.3">
      <c r="A33" s="90"/>
      <c r="B33" s="90"/>
      <c r="C33" s="90"/>
      <c r="H33" s="91" t="s">
        <v>537</v>
      </c>
      <c r="I33" s="111">
        <f>BA37</f>
        <v>0</v>
      </c>
      <c r="K33" s="90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7"/>
      <c r="AV33" s="121"/>
      <c r="AW33" s="121"/>
      <c r="AX33" s="121"/>
      <c r="AY33" s="112"/>
      <c r="AZ33" s="117"/>
      <c r="BA33" s="121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</row>
    <row r="34" spans="1:63" ht="17.399999999999999" x14ac:dyDescent="0.3">
      <c r="A34" s="90"/>
      <c r="B34" s="90"/>
      <c r="C34" s="90"/>
      <c r="H34" s="91" t="s">
        <v>538</v>
      </c>
      <c r="I34" s="111">
        <f>BA27</f>
        <v>0</v>
      </c>
      <c r="J34" s="90"/>
      <c r="K34" s="90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21"/>
      <c r="AW34" s="121"/>
      <c r="AX34" s="121"/>
      <c r="AY34" s="112"/>
      <c r="AZ34" s="117"/>
      <c r="BA34" s="112">
        <f>SUMSQ(BA15:BA24)</f>
        <v>0</v>
      </c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</row>
    <row r="35" spans="1:63" ht="17.399999999999999" x14ac:dyDescent="0.3">
      <c r="A35" s="90"/>
      <c r="B35" s="90"/>
      <c r="C35" s="90"/>
      <c r="E35" s="90"/>
      <c r="F35" s="90"/>
      <c r="G35" s="90"/>
      <c r="J35" s="90"/>
      <c r="K35" s="90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20"/>
      <c r="AW35" s="121"/>
      <c r="AX35" s="121"/>
      <c r="AY35" s="112"/>
      <c r="AZ35" s="112"/>
      <c r="BA35" s="112">
        <f>BA34/9</f>
        <v>0</v>
      </c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</row>
    <row r="36" spans="1:63" ht="17.399999999999999" x14ac:dyDescent="0.3">
      <c r="A36" s="90"/>
      <c r="B36" s="90"/>
      <c r="C36" s="90"/>
      <c r="D36" s="90"/>
      <c r="E36" s="90"/>
      <c r="F36" s="90"/>
      <c r="G36" s="90"/>
      <c r="H36" s="91" t="str">
        <f>"Tolerance for this unit @ "&amp;AT12&amp;":"</f>
        <v>Tolerance for this unit @ (Max-Min/2):</v>
      </c>
      <c r="I36" s="111" t="e">
        <f>AS11</f>
        <v>#N/A</v>
      </c>
      <c r="J36" s="90"/>
      <c r="K36" s="90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21"/>
      <c r="AW36" s="121"/>
      <c r="AX36" s="121"/>
      <c r="AY36" s="112"/>
      <c r="AZ36" s="117" t="s">
        <v>539</v>
      </c>
      <c r="BA36" s="112">
        <f>SQRT(BA35)</f>
        <v>0</v>
      </c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</row>
    <row r="37" spans="1:63" ht="17.399999999999999" x14ac:dyDescent="0.3">
      <c r="A37" s="90"/>
      <c r="B37" s="90"/>
      <c r="C37" s="90"/>
      <c r="E37" s="90"/>
      <c r="F37" s="90"/>
      <c r="G37" s="90"/>
      <c r="H37" s="90"/>
      <c r="I37" s="90"/>
      <c r="J37" s="90"/>
      <c r="K37" s="90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22"/>
      <c r="AZ37" s="117" t="s">
        <v>540</v>
      </c>
      <c r="BA37" s="112">
        <f>2*BA36</f>
        <v>0</v>
      </c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</row>
    <row r="38" spans="1:63" ht="17.399999999999999" x14ac:dyDescent="0.3">
      <c r="A38" s="90"/>
      <c r="B38" s="90"/>
      <c r="C38" s="90"/>
      <c r="D38" s="90" t="s">
        <v>541</v>
      </c>
      <c r="E38" s="90"/>
      <c r="F38" s="90"/>
      <c r="G38" s="90"/>
      <c r="H38" s="90"/>
      <c r="I38" s="90"/>
      <c r="J38" s="90"/>
      <c r="K38" s="90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22"/>
      <c r="Z38" s="117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</row>
    <row r="39" spans="1:63" ht="18" customHeight="1" x14ac:dyDescent="0.25"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</row>
    <row r="40" spans="1:63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</row>
    <row r="41" spans="1:63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</row>
    <row r="42" spans="1:63" x14ac:dyDescent="0.2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</row>
    <row r="43" spans="1:63" x14ac:dyDescent="0.2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</row>
    <row r="44" spans="1:63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</row>
    <row r="45" spans="1:63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</row>
    <row r="46" spans="1:63" x14ac:dyDescent="0.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</row>
    <row r="47" spans="1:63" x14ac:dyDescent="0.2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</row>
    <row r="48" spans="1:63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</row>
    <row r="49" spans="1:63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</row>
    <row r="50" spans="1:63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</row>
    <row r="51" spans="1:63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</row>
    <row r="52" spans="1:63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</row>
    <row r="53" spans="1:63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</row>
    <row r="54" spans="1:63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</row>
    <row r="55" spans="1:63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</row>
    <row r="56" spans="1:63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</row>
    <row r="57" spans="1:63" x14ac:dyDescent="0.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</row>
  </sheetData>
  <sheetProtection sheet="1" selectLockedCells="1"/>
  <mergeCells count="1">
    <mergeCell ref="AS3:AU3"/>
  </mergeCells>
  <conditionalFormatting sqref="M19">
    <cfRule type="cellIs" dxfId="60" priority="4" operator="greaterThan">
      <formula>$N$21</formula>
    </cfRule>
  </conditionalFormatting>
  <conditionalFormatting sqref="N19:N20">
    <cfRule type="cellIs" dxfId="59" priority="1" operator="greaterThan">
      <formula>$N$21</formula>
    </cfRule>
  </conditionalFormatting>
  <conditionalFormatting sqref="O19">
    <cfRule type="cellIs" dxfId="58" priority="2" operator="greaterThan">
      <formula>$N$21</formula>
    </cfRule>
  </conditionalFormatting>
  <pageMargins left="0.75" right="0.75" top="1" bottom="1" header="0.48" footer="0.5"/>
  <pageSetup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defaultSize="0" print="0" autoFill="0" autoLine="0" autoPict="0">
                <anchor moveWithCells="1">
                  <from>
                    <xdr:col>13</xdr:col>
                    <xdr:colOff>411480</xdr:colOff>
                    <xdr:row>2</xdr:row>
                    <xdr:rowOff>281940</xdr:rowOff>
                  </from>
                  <to>
                    <xdr:col>14</xdr:col>
                    <xdr:colOff>129540</xdr:colOff>
                    <xdr:row>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F2E8-5FC1-4EE4-B6EE-78DC4DC31AF2}">
  <sheetPr>
    <tabColor theme="4" tint="0.39997558519241921"/>
    <pageSetUpPr fitToPage="1"/>
  </sheetPr>
  <dimension ref="A1:BK57"/>
  <sheetViews>
    <sheetView topLeftCell="L1" zoomScale="90" zoomScaleNormal="90" zoomScaleSheetLayoutView="75" workbookViewId="0">
      <selection activeCell="L4" sqref="L4"/>
    </sheetView>
  </sheetViews>
  <sheetFormatPr defaultRowHeight="13.2" x14ac:dyDescent="0.25"/>
  <cols>
    <col min="1" max="3" width="8.88671875" style="84"/>
    <col min="4" max="4" width="9.5546875" style="84" bestFit="1" customWidth="1"/>
    <col min="5" max="5" width="8.88671875" style="84"/>
    <col min="6" max="8" width="12.44140625" style="84" bestFit="1" customWidth="1"/>
    <col min="9" max="9" width="11.5546875" style="84" bestFit="1" customWidth="1"/>
    <col min="10" max="10" width="13.44140625" style="84" customWidth="1"/>
    <col min="11" max="11" width="8.88671875" style="84"/>
    <col min="12" max="12" width="10.6640625" style="84" customWidth="1"/>
    <col min="13" max="17" width="8.88671875" style="84"/>
    <col min="18" max="18" width="9.33203125" style="84" customWidth="1"/>
    <col min="19" max="20" width="9.33203125" style="84" bestFit="1" customWidth="1"/>
    <col min="21" max="21" width="8.88671875" style="84"/>
    <col min="22" max="22" width="12" style="84" bestFit="1" customWidth="1"/>
    <col min="23" max="24" width="11.44140625" style="84" customWidth="1"/>
    <col min="25" max="25" width="8.88671875" style="84"/>
    <col min="26" max="26" width="14.44140625" style="84" customWidth="1"/>
    <col min="27" max="27" width="12.44140625" style="84" bestFit="1" customWidth="1"/>
    <col min="28" max="32" width="8.88671875" style="84"/>
    <col min="33" max="33" width="12.109375" style="84" customWidth="1"/>
    <col min="34" max="44" width="8.88671875" style="84"/>
    <col min="45" max="45" width="9.77734375" style="84" bestFit="1" customWidth="1"/>
    <col min="46" max="51" width="8.88671875" style="84"/>
    <col min="52" max="52" width="15.44140625" style="84" customWidth="1"/>
    <col min="53" max="16384" width="8.88671875" style="84"/>
  </cols>
  <sheetData>
    <row r="1" spans="1:63" x14ac:dyDescent="0.25">
      <c r="A1" s="84" t="str">
        <f>"Report No. "&amp;AS4</f>
        <v>Report No. 0</v>
      </c>
      <c r="C1" s="85"/>
      <c r="D1" s="86"/>
      <c r="K1" s="85" t="str">
        <f>AV10</f>
        <v>Page 2 of 1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</row>
    <row r="2" spans="1:63" ht="30" customHeight="1" x14ac:dyDescent="0.4">
      <c r="L2" s="112"/>
      <c r="M2" s="113" t="s">
        <v>947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</row>
    <row r="3" spans="1:63" ht="27.6" x14ac:dyDescent="0.45">
      <c r="F3" s="87" t="s">
        <v>492</v>
      </c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565" t="s">
        <v>551</v>
      </c>
      <c r="AT3" s="566"/>
      <c r="AU3" s="567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</row>
    <row r="4" spans="1:63" ht="17.399999999999999" x14ac:dyDescent="0.3">
      <c r="F4" s="88" t="s">
        <v>493</v>
      </c>
      <c r="L4" s="125"/>
      <c r="M4" s="112" t="s">
        <v>542</v>
      </c>
      <c r="N4" s="112"/>
      <c r="O4" s="112" t="s">
        <v>508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37"/>
      <c r="AR4" s="140" t="s">
        <v>547</v>
      </c>
      <c r="AS4" s="132">
        <f>Info!B1</f>
        <v>0</v>
      </c>
      <c r="AT4" s="133"/>
      <c r="AU4" s="134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</row>
    <row r="5" spans="1:63" ht="17.399999999999999" x14ac:dyDescent="0.3">
      <c r="F5" s="88" t="s">
        <v>494</v>
      </c>
      <c r="L5" s="125"/>
      <c r="M5" s="112" t="s">
        <v>543</v>
      </c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37"/>
      <c r="AR5" s="140" t="s">
        <v>495</v>
      </c>
      <c r="AS5" s="132">
        <f>Info!B2</f>
        <v>0</v>
      </c>
      <c r="AT5" s="133"/>
      <c r="AU5" s="134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</row>
    <row r="6" spans="1:63" x14ac:dyDescent="0.25"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37"/>
      <c r="AR6" s="140" t="s">
        <v>496</v>
      </c>
      <c r="AS6" s="132" t="e">
        <f>Info!D14</f>
        <v>#N/A</v>
      </c>
      <c r="AT6" s="133"/>
      <c r="AU6" s="134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</row>
    <row r="7" spans="1:63" ht="26.4" x14ac:dyDescent="0.5">
      <c r="F7" s="89" t="s">
        <v>946</v>
      </c>
      <c r="L7" s="112"/>
      <c r="M7" s="113"/>
      <c r="N7" s="115" t="s">
        <v>500</v>
      </c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37"/>
      <c r="AR7" s="140" t="s">
        <v>498</v>
      </c>
      <c r="AS7" s="135">
        <f>Info!B8</f>
        <v>0</v>
      </c>
      <c r="AT7" s="133"/>
      <c r="AU7" s="134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</row>
    <row r="8" spans="1:63" ht="13.8" thickBot="1" x14ac:dyDescent="0.3">
      <c r="L8" s="112"/>
      <c r="M8" s="115" t="s">
        <v>513</v>
      </c>
      <c r="N8" s="115" t="s">
        <v>514</v>
      </c>
      <c r="O8" s="115" t="s">
        <v>515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37"/>
      <c r="AR8" s="140" t="s">
        <v>497</v>
      </c>
      <c r="AS8" s="136">
        <f>Info!B5</f>
        <v>0</v>
      </c>
      <c r="AT8" s="133"/>
      <c r="AU8" s="134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</row>
    <row r="9" spans="1:63" ht="17.399999999999999" x14ac:dyDescent="0.3">
      <c r="A9" s="90"/>
      <c r="B9" s="91" t="s">
        <v>495</v>
      </c>
      <c r="C9" s="90">
        <f>AS5</f>
        <v>0</v>
      </c>
      <c r="D9" s="90"/>
      <c r="E9" s="90"/>
      <c r="F9" s="90"/>
      <c r="G9" s="90"/>
      <c r="H9" s="90"/>
      <c r="I9" s="90"/>
      <c r="J9" s="90"/>
      <c r="K9" s="90"/>
      <c r="L9" s="112">
        <v>1</v>
      </c>
      <c r="M9" s="95"/>
      <c r="N9" s="96"/>
      <c r="O9" s="97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37"/>
      <c r="AR9" s="140" t="s">
        <v>549</v>
      </c>
      <c r="AS9" s="132">
        <f>Info!B6</f>
        <v>0</v>
      </c>
      <c r="AT9" s="138" t="s">
        <v>944</v>
      </c>
      <c r="AU9" s="134" t="b">
        <f>IF(Switches!BC3=3,TRUE,FALSE)</f>
        <v>0</v>
      </c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</row>
    <row r="10" spans="1:63" ht="17.399999999999999" x14ac:dyDescent="0.3">
      <c r="A10" s="90"/>
      <c r="B10" s="91" t="s">
        <v>496</v>
      </c>
      <c r="C10" s="90" t="e">
        <f>AS6</f>
        <v>#N/A</v>
      </c>
      <c r="D10" s="90"/>
      <c r="E10" s="90"/>
      <c r="F10" s="90"/>
      <c r="G10" s="90"/>
      <c r="H10" s="90"/>
      <c r="I10" s="91" t="s">
        <v>497</v>
      </c>
      <c r="J10" s="131">
        <f>AS8</f>
        <v>0</v>
      </c>
      <c r="K10" s="90"/>
      <c r="L10" s="112">
        <v>2</v>
      </c>
      <c r="M10" s="98"/>
      <c r="N10" s="99"/>
      <c r="O10" s="100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37"/>
      <c r="AR10" s="140" t="s">
        <v>552</v>
      </c>
      <c r="AS10" s="164">
        <f>Switches!BJ3+2</f>
        <v>2</v>
      </c>
      <c r="AT10" s="138" t="s">
        <v>548</v>
      </c>
      <c r="AU10" s="323">
        <f>Switches!BI8</f>
        <v>1</v>
      </c>
      <c r="AV10" s="112" t="str">
        <f>"Page "&amp;AS10&amp;" of "&amp;AU10</f>
        <v>Page 2 of 1</v>
      </c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</row>
    <row r="11" spans="1:63" ht="17.399999999999999" x14ac:dyDescent="0.3">
      <c r="A11" s="90"/>
      <c r="B11" s="91" t="s">
        <v>498</v>
      </c>
      <c r="C11" s="130">
        <f>AS7</f>
        <v>0</v>
      </c>
      <c r="D11" s="90"/>
      <c r="E11" s="90"/>
      <c r="F11" s="90"/>
      <c r="G11" s="90"/>
      <c r="H11" s="90"/>
      <c r="I11" s="91" t="s">
        <v>499</v>
      </c>
      <c r="J11" s="90">
        <f>AS9</f>
        <v>0</v>
      </c>
      <c r="K11" s="90"/>
      <c r="L11" s="112">
        <v>3</v>
      </c>
      <c r="M11" s="98"/>
      <c r="N11" s="99"/>
      <c r="O11" s="100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37"/>
      <c r="AR11" s="140" t="s">
        <v>521</v>
      </c>
      <c r="AS11" s="132" t="e">
        <f>Switches!I4</f>
        <v>#N/A</v>
      </c>
      <c r="AT11" s="138" t="s">
        <v>557</v>
      </c>
      <c r="AU11" s="134" t="b">
        <f>Switches!Y4</f>
        <v>0</v>
      </c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</row>
    <row r="12" spans="1:63" ht="15" x14ac:dyDescent="0.25">
      <c r="B12" s="92"/>
      <c r="C12" s="92"/>
      <c r="D12" s="92"/>
      <c r="E12" s="92"/>
      <c r="F12" s="92"/>
      <c r="G12" s="92"/>
      <c r="H12" s="92"/>
      <c r="I12" s="92"/>
      <c r="J12" s="92"/>
      <c r="L12" s="112">
        <v>4</v>
      </c>
      <c r="M12" s="98"/>
      <c r="N12" s="99"/>
      <c r="O12" s="100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37"/>
      <c r="AR12" s="140" t="s">
        <v>550</v>
      </c>
      <c r="AS12" s="164">
        <f>Switches!AA2</f>
        <v>1</v>
      </c>
      <c r="AT12" s="133" t="str">
        <f>IF(AS12=1,Switches!AB2,IF(AS12=2,Switches!AB3,"error"))</f>
        <v>(Max-Min/2)</v>
      </c>
      <c r="AU12" s="134"/>
      <c r="AV12" s="112" t="str">
        <f>"Tolerance for this unit @ "&amp;AS12&amp;": "</f>
        <v xml:space="preserve">Tolerance for this unit @ 1: </v>
      </c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</row>
    <row r="13" spans="1:63" ht="15" x14ac:dyDescent="0.25">
      <c r="B13" s="92"/>
      <c r="C13" s="92"/>
      <c r="D13" s="92"/>
      <c r="E13" s="92"/>
      <c r="F13" s="92"/>
      <c r="G13" s="92"/>
      <c r="H13" s="92"/>
      <c r="I13" s="92"/>
      <c r="J13" s="92"/>
      <c r="L13" s="112">
        <v>5</v>
      </c>
      <c r="M13" s="98"/>
      <c r="N13" s="99"/>
      <c r="O13" s="100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5"/>
      <c r="AS13" s="115" t="s">
        <v>501</v>
      </c>
      <c r="AT13" s="115"/>
      <c r="AU13" s="112"/>
      <c r="AV13" s="112"/>
      <c r="AW13" s="115" t="s">
        <v>502</v>
      </c>
      <c r="AX13" s="112"/>
      <c r="AY13" s="112"/>
      <c r="AZ13" s="112" t="s">
        <v>503</v>
      </c>
      <c r="BA13" s="112" t="s">
        <v>504</v>
      </c>
      <c r="BB13" s="112"/>
      <c r="BC13" s="112"/>
      <c r="BD13" s="115" t="s">
        <v>505</v>
      </c>
      <c r="BE13" s="112"/>
      <c r="BF13" s="112"/>
      <c r="BG13" s="112"/>
      <c r="BH13" s="116" t="s">
        <v>506</v>
      </c>
      <c r="BI13" s="116" t="s">
        <v>507</v>
      </c>
      <c r="BJ13" s="112"/>
      <c r="BK13" s="112" t="s">
        <v>508</v>
      </c>
    </row>
    <row r="14" spans="1:63" ht="17.399999999999999" x14ac:dyDescent="0.3">
      <c r="A14" s="90"/>
      <c r="B14" s="90"/>
      <c r="C14" s="90"/>
      <c r="D14" s="93" t="s">
        <v>509</v>
      </c>
      <c r="E14" s="90"/>
      <c r="F14" s="91" t="s">
        <v>510</v>
      </c>
      <c r="G14" s="91" t="s">
        <v>511</v>
      </c>
      <c r="H14" s="91" t="s">
        <v>512</v>
      </c>
      <c r="I14" s="90"/>
      <c r="J14" s="90"/>
      <c r="K14" s="90"/>
      <c r="L14" s="112">
        <v>6</v>
      </c>
      <c r="M14" s="98"/>
      <c r="N14" s="99"/>
      <c r="O14" s="100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5" t="s">
        <v>513</v>
      </c>
      <c r="AS14" s="115" t="s">
        <v>514</v>
      </c>
      <c r="AT14" s="115" t="s">
        <v>515</v>
      </c>
      <c r="AU14" s="112"/>
      <c r="AV14" s="115" t="s">
        <v>513</v>
      </c>
      <c r="AW14" s="115" t="s">
        <v>514</v>
      </c>
      <c r="AX14" s="115" t="s">
        <v>515</v>
      </c>
      <c r="AY14" s="112"/>
      <c r="AZ14" s="112"/>
      <c r="BA14" s="112"/>
      <c r="BB14" s="112"/>
      <c r="BC14" s="115" t="s">
        <v>513</v>
      </c>
      <c r="BD14" s="115" t="s">
        <v>514</v>
      </c>
      <c r="BE14" s="115" t="s">
        <v>515</v>
      </c>
      <c r="BF14" s="112"/>
      <c r="BG14" s="112"/>
      <c r="BH14" s="112"/>
      <c r="BI14" s="112"/>
      <c r="BJ14" s="112"/>
      <c r="BK14" s="112"/>
    </row>
    <row r="15" spans="1:63" ht="17.399999999999999" x14ac:dyDescent="0.3">
      <c r="A15" s="90"/>
      <c r="B15" s="90"/>
      <c r="C15" s="90"/>
      <c r="D15" s="93">
        <v>1</v>
      </c>
      <c r="E15" s="90"/>
      <c r="F15" s="94">
        <f t="shared" ref="F15:H24" si="0">AV15</f>
        <v>0</v>
      </c>
      <c r="G15" s="94">
        <f t="shared" si="0"/>
        <v>0</v>
      </c>
      <c r="H15" s="94">
        <f t="shared" si="0"/>
        <v>0</v>
      </c>
      <c r="I15" s="90"/>
      <c r="J15" s="90"/>
      <c r="K15" s="90"/>
      <c r="L15" s="112">
        <v>7</v>
      </c>
      <c r="M15" s="98"/>
      <c r="N15" s="99"/>
      <c r="O15" s="100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9">
        <f>IF(M9="",0,IF(BK15=TRUE,M9/25.4,M9))</f>
        <v>0</v>
      </c>
      <c r="AS15" s="119">
        <f>IF(N9="",0,IF(BK15=TRUE,N9/25.4,N9))</f>
        <v>0</v>
      </c>
      <c r="AT15" s="119">
        <f>IF(O9="",0,IF(BK15=TRUE,O9/25.4,O9))</f>
        <v>0</v>
      </c>
      <c r="AU15" s="112"/>
      <c r="AV15" s="119">
        <f>AR15-AR29</f>
        <v>0</v>
      </c>
      <c r="AW15" s="119">
        <f>AS15-AS29</f>
        <v>0</v>
      </c>
      <c r="AX15" s="119">
        <f>AT15-AT29</f>
        <v>0</v>
      </c>
      <c r="AY15" s="112"/>
      <c r="AZ15" s="120">
        <f>SUMSQ(AV15:AX15)</f>
        <v>0</v>
      </c>
      <c r="BA15" s="121">
        <f>SQRT(AZ15)</f>
        <v>0</v>
      </c>
      <c r="BB15" s="112"/>
      <c r="BC15" s="112">
        <f>ABS(AV15)</f>
        <v>0</v>
      </c>
      <c r="BD15" s="112">
        <f>ABS(AW15)</f>
        <v>0</v>
      </c>
      <c r="BE15" s="112">
        <f>ABS(AX15)</f>
        <v>0</v>
      </c>
      <c r="BF15" s="112"/>
      <c r="BG15" s="120"/>
      <c r="BH15" s="112" t="e">
        <f>AS11</f>
        <v>#N/A</v>
      </c>
      <c r="BI15" s="112" t="e">
        <f>BH15*(-1)</f>
        <v>#N/A</v>
      </c>
      <c r="BJ15" s="112"/>
      <c r="BK15" s="112" t="b">
        <f>AU11</f>
        <v>0</v>
      </c>
    </row>
    <row r="16" spans="1:63" ht="17.399999999999999" x14ac:dyDescent="0.3">
      <c r="A16" s="90"/>
      <c r="B16" s="90"/>
      <c r="C16" s="90"/>
      <c r="D16" s="93">
        <v>2</v>
      </c>
      <c r="E16" s="90"/>
      <c r="F16" s="94">
        <f t="shared" si="0"/>
        <v>0</v>
      </c>
      <c r="G16" s="94">
        <f t="shared" si="0"/>
        <v>0</v>
      </c>
      <c r="H16" s="94">
        <f t="shared" si="0"/>
        <v>0</v>
      </c>
      <c r="I16" s="90"/>
      <c r="J16" s="90"/>
      <c r="K16" s="90"/>
      <c r="L16" s="112">
        <v>8</v>
      </c>
      <c r="M16" s="98"/>
      <c r="N16" s="99"/>
      <c r="O16" s="100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9">
        <f>IF(M10="",AR15,IF(BK16=TRUE,M10/25.4,M10))</f>
        <v>0</v>
      </c>
      <c r="AS16" s="119">
        <f>IF(N10="",AS15,IF(BK16=TRUE,N10/25.4,N10))</f>
        <v>0</v>
      </c>
      <c r="AT16" s="119">
        <f>IF(O10="",AT15,IF(BK16=TRUE,O10/25.4,O10))</f>
        <v>0</v>
      </c>
      <c r="AU16" s="112"/>
      <c r="AV16" s="119">
        <f>AR16-AR29</f>
        <v>0</v>
      </c>
      <c r="AW16" s="119">
        <f>AS16-AS29</f>
        <v>0</v>
      </c>
      <c r="AX16" s="119">
        <f>AT16-AT29</f>
        <v>0</v>
      </c>
      <c r="AY16" s="112"/>
      <c r="AZ16" s="120">
        <f t="shared" ref="AZ16:AZ24" si="1">SUMSQ(AV16:AX16)</f>
        <v>0</v>
      </c>
      <c r="BA16" s="121">
        <f t="shared" ref="BA16:BA24" si="2">SQRT(AZ16)</f>
        <v>0</v>
      </c>
      <c r="BB16" s="112"/>
      <c r="BC16" s="112">
        <f t="shared" ref="BC16:BE24" si="3">ABS(AV16)</f>
        <v>0</v>
      </c>
      <c r="BD16" s="112">
        <f t="shared" si="3"/>
        <v>0</v>
      </c>
      <c r="BE16" s="112">
        <f t="shared" si="3"/>
        <v>0</v>
      </c>
      <c r="BF16" s="112"/>
      <c r="BG16" s="120"/>
      <c r="BH16" s="112" t="e">
        <f>BH15</f>
        <v>#N/A</v>
      </c>
      <c r="BI16" s="112" t="e">
        <f>BI15</f>
        <v>#N/A</v>
      </c>
      <c r="BJ16" s="112"/>
      <c r="BK16" s="112" t="b">
        <f>BK15</f>
        <v>0</v>
      </c>
    </row>
    <row r="17" spans="1:63" ht="17.399999999999999" x14ac:dyDescent="0.3">
      <c r="A17" s="90"/>
      <c r="B17" s="90"/>
      <c r="C17" s="90"/>
      <c r="D17" s="93">
        <v>3</v>
      </c>
      <c r="E17" s="90"/>
      <c r="F17" s="94">
        <f t="shared" si="0"/>
        <v>0</v>
      </c>
      <c r="G17" s="94">
        <f t="shared" si="0"/>
        <v>0</v>
      </c>
      <c r="H17" s="94">
        <f t="shared" si="0"/>
        <v>0</v>
      </c>
      <c r="I17" s="90"/>
      <c r="J17" s="90"/>
      <c r="K17" s="90"/>
      <c r="L17" s="112">
        <v>9</v>
      </c>
      <c r="M17" s="98"/>
      <c r="N17" s="99"/>
      <c r="O17" s="100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9">
        <f>IF(M11="",AVERAGE(AR15:AR16),IF(BK17=TRUE,M11/25.4,M11))</f>
        <v>0</v>
      </c>
      <c r="AS17" s="119">
        <f>IF(N11="",AVERAGE(AS15:AS16),IF(BK17=TRUE,N11/25.4,N11))</f>
        <v>0</v>
      </c>
      <c r="AT17" s="119">
        <f>IF(O11="",AVERAGE(AT15:AT16),IF(BK17=TRUE,O11/25.4,O11))</f>
        <v>0</v>
      </c>
      <c r="AU17" s="112"/>
      <c r="AV17" s="119">
        <f>AR17-AR29</f>
        <v>0</v>
      </c>
      <c r="AW17" s="119">
        <f>AS17-AS29</f>
        <v>0</v>
      </c>
      <c r="AX17" s="119">
        <f>AT17-AT29</f>
        <v>0</v>
      </c>
      <c r="AY17" s="112"/>
      <c r="AZ17" s="120">
        <f t="shared" si="1"/>
        <v>0</v>
      </c>
      <c r="BA17" s="121">
        <f t="shared" si="2"/>
        <v>0</v>
      </c>
      <c r="BB17" s="112"/>
      <c r="BC17" s="112">
        <f t="shared" si="3"/>
        <v>0</v>
      </c>
      <c r="BD17" s="112">
        <f t="shared" si="3"/>
        <v>0</v>
      </c>
      <c r="BE17" s="112">
        <f t="shared" si="3"/>
        <v>0</v>
      </c>
      <c r="BF17" s="112"/>
      <c r="BG17" s="120"/>
      <c r="BH17" s="112" t="e">
        <f t="shared" ref="BH17:BI24" si="4">BH16</f>
        <v>#N/A</v>
      </c>
      <c r="BI17" s="112" t="e">
        <f t="shared" si="4"/>
        <v>#N/A</v>
      </c>
      <c r="BJ17" s="112"/>
      <c r="BK17" s="112" t="b">
        <f t="shared" ref="BK17:BK24" si="5">BK16</f>
        <v>0</v>
      </c>
    </row>
    <row r="18" spans="1:63" ht="18" thickBot="1" x14ac:dyDescent="0.35">
      <c r="A18" s="90"/>
      <c r="B18" s="90"/>
      <c r="C18" s="90"/>
      <c r="D18" s="93">
        <v>4</v>
      </c>
      <c r="E18" s="90"/>
      <c r="F18" s="94">
        <f t="shared" si="0"/>
        <v>0</v>
      </c>
      <c r="G18" s="94">
        <f t="shared" si="0"/>
        <v>0</v>
      </c>
      <c r="H18" s="94">
        <f t="shared" si="0"/>
        <v>0</v>
      </c>
      <c r="I18" s="90"/>
      <c r="J18" s="90"/>
      <c r="K18" s="90"/>
      <c r="L18" s="112">
        <v>10</v>
      </c>
      <c r="M18" s="101"/>
      <c r="N18" s="102"/>
      <c r="O18" s="103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9">
        <f>IF(M12="",AVERAGE(AR15:AR17),IF(BK18=TRUE,M12/25.4,M12))</f>
        <v>0</v>
      </c>
      <c r="AS18" s="119">
        <f>IF(N12="",AVERAGE(AS15:AS17),IF(BK18=TRUE,N12/25.4,N12))</f>
        <v>0</v>
      </c>
      <c r="AT18" s="119">
        <f>IF(O12="",AVERAGE(AT15:AT17),IF(BK18=TRUE,O12/25.4,O12))</f>
        <v>0</v>
      </c>
      <c r="AU18" s="112"/>
      <c r="AV18" s="119">
        <f>AR18-AR29</f>
        <v>0</v>
      </c>
      <c r="AW18" s="119">
        <f>AS18-AS29</f>
        <v>0</v>
      </c>
      <c r="AX18" s="119">
        <f>AT18-AT29</f>
        <v>0</v>
      </c>
      <c r="AY18" s="112"/>
      <c r="AZ18" s="120">
        <f t="shared" si="1"/>
        <v>0</v>
      </c>
      <c r="BA18" s="121">
        <f t="shared" si="2"/>
        <v>0</v>
      </c>
      <c r="BB18" s="112"/>
      <c r="BC18" s="112">
        <f t="shared" si="3"/>
        <v>0</v>
      </c>
      <c r="BD18" s="112">
        <f t="shared" si="3"/>
        <v>0</v>
      </c>
      <c r="BE18" s="112">
        <f t="shared" si="3"/>
        <v>0</v>
      </c>
      <c r="BF18" s="112"/>
      <c r="BG18" s="120"/>
      <c r="BH18" s="112" t="e">
        <f t="shared" si="4"/>
        <v>#N/A</v>
      </c>
      <c r="BI18" s="112" t="e">
        <f t="shared" si="4"/>
        <v>#N/A</v>
      </c>
      <c r="BJ18" s="112"/>
      <c r="BK18" s="112" t="b">
        <f t="shared" si="5"/>
        <v>0</v>
      </c>
    </row>
    <row r="19" spans="1:63" ht="17.399999999999999" x14ac:dyDescent="0.3">
      <c r="A19" s="90"/>
      <c r="B19" s="90"/>
      <c r="C19" s="90"/>
      <c r="D19" s="93">
        <v>5</v>
      </c>
      <c r="E19" s="90"/>
      <c r="F19" s="94">
        <f t="shared" si="0"/>
        <v>0</v>
      </c>
      <c r="G19" s="94">
        <f t="shared" si="0"/>
        <v>0</v>
      </c>
      <c r="H19" s="94">
        <f t="shared" si="0"/>
        <v>0</v>
      </c>
      <c r="I19" s="90"/>
      <c r="J19" s="90"/>
      <c r="K19" s="90"/>
      <c r="L19" s="117" t="s">
        <v>516</v>
      </c>
      <c r="M19" s="104">
        <f>AR30</f>
        <v>0</v>
      </c>
      <c r="N19" s="105">
        <f>AS30</f>
        <v>0</v>
      </c>
      <c r="O19" s="106">
        <f>AT30</f>
        <v>0</v>
      </c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9">
        <f>IF(M13="",AVERAGE(AR15:AR18),IF(BK19=TRUE,M13/25.4,M13))</f>
        <v>0</v>
      </c>
      <c r="AS19" s="119">
        <f>IF(N13="",AVERAGE(AS15:AS18),IF(BK19=TRUE,N13/25.4,N13))</f>
        <v>0</v>
      </c>
      <c r="AT19" s="119">
        <f>IF(O13="",AVERAGE(AT15:AT18),IF(BK19=TRUE,O13/25.4,O13))</f>
        <v>0</v>
      </c>
      <c r="AU19" s="112"/>
      <c r="AV19" s="119">
        <f>AR19-AR29</f>
        <v>0</v>
      </c>
      <c r="AW19" s="119">
        <f>AS19-AS29</f>
        <v>0</v>
      </c>
      <c r="AX19" s="119">
        <f>AT19-AT29</f>
        <v>0</v>
      </c>
      <c r="AY19" s="112"/>
      <c r="AZ19" s="120">
        <f t="shared" si="1"/>
        <v>0</v>
      </c>
      <c r="BA19" s="121">
        <f t="shared" si="2"/>
        <v>0</v>
      </c>
      <c r="BB19" s="112"/>
      <c r="BC19" s="112">
        <f t="shared" si="3"/>
        <v>0</v>
      </c>
      <c r="BD19" s="112">
        <f t="shared" si="3"/>
        <v>0</v>
      </c>
      <c r="BE19" s="112">
        <f t="shared" si="3"/>
        <v>0</v>
      </c>
      <c r="BF19" s="112"/>
      <c r="BG19" s="120"/>
      <c r="BH19" s="112" t="e">
        <f t="shared" si="4"/>
        <v>#N/A</v>
      </c>
      <c r="BI19" s="112" t="e">
        <f t="shared" si="4"/>
        <v>#N/A</v>
      </c>
      <c r="BJ19" s="112"/>
      <c r="BK19" s="112" t="b">
        <f t="shared" si="5"/>
        <v>0</v>
      </c>
    </row>
    <row r="20" spans="1:63" ht="17.399999999999999" x14ac:dyDescent="0.3">
      <c r="A20" s="90"/>
      <c r="B20" s="90"/>
      <c r="C20" s="90"/>
      <c r="D20" s="93">
        <v>6</v>
      </c>
      <c r="E20" s="90"/>
      <c r="F20" s="94">
        <f t="shared" si="0"/>
        <v>0</v>
      </c>
      <c r="G20" s="94">
        <f t="shared" si="0"/>
        <v>0</v>
      </c>
      <c r="H20" s="94">
        <f t="shared" si="0"/>
        <v>0</v>
      </c>
      <c r="I20" s="90"/>
      <c r="J20" s="90"/>
      <c r="K20" s="90"/>
      <c r="L20" s="118" t="s">
        <v>518</v>
      </c>
      <c r="M20" s="108"/>
      <c r="N20" s="109">
        <f>BA37</f>
        <v>0</v>
      </c>
      <c r="O20" s="110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9">
        <f>IF(M14="",AVERAGE(AR15:AR19),IF(BK20=TRUE,M14/25.4,M14))</f>
        <v>0</v>
      </c>
      <c r="AS20" s="119">
        <f>IF(N14="",AVERAGE(AS15:AS19),IF(BK20=TRUE,N14/25.4,N14))</f>
        <v>0</v>
      </c>
      <c r="AT20" s="119">
        <f>IF(O14="",AVERAGE(AT15:AT19),IF(BK20=TRUE,O14/25.4,O14))</f>
        <v>0</v>
      </c>
      <c r="AU20" s="112"/>
      <c r="AV20" s="119">
        <f>AR20-AR29</f>
        <v>0</v>
      </c>
      <c r="AW20" s="119">
        <f>AS20-AS29</f>
        <v>0</v>
      </c>
      <c r="AX20" s="119">
        <f>AT20-AT29</f>
        <v>0</v>
      </c>
      <c r="AY20" s="112"/>
      <c r="AZ20" s="120">
        <f t="shared" si="1"/>
        <v>0</v>
      </c>
      <c r="BA20" s="121">
        <f t="shared" si="2"/>
        <v>0</v>
      </c>
      <c r="BB20" s="112"/>
      <c r="BC20" s="112">
        <f t="shared" si="3"/>
        <v>0</v>
      </c>
      <c r="BD20" s="112">
        <f t="shared" si="3"/>
        <v>0</v>
      </c>
      <c r="BE20" s="112">
        <f t="shared" si="3"/>
        <v>0</v>
      </c>
      <c r="BF20" s="112"/>
      <c r="BG20" s="120"/>
      <c r="BH20" s="112" t="e">
        <f t="shared" si="4"/>
        <v>#N/A</v>
      </c>
      <c r="BI20" s="112" t="e">
        <f t="shared" si="4"/>
        <v>#N/A</v>
      </c>
      <c r="BJ20" s="112"/>
      <c r="BK20" s="112" t="b">
        <f t="shared" si="5"/>
        <v>0</v>
      </c>
    </row>
    <row r="21" spans="1:63" ht="17.399999999999999" x14ac:dyDescent="0.3">
      <c r="A21" s="90"/>
      <c r="B21" s="90"/>
      <c r="C21" s="90"/>
      <c r="D21" s="93">
        <v>7</v>
      </c>
      <c r="E21" s="90"/>
      <c r="F21" s="94">
        <f t="shared" si="0"/>
        <v>0</v>
      </c>
      <c r="G21" s="94">
        <f t="shared" si="0"/>
        <v>0</v>
      </c>
      <c r="H21" s="94">
        <f t="shared" si="0"/>
        <v>0</v>
      </c>
      <c r="I21" s="90"/>
      <c r="J21" s="90"/>
      <c r="K21" s="90"/>
      <c r="L21" s="114" t="s">
        <v>521</v>
      </c>
      <c r="M21" s="455" t="str">
        <f>AT12</f>
        <v>(Max-Min/2)</v>
      </c>
      <c r="N21" s="456" t="e">
        <f>AS11</f>
        <v>#N/A</v>
      </c>
      <c r="O21" s="45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9">
        <f>IF(M15="",AVERAGE(AR15:AR20),IF(BK21=TRUE,M15/25.4,M15))</f>
        <v>0</v>
      </c>
      <c r="AS21" s="119">
        <f>IF(N15="",AVERAGE(AS15:AS20),IF(BK21=TRUE,N15/25.4,N15))</f>
        <v>0</v>
      </c>
      <c r="AT21" s="119">
        <f>IF(O15="",AVERAGE(AT15:AT20),IF(BK21=TRUE,O15/25.4,O15))</f>
        <v>0</v>
      </c>
      <c r="AU21" s="112"/>
      <c r="AV21" s="119">
        <f>AR21-AR29</f>
        <v>0</v>
      </c>
      <c r="AW21" s="119">
        <f>AS21-AS29</f>
        <v>0</v>
      </c>
      <c r="AX21" s="119">
        <f>AT21-AT29</f>
        <v>0</v>
      </c>
      <c r="AY21" s="112"/>
      <c r="AZ21" s="120">
        <f t="shared" si="1"/>
        <v>0</v>
      </c>
      <c r="BA21" s="121">
        <f t="shared" si="2"/>
        <v>0</v>
      </c>
      <c r="BB21" s="112"/>
      <c r="BC21" s="112">
        <f t="shared" si="3"/>
        <v>0</v>
      </c>
      <c r="BD21" s="112">
        <f t="shared" si="3"/>
        <v>0</v>
      </c>
      <c r="BE21" s="112">
        <f t="shared" si="3"/>
        <v>0</v>
      </c>
      <c r="BF21" s="112"/>
      <c r="BG21" s="120"/>
      <c r="BH21" s="112" t="e">
        <f t="shared" si="4"/>
        <v>#N/A</v>
      </c>
      <c r="BI21" s="112" t="e">
        <f t="shared" si="4"/>
        <v>#N/A</v>
      </c>
      <c r="BJ21" s="112"/>
      <c r="BK21" s="112" t="b">
        <f t="shared" si="5"/>
        <v>0</v>
      </c>
    </row>
    <row r="22" spans="1:63" ht="18" thickBot="1" x14ac:dyDescent="0.35">
      <c r="A22" s="90"/>
      <c r="B22" s="90"/>
      <c r="C22" s="90"/>
      <c r="D22" s="93">
        <v>8</v>
      </c>
      <c r="E22" s="90"/>
      <c r="F22" s="94">
        <f t="shared" si="0"/>
        <v>0</v>
      </c>
      <c r="G22" s="94">
        <f t="shared" si="0"/>
        <v>0</v>
      </c>
      <c r="H22" s="94">
        <f t="shared" si="0"/>
        <v>0</v>
      </c>
      <c r="I22" s="90"/>
      <c r="J22" s="90"/>
      <c r="K22" s="90"/>
      <c r="L22" s="117"/>
      <c r="M22" s="457" t="s">
        <v>566</v>
      </c>
      <c r="N22" s="460">
        <f>IF(AS12=1,MAX(M19:O19),N20)</f>
        <v>0</v>
      </c>
      <c r="O22" s="45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9">
        <f>IF(M16="",AVERAGE(AR15:AR21),IF(BK22=TRUE,M16/25.4,M16))</f>
        <v>0</v>
      </c>
      <c r="AS22" s="119">
        <f>IF(N16="",AVERAGE(AS15:AS21),IF(BK22=TRUE,N16/25.4,N16))</f>
        <v>0</v>
      </c>
      <c r="AT22" s="119">
        <f>IF(O16="",AVERAGE(AT15:AT21),IF(BK22=TRUE,O16/25.4,O16))</f>
        <v>0</v>
      </c>
      <c r="AU22" s="112"/>
      <c r="AV22" s="119">
        <f>AR22-AR29</f>
        <v>0</v>
      </c>
      <c r="AW22" s="119">
        <f>AS22-AS29</f>
        <v>0</v>
      </c>
      <c r="AX22" s="119">
        <f>AT22-AT29</f>
        <v>0</v>
      </c>
      <c r="AY22" s="112"/>
      <c r="AZ22" s="120">
        <f t="shared" si="1"/>
        <v>0</v>
      </c>
      <c r="BA22" s="121">
        <f t="shared" si="2"/>
        <v>0</v>
      </c>
      <c r="BB22" s="112"/>
      <c r="BC22" s="112">
        <f t="shared" si="3"/>
        <v>0</v>
      </c>
      <c r="BD22" s="112">
        <f t="shared" si="3"/>
        <v>0</v>
      </c>
      <c r="BE22" s="112">
        <f t="shared" si="3"/>
        <v>0</v>
      </c>
      <c r="BF22" s="112"/>
      <c r="BG22" s="120"/>
      <c r="BH22" s="112" t="e">
        <f t="shared" si="4"/>
        <v>#N/A</v>
      </c>
      <c r="BI22" s="112" t="e">
        <f t="shared" si="4"/>
        <v>#N/A</v>
      </c>
      <c r="BJ22" s="112"/>
      <c r="BK22" s="112" t="b">
        <f t="shared" si="5"/>
        <v>0</v>
      </c>
    </row>
    <row r="23" spans="1:63" ht="17.399999999999999" x14ac:dyDescent="0.3">
      <c r="A23" s="90"/>
      <c r="B23" s="90"/>
      <c r="C23" s="90"/>
      <c r="D23" s="93">
        <v>9</v>
      </c>
      <c r="E23" s="90"/>
      <c r="F23" s="94">
        <f t="shared" si="0"/>
        <v>0</v>
      </c>
      <c r="G23" s="94">
        <f t="shared" si="0"/>
        <v>0</v>
      </c>
      <c r="H23" s="94">
        <f t="shared" si="0"/>
        <v>0</v>
      </c>
      <c r="I23" s="90"/>
      <c r="J23" s="90"/>
      <c r="K23" s="90"/>
      <c r="L23" s="126" t="s">
        <v>546</v>
      </c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9">
        <f>IF(M17="",AVERAGE(AR15:AR22),IF(BK23=TRUE,M17/25.4,M17))</f>
        <v>0</v>
      </c>
      <c r="AS23" s="119">
        <f>IF(N17="",AVERAGE(AS15:AS22),IF(BK23=TRUE,N17/25.4,N17))</f>
        <v>0</v>
      </c>
      <c r="AT23" s="119">
        <f>IF(O17="",AVERAGE(AT15:AT22),IF(BK23=TRUE,O17/25.4,O17))</f>
        <v>0</v>
      </c>
      <c r="AU23" s="112"/>
      <c r="AV23" s="119">
        <f>AR23-AR29</f>
        <v>0</v>
      </c>
      <c r="AW23" s="119">
        <f>AS23-AS29</f>
        <v>0</v>
      </c>
      <c r="AX23" s="119">
        <f>AT23-AT29</f>
        <v>0</v>
      </c>
      <c r="AY23" s="112"/>
      <c r="AZ23" s="120">
        <f t="shared" si="1"/>
        <v>0</v>
      </c>
      <c r="BA23" s="121">
        <f t="shared" si="2"/>
        <v>0</v>
      </c>
      <c r="BB23" s="112"/>
      <c r="BC23" s="112">
        <f t="shared" si="3"/>
        <v>0</v>
      </c>
      <c r="BD23" s="112">
        <f t="shared" si="3"/>
        <v>0</v>
      </c>
      <c r="BE23" s="112">
        <f t="shared" si="3"/>
        <v>0</v>
      </c>
      <c r="BF23" s="112"/>
      <c r="BG23" s="120"/>
      <c r="BH23" s="112" t="e">
        <f t="shared" si="4"/>
        <v>#N/A</v>
      </c>
      <c r="BI23" s="112" t="e">
        <f t="shared" si="4"/>
        <v>#N/A</v>
      </c>
      <c r="BJ23" s="112"/>
      <c r="BK23" s="112" t="b">
        <f t="shared" si="5"/>
        <v>0</v>
      </c>
    </row>
    <row r="24" spans="1:63" ht="17.399999999999999" x14ac:dyDescent="0.3">
      <c r="A24" s="90"/>
      <c r="B24" s="90"/>
      <c r="C24" s="90"/>
      <c r="D24" s="93">
        <v>10</v>
      </c>
      <c r="E24" s="90"/>
      <c r="F24" s="94">
        <f t="shared" si="0"/>
        <v>0</v>
      </c>
      <c r="G24" s="94">
        <f t="shared" si="0"/>
        <v>0</v>
      </c>
      <c r="H24" s="94">
        <f t="shared" si="0"/>
        <v>0</v>
      </c>
      <c r="I24" s="90"/>
      <c r="J24" s="90"/>
      <c r="K24" s="90"/>
      <c r="L24" s="126" t="s">
        <v>544</v>
      </c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9">
        <f>IF(M18="",AVERAGE(AR15:AR23),IF(BK24=TRUE,M18/25.4,M18))</f>
        <v>0</v>
      </c>
      <c r="AS24" s="119">
        <f>IF(N18="",AVERAGE(AS15:AS23),IF(BK24=TRUE,N18/25.4,N18))</f>
        <v>0</v>
      </c>
      <c r="AT24" s="119">
        <f>IF(O18="",AVERAGE(AT15:AT23),IF(BK24=TRUE,O18/25.4,O18))</f>
        <v>0</v>
      </c>
      <c r="AU24" s="112"/>
      <c r="AV24" s="119">
        <f>AR24-AR29</f>
        <v>0</v>
      </c>
      <c r="AW24" s="119">
        <f>AS24-AS29</f>
        <v>0</v>
      </c>
      <c r="AX24" s="119">
        <f>AT24-AT29</f>
        <v>0</v>
      </c>
      <c r="AY24" s="112"/>
      <c r="AZ24" s="120">
        <f t="shared" si="1"/>
        <v>0</v>
      </c>
      <c r="BA24" s="121">
        <f t="shared" si="2"/>
        <v>0</v>
      </c>
      <c r="BB24" s="112"/>
      <c r="BC24" s="112">
        <f t="shared" si="3"/>
        <v>0</v>
      </c>
      <c r="BD24" s="112">
        <f t="shared" si="3"/>
        <v>0</v>
      </c>
      <c r="BE24" s="112">
        <f t="shared" si="3"/>
        <v>0</v>
      </c>
      <c r="BF24" s="112"/>
      <c r="BG24" s="120"/>
      <c r="BH24" s="112" t="e">
        <f t="shared" si="4"/>
        <v>#N/A</v>
      </c>
      <c r="BI24" s="112" t="e">
        <f t="shared" si="4"/>
        <v>#N/A</v>
      </c>
      <c r="BJ24" s="112"/>
      <c r="BK24" s="112" t="b">
        <f t="shared" si="5"/>
        <v>0</v>
      </c>
    </row>
    <row r="25" spans="1:63" ht="17.399999999999999" x14ac:dyDescent="0.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127" t="s">
        <v>545</v>
      </c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4"/>
      <c r="AS25" s="114"/>
      <c r="AT25" s="114"/>
      <c r="AU25" s="112"/>
      <c r="AV25" s="114"/>
      <c r="AW25" s="114"/>
      <c r="AX25" s="114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</row>
    <row r="26" spans="1:63" ht="17.399999999999999" x14ac:dyDescent="0.3">
      <c r="A26" s="90"/>
      <c r="B26" s="90"/>
      <c r="C26" s="90"/>
      <c r="D26" s="91" t="s">
        <v>517</v>
      </c>
      <c r="E26" s="90"/>
      <c r="F26" s="107">
        <f t="shared" ref="F26:H27" si="6">AV26</f>
        <v>0</v>
      </c>
      <c r="G26" s="107">
        <f t="shared" si="6"/>
        <v>0</v>
      </c>
      <c r="H26" s="107">
        <f t="shared" si="6"/>
        <v>0</v>
      </c>
      <c r="I26" s="90"/>
      <c r="J26" s="90"/>
      <c r="K26" s="90"/>
      <c r="L26" s="118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7" t="s">
        <v>519</v>
      </c>
      <c r="AR26" s="119">
        <f>MIN(AR15:AR24)</f>
        <v>0</v>
      </c>
      <c r="AS26" s="119">
        <f>MIN(AS15:AS24)</f>
        <v>0</v>
      </c>
      <c r="AT26" s="119">
        <f>MIN(AT15:AT24)</f>
        <v>0</v>
      </c>
      <c r="AU26" s="117" t="s">
        <v>519</v>
      </c>
      <c r="AV26" s="119">
        <f>MIN(AV15:AV24)</f>
        <v>0</v>
      </c>
      <c r="AW26" s="119">
        <f>MIN(AW15:AW24)</f>
        <v>0</v>
      </c>
      <c r="AX26" s="119">
        <f>MIN(AX15:AX24)</f>
        <v>0</v>
      </c>
      <c r="AY26" s="112"/>
      <c r="AZ26" s="117" t="s">
        <v>517</v>
      </c>
      <c r="BA26" s="119">
        <f>MIN(BA15:BA24)</f>
        <v>0</v>
      </c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</row>
    <row r="27" spans="1:63" ht="17.399999999999999" x14ac:dyDescent="0.3">
      <c r="A27" s="90"/>
      <c r="B27" s="90"/>
      <c r="C27" s="90"/>
      <c r="D27" s="91" t="s">
        <v>520</v>
      </c>
      <c r="E27" s="90"/>
      <c r="F27" s="107">
        <f t="shared" si="6"/>
        <v>0</v>
      </c>
      <c r="G27" s="107">
        <f t="shared" si="6"/>
        <v>0</v>
      </c>
      <c r="H27" s="107">
        <f t="shared" si="6"/>
        <v>0</v>
      </c>
      <c r="I27" s="90"/>
      <c r="J27" s="90"/>
      <c r="K27" s="90"/>
      <c r="L27" s="114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7" t="s">
        <v>522</v>
      </c>
      <c r="AR27" s="119">
        <f>MAX(AR15:AR24)</f>
        <v>0</v>
      </c>
      <c r="AS27" s="119">
        <f>MAX(AS15:AS24)</f>
        <v>0</v>
      </c>
      <c r="AT27" s="119">
        <f>MAX(AT15:AT24)</f>
        <v>0</v>
      </c>
      <c r="AU27" s="117" t="s">
        <v>522</v>
      </c>
      <c r="AV27" s="119">
        <f>MAX(AV15:AV24)</f>
        <v>0</v>
      </c>
      <c r="AW27" s="119">
        <f>MAX(AW15:AW24)</f>
        <v>0</v>
      </c>
      <c r="AX27" s="119">
        <f>MAX(AX15:AX24)</f>
        <v>0</v>
      </c>
      <c r="AY27" s="112"/>
      <c r="AZ27" s="117" t="s">
        <v>520</v>
      </c>
      <c r="BA27" s="119">
        <f>MAX(BA15:BA24)</f>
        <v>0</v>
      </c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</row>
    <row r="28" spans="1:63" ht="17.399999999999999" x14ac:dyDescent="0.3">
      <c r="A28" s="90"/>
      <c r="B28" s="90"/>
      <c r="C28" s="90"/>
      <c r="D28" s="91" t="s">
        <v>523</v>
      </c>
      <c r="E28" s="90"/>
      <c r="F28" s="107">
        <f>AV31</f>
        <v>0</v>
      </c>
      <c r="G28" s="107">
        <f>AW31</f>
        <v>0</v>
      </c>
      <c r="H28" s="107">
        <f>AX31</f>
        <v>0</v>
      </c>
      <c r="I28" s="90"/>
      <c r="J28" s="90"/>
      <c r="K28" s="90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7" t="s">
        <v>524</v>
      </c>
      <c r="AR28" s="119">
        <f>AR27-AR26</f>
        <v>0</v>
      </c>
      <c r="AS28" s="119">
        <f>AS27-AS26</f>
        <v>0</v>
      </c>
      <c r="AT28" s="119">
        <f>AT27-AT26</f>
        <v>0</v>
      </c>
      <c r="AU28" s="117" t="s">
        <v>524</v>
      </c>
      <c r="AV28" s="119">
        <f>AV27-AV26</f>
        <v>0</v>
      </c>
      <c r="AW28" s="119">
        <f>AW27-AW26</f>
        <v>0</v>
      </c>
      <c r="AX28" s="119">
        <f>AX27-AX26</f>
        <v>0</v>
      </c>
      <c r="AY28" s="112"/>
      <c r="AZ28" s="117" t="s">
        <v>525</v>
      </c>
      <c r="BA28" s="119">
        <f>BA27-BA26</f>
        <v>0</v>
      </c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</row>
    <row r="29" spans="1:63" ht="17.399999999999999" x14ac:dyDescent="0.3">
      <c r="A29" s="90"/>
      <c r="B29" s="90"/>
      <c r="C29" s="90"/>
      <c r="D29" s="91" t="s">
        <v>526</v>
      </c>
      <c r="E29" s="90"/>
      <c r="F29" s="107">
        <f t="shared" ref="F29:H30" si="7">AV29</f>
        <v>0</v>
      </c>
      <c r="G29" s="107">
        <f t="shared" si="7"/>
        <v>0</v>
      </c>
      <c r="H29" s="107">
        <f t="shared" si="7"/>
        <v>0</v>
      </c>
      <c r="I29" s="90"/>
      <c r="J29" s="90"/>
      <c r="K29" s="90"/>
      <c r="L29" s="112"/>
      <c r="M29" s="112"/>
      <c r="N29" s="112"/>
      <c r="O29" s="123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7" t="s">
        <v>527</v>
      </c>
      <c r="AR29" s="119">
        <f>AVERAGE(AR15:AR24)</f>
        <v>0</v>
      </c>
      <c r="AS29" s="119">
        <f>AVERAGE(AS15:AS24)</f>
        <v>0</v>
      </c>
      <c r="AT29" s="119">
        <f>AVERAGE(AT15:AT24)</f>
        <v>0</v>
      </c>
      <c r="AU29" s="122" t="s">
        <v>528</v>
      </c>
      <c r="AV29" s="119">
        <f>_xlfn.STDEV.S(AV15:AV24)</f>
        <v>0</v>
      </c>
      <c r="AW29" s="119">
        <f>_xlfn.STDEV.S(AW15:AW24)</f>
        <v>0</v>
      </c>
      <c r="AX29" s="119">
        <f>_xlfn.STDEV.S(AX15:AX24)</f>
        <v>0</v>
      </c>
      <c r="AY29" s="112"/>
      <c r="AZ29" s="117" t="s">
        <v>528</v>
      </c>
      <c r="BA29" s="119">
        <f>_xlfn.STDEV.S(BA15:BA24)</f>
        <v>0</v>
      </c>
      <c r="BB29" s="119"/>
      <c r="BC29" s="112"/>
      <c r="BD29" s="112"/>
      <c r="BE29" s="112"/>
      <c r="BF29" s="112"/>
      <c r="BG29" s="112"/>
      <c r="BH29" s="112"/>
      <c r="BI29" s="112"/>
      <c r="BJ29" s="112"/>
      <c r="BK29" s="112"/>
    </row>
    <row r="30" spans="1:63" ht="17.399999999999999" x14ac:dyDescent="0.3">
      <c r="A30" s="90"/>
      <c r="B30" s="90"/>
      <c r="C30" s="90"/>
      <c r="D30" s="91" t="s">
        <v>529</v>
      </c>
      <c r="E30" s="90"/>
      <c r="F30" s="107">
        <f t="shared" si="7"/>
        <v>0</v>
      </c>
      <c r="G30" s="107">
        <f t="shared" si="7"/>
        <v>0</v>
      </c>
      <c r="H30" s="107">
        <f t="shared" si="7"/>
        <v>0</v>
      </c>
      <c r="I30" s="90"/>
      <c r="J30" s="90"/>
      <c r="K30" s="90"/>
      <c r="L30" s="112"/>
      <c r="M30" s="112"/>
      <c r="N30" s="124"/>
      <c r="O30" s="12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7" t="s">
        <v>530</v>
      </c>
      <c r="AR30" s="119">
        <f>AR28/2</f>
        <v>0</v>
      </c>
      <c r="AS30" s="119">
        <f>AS28/2</f>
        <v>0</v>
      </c>
      <c r="AT30" s="119">
        <f>AT28/2</f>
        <v>0</v>
      </c>
      <c r="AU30" s="122" t="s">
        <v>531</v>
      </c>
      <c r="AV30" s="121">
        <f>2*AV29</f>
        <v>0</v>
      </c>
      <c r="AW30" s="121">
        <f>2*AW29</f>
        <v>0</v>
      </c>
      <c r="AX30" s="121">
        <f>2*AX29</f>
        <v>0</v>
      </c>
      <c r="AY30" s="112"/>
      <c r="AZ30" s="117" t="s">
        <v>531</v>
      </c>
      <c r="BA30" s="121">
        <f>2*BA29</f>
        <v>0</v>
      </c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</row>
    <row r="31" spans="1:63" ht="17.399999999999999" x14ac:dyDescent="0.3">
      <c r="A31" s="90"/>
      <c r="B31" s="90"/>
      <c r="C31" s="90"/>
      <c r="D31" s="91" t="s">
        <v>532</v>
      </c>
      <c r="E31" s="90"/>
      <c r="F31" s="107">
        <f>AR30</f>
        <v>0</v>
      </c>
      <c r="G31" s="107">
        <f>AS30</f>
        <v>0</v>
      </c>
      <c r="H31" s="107">
        <f>AT30</f>
        <v>0</v>
      </c>
      <c r="I31" s="90"/>
      <c r="J31" s="90"/>
      <c r="K31" s="90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7" t="s">
        <v>533</v>
      </c>
      <c r="AV31" s="121">
        <f>AVERAGE(BC15:BC24)</f>
        <v>0</v>
      </c>
      <c r="AW31" s="121">
        <f>AVERAGE(BD15:BD24)</f>
        <v>0</v>
      </c>
      <c r="AX31" s="121">
        <f>AVERAGE(BE15:BE24)</f>
        <v>0</v>
      </c>
      <c r="AY31" s="112"/>
      <c r="AZ31" s="117" t="s">
        <v>534</v>
      </c>
      <c r="BA31" s="121">
        <f>AVERAGE(BA15:BA24)</f>
        <v>0</v>
      </c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</row>
    <row r="32" spans="1:63" ht="17.399999999999999" x14ac:dyDescent="0.3">
      <c r="A32" s="90"/>
      <c r="B32" s="90"/>
      <c r="C32" s="90"/>
      <c r="K32" s="90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7" t="s">
        <v>535</v>
      </c>
      <c r="AV32" s="121">
        <f>AV31+AV30</f>
        <v>0</v>
      </c>
      <c r="AW32" s="121">
        <f>AW31+AW30</f>
        <v>0</v>
      </c>
      <c r="AX32" s="121">
        <f>AX31+AX30</f>
        <v>0</v>
      </c>
      <c r="AY32" s="112"/>
      <c r="AZ32" s="117" t="s">
        <v>536</v>
      </c>
      <c r="BA32" s="121">
        <f>BA31+BA30</f>
        <v>0</v>
      </c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</row>
    <row r="33" spans="1:63" ht="17.399999999999999" x14ac:dyDescent="0.3">
      <c r="A33" s="90"/>
      <c r="B33" s="90"/>
      <c r="C33" s="90"/>
      <c r="H33" s="91" t="s">
        <v>537</v>
      </c>
      <c r="I33" s="111">
        <f>BA37</f>
        <v>0</v>
      </c>
      <c r="K33" s="90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7"/>
      <c r="AV33" s="121"/>
      <c r="AW33" s="121"/>
      <c r="AX33" s="121"/>
      <c r="AY33" s="112"/>
      <c r="AZ33" s="117"/>
      <c r="BA33" s="121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</row>
    <row r="34" spans="1:63" ht="17.399999999999999" x14ac:dyDescent="0.3">
      <c r="A34" s="90"/>
      <c r="B34" s="90"/>
      <c r="C34" s="90"/>
      <c r="H34" s="91" t="s">
        <v>538</v>
      </c>
      <c r="I34" s="111">
        <f>BA27</f>
        <v>0</v>
      </c>
      <c r="J34" s="90"/>
      <c r="K34" s="90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21"/>
      <c r="AW34" s="121"/>
      <c r="AX34" s="121"/>
      <c r="AY34" s="112"/>
      <c r="AZ34" s="117"/>
      <c r="BA34" s="112">
        <f>SUMSQ(BA15:BA24)</f>
        <v>0</v>
      </c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</row>
    <row r="35" spans="1:63" ht="17.399999999999999" x14ac:dyDescent="0.3">
      <c r="A35" s="90"/>
      <c r="B35" s="90"/>
      <c r="C35" s="90"/>
      <c r="E35" s="90"/>
      <c r="F35" s="90"/>
      <c r="G35" s="90"/>
      <c r="J35" s="90"/>
      <c r="K35" s="90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20"/>
      <c r="AW35" s="121"/>
      <c r="AX35" s="121"/>
      <c r="AY35" s="112"/>
      <c r="AZ35" s="112"/>
      <c r="BA35" s="112">
        <f>BA34/9</f>
        <v>0</v>
      </c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</row>
    <row r="36" spans="1:63" ht="17.399999999999999" x14ac:dyDescent="0.3">
      <c r="A36" s="90"/>
      <c r="B36" s="90"/>
      <c r="C36" s="90"/>
      <c r="D36" s="90"/>
      <c r="E36" s="90"/>
      <c r="F36" s="90"/>
      <c r="G36" s="90"/>
      <c r="H36" s="91" t="str">
        <f>"Tolerance for this unit @ "&amp;AT12&amp;":"</f>
        <v>Tolerance for this unit @ (Max-Min/2):</v>
      </c>
      <c r="I36" s="111" t="e">
        <f>AS11</f>
        <v>#N/A</v>
      </c>
      <c r="J36" s="90"/>
      <c r="K36" s="90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21"/>
      <c r="AW36" s="121"/>
      <c r="AX36" s="121"/>
      <c r="AY36" s="112"/>
      <c r="AZ36" s="117" t="s">
        <v>539</v>
      </c>
      <c r="BA36" s="112">
        <f>SQRT(BA35)</f>
        <v>0</v>
      </c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</row>
    <row r="37" spans="1:63" ht="17.399999999999999" x14ac:dyDescent="0.3">
      <c r="A37" s="90"/>
      <c r="B37" s="90"/>
      <c r="C37" s="90"/>
      <c r="E37" s="90"/>
      <c r="F37" s="90"/>
      <c r="G37" s="90"/>
      <c r="H37" s="90"/>
      <c r="I37" s="90"/>
      <c r="J37" s="90"/>
      <c r="K37" s="90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22"/>
      <c r="AZ37" s="117" t="s">
        <v>540</v>
      </c>
      <c r="BA37" s="112">
        <f>2*BA36</f>
        <v>0</v>
      </c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</row>
    <row r="38" spans="1:63" ht="17.399999999999999" x14ac:dyDescent="0.3">
      <c r="A38" s="90"/>
      <c r="B38" s="90"/>
      <c r="C38" s="90"/>
      <c r="D38" s="90" t="s">
        <v>541</v>
      </c>
      <c r="E38" s="90"/>
      <c r="F38" s="90"/>
      <c r="G38" s="90"/>
      <c r="H38" s="90"/>
      <c r="I38" s="90"/>
      <c r="J38" s="90"/>
      <c r="K38" s="90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22"/>
      <c r="Z38" s="117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</row>
    <row r="39" spans="1:63" ht="18" customHeight="1" x14ac:dyDescent="0.25"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</row>
    <row r="40" spans="1:63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</row>
    <row r="41" spans="1:63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</row>
    <row r="42" spans="1:63" x14ac:dyDescent="0.2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</row>
    <row r="43" spans="1:63" x14ac:dyDescent="0.2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</row>
    <row r="44" spans="1:63" x14ac:dyDescent="0.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</row>
    <row r="45" spans="1:63" x14ac:dyDescent="0.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</row>
    <row r="46" spans="1:63" x14ac:dyDescent="0.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</row>
    <row r="47" spans="1:63" x14ac:dyDescent="0.2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</row>
    <row r="48" spans="1:63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</row>
    <row r="49" spans="1:63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</row>
    <row r="50" spans="1:63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</row>
    <row r="51" spans="1:63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</row>
    <row r="52" spans="1:63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</row>
    <row r="53" spans="1:63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</row>
    <row r="54" spans="1:63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</row>
    <row r="55" spans="1:63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</row>
    <row r="56" spans="1:63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</row>
    <row r="57" spans="1:63" x14ac:dyDescent="0.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</row>
  </sheetData>
  <sheetProtection sheet="1" selectLockedCells="1"/>
  <mergeCells count="1">
    <mergeCell ref="AS3:AU3"/>
  </mergeCells>
  <conditionalFormatting sqref="M19">
    <cfRule type="cellIs" dxfId="57" priority="4" operator="greaterThan">
      <formula>$N$21</formula>
    </cfRule>
  </conditionalFormatting>
  <conditionalFormatting sqref="N19:N20">
    <cfRule type="cellIs" dxfId="56" priority="1" operator="greaterThan">
      <formula>$N$21</formula>
    </cfRule>
  </conditionalFormatting>
  <conditionalFormatting sqref="O19">
    <cfRule type="cellIs" dxfId="55" priority="2" operator="greaterThan">
      <formula>$N$21</formula>
    </cfRule>
  </conditionalFormatting>
  <pageMargins left="0.75" right="0.75" top="1" bottom="1" header="0.48" footer="0.5"/>
  <pageSetup scale="7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print="0" autoFill="0" autoLine="0" autoPict="0">
                <anchor moveWithCells="1">
                  <from>
                    <xdr:col>13</xdr:col>
                    <xdr:colOff>411480</xdr:colOff>
                    <xdr:row>2</xdr:row>
                    <xdr:rowOff>281940</xdr:rowOff>
                  </from>
                  <to>
                    <xdr:col>14</xdr:col>
                    <xdr:colOff>129540</xdr:colOff>
                    <xdr:row>4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5BA-FB41-4E66-BACE-AF0767FC94BD}">
  <sheetPr>
    <tabColor theme="7" tint="0.39997558519241921"/>
    <pageSetUpPr fitToPage="1"/>
  </sheetPr>
  <dimension ref="A1:BK72"/>
  <sheetViews>
    <sheetView topLeftCell="L9" zoomScale="70" zoomScaleNormal="70" workbookViewId="0">
      <selection activeCell="S10" sqref="S10"/>
    </sheetView>
  </sheetViews>
  <sheetFormatPr defaultRowHeight="13.2" x14ac:dyDescent="0.25"/>
  <cols>
    <col min="1" max="3" width="8.88671875" style="84"/>
    <col min="4" max="4" width="9.5546875" style="84" bestFit="1" customWidth="1"/>
    <col min="5" max="5" width="12.109375" style="84" bestFit="1" customWidth="1"/>
    <col min="6" max="6" width="8.88671875" style="84" customWidth="1"/>
    <col min="7" max="7" width="8.88671875" style="84"/>
    <col min="8" max="8" width="12.33203125" style="84" customWidth="1"/>
    <col min="9" max="9" width="9" style="84" customWidth="1"/>
    <col min="10" max="10" width="10.33203125" style="84" customWidth="1"/>
    <col min="11" max="11" width="8" style="84" customWidth="1"/>
    <col min="12" max="13" width="8.88671875" style="84"/>
    <col min="14" max="14" width="13.109375" style="84" bestFit="1" customWidth="1"/>
    <col min="15" max="16" width="9.33203125" style="84" bestFit="1" customWidth="1"/>
    <col min="17" max="17" width="17.44140625" style="84" bestFit="1" customWidth="1"/>
    <col min="18" max="18" width="17.33203125" style="84" bestFit="1" customWidth="1"/>
    <col min="19" max="19" width="21.33203125" style="84" bestFit="1" customWidth="1"/>
    <col min="20" max="20" width="11.44140625" style="84" customWidth="1"/>
    <col min="21" max="40" width="8.88671875" style="84"/>
    <col min="41" max="41" width="9.6640625" style="84" customWidth="1"/>
    <col min="42" max="42" width="8.88671875" style="84" customWidth="1"/>
    <col min="43" max="49" width="8.88671875" style="84"/>
    <col min="50" max="50" width="10" style="84" customWidth="1"/>
    <col min="51" max="52" width="8.88671875" style="84"/>
    <col min="53" max="53" width="10.5546875" style="84" bestFit="1" customWidth="1"/>
    <col min="54" max="54" width="21.33203125" style="84" bestFit="1" customWidth="1"/>
    <col min="55" max="60" width="8.88671875" style="84"/>
    <col min="61" max="61" width="11.109375" style="84" bestFit="1" customWidth="1"/>
    <col min="62" max="16384" width="8.88671875" style="84"/>
  </cols>
  <sheetData>
    <row r="1" spans="1:63" x14ac:dyDescent="0.25">
      <c r="B1" s="85" t="s">
        <v>558</v>
      </c>
      <c r="C1" s="86">
        <f>BI16</f>
        <v>0</v>
      </c>
      <c r="K1" s="85" t="str">
        <f>"Page "&amp;BI22&amp;" of "&amp;BK22</f>
        <v>Page 1 of 1</v>
      </c>
    </row>
    <row r="2" spans="1:63" ht="30" customHeight="1" x14ac:dyDescent="0.25"/>
    <row r="3" spans="1:63" ht="27.6" x14ac:dyDescent="0.45">
      <c r="F3" s="87" t="s">
        <v>492</v>
      </c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</row>
    <row r="4" spans="1:63" ht="17.399999999999999" x14ac:dyDescent="0.3">
      <c r="F4" s="88" t="s">
        <v>493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</row>
    <row r="5" spans="1:63" ht="17.399999999999999" x14ac:dyDescent="0.3">
      <c r="F5" s="88" t="s">
        <v>494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</row>
    <row r="6" spans="1:63" x14ac:dyDescent="0.25"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</row>
    <row r="7" spans="1:63" ht="26.4" x14ac:dyDescent="0.5">
      <c r="F7" s="89" t="s">
        <v>559</v>
      </c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</row>
    <row r="8" spans="1:63" x14ac:dyDescent="0.25"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</row>
    <row r="9" spans="1:63" ht="18" thickBot="1" x14ac:dyDescent="0.35">
      <c r="A9" s="90"/>
      <c r="B9" s="91" t="s">
        <v>495</v>
      </c>
      <c r="C9" s="90">
        <f>BI17</f>
        <v>0</v>
      </c>
      <c r="D9" s="90"/>
      <c r="E9" s="90"/>
      <c r="F9" s="90"/>
      <c r="G9" s="90"/>
      <c r="H9" s="90"/>
      <c r="I9" s="90"/>
      <c r="J9" s="90"/>
      <c r="K9" s="90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</row>
    <row r="10" spans="1:63" ht="18" thickBot="1" x14ac:dyDescent="0.35">
      <c r="A10" s="90"/>
      <c r="B10" s="91" t="s">
        <v>496</v>
      </c>
      <c r="C10" s="90" t="e">
        <f>BI18</f>
        <v>#N/A</v>
      </c>
      <c r="D10" s="90"/>
      <c r="E10" s="90"/>
      <c r="F10" s="90"/>
      <c r="G10" s="90"/>
      <c r="H10" s="90"/>
      <c r="I10" s="91" t="s">
        <v>497</v>
      </c>
      <c r="J10" s="568">
        <f>BI20</f>
        <v>0</v>
      </c>
      <c r="K10" s="568"/>
      <c r="L10" s="112"/>
      <c r="M10" s="112"/>
      <c r="N10" s="115" t="s">
        <v>560</v>
      </c>
      <c r="O10" s="112"/>
      <c r="P10" s="157" t="s">
        <v>561</v>
      </c>
      <c r="Q10" s="142">
        <f>R36</f>
        <v>68</v>
      </c>
      <c r="R10" s="157" t="s">
        <v>562</v>
      </c>
      <c r="S10" s="143"/>
      <c r="T10" s="112"/>
      <c r="U10" s="155" t="s">
        <v>508</v>
      </c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</row>
    <row r="11" spans="1:63" ht="17.399999999999999" x14ac:dyDescent="0.3">
      <c r="A11" s="90"/>
      <c r="B11" s="91" t="s">
        <v>498</v>
      </c>
      <c r="C11" s="130">
        <f>BI19</f>
        <v>0</v>
      </c>
      <c r="D11" s="90"/>
      <c r="E11" s="90"/>
      <c r="F11" s="90"/>
      <c r="G11" s="90"/>
      <c r="H11" s="90"/>
      <c r="I11" s="91" t="s">
        <v>499</v>
      </c>
      <c r="J11" s="90">
        <f>BI21</f>
        <v>0</v>
      </c>
      <c r="K11" s="90"/>
      <c r="L11" s="112"/>
      <c r="M11" s="112"/>
      <c r="N11" s="144" t="e">
        <f>ROUNDUP(BI25/4,0)</f>
        <v>#N/A</v>
      </c>
      <c r="O11" s="112"/>
      <c r="P11" s="157" t="s">
        <v>563</v>
      </c>
      <c r="Q11" s="155">
        <f>BI27</f>
        <v>6.0000000000000002E-6</v>
      </c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</row>
    <row r="12" spans="1:63" ht="18" thickBot="1" x14ac:dyDescent="0.35">
      <c r="L12" s="112"/>
      <c r="M12" s="112"/>
      <c r="N12" s="156" t="s">
        <v>564</v>
      </c>
      <c r="O12" s="112"/>
      <c r="P12" s="157" t="s">
        <v>565</v>
      </c>
      <c r="Q12" s="155">
        <f>1-((Q10-68)*Q11)</f>
        <v>1</v>
      </c>
      <c r="R12" s="157" t="s">
        <v>566</v>
      </c>
      <c r="S12" s="145">
        <f>IF(BI24=1,AX40,IF(BI24=2,N43,IF(BI24=3,AX41,"error")))</f>
        <v>0</v>
      </c>
      <c r="T12" s="112"/>
      <c r="U12" s="155" t="s">
        <v>567</v>
      </c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</row>
    <row r="13" spans="1:63" ht="18" thickBot="1" x14ac:dyDescent="0.35">
      <c r="B13" s="92"/>
      <c r="C13" s="92"/>
      <c r="D13" s="92"/>
      <c r="E13" s="92"/>
      <c r="F13" s="92"/>
      <c r="G13" s="91" t="s">
        <v>568</v>
      </c>
      <c r="H13" s="94" t="str">
        <f>TEXT(N13,"0.00000")&amp;""""</f>
        <v>0.00000"</v>
      </c>
      <c r="I13" s="92"/>
      <c r="J13" s="92"/>
      <c r="L13" s="112"/>
      <c r="M13" s="112"/>
      <c r="N13" s="146">
        <f>BI26</f>
        <v>0</v>
      </c>
      <c r="O13" s="112"/>
      <c r="P13" s="115"/>
      <c r="Q13" s="112"/>
      <c r="R13" s="157" t="s">
        <v>521</v>
      </c>
      <c r="S13" s="147" t="e">
        <f>BI23</f>
        <v>#N/A</v>
      </c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O13" s="84">
        <f>ROUND(BI26,0)</f>
        <v>0</v>
      </c>
    </row>
    <row r="14" spans="1:63" ht="15" x14ac:dyDescent="0.25">
      <c r="B14" s="92"/>
      <c r="C14" s="92"/>
      <c r="D14" s="92"/>
      <c r="E14" s="92"/>
      <c r="F14" s="92"/>
      <c r="G14" s="92"/>
      <c r="H14" s="92"/>
      <c r="I14" s="92"/>
      <c r="J14" s="92"/>
      <c r="L14" s="112"/>
      <c r="M14" s="112"/>
      <c r="N14" s="115"/>
      <c r="O14" s="115"/>
      <c r="P14" s="115"/>
      <c r="Q14" s="414">
        <f>IF($BK$23=TRUE,N13*25.4,N13)</f>
        <v>0</v>
      </c>
      <c r="R14" s="115"/>
      <c r="S14" s="115"/>
      <c r="T14" s="115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</row>
    <row r="15" spans="1:63" ht="17.399999999999999" x14ac:dyDescent="0.3">
      <c r="A15" s="90"/>
      <c r="B15" s="90"/>
      <c r="C15" s="93" t="s">
        <v>509</v>
      </c>
      <c r="D15" s="93" t="s">
        <v>569</v>
      </c>
      <c r="E15" s="93" t="s">
        <v>570</v>
      </c>
      <c r="G15" s="91"/>
      <c r="H15" s="91" t="s">
        <v>571</v>
      </c>
      <c r="J15" s="90"/>
      <c r="K15" s="90"/>
      <c r="L15" s="155"/>
      <c r="M15" s="156" t="s">
        <v>509</v>
      </c>
      <c r="N15" s="156" t="s">
        <v>572</v>
      </c>
      <c r="O15" s="115"/>
      <c r="P15" s="119"/>
      <c r="Q15" s="156" t="s">
        <v>500</v>
      </c>
      <c r="R15" s="158" t="s">
        <v>542</v>
      </c>
      <c r="S15" s="112"/>
      <c r="T15" s="119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O15" s="84" t="s">
        <v>573</v>
      </c>
      <c r="AP15" s="148" t="s">
        <v>506</v>
      </c>
      <c r="AQ15" s="148" t="s">
        <v>507</v>
      </c>
      <c r="AX15" s="84" t="s">
        <v>574</v>
      </c>
      <c r="AZ15" s="84" t="s">
        <v>606</v>
      </c>
      <c r="BA15" s="84" t="s">
        <v>575</v>
      </c>
      <c r="BB15" s="149" t="s">
        <v>576</v>
      </c>
      <c r="BD15" s="84" t="s">
        <v>577</v>
      </c>
      <c r="BI15" s="565" t="s">
        <v>551</v>
      </c>
      <c r="BJ15" s="566"/>
      <c r="BK15" s="567"/>
    </row>
    <row r="16" spans="1:63" ht="17.399999999999999" x14ac:dyDescent="0.3">
      <c r="A16" s="90"/>
      <c r="B16" s="90"/>
      <c r="C16" s="93">
        <v>1</v>
      </c>
      <c r="D16" s="93">
        <v>1</v>
      </c>
      <c r="E16" s="149" t="s">
        <v>513</v>
      </c>
      <c r="G16" s="94"/>
      <c r="H16" s="94" t="str">
        <f>TEXT(N16,"0.00000")&amp;""""</f>
        <v>0.00000"</v>
      </c>
      <c r="J16" s="90"/>
      <c r="K16" s="90"/>
      <c r="L16" s="155"/>
      <c r="M16" s="156">
        <v>1</v>
      </c>
      <c r="N16" s="158">
        <f>IF(Q16="",$N$13,ROUND(BB16*AU16,5))</f>
        <v>0</v>
      </c>
      <c r="O16" s="119"/>
      <c r="P16" s="115" t="str">
        <f>IF(N16=$N$13,"",IF(N16=$O$37,"Min",IF(N16=$O$38,"Max","")))</f>
        <v/>
      </c>
      <c r="Q16" s="161"/>
      <c r="R16" s="162"/>
      <c r="S16" s="112"/>
      <c r="T16" s="119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O16" s="150">
        <f>BI26</f>
        <v>0</v>
      </c>
      <c r="AP16" s="154" t="e">
        <f>N13+BI23</f>
        <v>#N/A</v>
      </c>
      <c r="AQ16" s="154" t="e">
        <f>N13-BI23</f>
        <v>#N/A</v>
      </c>
      <c r="AU16" s="84">
        <f>IF($BK$23=TRUE,Q16/25.4,Q16)</f>
        <v>0</v>
      </c>
      <c r="AX16" s="150">
        <f>N16-AO16</f>
        <v>0</v>
      </c>
      <c r="AZ16" s="415">
        <f>IF(R16="",68,R16)</f>
        <v>68</v>
      </c>
      <c r="BA16" s="84">
        <f>Q11</f>
        <v>6.0000000000000002E-6</v>
      </c>
      <c r="BB16" s="151">
        <f>IF($BI$28=TRUE,1-((AZ16-68)*BA16),1)</f>
        <v>1</v>
      </c>
      <c r="BD16" s="84">
        <f>AX16*AX16</f>
        <v>0</v>
      </c>
      <c r="BG16" s="137"/>
      <c r="BH16" s="140" t="s">
        <v>547</v>
      </c>
      <c r="BI16" s="132">
        <f>Info!B1</f>
        <v>0</v>
      </c>
      <c r="BJ16" s="133"/>
      <c r="BK16" s="134"/>
    </row>
    <row r="17" spans="1:63" ht="17.399999999999999" x14ac:dyDescent="0.3">
      <c r="A17" s="90"/>
      <c r="B17" s="90"/>
      <c r="C17" s="93">
        <v>2</v>
      </c>
      <c r="D17" s="93">
        <v>1</v>
      </c>
      <c r="E17" s="149" t="s">
        <v>578</v>
      </c>
      <c r="G17" s="94"/>
      <c r="H17" s="94" t="str">
        <f t="shared" ref="H17:H35" si="0">TEXT(N17,"0.00000")&amp;""""</f>
        <v>0.00000"</v>
      </c>
      <c r="J17" s="90"/>
      <c r="K17" s="90"/>
      <c r="L17" s="155"/>
      <c r="M17" s="156">
        <v>2</v>
      </c>
      <c r="N17" s="158">
        <f t="shared" ref="N17:N35" si="1">IF(Q17="",$N$13,ROUND(BB17*AU17,5))</f>
        <v>0</v>
      </c>
      <c r="O17" s="119"/>
      <c r="P17" s="115" t="str">
        <f t="shared" ref="P17:P35" si="2">IF(N17=$N$13,"",IF(N17=$O$37,"Min",IF(N17=$O$38,"Max","")))</f>
        <v/>
      </c>
      <c r="Q17" s="161"/>
      <c r="R17" s="162"/>
      <c r="S17" s="112"/>
      <c r="T17" s="119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O17" s="150">
        <f>AO16</f>
        <v>0</v>
      </c>
      <c r="AP17" s="84" t="e">
        <f>AP16</f>
        <v>#N/A</v>
      </c>
      <c r="AQ17" s="84" t="e">
        <f>AQ16</f>
        <v>#N/A</v>
      </c>
      <c r="AU17" s="84">
        <f t="shared" ref="AU17:AU35" si="3">IF($BK$23=TRUE,Q17/25.4,Q17)</f>
        <v>0</v>
      </c>
      <c r="AX17" s="150">
        <f t="shared" ref="AX17:AX35" si="4">N17-AO17</f>
        <v>0</v>
      </c>
      <c r="AZ17" s="415">
        <f>IF(R17="",AZ16,R17)</f>
        <v>68</v>
      </c>
      <c r="BA17" s="84">
        <f>BA16</f>
        <v>6.0000000000000002E-6</v>
      </c>
      <c r="BB17" s="151">
        <f t="shared" ref="BB17:BB35" si="5">IF($BI$28=TRUE,1-((AZ17-68)*BA17),1)</f>
        <v>1</v>
      </c>
      <c r="BD17" s="84">
        <f t="shared" ref="BD17:BD35" si="6">AX17*AX17</f>
        <v>0</v>
      </c>
      <c r="BG17" s="137"/>
      <c r="BH17" s="140" t="s">
        <v>495</v>
      </c>
      <c r="BI17" s="132">
        <f>Info!B2</f>
        <v>0</v>
      </c>
      <c r="BJ17" s="133"/>
      <c r="BK17" s="134"/>
    </row>
    <row r="18" spans="1:63" ht="17.399999999999999" x14ac:dyDescent="0.3">
      <c r="A18" s="90"/>
      <c r="B18" s="90"/>
      <c r="C18" s="93">
        <v>3</v>
      </c>
      <c r="D18" s="93">
        <v>1</v>
      </c>
      <c r="E18" s="149" t="s">
        <v>514</v>
      </c>
      <c r="G18" s="94"/>
      <c r="H18" s="94" t="str">
        <f t="shared" si="0"/>
        <v>0.00000"</v>
      </c>
      <c r="J18" s="90"/>
      <c r="K18" s="90"/>
      <c r="L18" s="155"/>
      <c r="M18" s="156">
        <v>3</v>
      </c>
      <c r="N18" s="158">
        <f t="shared" si="1"/>
        <v>0</v>
      </c>
      <c r="O18" s="119"/>
      <c r="P18" s="115" t="str">
        <f t="shared" si="2"/>
        <v/>
      </c>
      <c r="Q18" s="161"/>
      <c r="R18" s="162"/>
      <c r="S18" s="112"/>
      <c r="T18" s="119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O18" s="150">
        <f t="shared" ref="AO18:AQ33" si="7">AO17</f>
        <v>0</v>
      </c>
      <c r="AP18" s="84" t="e">
        <f t="shared" si="7"/>
        <v>#N/A</v>
      </c>
      <c r="AQ18" s="84" t="e">
        <f t="shared" si="7"/>
        <v>#N/A</v>
      </c>
      <c r="AU18" s="84">
        <f t="shared" si="3"/>
        <v>0</v>
      </c>
      <c r="AX18" s="150">
        <f t="shared" si="4"/>
        <v>0</v>
      </c>
      <c r="AZ18" s="415">
        <f>IF(R18="",AVERAGE(AZ$16:AZ17),R18)</f>
        <v>68</v>
      </c>
      <c r="BA18" s="84">
        <f t="shared" ref="BA18:BA33" si="8">BA17</f>
        <v>6.0000000000000002E-6</v>
      </c>
      <c r="BB18" s="151">
        <f t="shared" si="5"/>
        <v>1</v>
      </c>
      <c r="BD18" s="84">
        <f t="shared" si="6"/>
        <v>0</v>
      </c>
      <c r="BG18" s="137"/>
      <c r="BH18" s="140" t="s">
        <v>496</v>
      </c>
      <c r="BI18" s="132" t="e">
        <f>Info!D14</f>
        <v>#N/A</v>
      </c>
      <c r="BJ18" s="133"/>
      <c r="BK18" s="134"/>
    </row>
    <row r="19" spans="1:63" ht="17.399999999999999" x14ac:dyDescent="0.3">
      <c r="A19" s="90"/>
      <c r="B19" s="90"/>
      <c r="C19" s="93">
        <v>4</v>
      </c>
      <c r="D19" s="93">
        <v>1</v>
      </c>
      <c r="E19" s="149" t="s">
        <v>579</v>
      </c>
      <c r="G19" s="94"/>
      <c r="H19" s="94" t="str">
        <f t="shared" si="0"/>
        <v>0.00000"</v>
      </c>
      <c r="J19" s="90"/>
      <c r="K19" s="90"/>
      <c r="L19" s="155"/>
      <c r="M19" s="156">
        <v>4</v>
      </c>
      <c r="N19" s="158">
        <f t="shared" si="1"/>
        <v>0</v>
      </c>
      <c r="O19" s="119"/>
      <c r="P19" s="115" t="str">
        <f t="shared" si="2"/>
        <v/>
      </c>
      <c r="Q19" s="161"/>
      <c r="R19" s="162"/>
      <c r="S19" s="112"/>
      <c r="T19" s="119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O19" s="150">
        <f t="shared" si="7"/>
        <v>0</v>
      </c>
      <c r="AP19" s="84" t="e">
        <f t="shared" si="7"/>
        <v>#N/A</v>
      </c>
      <c r="AQ19" s="84" t="e">
        <f t="shared" si="7"/>
        <v>#N/A</v>
      </c>
      <c r="AU19" s="84">
        <f t="shared" si="3"/>
        <v>0</v>
      </c>
      <c r="AX19" s="150">
        <f t="shared" si="4"/>
        <v>0</v>
      </c>
      <c r="AZ19" s="415">
        <f>IF(R19="",AVERAGE(AZ$16:AZ18),R19)</f>
        <v>68</v>
      </c>
      <c r="BA19" s="84">
        <f t="shared" si="8"/>
        <v>6.0000000000000002E-6</v>
      </c>
      <c r="BB19" s="151">
        <f t="shared" si="5"/>
        <v>1</v>
      </c>
      <c r="BD19" s="84">
        <f t="shared" si="6"/>
        <v>0</v>
      </c>
      <c r="BG19" s="137"/>
      <c r="BH19" s="140" t="s">
        <v>498</v>
      </c>
      <c r="BI19" s="135">
        <f>Info!B8</f>
        <v>0</v>
      </c>
      <c r="BJ19" s="133"/>
      <c r="BK19" s="134"/>
    </row>
    <row r="20" spans="1:63" ht="17.399999999999999" x14ac:dyDescent="0.3">
      <c r="A20" s="90"/>
      <c r="B20" s="90"/>
      <c r="C20" s="93">
        <v>5</v>
      </c>
      <c r="D20" s="93">
        <v>1</v>
      </c>
      <c r="E20" s="149" t="s">
        <v>515</v>
      </c>
      <c r="G20" s="94"/>
      <c r="H20" s="94" t="str">
        <f t="shared" si="0"/>
        <v>0.00000"</v>
      </c>
      <c r="J20" s="90"/>
      <c r="K20" s="90"/>
      <c r="L20" s="155"/>
      <c r="M20" s="156">
        <v>5</v>
      </c>
      <c r="N20" s="158">
        <f t="shared" si="1"/>
        <v>0</v>
      </c>
      <c r="O20" s="119"/>
      <c r="P20" s="115" t="str">
        <f t="shared" si="2"/>
        <v/>
      </c>
      <c r="Q20" s="161"/>
      <c r="R20" s="162"/>
      <c r="S20" s="112"/>
      <c r="T20" s="119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O20" s="150">
        <f t="shared" si="7"/>
        <v>0</v>
      </c>
      <c r="AP20" s="84" t="e">
        <f t="shared" si="7"/>
        <v>#N/A</v>
      </c>
      <c r="AQ20" s="84" t="e">
        <f t="shared" si="7"/>
        <v>#N/A</v>
      </c>
      <c r="AU20" s="84">
        <f t="shared" si="3"/>
        <v>0</v>
      </c>
      <c r="AX20" s="150">
        <f t="shared" si="4"/>
        <v>0</v>
      </c>
      <c r="AZ20" s="415">
        <f>IF(R20="",AVERAGE(AZ$16:AZ19),R20)</f>
        <v>68</v>
      </c>
      <c r="BA20" s="84">
        <f t="shared" si="8"/>
        <v>6.0000000000000002E-6</v>
      </c>
      <c r="BB20" s="151">
        <f t="shared" si="5"/>
        <v>1</v>
      </c>
      <c r="BD20" s="84">
        <f t="shared" si="6"/>
        <v>0</v>
      </c>
      <c r="BG20" s="137"/>
      <c r="BH20" s="140" t="s">
        <v>497</v>
      </c>
      <c r="BI20" s="136">
        <f>Info!B5</f>
        <v>0</v>
      </c>
      <c r="BJ20" s="133"/>
      <c r="BK20" s="134"/>
    </row>
    <row r="21" spans="1:63" ht="17.399999999999999" x14ac:dyDescent="0.3">
      <c r="A21" s="90"/>
      <c r="B21" s="90"/>
      <c r="C21" s="93">
        <v>6</v>
      </c>
      <c r="D21" s="93">
        <v>2</v>
      </c>
      <c r="E21" s="149" t="s">
        <v>513</v>
      </c>
      <c r="G21" s="94"/>
      <c r="H21" s="94" t="str">
        <f t="shared" si="0"/>
        <v>0.00000"</v>
      </c>
      <c r="J21" s="90"/>
      <c r="K21" s="90"/>
      <c r="L21" s="155"/>
      <c r="M21" s="156">
        <v>6</v>
      </c>
      <c r="N21" s="158">
        <f t="shared" si="1"/>
        <v>0</v>
      </c>
      <c r="O21" s="119"/>
      <c r="P21" s="115" t="str">
        <f t="shared" si="2"/>
        <v/>
      </c>
      <c r="Q21" s="161"/>
      <c r="R21" s="162"/>
      <c r="S21" s="112"/>
      <c r="T21" s="119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O21" s="150">
        <f t="shared" si="7"/>
        <v>0</v>
      </c>
      <c r="AP21" s="84" t="e">
        <f t="shared" si="7"/>
        <v>#N/A</v>
      </c>
      <c r="AQ21" s="84" t="e">
        <f t="shared" si="7"/>
        <v>#N/A</v>
      </c>
      <c r="AU21" s="84">
        <f t="shared" si="3"/>
        <v>0</v>
      </c>
      <c r="AX21" s="150">
        <f t="shared" si="4"/>
        <v>0</v>
      </c>
      <c r="AZ21" s="415">
        <f>IF(R21="",AVERAGE(AZ$16:AZ20),R21)</f>
        <v>68</v>
      </c>
      <c r="BA21" s="84">
        <f t="shared" si="8"/>
        <v>6.0000000000000002E-6</v>
      </c>
      <c r="BB21" s="151">
        <f t="shared" si="5"/>
        <v>1</v>
      </c>
      <c r="BD21" s="84">
        <f t="shared" si="6"/>
        <v>0</v>
      </c>
      <c r="BG21" s="137"/>
      <c r="BH21" s="140" t="s">
        <v>549</v>
      </c>
      <c r="BI21" s="132">
        <f>Info!B6</f>
        <v>0</v>
      </c>
      <c r="BJ21" s="133"/>
      <c r="BK21" s="134"/>
    </row>
    <row r="22" spans="1:63" ht="17.399999999999999" x14ac:dyDescent="0.3">
      <c r="A22" s="90"/>
      <c r="B22" s="90"/>
      <c r="C22" s="93">
        <v>7</v>
      </c>
      <c r="D22" s="93">
        <v>2</v>
      </c>
      <c r="E22" s="149" t="s">
        <v>578</v>
      </c>
      <c r="G22" s="94"/>
      <c r="H22" s="94" t="str">
        <f t="shared" si="0"/>
        <v>0.00000"</v>
      </c>
      <c r="J22" s="90"/>
      <c r="K22" s="90"/>
      <c r="L22" s="155"/>
      <c r="M22" s="156">
        <v>7</v>
      </c>
      <c r="N22" s="158">
        <f t="shared" si="1"/>
        <v>0</v>
      </c>
      <c r="O22" s="119"/>
      <c r="P22" s="115" t="str">
        <f t="shared" si="2"/>
        <v/>
      </c>
      <c r="Q22" s="161"/>
      <c r="R22" s="162"/>
      <c r="S22" s="112"/>
      <c r="T22" s="119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O22" s="150">
        <f t="shared" si="7"/>
        <v>0</v>
      </c>
      <c r="AP22" s="84" t="e">
        <f t="shared" si="7"/>
        <v>#N/A</v>
      </c>
      <c r="AQ22" s="84" t="e">
        <f t="shared" si="7"/>
        <v>#N/A</v>
      </c>
      <c r="AU22" s="84">
        <f t="shared" si="3"/>
        <v>0</v>
      </c>
      <c r="AX22" s="150">
        <f t="shared" si="4"/>
        <v>0</v>
      </c>
      <c r="AZ22" s="415">
        <f>IF(R22="",AVERAGE(AZ$16:AZ21),R22)</f>
        <v>68</v>
      </c>
      <c r="BA22" s="84">
        <f t="shared" si="8"/>
        <v>6.0000000000000002E-6</v>
      </c>
      <c r="BB22" s="151">
        <f t="shared" si="5"/>
        <v>1</v>
      </c>
      <c r="BD22" s="84">
        <f t="shared" si="6"/>
        <v>0</v>
      </c>
      <c r="BG22" s="137"/>
      <c r="BH22" s="140" t="s">
        <v>552</v>
      </c>
      <c r="BI22" s="164">
        <f>Switches!BJ4</f>
        <v>1</v>
      </c>
      <c r="BJ22" s="138" t="s">
        <v>548</v>
      </c>
      <c r="BK22" s="323">
        <f>Switches!BI8</f>
        <v>1</v>
      </c>
    </row>
    <row r="23" spans="1:63" ht="17.399999999999999" x14ac:dyDescent="0.3">
      <c r="A23" s="90"/>
      <c r="B23" s="90"/>
      <c r="C23" s="93">
        <v>8</v>
      </c>
      <c r="D23" s="93">
        <v>2</v>
      </c>
      <c r="E23" s="149" t="s">
        <v>514</v>
      </c>
      <c r="G23" s="94"/>
      <c r="H23" s="94" t="str">
        <f t="shared" si="0"/>
        <v>0.00000"</v>
      </c>
      <c r="J23" s="90"/>
      <c r="K23" s="90"/>
      <c r="L23" s="155"/>
      <c r="M23" s="156">
        <v>8</v>
      </c>
      <c r="N23" s="158">
        <f t="shared" si="1"/>
        <v>0</v>
      </c>
      <c r="O23" s="119"/>
      <c r="P23" s="115" t="str">
        <f t="shared" si="2"/>
        <v/>
      </c>
      <c r="Q23" s="161"/>
      <c r="R23" s="162"/>
      <c r="S23" s="112"/>
      <c r="T23" s="119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O23" s="150">
        <f t="shared" si="7"/>
        <v>0</v>
      </c>
      <c r="AP23" s="84" t="e">
        <f t="shared" si="7"/>
        <v>#N/A</v>
      </c>
      <c r="AQ23" s="84" t="e">
        <f t="shared" si="7"/>
        <v>#N/A</v>
      </c>
      <c r="AU23" s="84">
        <f t="shared" si="3"/>
        <v>0</v>
      </c>
      <c r="AX23" s="150">
        <f t="shared" si="4"/>
        <v>0</v>
      </c>
      <c r="AZ23" s="415">
        <f>IF(R23="",AVERAGE(AZ$16:AZ22),R23)</f>
        <v>68</v>
      </c>
      <c r="BA23" s="84">
        <f t="shared" si="8"/>
        <v>6.0000000000000002E-6</v>
      </c>
      <c r="BB23" s="151">
        <f t="shared" si="5"/>
        <v>1</v>
      </c>
      <c r="BD23" s="84">
        <f t="shared" si="6"/>
        <v>0</v>
      </c>
      <c r="BG23" s="137"/>
      <c r="BH23" s="140" t="s">
        <v>521</v>
      </c>
      <c r="BI23" s="132" t="e">
        <f>Switches!J4</f>
        <v>#N/A</v>
      </c>
      <c r="BJ23" s="138" t="s">
        <v>557</v>
      </c>
      <c r="BK23" s="134" t="b">
        <f>Switches!Y5</f>
        <v>0</v>
      </c>
    </row>
    <row r="24" spans="1:63" ht="17.399999999999999" x14ac:dyDescent="0.3">
      <c r="A24" s="90"/>
      <c r="B24" s="90"/>
      <c r="C24" s="93">
        <v>9</v>
      </c>
      <c r="D24" s="93">
        <v>2</v>
      </c>
      <c r="E24" s="149" t="s">
        <v>579</v>
      </c>
      <c r="G24" s="94"/>
      <c r="H24" s="94" t="str">
        <f t="shared" si="0"/>
        <v>0.00000"</v>
      </c>
      <c r="J24" s="90"/>
      <c r="K24" s="90"/>
      <c r="L24" s="155"/>
      <c r="M24" s="156">
        <v>9</v>
      </c>
      <c r="N24" s="158">
        <f t="shared" si="1"/>
        <v>0</v>
      </c>
      <c r="O24" s="119"/>
      <c r="P24" s="115" t="str">
        <f t="shared" si="2"/>
        <v/>
      </c>
      <c r="Q24" s="161"/>
      <c r="R24" s="162"/>
      <c r="S24" s="112"/>
      <c r="T24" s="119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O24" s="150">
        <f t="shared" si="7"/>
        <v>0</v>
      </c>
      <c r="AP24" s="84" t="e">
        <f t="shared" si="7"/>
        <v>#N/A</v>
      </c>
      <c r="AQ24" s="84" t="e">
        <f t="shared" si="7"/>
        <v>#N/A</v>
      </c>
      <c r="AU24" s="84">
        <f t="shared" si="3"/>
        <v>0</v>
      </c>
      <c r="AX24" s="150">
        <f t="shared" si="4"/>
        <v>0</v>
      </c>
      <c r="AZ24" s="415">
        <f>IF(R24="",AVERAGE(AZ$16:AZ23),R24)</f>
        <v>68</v>
      </c>
      <c r="BA24" s="84">
        <f t="shared" si="8"/>
        <v>6.0000000000000002E-6</v>
      </c>
      <c r="BB24" s="151">
        <f t="shared" si="5"/>
        <v>1</v>
      </c>
      <c r="BD24" s="84">
        <f t="shared" si="6"/>
        <v>0</v>
      </c>
      <c r="BG24" s="137"/>
      <c r="BH24" s="140" t="s">
        <v>550</v>
      </c>
      <c r="BI24" s="163">
        <f>Switches!AC2</f>
        <v>1</v>
      </c>
      <c r="BJ24" s="133" t="str">
        <f>IF(BI24=1,Switches!AD2,IF(Length!BI24=2,Switches!AD3,IF(Length!BI24=3,Switches!AD4,"error")))</f>
        <v>Max Dev</v>
      </c>
      <c r="BK24" s="134"/>
    </row>
    <row r="25" spans="1:63" ht="17.399999999999999" x14ac:dyDescent="0.3">
      <c r="A25" s="90"/>
      <c r="B25" s="90"/>
      <c r="C25" s="93">
        <v>10</v>
      </c>
      <c r="D25" s="93">
        <v>2</v>
      </c>
      <c r="E25" s="149" t="s">
        <v>515</v>
      </c>
      <c r="G25" s="94"/>
      <c r="H25" s="94" t="str">
        <f t="shared" si="0"/>
        <v>0.00000"</v>
      </c>
      <c r="J25" s="90"/>
      <c r="K25" s="90"/>
      <c r="L25" s="155"/>
      <c r="M25" s="156">
        <v>10</v>
      </c>
      <c r="N25" s="158">
        <f t="shared" si="1"/>
        <v>0</v>
      </c>
      <c r="O25" s="119"/>
      <c r="P25" s="115" t="str">
        <f t="shared" si="2"/>
        <v/>
      </c>
      <c r="Q25" s="161"/>
      <c r="R25" s="162"/>
      <c r="S25" s="112"/>
      <c r="T25" s="114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O25" s="150">
        <f t="shared" si="7"/>
        <v>0</v>
      </c>
      <c r="AP25" s="84" t="e">
        <f t="shared" si="7"/>
        <v>#N/A</v>
      </c>
      <c r="AQ25" s="84" t="e">
        <f t="shared" si="7"/>
        <v>#N/A</v>
      </c>
      <c r="AU25" s="84">
        <f t="shared" si="3"/>
        <v>0</v>
      </c>
      <c r="AX25" s="150">
        <f t="shared" si="4"/>
        <v>0</v>
      </c>
      <c r="AZ25" s="415">
        <f>IF(R25="",AVERAGE(AZ$16:AZ24),R25)</f>
        <v>68</v>
      </c>
      <c r="BA25" s="84">
        <f t="shared" si="8"/>
        <v>6.0000000000000002E-6</v>
      </c>
      <c r="BB25" s="151">
        <f t="shared" si="5"/>
        <v>1</v>
      </c>
      <c r="BD25" s="84">
        <f t="shared" si="6"/>
        <v>0</v>
      </c>
      <c r="BG25" s="137"/>
      <c r="BH25" s="140" t="s">
        <v>594</v>
      </c>
      <c r="BI25" s="132" t="e">
        <f>Info!B16</f>
        <v>#N/A</v>
      </c>
      <c r="BJ25" s="133"/>
      <c r="BK25" s="134"/>
    </row>
    <row r="26" spans="1:63" ht="17.399999999999999" x14ac:dyDescent="0.3">
      <c r="A26" s="90"/>
      <c r="B26" s="90"/>
      <c r="C26" s="93">
        <v>11</v>
      </c>
      <c r="D26" s="93">
        <v>3</v>
      </c>
      <c r="E26" s="149" t="s">
        <v>513</v>
      </c>
      <c r="G26" s="94"/>
      <c r="H26" s="94" t="str">
        <f t="shared" si="0"/>
        <v>0.00000"</v>
      </c>
      <c r="J26" s="90"/>
      <c r="K26" s="90"/>
      <c r="L26" s="155"/>
      <c r="M26" s="156">
        <v>11</v>
      </c>
      <c r="N26" s="158">
        <f t="shared" si="1"/>
        <v>0</v>
      </c>
      <c r="O26" s="114"/>
      <c r="P26" s="115" t="str">
        <f t="shared" si="2"/>
        <v/>
      </c>
      <c r="Q26" s="161"/>
      <c r="R26" s="162"/>
      <c r="S26" s="112"/>
      <c r="T26" s="119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O26" s="150">
        <f t="shared" si="7"/>
        <v>0</v>
      </c>
      <c r="AP26" s="84" t="e">
        <f t="shared" si="7"/>
        <v>#N/A</v>
      </c>
      <c r="AQ26" s="84" t="e">
        <f t="shared" si="7"/>
        <v>#N/A</v>
      </c>
      <c r="AU26" s="84">
        <f t="shared" si="3"/>
        <v>0</v>
      </c>
      <c r="AX26" s="150">
        <f t="shared" si="4"/>
        <v>0</v>
      </c>
      <c r="AZ26" s="415">
        <f>IF(R26="",AVERAGE(AZ$16:AZ25),R26)</f>
        <v>68</v>
      </c>
      <c r="BA26" s="84">
        <f t="shared" si="8"/>
        <v>6.0000000000000002E-6</v>
      </c>
      <c r="BB26" s="151">
        <f t="shared" si="5"/>
        <v>1</v>
      </c>
      <c r="BD26" s="84">
        <f t="shared" si="6"/>
        <v>0</v>
      </c>
      <c r="BG26" s="137"/>
      <c r="BH26" s="140" t="s">
        <v>595</v>
      </c>
      <c r="BI26" s="163">
        <f>Switches!AR2</f>
        <v>0</v>
      </c>
      <c r="BJ26" s="133"/>
      <c r="BK26" s="134"/>
    </row>
    <row r="27" spans="1:63" ht="17.399999999999999" x14ac:dyDescent="0.3">
      <c r="A27" s="90"/>
      <c r="B27" s="90"/>
      <c r="C27" s="93">
        <v>12</v>
      </c>
      <c r="D27" s="93">
        <v>3</v>
      </c>
      <c r="E27" s="149" t="s">
        <v>578</v>
      </c>
      <c r="G27" s="94"/>
      <c r="H27" s="94" t="str">
        <f t="shared" si="0"/>
        <v>0.00000"</v>
      </c>
      <c r="J27" s="90"/>
      <c r="K27" s="90"/>
      <c r="L27" s="155"/>
      <c r="M27" s="156">
        <v>12</v>
      </c>
      <c r="N27" s="158">
        <f t="shared" si="1"/>
        <v>0</v>
      </c>
      <c r="O27" s="119"/>
      <c r="P27" s="115" t="str">
        <f t="shared" si="2"/>
        <v/>
      </c>
      <c r="Q27" s="161"/>
      <c r="R27" s="162"/>
      <c r="S27" s="112"/>
      <c r="T27" s="119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O27" s="150">
        <f t="shared" si="7"/>
        <v>0</v>
      </c>
      <c r="AP27" s="84" t="e">
        <f t="shared" si="7"/>
        <v>#N/A</v>
      </c>
      <c r="AQ27" s="84" t="e">
        <f t="shared" si="7"/>
        <v>#N/A</v>
      </c>
      <c r="AU27" s="84">
        <f t="shared" si="3"/>
        <v>0</v>
      </c>
      <c r="AX27" s="150">
        <f t="shared" si="4"/>
        <v>0</v>
      </c>
      <c r="AZ27" s="415">
        <f>IF(R27="",AVERAGE(AZ$16:AZ26),R27)</f>
        <v>68</v>
      </c>
      <c r="BA27" s="84">
        <f t="shared" si="8"/>
        <v>6.0000000000000002E-6</v>
      </c>
      <c r="BB27" s="151">
        <f t="shared" si="5"/>
        <v>1</v>
      </c>
      <c r="BD27" s="84">
        <f t="shared" si="6"/>
        <v>0</v>
      </c>
      <c r="BG27" s="137"/>
      <c r="BH27" s="140" t="s">
        <v>596</v>
      </c>
      <c r="BI27" s="163">
        <f>Standards!J16</f>
        <v>6.0000000000000002E-6</v>
      </c>
      <c r="BJ27" s="133"/>
      <c r="BK27" s="134"/>
    </row>
    <row r="28" spans="1:63" ht="17.399999999999999" x14ac:dyDescent="0.3">
      <c r="A28" s="90"/>
      <c r="B28" s="90"/>
      <c r="C28" s="93">
        <v>13</v>
      </c>
      <c r="D28" s="93">
        <v>3</v>
      </c>
      <c r="E28" s="149" t="s">
        <v>514</v>
      </c>
      <c r="G28" s="94"/>
      <c r="H28" s="94" t="str">
        <f t="shared" si="0"/>
        <v>0.00000"</v>
      </c>
      <c r="J28" s="90"/>
      <c r="K28" s="90"/>
      <c r="L28" s="155"/>
      <c r="M28" s="156">
        <v>13</v>
      </c>
      <c r="N28" s="158">
        <f t="shared" si="1"/>
        <v>0</v>
      </c>
      <c r="O28" s="119"/>
      <c r="P28" s="115" t="str">
        <f t="shared" si="2"/>
        <v/>
      </c>
      <c r="Q28" s="161"/>
      <c r="R28" s="162"/>
      <c r="S28" s="112"/>
      <c r="T28" s="119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O28" s="150">
        <f t="shared" si="7"/>
        <v>0</v>
      </c>
      <c r="AP28" s="84" t="e">
        <f t="shared" si="7"/>
        <v>#N/A</v>
      </c>
      <c r="AQ28" s="84" t="e">
        <f t="shared" si="7"/>
        <v>#N/A</v>
      </c>
      <c r="AU28" s="84">
        <f t="shared" si="3"/>
        <v>0</v>
      </c>
      <c r="AX28" s="150">
        <f t="shared" si="4"/>
        <v>0</v>
      </c>
      <c r="AZ28" s="415">
        <f>IF(R28="",AVERAGE(AZ$16:AZ27),R28)</f>
        <v>68</v>
      </c>
      <c r="BA28" s="84">
        <f t="shared" si="8"/>
        <v>6.0000000000000002E-6</v>
      </c>
      <c r="BB28" s="151">
        <f t="shared" si="5"/>
        <v>1</v>
      </c>
      <c r="BD28" s="84">
        <f t="shared" si="6"/>
        <v>0</v>
      </c>
      <c r="BG28" s="137"/>
      <c r="BH28" s="140" t="s">
        <v>567</v>
      </c>
      <c r="BI28" s="132" t="b">
        <f>Switches!Z5</f>
        <v>1</v>
      </c>
      <c r="BJ28" s="133"/>
      <c r="BK28" s="134"/>
    </row>
    <row r="29" spans="1:63" ht="17.399999999999999" x14ac:dyDescent="0.3">
      <c r="A29" s="90"/>
      <c r="B29" s="90"/>
      <c r="C29" s="93">
        <v>14</v>
      </c>
      <c r="D29" s="93">
        <v>3</v>
      </c>
      <c r="E29" s="149" t="s">
        <v>579</v>
      </c>
      <c r="G29" s="94"/>
      <c r="H29" s="94" t="str">
        <f t="shared" si="0"/>
        <v>0.00000"</v>
      </c>
      <c r="J29" s="90"/>
      <c r="K29" s="90"/>
      <c r="L29" s="155"/>
      <c r="M29" s="156">
        <v>14</v>
      </c>
      <c r="N29" s="158">
        <f t="shared" si="1"/>
        <v>0</v>
      </c>
      <c r="O29" s="119"/>
      <c r="P29" s="115" t="str">
        <f t="shared" si="2"/>
        <v/>
      </c>
      <c r="Q29" s="161"/>
      <c r="R29" s="162"/>
      <c r="S29" s="112"/>
      <c r="T29" s="119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O29" s="150">
        <f t="shared" si="7"/>
        <v>0</v>
      </c>
      <c r="AP29" s="84" t="e">
        <f t="shared" si="7"/>
        <v>#N/A</v>
      </c>
      <c r="AQ29" s="84" t="e">
        <f t="shared" si="7"/>
        <v>#N/A</v>
      </c>
      <c r="AU29" s="84">
        <f t="shared" si="3"/>
        <v>0</v>
      </c>
      <c r="AX29" s="150">
        <f t="shared" si="4"/>
        <v>0</v>
      </c>
      <c r="AZ29" s="415">
        <f>IF(R29="",AVERAGE(AZ$16:AZ28),R29)</f>
        <v>68</v>
      </c>
      <c r="BA29" s="84">
        <f t="shared" si="8"/>
        <v>6.0000000000000002E-6</v>
      </c>
      <c r="BB29" s="151">
        <f t="shared" si="5"/>
        <v>1</v>
      </c>
      <c r="BD29" s="84">
        <f t="shared" si="6"/>
        <v>0</v>
      </c>
    </row>
    <row r="30" spans="1:63" ht="17.399999999999999" x14ac:dyDescent="0.3">
      <c r="A30" s="90"/>
      <c r="B30" s="90"/>
      <c r="C30" s="93">
        <v>15</v>
      </c>
      <c r="D30" s="93">
        <v>3</v>
      </c>
      <c r="E30" s="149" t="s">
        <v>515</v>
      </c>
      <c r="G30" s="94"/>
      <c r="H30" s="94" t="str">
        <f t="shared" si="0"/>
        <v>0.00000"</v>
      </c>
      <c r="J30" s="90"/>
      <c r="K30" s="90"/>
      <c r="L30" s="155"/>
      <c r="M30" s="156">
        <v>15</v>
      </c>
      <c r="N30" s="158">
        <f t="shared" si="1"/>
        <v>0</v>
      </c>
      <c r="O30" s="119"/>
      <c r="P30" s="115" t="str">
        <f t="shared" si="2"/>
        <v/>
      </c>
      <c r="Q30" s="161"/>
      <c r="R30" s="162"/>
      <c r="S30" s="112"/>
      <c r="T30" s="121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O30" s="150">
        <f t="shared" si="7"/>
        <v>0</v>
      </c>
      <c r="AP30" s="84" t="e">
        <f t="shared" si="7"/>
        <v>#N/A</v>
      </c>
      <c r="AQ30" s="84" t="e">
        <f t="shared" si="7"/>
        <v>#N/A</v>
      </c>
      <c r="AU30" s="84">
        <f t="shared" si="3"/>
        <v>0</v>
      </c>
      <c r="AX30" s="150">
        <f t="shared" si="4"/>
        <v>0</v>
      </c>
      <c r="AZ30" s="415">
        <f>IF(R30="",AVERAGE(AZ$16:AZ29),R30)</f>
        <v>68</v>
      </c>
      <c r="BA30" s="84">
        <f t="shared" si="8"/>
        <v>6.0000000000000002E-6</v>
      </c>
      <c r="BB30" s="151">
        <f t="shared" si="5"/>
        <v>1</v>
      </c>
      <c r="BD30" s="84">
        <f t="shared" si="6"/>
        <v>0</v>
      </c>
    </row>
    <row r="31" spans="1:63" ht="17.399999999999999" x14ac:dyDescent="0.3">
      <c r="A31" s="90"/>
      <c r="B31" s="90"/>
      <c r="C31" s="93">
        <v>16</v>
      </c>
      <c r="D31" s="93">
        <v>4</v>
      </c>
      <c r="E31" s="149" t="s">
        <v>513</v>
      </c>
      <c r="G31" s="94"/>
      <c r="H31" s="94" t="str">
        <f t="shared" si="0"/>
        <v>0.00000"</v>
      </c>
      <c r="J31" s="90"/>
      <c r="K31" s="90"/>
      <c r="L31" s="155"/>
      <c r="M31" s="156">
        <v>16</v>
      </c>
      <c r="N31" s="158">
        <f t="shared" si="1"/>
        <v>0</v>
      </c>
      <c r="O31" s="115"/>
      <c r="P31" s="115" t="str">
        <f t="shared" si="2"/>
        <v/>
      </c>
      <c r="Q31" s="161"/>
      <c r="R31" s="162"/>
      <c r="S31" s="112"/>
      <c r="T31" s="121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O31" s="150">
        <f t="shared" si="7"/>
        <v>0</v>
      </c>
      <c r="AP31" s="84" t="e">
        <f t="shared" si="7"/>
        <v>#N/A</v>
      </c>
      <c r="AQ31" s="84" t="e">
        <f t="shared" si="7"/>
        <v>#N/A</v>
      </c>
      <c r="AU31" s="84">
        <f t="shared" si="3"/>
        <v>0</v>
      </c>
      <c r="AX31" s="150">
        <f t="shared" si="4"/>
        <v>0</v>
      </c>
      <c r="AZ31" s="415">
        <f>IF(R31="",AVERAGE(AZ$16:AZ30),R31)</f>
        <v>68</v>
      </c>
      <c r="BA31" s="84">
        <f t="shared" si="8"/>
        <v>6.0000000000000002E-6</v>
      </c>
      <c r="BB31" s="151">
        <f t="shared" si="5"/>
        <v>1</v>
      </c>
      <c r="BD31" s="84">
        <f t="shared" si="6"/>
        <v>0</v>
      </c>
    </row>
    <row r="32" spans="1:63" ht="17.399999999999999" x14ac:dyDescent="0.3">
      <c r="A32" s="90"/>
      <c r="B32" s="90"/>
      <c r="C32" s="93">
        <v>17</v>
      </c>
      <c r="D32" s="93">
        <v>4</v>
      </c>
      <c r="E32" s="149" t="s">
        <v>578</v>
      </c>
      <c r="G32" s="94"/>
      <c r="H32" s="94" t="str">
        <f t="shared" si="0"/>
        <v>0.00000"</v>
      </c>
      <c r="J32" s="90"/>
      <c r="K32" s="90"/>
      <c r="L32" s="155"/>
      <c r="M32" s="156">
        <v>17</v>
      </c>
      <c r="N32" s="158">
        <f t="shared" si="1"/>
        <v>0</v>
      </c>
      <c r="O32" s="112"/>
      <c r="P32" s="115" t="str">
        <f t="shared" si="2"/>
        <v/>
      </c>
      <c r="Q32" s="161"/>
      <c r="R32" s="162"/>
      <c r="S32" s="112"/>
      <c r="T32" s="121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O32" s="150">
        <f t="shared" si="7"/>
        <v>0</v>
      </c>
      <c r="AP32" s="84" t="e">
        <f t="shared" si="7"/>
        <v>#N/A</v>
      </c>
      <c r="AQ32" s="84" t="e">
        <f t="shared" si="7"/>
        <v>#N/A</v>
      </c>
      <c r="AU32" s="84">
        <f t="shared" si="3"/>
        <v>0</v>
      </c>
      <c r="AX32" s="150">
        <f t="shared" si="4"/>
        <v>0</v>
      </c>
      <c r="AZ32" s="415">
        <f>IF(R32="",AVERAGE(AZ$16:AZ31),R32)</f>
        <v>68</v>
      </c>
      <c r="BA32" s="84">
        <f t="shared" si="8"/>
        <v>6.0000000000000002E-6</v>
      </c>
      <c r="BB32" s="151">
        <f t="shared" si="5"/>
        <v>1</v>
      </c>
      <c r="BD32" s="84">
        <f t="shared" si="6"/>
        <v>0</v>
      </c>
    </row>
    <row r="33" spans="1:56" ht="17.399999999999999" x14ac:dyDescent="0.3">
      <c r="A33" s="90"/>
      <c r="B33" s="90"/>
      <c r="C33" s="93">
        <v>18</v>
      </c>
      <c r="D33" s="93">
        <v>4</v>
      </c>
      <c r="E33" s="149" t="s">
        <v>514</v>
      </c>
      <c r="G33" s="94"/>
      <c r="H33" s="94" t="str">
        <f t="shared" si="0"/>
        <v>0.00000"</v>
      </c>
      <c r="J33" s="90"/>
      <c r="K33" s="90"/>
      <c r="L33" s="155"/>
      <c r="M33" s="156">
        <v>18</v>
      </c>
      <c r="N33" s="158">
        <f t="shared" si="1"/>
        <v>0</v>
      </c>
      <c r="O33" s="112"/>
      <c r="P33" s="115" t="str">
        <f t="shared" si="2"/>
        <v/>
      </c>
      <c r="Q33" s="161"/>
      <c r="R33" s="162"/>
      <c r="S33" s="112"/>
      <c r="T33" s="121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O33" s="150">
        <f t="shared" si="7"/>
        <v>0</v>
      </c>
      <c r="AP33" s="84" t="e">
        <f t="shared" si="7"/>
        <v>#N/A</v>
      </c>
      <c r="AQ33" s="84" t="e">
        <f t="shared" si="7"/>
        <v>#N/A</v>
      </c>
      <c r="AU33" s="84">
        <f t="shared" si="3"/>
        <v>0</v>
      </c>
      <c r="AX33" s="150">
        <f t="shared" si="4"/>
        <v>0</v>
      </c>
      <c r="AZ33" s="415">
        <f>IF(R33="",AVERAGE(AZ$16:AZ32),R33)</f>
        <v>68</v>
      </c>
      <c r="BA33" s="84">
        <f t="shared" si="8"/>
        <v>6.0000000000000002E-6</v>
      </c>
      <c r="BB33" s="151">
        <f t="shared" si="5"/>
        <v>1</v>
      </c>
      <c r="BD33" s="84">
        <f t="shared" si="6"/>
        <v>0</v>
      </c>
    </row>
    <row r="34" spans="1:56" ht="17.399999999999999" x14ac:dyDescent="0.3">
      <c r="A34" s="90"/>
      <c r="B34" s="90"/>
      <c r="C34" s="93">
        <v>19</v>
      </c>
      <c r="D34" s="93">
        <v>4</v>
      </c>
      <c r="E34" s="149" t="s">
        <v>579</v>
      </c>
      <c r="G34" s="94"/>
      <c r="H34" s="94" t="str">
        <f t="shared" si="0"/>
        <v>0.00000"</v>
      </c>
      <c r="J34" s="90"/>
      <c r="K34" s="90"/>
      <c r="L34" s="155"/>
      <c r="M34" s="156">
        <v>19</v>
      </c>
      <c r="N34" s="158">
        <f t="shared" si="1"/>
        <v>0</v>
      </c>
      <c r="O34" s="112"/>
      <c r="P34" s="115" t="str">
        <f t="shared" si="2"/>
        <v/>
      </c>
      <c r="Q34" s="161"/>
      <c r="R34" s="162"/>
      <c r="S34" s="112"/>
      <c r="T34" s="121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O34" s="150">
        <f t="shared" ref="AO34:AQ35" si="9">AO33</f>
        <v>0</v>
      </c>
      <c r="AP34" s="84" t="e">
        <f t="shared" si="9"/>
        <v>#N/A</v>
      </c>
      <c r="AQ34" s="84" t="e">
        <f t="shared" si="9"/>
        <v>#N/A</v>
      </c>
      <c r="AU34" s="84">
        <f t="shared" si="3"/>
        <v>0</v>
      </c>
      <c r="AX34" s="150">
        <f t="shared" si="4"/>
        <v>0</v>
      </c>
      <c r="AZ34" s="415">
        <f>IF(R34="",AVERAGE(AZ$16:AZ33),R34)</f>
        <v>68</v>
      </c>
      <c r="BA34" s="84">
        <f t="shared" ref="BA34:BA35" si="10">BA33</f>
        <v>6.0000000000000002E-6</v>
      </c>
      <c r="BB34" s="151">
        <f t="shared" si="5"/>
        <v>1</v>
      </c>
      <c r="BD34" s="84">
        <f t="shared" si="6"/>
        <v>0</v>
      </c>
    </row>
    <row r="35" spans="1:56" ht="17.399999999999999" x14ac:dyDescent="0.3">
      <c r="A35" s="90"/>
      <c r="B35" s="90"/>
      <c r="C35" s="93">
        <v>20</v>
      </c>
      <c r="D35" s="93">
        <v>4</v>
      </c>
      <c r="E35" s="149" t="s">
        <v>515</v>
      </c>
      <c r="G35" s="94"/>
      <c r="H35" s="94" t="str">
        <f t="shared" si="0"/>
        <v>0.00000"</v>
      </c>
      <c r="J35" s="90"/>
      <c r="K35" s="90"/>
      <c r="L35" s="155"/>
      <c r="M35" s="156">
        <v>20</v>
      </c>
      <c r="N35" s="158">
        <f t="shared" si="1"/>
        <v>0</v>
      </c>
      <c r="O35" s="112"/>
      <c r="P35" s="115" t="str">
        <f t="shared" si="2"/>
        <v/>
      </c>
      <c r="Q35" s="161"/>
      <c r="R35" s="162"/>
      <c r="S35" s="112"/>
      <c r="T35" s="121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O35" s="150">
        <f t="shared" si="9"/>
        <v>0</v>
      </c>
      <c r="AP35" s="84" t="e">
        <f t="shared" si="9"/>
        <v>#N/A</v>
      </c>
      <c r="AQ35" s="84" t="e">
        <f t="shared" si="9"/>
        <v>#N/A</v>
      </c>
      <c r="AU35" s="84">
        <f t="shared" si="3"/>
        <v>0</v>
      </c>
      <c r="AX35" s="150">
        <f t="shared" si="4"/>
        <v>0</v>
      </c>
      <c r="AZ35" s="415">
        <f>IF(R35="",AVERAGE(AZ$16:AZ34),R35)</f>
        <v>68</v>
      </c>
      <c r="BA35" s="84">
        <f t="shared" si="10"/>
        <v>6.0000000000000002E-6</v>
      </c>
      <c r="BB35" s="151">
        <f t="shared" si="5"/>
        <v>1</v>
      </c>
      <c r="BD35" s="84">
        <f t="shared" si="6"/>
        <v>0</v>
      </c>
    </row>
    <row r="36" spans="1:56" ht="17.399999999999999" x14ac:dyDescent="0.3">
      <c r="A36" s="90"/>
      <c r="B36" s="90"/>
      <c r="C36" s="90"/>
      <c r="D36" s="90"/>
      <c r="E36" s="90"/>
      <c r="G36" s="90"/>
      <c r="H36" s="90"/>
      <c r="J36" s="90"/>
      <c r="K36" s="90"/>
      <c r="L36" s="155"/>
      <c r="M36" s="112"/>
      <c r="N36" s="112"/>
      <c r="O36" s="112"/>
      <c r="P36" s="112"/>
      <c r="Q36" s="117"/>
      <c r="R36" s="160">
        <f>ROUND(AVERAGE(AZ16:AZ35),1)</f>
        <v>68</v>
      </c>
      <c r="S36" s="159" t="s">
        <v>580</v>
      </c>
      <c r="T36" s="121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W36" s="85" t="s">
        <v>581</v>
      </c>
      <c r="AX36" s="150">
        <f>MAX(AX16:AX35)</f>
        <v>0</v>
      </c>
    </row>
    <row r="37" spans="1:56" ht="17.399999999999999" x14ac:dyDescent="0.3">
      <c r="A37" s="90"/>
      <c r="B37" s="90"/>
      <c r="C37" s="90"/>
      <c r="E37" s="90"/>
      <c r="G37" s="91" t="s">
        <v>517</v>
      </c>
      <c r="H37" s="94" t="str">
        <f>TEXT(O37,"0.00000")&amp;""""</f>
        <v>0.00000"</v>
      </c>
      <c r="J37" s="90"/>
      <c r="K37" s="90"/>
      <c r="L37" s="155"/>
      <c r="M37" s="157" t="s">
        <v>534</v>
      </c>
      <c r="N37" s="159">
        <f>AVERAGE(N16:N35)</f>
        <v>0</v>
      </c>
      <c r="O37" s="121">
        <f>MIN(N16:N35)</f>
        <v>0</v>
      </c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W37" s="85" t="s">
        <v>582</v>
      </c>
      <c r="AX37" s="150">
        <f>MIN(AX16:AX35)</f>
        <v>0</v>
      </c>
    </row>
    <row r="38" spans="1:56" ht="17.399999999999999" x14ac:dyDescent="0.3">
      <c r="A38" s="90"/>
      <c r="B38" s="90"/>
      <c r="C38" s="90"/>
      <c r="E38" s="90"/>
      <c r="G38" s="91" t="s">
        <v>520</v>
      </c>
      <c r="H38" s="94" t="str">
        <f>TEXT(O38,"0.00000")&amp;""""</f>
        <v>0.00000"</v>
      </c>
      <c r="J38" s="90"/>
      <c r="K38" s="90"/>
      <c r="L38" s="155"/>
      <c r="M38" s="157" t="s">
        <v>583</v>
      </c>
      <c r="N38" s="159">
        <f>N37-N13</f>
        <v>0</v>
      </c>
      <c r="O38" s="121">
        <f>MAX(N16:N35)</f>
        <v>0</v>
      </c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W38" s="85" t="s">
        <v>584</v>
      </c>
      <c r="AX38" s="150">
        <f>ABS(AX36)</f>
        <v>0</v>
      </c>
    </row>
    <row r="39" spans="1:56" ht="17.399999999999999" x14ac:dyDescent="0.3">
      <c r="A39" s="90"/>
      <c r="B39" s="90"/>
      <c r="C39" s="90"/>
      <c r="E39" s="90"/>
      <c r="G39" s="91" t="s">
        <v>523</v>
      </c>
      <c r="H39" s="94" t="str">
        <f>TEXT(N38,"0.00000")&amp;""""</f>
        <v>0.00000"</v>
      </c>
      <c r="J39" s="90"/>
      <c r="K39" s="90"/>
      <c r="L39" s="155"/>
      <c r="M39" s="157" t="s">
        <v>585</v>
      </c>
      <c r="N39" s="155">
        <f>_xlfn.STDEV.S(N16:N35)</f>
        <v>0</v>
      </c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W39" s="85" t="s">
        <v>586</v>
      </c>
      <c r="AX39" s="150">
        <f>ABS(AX37)</f>
        <v>0</v>
      </c>
    </row>
    <row r="40" spans="1:56" ht="17.399999999999999" x14ac:dyDescent="0.3">
      <c r="A40" s="90"/>
      <c r="B40" s="90"/>
      <c r="C40" s="90"/>
      <c r="E40" s="90"/>
      <c r="G40" s="91" t="s">
        <v>526</v>
      </c>
      <c r="H40" s="94" t="str">
        <f>TEXT(N39,"0.00000")&amp;""""</f>
        <v>0.00000"</v>
      </c>
      <c r="J40" s="90"/>
      <c r="K40" s="90"/>
      <c r="L40" s="155"/>
      <c r="M40" s="157" t="s">
        <v>587</v>
      </c>
      <c r="N40" s="155">
        <f>2*N39</f>
        <v>0</v>
      </c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W40" s="85" t="s">
        <v>588</v>
      </c>
      <c r="AX40" s="150">
        <f>IF(AX38&gt;AX39,AX36,AX37)</f>
        <v>0</v>
      </c>
    </row>
    <row r="41" spans="1:56" ht="17.399999999999999" x14ac:dyDescent="0.3">
      <c r="A41" s="90"/>
      <c r="B41" s="90"/>
      <c r="C41" s="90"/>
      <c r="E41" s="90"/>
      <c r="G41" s="91" t="s">
        <v>536</v>
      </c>
      <c r="H41" s="94" t="str">
        <f>TEXT(N43,"0.00000")&amp;""""</f>
        <v>0.00000"</v>
      </c>
      <c r="J41" s="90"/>
      <c r="K41" s="90"/>
      <c r="L41" s="155"/>
      <c r="M41" s="157" t="s">
        <v>589</v>
      </c>
      <c r="N41" s="155">
        <f>ABS(N38)</f>
        <v>0</v>
      </c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W41" s="85" t="s">
        <v>590</v>
      </c>
      <c r="AX41" s="150">
        <f>SQRT(SUM(BD16:BD35)/20)*2</f>
        <v>0</v>
      </c>
    </row>
    <row r="42" spans="1:56" ht="17.399999999999999" x14ac:dyDescent="0.3">
      <c r="A42" s="90"/>
      <c r="B42" s="90"/>
      <c r="C42" s="90"/>
      <c r="D42" s="90"/>
      <c r="E42" s="90"/>
      <c r="G42" s="91" t="s">
        <v>604</v>
      </c>
      <c r="H42" s="94" t="str">
        <f>TEXT(AX40,"0.00000")&amp;""""</f>
        <v>0.00000"</v>
      </c>
      <c r="I42" s="90"/>
      <c r="J42" s="90"/>
      <c r="K42" s="90"/>
      <c r="L42" s="155"/>
      <c r="M42" s="157" t="s">
        <v>591</v>
      </c>
      <c r="N42" s="155">
        <f>N41+N40</f>
        <v>0</v>
      </c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</row>
    <row r="43" spans="1:56" ht="17.399999999999999" x14ac:dyDescent="0.3">
      <c r="A43" s="90"/>
      <c r="B43" s="90"/>
      <c r="G43" s="91" t="s">
        <v>592</v>
      </c>
      <c r="H43" s="94" t="str">
        <f>TEXT(AX41,"0.00000")&amp;""""</f>
        <v>0.00000"</v>
      </c>
      <c r="J43" s="152"/>
      <c r="L43" s="155"/>
      <c r="M43" s="157" t="s">
        <v>593</v>
      </c>
      <c r="N43" s="155">
        <f>IF(N38&gt;0,N42,-N42)</f>
        <v>0</v>
      </c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</row>
    <row r="44" spans="1:56" ht="17.399999999999999" x14ac:dyDescent="0.3">
      <c r="A44" s="90"/>
      <c r="B44" s="90"/>
      <c r="C44" s="90"/>
      <c r="G44" s="91" t="str">
        <f>"Tolerance for this unit @ "&amp;BJ24&amp;":"</f>
        <v>Tolerance for this unit @ Max Dev:</v>
      </c>
      <c r="H44" s="94" t="e">
        <f>TEXT(BI23,"0.00000")&amp;""""</f>
        <v>#N/A</v>
      </c>
      <c r="L44" s="155"/>
      <c r="M44" s="155"/>
      <c r="N44" s="155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</row>
    <row r="45" spans="1:56" ht="17.399999999999999" x14ac:dyDescent="0.3">
      <c r="A45" s="90"/>
      <c r="B45" s="90"/>
      <c r="C45" s="90"/>
      <c r="L45" s="155"/>
      <c r="M45" s="155"/>
      <c r="N45" s="155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</row>
    <row r="46" spans="1:56" ht="17.399999999999999" x14ac:dyDescent="0.3">
      <c r="A46" s="90"/>
      <c r="B46" s="90"/>
      <c r="C46" s="90" t="s">
        <v>541</v>
      </c>
      <c r="E46" s="90"/>
      <c r="G46" s="90"/>
      <c r="H46" s="90"/>
      <c r="I46" s="90"/>
      <c r="J46" s="90"/>
      <c r="K46" s="90"/>
      <c r="L46" s="155"/>
      <c r="M46" s="155"/>
      <c r="N46" s="155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</row>
    <row r="47" spans="1:56" ht="17.399999999999999" x14ac:dyDescent="0.3">
      <c r="A47" s="155"/>
      <c r="B47" s="155"/>
      <c r="C47" s="155"/>
      <c r="D47" s="112"/>
      <c r="E47" s="155"/>
      <c r="F47" s="155"/>
      <c r="G47" s="155"/>
      <c r="H47" s="155"/>
      <c r="I47" s="155"/>
      <c r="J47" s="155"/>
      <c r="K47" s="155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</row>
    <row r="48" spans="1:56" x14ac:dyDescent="0.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</row>
    <row r="49" spans="1:39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</row>
    <row r="50" spans="1:39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</row>
    <row r="51" spans="1:39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</row>
    <row r="52" spans="1:39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</row>
    <row r="53" spans="1:39" x14ac:dyDescent="0.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</row>
    <row r="54" spans="1:39" x14ac:dyDescent="0.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</row>
    <row r="55" spans="1:39" x14ac:dyDescent="0.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</row>
    <row r="56" spans="1:39" x14ac:dyDescent="0.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</row>
    <row r="57" spans="1:39" x14ac:dyDescent="0.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</row>
    <row r="58" spans="1:39" x14ac:dyDescent="0.2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</row>
    <row r="59" spans="1:39" x14ac:dyDescent="0.2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</row>
    <row r="60" spans="1:39" x14ac:dyDescent="0.2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</row>
    <row r="61" spans="1:39" x14ac:dyDescent="0.2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</row>
    <row r="62" spans="1:39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</row>
    <row r="63" spans="1:39" x14ac:dyDescent="0.2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</row>
    <row r="64" spans="1:39" x14ac:dyDescent="0.2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</row>
    <row r="65" spans="1:39" x14ac:dyDescent="0.2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</row>
    <row r="66" spans="1:39" x14ac:dyDescent="0.2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</row>
    <row r="67" spans="1:39" x14ac:dyDescent="0.2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</row>
    <row r="68" spans="1:39" x14ac:dyDescent="0.2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</row>
    <row r="69" spans="1:39" x14ac:dyDescent="0.2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</row>
    <row r="70" spans="1:39" x14ac:dyDescent="0.2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</row>
    <row r="71" spans="1:39" x14ac:dyDescent="0.2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</row>
    <row r="72" spans="1:39" x14ac:dyDescent="0.2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</row>
  </sheetData>
  <sheetProtection sheet="1" selectLockedCells="1"/>
  <mergeCells count="2">
    <mergeCell ref="J10:K10"/>
    <mergeCell ref="BI15:BK15"/>
  </mergeCells>
  <conditionalFormatting sqref="N11">
    <cfRule type="cellIs" dxfId="54" priority="3" stopIfTrue="1" operator="greaterThan">
      <formula>$AO$13</formula>
    </cfRule>
  </conditionalFormatting>
  <conditionalFormatting sqref="P16:P35">
    <cfRule type="cellIs" dxfId="53" priority="1" stopIfTrue="1" operator="equal">
      <formula>"Max"</formula>
    </cfRule>
    <cfRule type="cellIs" dxfId="52" priority="2" stopIfTrue="1" operator="equal">
      <formula>"Min"</formula>
    </cfRule>
  </conditionalFormatting>
  <pageMargins left="0.75" right="0.75" top="1" bottom="1" header="0.48" footer="0.5"/>
  <pageSetup scale="7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19</xdr:col>
                    <xdr:colOff>533400</xdr:colOff>
                    <xdr:row>9</xdr:row>
                    <xdr:rowOff>0</xdr:rowOff>
                  </from>
                  <to>
                    <xdr:col>20</xdr:col>
                    <xdr:colOff>76200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19</xdr:col>
                    <xdr:colOff>533400</xdr:colOff>
                    <xdr:row>11</xdr:row>
                    <xdr:rowOff>0</xdr:rowOff>
                  </from>
                  <to>
                    <xdr:col>20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73E1-B8C4-48C0-80EF-8ACAE8EE7C6A}">
  <sheetPr>
    <tabColor theme="7" tint="0.39997558519241921"/>
  </sheetPr>
  <dimension ref="A1:AU89"/>
  <sheetViews>
    <sheetView zoomScale="85" zoomScaleNormal="85" workbookViewId="0">
      <selection activeCell="I4" sqref="I4"/>
    </sheetView>
  </sheetViews>
  <sheetFormatPr defaultRowHeight="13.2" x14ac:dyDescent="0.25"/>
  <cols>
    <col min="1" max="1" width="2.6640625" style="84" customWidth="1"/>
    <col min="2" max="2" width="7.6640625" style="84" bestFit="1" customWidth="1"/>
    <col min="3" max="3" width="8.44140625" style="84" customWidth="1"/>
    <col min="4" max="4" width="8.5546875" style="84" bestFit="1" customWidth="1"/>
    <col min="5" max="5" width="9.33203125" style="84" bestFit="1" customWidth="1"/>
    <col min="6" max="6" width="8.109375" style="84" customWidth="1"/>
    <col min="7" max="7" width="9.44140625" style="84" bestFit="1" customWidth="1"/>
    <col min="8" max="8" width="5.5546875" style="84" bestFit="1" customWidth="1"/>
    <col min="9" max="9" width="9.5546875" style="84" bestFit="1" customWidth="1"/>
    <col min="10" max="12" width="4.5546875" style="84" bestFit="1" customWidth="1"/>
    <col min="13" max="13" width="9.5546875" style="84" bestFit="1" customWidth="1"/>
    <col min="14" max="14" width="9.5546875" style="84" customWidth="1"/>
    <col min="15" max="15" width="8.88671875" style="84"/>
    <col min="16" max="16" width="8.44140625" style="84" bestFit="1" customWidth="1"/>
    <col min="17" max="17" width="7.5546875" style="84" bestFit="1" customWidth="1"/>
    <col min="18" max="26" width="8.88671875" style="84"/>
    <col min="27" max="27" width="9.5546875" style="84" bestFit="1" customWidth="1"/>
    <col min="28" max="28" width="8.88671875" style="84"/>
    <col min="29" max="29" width="4.88671875" style="84" customWidth="1"/>
    <col min="30" max="30" width="7.6640625" style="84" customWidth="1"/>
    <col min="31" max="31" width="7.44140625" style="84" customWidth="1"/>
    <col min="32" max="32" width="9.109375" style="84" customWidth="1"/>
    <col min="33" max="33" width="8.44140625" style="84" customWidth="1"/>
    <col min="34" max="34" width="9.44140625" style="84" customWidth="1"/>
    <col min="35" max="35" width="8.88671875" style="84"/>
    <col min="36" max="36" width="8.88671875" style="84" customWidth="1"/>
    <col min="37" max="37" width="8.5546875" style="84" customWidth="1"/>
    <col min="38" max="38" width="8.88671875" style="84"/>
    <col min="39" max="39" width="4.88671875" style="84" customWidth="1"/>
    <col min="40" max="44" width="8.88671875" style="84"/>
    <col min="45" max="45" width="10" style="84" bestFit="1" customWidth="1"/>
    <col min="46" max="16384" width="8.88671875" style="84"/>
  </cols>
  <sheetData>
    <row r="1" spans="1:47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spans="1:47" x14ac:dyDescent="0.25">
      <c r="A2" s="112"/>
      <c r="B2" s="286"/>
      <c r="C2" s="287" t="s">
        <v>763</v>
      </c>
      <c r="D2" s="288" t="e">
        <f>AS16/2</f>
        <v>#N/A</v>
      </c>
      <c r="E2" s="289"/>
      <c r="F2" s="290" t="s">
        <v>764</v>
      </c>
      <c r="G2" s="291"/>
      <c r="H2" s="112" t="s">
        <v>765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spans="1:47" x14ac:dyDescent="0.25">
      <c r="A3" s="112"/>
      <c r="B3" s="286"/>
      <c r="C3" s="287" t="s">
        <v>766</v>
      </c>
      <c r="D3" s="416">
        <f>ROUND(AS17,0)</f>
        <v>0</v>
      </c>
      <c r="E3" s="292" t="e">
        <f>D2*0.5</f>
        <v>#N/A</v>
      </c>
      <c r="F3" s="293" t="s">
        <v>767</v>
      </c>
      <c r="G3" s="294" t="e">
        <f>D2*0.75</f>
        <v>#N/A</v>
      </c>
      <c r="H3" s="115" t="s">
        <v>768</v>
      </c>
      <c r="I3" s="295" t="s">
        <v>543</v>
      </c>
      <c r="J3" s="112"/>
      <c r="K3" s="112"/>
      <c r="L3" s="112"/>
      <c r="M3" s="112"/>
      <c r="N3" s="112"/>
      <c r="O3" s="138" t="s">
        <v>521</v>
      </c>
      <c r="P3" s="324" t="e">
        <f>AS13</f>
        <v>#N/A</v>
      </c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</row>
    <row r="4" spans="1:47" x14ac:dyDescent="0.25">
      <c r="A4" s="112"/>
      <c r="B4" s="286"/>
      <c r="C4" s="287" t="s">
        <v>769</v>
      </c>
      <c r="D4" s="416">
        <f>ROUND(AS18,0)</f>
        <v>0</v>
      </c>
      <c r="E4" s="292" t="e">
        <f>D2*1.2</f>
        <v>#N/A</v>
      </c>
      <c r="F4" s="293" t="s">
        <v>767</v>
      </c>
      <c r="G4" s="294" t="e">
        <f>D2*1.5</f>
        <v>#N/A</v>
      </c>
      <c r="H4" s="115" t="s">
        <v>770</v>
      </c>
      <c r="I4" s="296"/>
      <c r="J4" s="112"/>
      <c r="K4" s="112"/>
      <c r="L4" s="112"/>
      <c r="M4" s="112"/>
      <c r="N4" s="112"/>
      <c r="O4" s="138" t="s">
        <v>566</v>
      </c>
      <c r="P4" s="324">
        <f>IF(AS14=1,P30,IF(AS14=2,P34,IF(AS14=3,P32,0)))</f>
        <v>0</v>
      </c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</row>
    <row r="5" spans="1:47" x14ac:dyDescent="0.25">
      <c r="A5" s="112"/>
      <c r="B5" s="112"/>
      <c r="C5" s="112"/>
      <c r="D5" s="112"/>
      <c r="E5" s="112"/>
      <c r="F5" s="112"/>
      <c r="G5" s="112"/>
      <c r="H5" s="115" t="s">
        <v>771</v>
      </c>
      <c r="I5" s="112"/>
      <c r="J5" s="570" t="s">
        <v>542</v>
      </c>
      <c r="K5" s="570"/>
      <c r="L5" s="570"/>
      <c r="M5" s="112" t="s">
        <v>772</v>
      </c>
      <c r="N5" s="112"/>
      <c r="O5" s="112" t="s">
        <v>773</v>
      </c>
      <c r="P5" s="112" t="s">
        <v>574</v>
      </c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5"/>
      <c r="AE5" s="115" t="s">
        <v>774</v>
      </c>
      <c r="AF5" s="115"/>
      <c r="AG5" s="112"/>
      <c r="AS5" s="565" t="s">
        <v>551</v>
      </c>
      <c r="AT5" s="566"/>
      <c r="AU5" s="567"/>
    </row>
    <row r="6" spans="1:47" x14ac:dyDescent="0.25">
      <c r="A6" s="112"/>
      <c r="B6" s="295" t="s">
        <v>775</v>
      </c>
      <c r="C6" s="295" t="s">
        <v>776</v>
      </c>
      <c r="D6" s="295" t="s">
        <v>777</v>
      </c>
      <c r="E6" s="295" t="s">
        <v>778</v>
      </c>
      <c r="F6" s="295" t="s">
        <v>657</v>
      </c>
      <c r="G6" s="295" t="s">
        <v>570</v>
      </c>
      <c r="H6" s="295" t="s">
        <v>779</v>
      </c>
      <c r="I6" s="297" t="s">
        <v>780</v>
      </c>
      <c r="J6" s="295" t="s">
        <v>781</v>
      </c>
      <c r="K6" s="295" t="s">
        <v>782</v>
      </c>
      <c r="L6" s="295" t="s">
        <v>783</v>
      </c>
      <c r="M6" s="297" t="s">
        <v>784</v>
      </c>
      <c r="N6" s="297" t="s">
        <v>785</v>
      </c>
      <c r="O6" s="297" t="s">
        <v>786</v>
      </c>
      <c r="P6" s="297" t="s">
        <v>787</v>
      </c>
      <c r="Q6" s="297" t="s">
        <v>788</v>
      </c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6" t="s">
        <v>789</v>
      </c>
      <c r="AE6" s="116" t="s">
        <v>790</v>
      </c>
      <c r="AF6" s="115" t="s">
        <v>22</v>
      </c>
      <c r="AG6" s="112"/>
      <c r="AI6" s="84" t="s">
        <v>914</v>
      </c>
      <c r="AQ6" s="137"/>
      <c r="AR6" s="140" t="s">
        <v>547</v>
      </c>
      <c r="AS6" s="132">
        <f>Info!B1</f>
        <v>0</v>
      </c>
      <c r="AT6" s="133"/>
      <c r="AU6" s="134"/>
    </row>
    <row r="7" spans="1:47" x14ac:dyDescent="0.25">
      <c r="A7" s="112"/>
      <c r="B7" s="295">
        <v>1</v>
      </c>
      <c r="C7" s="298">
        <f>$AS$17</f>
        <v>0</v>
      </c>
      <c r="D7" s="295">
        <v>8</v>
      </c>
      <c r="E7" s="297" t="s">
        <v>791</v>
      </c>
      <c r="F7" s="297" t="s">
        <v>792</v>
      </c>
      <c r="G7" s="297" t="s">
        <v>793</v>
      </c>
      <c r="H7" s="299">
        <v>12</v>
      </c>
      <c r="I7" s="300"/>
      <c r="J7" s="301"/>
      <c r="K7" s="301"/>
      <c r="L7" s="302">
        <f>IF(J7=0,68,IF(K7=0,J7,AVERAGE(J7:K7)))</f>
        <v>68</v>
      </c>
      <c r="M7" s="303">
        <f>$AS$19</f>
        <v>6.0000000000000002E-6</v>
      </c>
      <c r="N7" s="304">
        <f>IF(I7=0,C7,IF($AS$20=FALSE,AI7,ROUND(AI7*(1-(M7*(L7-68))),5)))</f>
        <v>0</v>
      </c>
      <c r="O7" s="304">
        <f>ROUND(AS17,5)</f>
        <v>0</v>
      </c>
      <c r="P7" s="109">
        <f t="shared" ref="P7:P26" si="0">N7-O7</f>
        <v>0</v>
      </c>
      <c r="Q7" s="304">
        <f t="shared" ref="Q7:Q26" si="1">P7*P7</f>
        <v>0</v>
      </c>
      <c r="R7" s="112"/>
      <c r="S7" s="112"/>
      <c r="T7" s="112"/>
      <c r="U7" s="112"/>
      <c r="V7" s="112"/>
      <c r="W7" s="112"/>
      <c r="X7" s="112"/>
      <c r="Y7" s="112"/>
      <c r="Z7" s="112"/>
      <c r="AA7" s="387"/>
      <c r="AB7" s="112"/>
      <c r="AC7" s="112"/>
      <c r="AD7" s="112" t="e">
        <f>AS13</f>
        <v>#N/A</v>
      </c>
      <c r="AE7" s="112" t="e">
        <f>AD7*(-1)</f>
        <v>#N/A</v>
      </c>
      <c r="AF7" s="112">
        <v>0</v>
      </c>
      <c r="AG7" s="112"/>
      <c r="AI7" s="150">
        <f>IF($AU$13=TRUE,ROUND(I7/25.4,5),I7)</f>
        <v>0</v>
      </c>
      <c r="AQ7" s="137"/>
      <c r="AR7" s="140" t="s">
        <v>495</v>
      </c>
      <c r="AS7" s="132">
        <f>Info!B2</f>
        <v>0</v>
      </c>
      <c r="AT7" s="133"/>
      <c r="AU7" s="134"/>
    </row>
    <row r="8" spans="1:47" x14ac:dyDescent="0.25">
      <c r="A8" s="112"/>
      <c r="B8" s="295">
        <v>2</v>
      </c>
      <c r="C8" s="298">
        <f t="shared" ref="C8:C23" si="2">$AS$17</f>
        <v>0</v>
      </c>
      <c r="D8" s="295">
        <v>5</v>
      </c>
      <c r="E8" s="297" t="s">
        <v>791</v>
      </c>
      <c r="F8" s="297" t="s">
        <v>792</v>
      </c>
      <c r="G8" s="297" t="s">
        <v>793</v>
      </c>
      <c r="H8" s="299">
        <v>13</v>
      </c>
      <c r="I8" s="300"/>
      <c r="J8" s="301"/>
      <c r="K8" s="301"/>
      <c r="L8" s="302">
        <f t="shared" ref="L8:L26" si="3">IF(J8=0,68,IF(K8=0,J8,AVERAGE(J8:K8)))</f>
        <v>68</v>
      </c>
      <c r="M8" s="303">
        <f t="shared" ref="M8:M26" si="4">$AS$19</f>
        <v>6.0000000000000002E-6</v>
      </c>
      <c r="N8" s="304">
        <f t="shared" ref="N8:N26" si="5">IF(I8=0,C8,IF($AS$20=FALSE,AI8,ROUND(AI8*(1-(M8*(L8-68))),5)))</f>
        <v>0</v>
      </c>
      <c r="O8" s="304">
        <f t="shared" ref="O8:O13" si="6">O7</f>
        <v>0</v>
      </c>
      <c r="P8" s="109">
        <f t="shared" si="0"/>
        <v>0</v>
      </c>
      <c r="Q8" s="304">
        <f t="shared" si="1"/>
        <v>0</v>
      </c>
      <c r="R8" s="112"/>
      <c r="S8" s="112"/>
      <c r="T8" s="112"/>
      <c r="U8" s="112"/>
      <c r="V8" s="112"/>
      <c r="W8" s="112"/>
      <c r="X8" s="112"/>
      <c r="Y8" s="112"/>
      <c r="Z8" s="112"/>
      <c r="AA8" s="387"/>
      <c r="AB8" s="112"/>
      <c r="AC8" s="112"/>
      <c r="AD8" s="112" t="e">
        <f t="shared" ref="AD8:AE23" si="7">AD7</f>
        <v>#N/A</v>
      </c>
      <c r="AE8" s="112" t="e">
        <f t="shared" si="7"/>
        <v>#N/A</v>
      </c>
      <c r="AF8" s="112">
        <v>0</v>
      </c>
      <c r="AG8" s="112"/>
      <c r="AI8" s="150">
        <f t="shared" ref="AI8:AI26" si="8">IF($AU$13=TRUE,ROUND(I8/25.4,5),I8)</f>
        <v>0</v>
      </c>
      <c r="AQ8" s="137"/>
      <c r="AR8" s="140" t="s">
        <v>496</v>
      </c>
      <c r="AS8" s="132" t="e">
        <f>Info!D14</f>
        <v>#N/A</v>
      </c>
      <c r="AT8" s="133"/>
      <c r="AU8" s="134"/>
    </row>
    <row r="9" spans="1:47" x14ac:dyDescent="0.25">
      <c r="A9" s="112"/>
      <c r="B9" s="295">
        <v>3</v>
      </c>
      <c r="C9" s="298">
        <f t="shared" si="2"/>
        <v>0</v>
      </c>
      <c r="D9" s="295" t="s">
        <v>794</v>
      </c>
      <c r="E9" s="297" t="s">
        <v>791</v>
      </c>
      <c r="F9" s="297" t="s">
        <v>795</v>
      </c>
      <c r="G9" s="297" t="s">
        <v>796</v>
      </c>
      <c r="H9" s="305">
        <v>9</v>
      </c>
      <c r="I9" s="300"/>
      <c r="J9" s="301"/>
      <c r="K9" s="301"/>
      <c r="L9" s="302">
        <f t="shared" si="3"/>
        <v>68</v>
      </c>
      <c r="M9" s="303">
        <f t="shared" si="4"/>
        <v>6.0000000000000002E-6</v>
      </c>
      <c r="N9" s="304">
        <f t="shared" si="5"/>
        <v>0</v>
      </c>
      <c r="O9" s="304">
        <f t="shared" si="6"/>
        <v>0</v>
      </c>
      <c r="P9" s="109">
        <f t="shared" si="0"/>
        <v>0</v>
      </c>
      <c r="Q9" s="304">
        <f t="shared" si="1"/>
        <v>0</v>
      </c>
      <c r="R9" s="112"/>
      <c r="S9" s="112"/>
      <c r="T9" s="112"/>
      <c r="U9" s="112"/>
      <c r="V9" s="112"/>
      <c r="W9" s="112"/>
      <c r="X9" s="112"/>
      <c r="Y9" s="112"/>
      <c r="Z9" s="112"/>
      <c r="AA9" s="387"/>
      <c r="AB9" s="112"/>
      <c r="AC9" s="112"/>
      <c r="AD9" s="112" t="e">
        <f t="shared" si="7"/>
        <v>#N/A</v>
      </c>
      <c r="AE9" s="112" t="e">
        <f t="shared" si="7"/>
        <v>#N/A</v>
      </c>
      <c r="AF9" s="112">
        <v>0</v>
      </c>
      <c r="AG9" s="112"/>
      <c r="AI9" s="150">
        <f t="shared" si="8"/>
        <v>0</v>
      </c>
      <c r="AQ9" s="137"/>
      <c r="AR9" s="140" t="s">
        <v>498</v>
      </c>
      <c r="AS9" s="135">
        <f>Info!B8</f>
        <v>0</v>
      </c>
      <c r="AT9" s="133"/>
      <c r="AU9" s="134"/>
    </row>
    <row r="10" spans="1:47" x14ac:dyDescent="0.25">
      <c r="A10" s="112"/>
      <c r="B10" s="295">
        <v>4</v>
      </c>
      <c r="C10" s="298">
        <f t="shared" si="2"/>
        <v>0</v>
      </c>
      <c r="D10" s="295" t="s">
        <v>797</v>
      </c>
      <c r="E10" s="297" t="s">
        <v>798</v>
      </c>
      <c r="F10" s="297" t="s">
        <v>795</v>
      </c>
      <c r="G10" s="297" t="s">
        <v>796</v>
      </c>
      <c r="H10" s="306">
        <v>3</v>
      </c>
      <c r="I10" s="300"/>
      <c r="J10" s="301"/>
      <c r="K10" s="301"/>
      <c r="L10" s="302">
        <f t="shared" si="3"/>
        <v>68</v>
      </c>
      <c r="M10" s="303">
        <f t="shared" si="4"/>
        <v>6.0000000000000002E-6</v>
      </c>
      <c r="N10" s="304">
        <f t="shared" si="5"/>
        <v>0</v>
      </c>
      <c r="O10" s="304">
        <f t="shared" si="6"/>
        <v>0</v>
      </c>
      <c r="P10" s="109">
        <f t="shared" si="0"/>
        <v>0</v>
      </c>
      <c r="Q10" s="304">
        <f t="shared" si="1"/>
        <v>0</v>
      </c>
      <c r="R10" s="112"/>
      <c r="S10" s="112"/>
      <c r="T10" s="112"/>
      <c r="U10" s="112"/>
      <c r="V10" s="112"/>
      <c r="W10" s="112"/>
      <c r="X10" s="112"/>
      <c r="Y10" s="112"/>
      <c r="Z10" s="112"/>
      <c r="AA10" s="387"/>
      <c r="AB10" s="112"/>
      <c r="AC10" s="112"/>
      <c r="AD10" s="112" t="e">
        <f t="shared" si="7"/>
        <v>#N/A</v>
      </c>
      <c r="AE10" s="112" t="e">
        <f t="shared" si="7"/>
        <v>#N/A</v>
      </c>
      <c r="AF10" s="112">
        <v>0</v>
      </c>
      <c r="AG10" s="112"/>
      <c r="AI10" s="150">
        <f t="shared" si="8"/>
        <v>0</v>
      </c>
      <c r="AQ10" s="137"/>
      <c r="AR10" s="140" t="s">
        <v>497</v>
      </c>
      <c r="AS10" s="136">
        <f>Info!B5</f>
        <v>0</v>
      </c>
      <c r="AT10" s="133"/>
      <c r="AU10" s="134"/>
    </row>
    <row r="11" spans="1:47" x14ac:dyDescent="0.25">
      <c r="A11" s="112"/>
      <c r="B11" s="295">
        <v>5</v>
      </c>
      <c r="C11" s="298">
        <f t="shared" si="2"/>
        <v>0</v>
      </c>
      <c r="D11" s="295" t="s">
        <v>799</v>
      </c>
      <c r="E11" s="297" t="s">
        <v>800</v>
      </c>
      <c r="F11" s="297" t="s">
        <v>795</v>
      </c>
      <c r="G11" s="297" t="s">
        <v>796</v>
      </c>
      <c r="H11" s="307">
        <v>15</v>
      </c>
      <c r="I11" s="300"/>
      <c r="J11" s="301"/>
      <c r="K11" s="301"/>
      <c r="L11" s="302">
        <f t="shared" si="3"/>
        <v>68</v>
      </c>
      <c r="M11" s="303">
        <f t="shared" si="4"/>
        <v>6.0000000000000002E-6</v>
      </c>
      <c r="N11" s="304">
        <f t="shared" si="5"/>
        <v>0</v>
      </c>
      <c r="O11" s="304">
        <f t="shared" si="6"/>
        <v>0</v>
      </c>
      <c r="P11" s="109">
        <f t="shared" si="0"/>
        <v>0</v>
      </c>
      <c r="Q11" s="304">
        <f t="shared" si="1"/>
        <v>0</v>
      </c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 t="e">
        <f t="shared" si="7"/>
        <v>#N/A</v>
      </c>
      <c r="AE11" s="112" t="e">
        <f t="shared" si="7"/>
        <v>#N/A</v>
      </c>
      <c r="AF11" s="112">
        <v>0</v>
      </c>
      <c r="AG11" s="112"/>
      <c r="AI11" s="150">
        <f t="shared" si="8"/>
        <v>0</v>
      </c>
      <c r="AQ11" s="137"/>
      <c r="AR11" s="140" t="s">
        <v>549</v>
      </c>
      <c r="AS11" s="132">
        <f>Info!B6</f>
        <v>0</v>
      </c>
      <c r="AT11" s="133"/>
      <c r="AU11" s="134"/>
    </row>
    <row r="12" spans="1:47" x14ac:dyDescent="0.25">
      <c r="A12" s="112"/>
      <c r="B12" s="295">
        <v>6</v>
      </c>
      <c r="C12" s="298">
        <f t="shared" si="2"/>
        <v>0</v>
      </c>
      <c r="D12" s="295" t="s">
        <v>801</v>
      </c>
      <c r="E12" s="297" t="s">
        <v>800</v>
      </c>
      <c r="F12" s="297" t="s">
        <v>795</v>
      </c>
      <c r="G12" s="297" t="s">
        <v>796</v>
      </c>
      <c r="H12" s="307">
        <v>14</v>
      </c>
      <c r="I12" s="300"/>
      <c r="J12" s="301"/>
      <c r="K12" s="301"/>
      <c r="L12" s="302">
        <f t="shared" si="3"/>
        <v>68</v>
      </c>
      <c r="M12" s="303">
        <f t="shared" si="4"/>
        <v>6.0000000000000002E-6</v>
      </c>
      <c r="N12" s="304">
        <f t="shared" si="5"/>
        <v>0</v>
      </c>
      <c r="O12" s="304">
        <f t="shared" si="6"/>
        <v>0</v>
      </c>
      <c r="P12" s="109">
        <f t="shared" si="0"/>
        <v>0</v>
      </c>
      <c r="Q12" s="304">
        <f t="shared" si="1"/>
        <v>0</v>
      </c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 t="e">
        <f t="shared" si="7"/>
        <v>#N/A</v>
      </c>
      <c r="AE12" s="112" t="e">
        <f t="shared" si="7"/>
        <v>#N/A</v>
      </c>
      <c r="AF12" s="112">
        <v>0</v>
      </c>
      <c r="AG12" s="112"/>
      <c r="AI12" s="150">
        <f t="shared" si="8"/>
        <v>0</v>
      </c>
      <c r="AQ12" s="137"/>
      <c r="AR12" s="140" t="s">
        <v>552</v>
      </c>
      <c r="AS12" s="164">
        <f>Switches!BJ4</f>
        <v>1</v>
      </c>
      <c r="AT12" s="138" t="s">
        <v>548</v>
      </c>
      <c r="AU12" s="323">
        <f>Switches!BI8</f>
        <v>1</v>
      </c>
    </row>
    <row r="13" spans="1:47" x14ac:dyDescent="0.25">
      <c r="A13" s="112"/>
      <c r="B13" s="295">
        <v>7</v>
      </c>
      <c r="C13" s="298">
        <f t="shared" si="2"/>
        <v>0</v>
      </c>
      <c r="D13" s="295">
        <v>2</v>
      </c>
      <c r="E13" s="297" t="s">
        <v>791</v>
      </c>
      <c r="F13" s="297" t="s">
        <v>792</v>
      </c>
      <c r="G13" s="297" t="s">
        <v>793</v>
      </c>
      <c r="H13" s="299">
        <v>10</v>
      </c>
      <c r="I13" s="300"/>
      <c r="J13" s="301"/>
      <c r="K13" s="301"/>
      <c r="L13" s="302">
        <f t="shared" si="3"/>
        <v>68</v>
      </c>
      <c r="M13" s="303">
        <f t="shared" si="4"/>
        <v>6.0000000000000002E-6</v>
      </c>
      <c r="N13" s="304">
        <f t="shared" si="5"/>
        <v>0</v>
      </c>
      <c r="O13" s="304">
        <f t="shared" si="6"/>
        <v>0</v>
      </c>
      <c r="P13" s="109">
        <f t="shared" si="0"/>
        <v>0</v>
      </c>
      <c r="Q13" s="304">
        <f t="shared" si="1"/>
        <v>0</v>
      </c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 t="e">
        <f t="shared" si="7"/>
        <v>#N/A</v>
      </c>
      <c r="AE13" s="112" t="e">
        <f t="shared" si="7"/>
        <v>#N/A</v>
      </c>
      <c r="AF13" s="112">
        <v>0</v>
      </c>
      <c r="AG13" s="112"/>
      <c r="AI13" s="150">
        <f t="shared" si="8"/>
        <v>0</v>
      </c>
      <c r="AQ13" s="137"/>
      <c r="AR13" s="140" t="s">
        <v>521</v>
      </c>
      <c r="AS13" s="132" t="e">
        <f>Switches!J4</f>
        <v>#N/A</v>
      </c>
      <c r="AT13" s="138" t="s">
        <v>557</v>
      </c>
      <c r="AU13" s="134" t="b">
        <f>Switches!Y8</f>
        <v>0</v>
      </c>
    </row>
    <row r="14" spans="1:47" x14ac:dyDescent="0.25">
      <c r="A14" s="112"/>
      <c r="B14" s="295">
        <v>8</v>
      </c>
      <c r="C14" s="308">
        <f>$AS$18</f>
        <v>0</v>
      </c>
      <c r="D14" s="295" t="s">
        <v>802</v>
      </c>
      <c r="E14" s="297" t="s">
        <v>798</v>
      </c>
      <c r="F14" s="297" t="s">
        <v>792</v>
      </c>
      <c r="G14" s="297" t="s">
        <v>796</v>
      </c>
      <c r="H14" s="309">
        <v>18</v>
      </c>
      <c r="I14" s="300"/>
      <c r="J14" s="301"/>
      <c r="K14" s="301"/>
      <c r="L14" s="302">
        <f t="shared" si="3"/>
        <v>68</v>
      </c>
      <c r="M14" s="303">
        <f t="shared" si="4"/>
        <v>6.0000000000000002E-6</v>
      </c>
      <c r="N14" s="304">
        <f t="shared" si="5"/>
        <v>0</v>
      </c>
      <c r="O14" s="304">
        <f>ROUND(AS18,5)</f>
        <v>0</v>
      </c>
      <c r="P14" s="109">
        <f t="shared" si="0"/>
        <v>0</v>
      </c>
      <c r="Q14" s="304">
        <f t="shared" si="1"/>
        <v>0</v>
      </c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 t="e">
        <f t="shared" si="7"/>
        <v>#N/A</v>
      </c>
      <c r="AE14" s="112" t="e">
        <f t="shared" si="7"/>
        <v>#N/A</v>
      </c>
      <c r="AF14" s="112">
        <v>0</v>
      </c>
      <c r="AG14" s="112"/>
      <c r="AI14" s="150">
        <f t="shared" si="8"/>
        <v>0</v>
      </c>
      <c r="AQ14" s="137"/>
      <c r="AR14" s="140" t="s">
        <v>550</v>
      </c>
      <c r="AS14" s="163">
        <f>Switches!AC2</f>
        <v>1</v>
      </c>
      <c r="AT14" s="133" t="str">
        <f>IF(AS14=1,Switches!AD2,IF(AS14=2,Switches!AD3,IF(AS14=3,Switches!AD4,"error")))</f>
        <v>Max Dev</v>
      </c>
      <c r="AU14" s="134"/>
    </row>
    <row r="15" spans="1:47" x14ac:dyDescent="0.25">
      <c r="A15" s="112"/>
      <c r="B15" s="295">
        <v>9</v>
      </c>
      <c r="C15" s="298">
        <f t="shared" si="2"/>
        <v>0</v>
      </c>
      <c r="D15" s="295">
        <v>3</v>
      </c>
      <c r="E15" s="297" t="s">
        <v>791</v>
      </c>
      <c r="F15" s="297" t="s">
        <v>792</v>
      </c>
      <c r="G15" s="297" t="s">
        <v>793</v>
      </c>
      <c r="H15" s="299">
        <v>11</v>
      </c>
      <c r="I15" s="300"/>
      <c r="J15" s="301"/>
      <c r="K15" s="301"/>
      <c r="L15" s="302">
        <f t="shared" si="3"/>
        <v>68</v>
      </c>
      <c r="M15" s="303">
        <f t="shared" si="4"/>
        <v>6.0000000000000002E-6</v>
      </c>
      <c r="N15" s="304">
        <f t="shared" si="5"/>
        <v>0</v>
      </c>
      <c r="O15" s="304">
        <f>O13</f>
        <v>0</v>
      </c>
      <c r="P15" s="109">
        <f t="shared" si="0"/>
        <v>0</v>
      </c>
      <c r="Q15" s="304">
        <f t="shared" si="1"/>
        <v>0</v>
      </c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 t="e">
        <f t="shared" si="7"/>
        <v>#N/A</v>
      </c>
      <c r="AE15" s="112" t="e">
        <f t="shared" si="7"/>
        <v>#N/A</v>
      </c>
      <c r="AF15" s="112">
        <v>0</v>
      </c>
      <c r="AG15" s="112"/>
      <c r="AI15" s="150">
        <f t="shared" si="8"/>
        <v>0</v>
      </c>
      <c r="AQ15" s="137"/>
      <c r="AR15" s="140"/>
      <c r="AS15" s="132"/>
      <c r="AT15" s="133"/>
      <c r="AU15" s="134"/>
    </row>
    <row r="16" spans="1:47" x14ac:dyDescent="0.25">
      <c r="A16" s="112"/>
      <c r="B16" s="295">
        <v>10</v>
      </c>
      <c r="C16" s="308">
        <f>$AS$18</f>
        <v>0</v>
      </c>
      <c r="D16" s="295" t="s">
        <v>803</v>
      </c>
      <c r="E16" s="297" t="s">
        <v>798</v>
      </c>
      <c r="F16" s="297" t="s">
        <v>792</v>
      </c>
      <c r="G16" s="297" t="s">
        <v>796</v>
      </c>
      <c r="H16" s="309">
        <v>17</v>
      </c>
      <c r="I16" s="300"/>
      <c r="J16" s="301"/>
      <c r="K16" s="301"/>
      <c r="L16" s="302">
        <f t="shared" si="3"/>
        <v>68</v>
      </c>
      <c r="M16" s="303">
        <f t="shared" si="4"/>
        <v>6.0000000000000002E-6</v>
      </c>
      <c r="N16" s="304">
        <f t="shared" si="5"/>
        <v>0</v>
      </c>
      <c r="O16" s="304">
        <f>O14</f>
        <v>0</v>
      </c>
      <c r="P16" s="109">
        <f t="shared" si="0"/>
        <v>0</v>
      </c>
      <c r="Q16" s="304">
        <f t="shared" si="1"/>
        <v>0</v>
      </c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 t="e">
        <f t="shared" si="7"/>
        <v>#N/A</v>
      </c>
      <c r="AE16" s="112" t="e">
        <f t="shared" si="7"/>
        <v>#N/A</v>
      </c>
      <c r="AF16" s="112">
        <v>0</v>
      </c>
      <c r="AG16" s="112"/>
      <c r="AI16" s="150">
        <f t="shared" si="8"/>
        <v>0</v>
      </c>
      <c r="AQ16" s="137"/>
      <c r="AR16" s="140" t="s">
        <v>594</v>
      </c>
      <c r="AS16" s="163" t="e">
        <f>Info!B16</f>
        <v>#N/A</v>
      </c>
      <c r="AT16" s="133"/>
      <c r="AU16" s="134"/>
    </row>
    <row r="17" spans="1:47" x14ac:dyDescent="0.25">
      <c r="A17" s="112"/>
      <c r="B17" s="295">
        <v>11</v>
      </c>
      <c r="C17" s="298">
        <f t="shared" si="2"/>
        <v>0</v>
      </c>
      <c r="D17" s="295" t="s">
        <v>804</v>
      </c>
      <c r="E17" s="297" t="s">
        <v>798</v>
      </c>
      <c r="F17" s="297" t="s">
        <v>795</v>
      </c>
      <c r="G17" s="297" t="s">
        <v>796</v>
      </c>
      <c r="H17" s="306">
        <v>8</v>
      </c>
      <c r="I17" s="300"/>
      <c r="J17" s="301"/>
      <c r="K17" s="301"/>
      <c r="L17" s="302">
        <f t="shared" si="3"/>
        <v>68</v>
      </c>
      <c r="M17" s="303">
        <f t="shared" si="4"/>
        <v>6.0000000000000002E-6</v>
      </c>
      <c r="N17" s="304">
        <f t="shared" si="5"/>
        <v>0</v>
      </c>
      <c r="O17" s="304">
        <f>O15</f>
        <v>0</v>
      </c>
      <c r="P17" s="109">
        <f t="shared" si="0"/>
        <v>0</v>
      </c>
      <c r="Q17" s="304">
        <f t="shared" si="1"/>
        <v>0</v>
      </c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 t="e">
        <f t="shared" si="7"/>
        <v>#N/A</v>
      </c>
      <c r="AE17" s="112" t="e">
        <f t="shared" si="7"/>
        <v>#N/A</v>
      </c>
      <c r="AF17" s="112">
        <v>0</v>
      </c>
      <c r="AG17" s="112"/>
      <c r="AI17" s="150">
        <f t="shared" si="8"/>
        <v>0</v>
      </c>
      <c r="AQ17" s="137"/>
      <c r="AR17" s="140" t="s">
        <v>825</v>
      </c>
      <c r="AS17" s="163">
        <f>Switches!AR2</f>
        <v>0</v>
      </c>
      <c r="AT17" s="133"/>
      <c r="AU17" s="134"/>
    </row>
    <row r="18" spans="1:47" x14ac:dyDescent="0.25">
      <c r="A18" s="112"/>
      <c r="B18" s="295">
        <v>12</v>
      </c>
      <c r="C18" s="298">
        <f t="shared" si="2"/>
        <v>0</v>
      </c>
      <c r="D18" s="295" t="s">
        <v>805</v>
      </c>
      <c r="E18" s="297" t="s">
        <v>798</v>
      </c>
      <c r="F18" s="297" t="s">
        <v>795</v>
      </c>
      <c r="G18" s="297" t="s">
        <v>796</v>
      </c>
      <c r="H18" s="306">
        <v>6</v>
      </c>
      <c r="I18" s="300"/>
      <c r="J18" s="301"/>
      <c r="K18" s="301"/>
      <c r="L18" s="302">
        <f t="shared" si="3"/>
        <v>68</v>
      </c>
      <c r="M18" s="303">
        <f t="shared" si="4"/>
        <v>6.0000000000000002E-6</v>
      </c>
      <c r="N18" s="304">
        <f t="shared" si="5"/>
        <v>0</v>
      </c>
      <c r="O18" s="304">
        <f t="shared" ref="O18:O23" si="9">O17</f>
        <v>0</v>
      </c>
      <c r="P18" s="109">
        <f t="shared" si="0"/>
        <v>0</v>
      </c>
      <c r="Q18" s="304">
        <f t="shared" si="1"/>
        <v>0</v>
      </c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 t="e">
        <f t="shared" si="7"/>
        <v>#N/A</v>
      </c>
      <c r="AE18" s="112" t="e">
        <f t="shared" si="7"/>
        <v>#N/A</v>
      </c>
      <c r="AF18" s="112">
        <v>0</v>
      </c>
      <c r="AG18" s="112"/>
      <c r="AI18" s="150">
        <f t="shared" si="8"/>
        <v>0</v>
      </c>
      <c r="AQ18" s="137"/>
      <c r="AR18" s="140" t="s">
        <v>826</v>
      </c>
      <c r="AS18" s="163">
        <f>Switches!AS2</f>
        <v>0</v>
      </c>
      <c r="AT18" s="133"/>
      <c r="AU18" s="134"/>
    </row>
    <row r="19" spans="1:47" x14ac:dyDescent="0.25">
      <c r="A19" s="112"/>
      <c r="B19" s="295">
        <v>13</v>
      </c>
      <c r="C19" s="298">
        <f t="shared" si="2"/>
        <v>0</v>
      </c>
      <c r="D19" s="295" t="s">
        <v>806</v>
      </c>
      <c r="E19" s="297" t="s">
        <v>798</v>
      </c>
      <c r="F19" s="297" t="s">
        <v>795</v>
      </c>
      <c r="G19" s="297" t="s">
        <v>796</v>
      </c>
      <c r="H19" s="306">
        <v>1</v>
      </c>
      <c r="I19" s="300"/>
      <c r="J19" s="301"/>
      <c r="K19" s="301"/>
      <c r="L19" s="302">
        <f t="shared" si="3"/>
        <v>68</v>
      </c>
      <c r="M19" s="303">
        <f t="shared" si="4"/>
        <v>6.0000000000000002E-6</v>
      </c>
      <c r="N19" s="304">
        <f t="shared" si="5"/>
        <v>0</v>
      </c>
      <c r="O19" s="304">
        <f t="shared" si="9"/>
        <v>0</v>
      </c>
      <c r="P19" s="109">
        <f t="shared" si="0"/>
        <v>0</v>
      </c>
      <c r="Q19" s="304">
        <f t="shared" si="1"/>
        <v>0</v>
      </c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 t="e">
        <f t="shared" si="7"/>
        <v>#N/A</v>
      </c>
      <c r="AE19" s="112" t="e">
        <f t="shared" si="7"/>
        <v>#N/A</v>
      </c>
      <c r="AF19" s="112">
        <v>0</v>
      </c>
      <c r="AG19" s="112"/>
      <c r="AI19" s="150">
        <f t="shared" si="8"/>
        <v>0</v>
      </c>
      <c r="AQ19" s="137"/>
      <c r="AR19" s="140" t="s">
        <v>596</v>
      </c>
      <c r="AS19" s="163">
        <f>Standards!J16</f>
        <v>6.0000000000000002E-6</v>
      </c>
      <c r="AT19" s="133"/>
      <c r="AU19" s="134"/>
    </row>
    <row r="20" spans="1:47" x14ac:dyDescent="0.25">
      <c r="A20" s="112"/>
      <c r="B20" s="295">
        <v>14</v>
      </c>
      <c r="C20" s="298">
        <f t="shared" si="2"/>
        <v>0</v>
      </c>
      <c r="D20" s="295" t="s">
        <v>807</v>
      </c>
      <c r="E20" s="297" t="s">
        <v>798</v>
      </c>
      <c r="F20" s="297" t="s">
        <v>795</v>
      </c>
      <c r="G20" s="297" t="s">
        <v>796</v>
      </c>
      <c r="H20" s="306">
        <v>4</v>
      </c>
      <c r="I20" s="300"/>
      <c r="J20" s="301"/>
      <c r="K20" s="301"/>
      <c r="L20" s="302">
        <f t="shared" si="3"/>
        <v>68</v>
      </c>
      <c r="M20" s="303">
        <f t="shared" si="4"/>
        <v>6.0000000000000002E-6</v>
      </c>
      <c r="N20" s="304">
        <f t="shared" si="5"/>
        <v>0</v>
      </c>
      <c r="O20" s="304">
        <f t="shared" si="9"/>
        <v>0</v>
      </c>
      <c r="P20" s="109">
        <f t="shared" si="0"/>
        <v>0</v>
      </c>
      <c r="Q20" s="304">
        <f t="shared" si="1"/>
        <v>0</v>
      </c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 t="e">
        <f t="shared" si="7"/>
        <v>#N/A</v>
      </c>
      <c r="AE20" s="112" t="e">
        <f t="shared" si="7"/>
        <v>#N/A</v>
      </c>
      <c r="AF20" s="112">
        <v>0</v>
      </c>
      <c r="AG20" s="112"/>
      <c r="AI20" s="150">
        <f t="shared" si="8"/>
        <v>0</v>
      </c>
      <c r="AQ20" s="137"/>
      <c r="AR20" s="140" t="s">
        <v>567</v>
      </c>
      <c r="AS20" s="132" t="b">
        <f>Switches!Z8</f>
        <v>1</v>
      </c>
      <c r="AT20" s="133"/>
      <c r="AU20" s="134"/>
    </row>
    <row r="21" spans="1:47" x14ac:dyDescent="0.25">
      <c r="A21" s="112"/>
      <c r="B21" s="295">
        <v>15</v>
      </c>
      <c r="C21" s="298">
        <f t="shared" si="2"/>
        <v>0</v>
      </c>
      <c r="D21" s="295" t="s">
        <v>808</v>
      </c>
      <c r="E21" s="297" t="s">
        <v>798</v>
      </c>
      <c r="F21" s="297" t="s">
        <v>795</v>
      </c>
      <c r="G21" s="297" t="s">
        <v>796</v>
      </c>
      <c r="H21" s="306">
        <v>7</v>
      </c>
      <c r="I21" s="300"/>
      <c r="J21" s="301"/>
      <c r="K21" s="301"/>
      <c r="L21" s="302">
        <f t="shared" si="3"/>
        <v>68</v>
      </c>
      <c r="M21" s="303">
        <f t="shared" si="4"/>
        <v>6.0000000000000002E-6</v>
      </c>
      <c r="N21" s="304">
        <f t="shared" si="5"/>
        <v>0</v>
      </c>
      <c r="O21" s="304">
        <f t="shared" si="9"/>
        <v>0</v>
      </c>
      <c r="P21" s="109">
        <f t="shared" si="0"/>
        <v>0</v>
      </c>
      <c r="Q21" s="304">
        <f t="shared" si="1"/>
        <v>0</v>
      </c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 t="e">
        <f t="shared" si="7"/>
        <v>#N/A</v>
      </c>
      <c r="AE21" s="112" t="e">
        <f t="shared" si="7"/>
        <v>#N/A</v>
      </c>
      <c r="AF21" s="112">
        <v>0</v>
      </c>
      <c r="AG21" s="112"/>
      <c r="AI21" s="150">
        <f t="shared" si="8"/>
        <v>0</v>
      </c>
    </row>
    <row r="22" spans="1:47" x14ac:dyDescent="0.25">
      <c r="A22" s="112"/>
      <c r="B22" s="295">
        <v>16</v>
      </c>
      <c r="C22" s="298">
        <f t="shared" si="2"/>
        <v>0</v>
      </c>
      <c r="D22" s="295" t="s">
        <v>809</v>
      </c>
      <c r="E22" s="297" t="s">
        <v>798</v>
      </c>
      <c r="F22" s="297" t="s">
        <v>795</v>
      </c>
      <c r="G22" s="297" t="s">
        <v>796</v>
      </c>
      <c r="H22" s="306">
        <v>2</v>
      </c>
      <c r="I22" s="300"/>
      <c r="J22" s="301"/>
      <c r="K22" s="301"/>
      <c r="L22" s="302">
        <f t="shared" si="3"/>
        <v>68</v>
      </c>
      <c r="M22" s="303">
        <f t="shared" si="4"/>
        <v>6.0000000000000002E-6</v>
      </c>
      <c r="N22" s="304">
        <f t="shared" si="5"/>
        <v>0</v>
      </c>
      <c r="O22" s="304">
        <f t="shared" si="9"/>
        <v>0</v>
      </c>
      <c r="P22" s="109">
        <f t="shared" si="0"/>
        <v>0</v>
      </c>
      <c r="Q22" s="304">
        <f t="shared" si="1"/>
        <v>0</v>
      </c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 t="e">
        <f t="shared" si="7"/>
        <v>#N/A</v>
      </c>
      <c r="AE22" s="112" t="e">
        <f t="shared" si="7"/>
        <v>#N/A</v>
      </c>
      <c r="AF22" s="112">
        <v>0</v>
      </c>
      <c r="AG22" s="112"/>
      <c r="AI22" s="150">
        <f t="shared" si="8"/>
        <v>0</v>
      </c>
    </row>
    <row r="23" spans="1:47" x14ac:dyDescent="0.25">
      <c r="A23" s="112"/>
      <c r="B23" s="295">
        <v>17</v>
      </c>
      <c r="C23" s="298">
        <f t="shared" si="2"/>
        <v>0</v>
      </c>
      <c r="D23" s="295" t="s">
        <v>810</v>
      </c>
      <c r="E23" s="297" t="s">
        <v>798</v>
      </c>
      <c r="F23" s="297" t="s">
        <v>795</v>
      </c>
      <c r="G23" s="297" t="s">
        <v>796</v>
      </c>
      <c r="H23" s="306">
        <v>5</v>
      </c>
      <c r="I23" s="300"/>
      <c r="J23" s="301"/>
      <c r="K23" s="301"/>
      <c r="L23" s="302">
        <f t="shared" si="3"/>
        <v>68</v>
      </c>
      <c r="M23" s="303">
        <f t="shared" si="4"/>
        <v>6.0000000000000002E-6</v>
      </c>
      <c r="N23" s="304">
        <f t="shared" si="5"/>
        <v>0</v>
      </c>
      <c r="O23" s="304">
        <f t="shared" si="9"/>
        <v>0</v>
      </c>
      <c r="P23" s="109">
        <f t="shared" si="0"/>
        <v>0</v>
      </c>
      <c r="Q23" s="304">
        <f t="shared" si="1"/>
        <v>0</v>
      </c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 t="e">
        <f t="shared" si="7"/>
        <v>#N/A</v>
      </c>
      <c r="AE23" s="112" t="e">
        <f t="shared" si="7"/>
        <v>#N/A</v>
      </c>
      <c r="AF23" s="112">
        <v>0</v>
      </c>
      <c r="AG23" s="112"/>
      <c r="AI23" s="150">
        <f t="shared" si="8"/>
        <v>0</v>
      </c>
    </row>
    <row r="24" spans="1:47" x14ac:dyDescent="0.25">
      <c r="A24" s="112"/>
      <c r="B24" s="295">
        <v>18</v>
      </c>
      <c r="C24" s="308">
        <f>$AS$18</f>
        <v>0</v>
      </c>
      <c r="D24" s="295" t="s">
        <v>811</v>
      </c>
      <c r="E24" s="297" t="s">
        <v>791</v>
      </c>
      <c r="F24" s="297" t="s">
        <v>792</v>
      </c>
      <c r="G24" s="297" t="s">
        <v>796</v>
      </c>
      <c r="H24" s="309">
        <v>16</v>
      </c>
      <c r="I24" s="300"/>
      <c r="J24" s="301"/>
      <c r="K24" s="301"/>
      <c r="L24" s="302">
        <f t="shared" si="3"/>
        <v>68</v>
      </c>
      <c r="M24" s="303">
        <f t="shared" si="4"/>
        <v>6.0000000000000002E-6</v>
      </c>
      <c r="N24" s="304">
        <f t="shared" si="5"/>
        <v>0</v>
      </c>
      <c r="O24" s="304">
        <f>O16</f>
        <v>0</v>
      </c>
      <c r="P24" s="109">
        <f t="shared" si="0"/>
        <v>0</v>
      </c>
      <c r="Q24" s="304">
        <f t="shared" si="1"/>
        <v>0</v>
      </c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 t="e">
        <f t="shared" ref="AD24:AE26" si="10">AD23</f>
        <v>#N/A</v>
      </c>
      <c r="AE24" s="112" t="e">
        <f t="shared" si="10"/>
        <v>#N/A</v>
      </c>
      <c r="AF24" s="112">
        <v>0</v>
      </c>
      <c r="AG24" s="112"/>
      <c r="AI24" s="150">
        <f t="shared" si="8"/>
        <v>0</v>
      </c>
    </row>
    <row r="25" spans="1:47" x14ac:dyDescent="0.25">
      <c r="A25" s="112"/>
      <c r="B25" s="295">
        <v>19</v>
      </c>
      <c r="C25" s="308">
        <f>$AS$18</f>
        <v>0</v>
      </c>
      <c r="D25" s="295" t="s">
        <v>812</v>
      </c>
      <c r="E25" s="297" t="s">
        <v>800</v>
      </c>
      <c r="F25" s="297" t="s">
        <v>795</v>
      </c>
      <c r="G25" s="297" t="s">
        <v>796</v>
      </c>
      <c r="H25" s="309">
        <v>20</v>
      </c>
      <c r="I25" s="300"/>
      <c r="J25" s="301"/>
      <c r="K25" s="301"/>
      <c r="L25" s="302">
        <f t="shared" si="3"/>
        <v>68</v>
      </c>
      <c r="M25" s="303">
        <f t="shared" si="4"/>
        <v>6.0000000000000002E-6</v>
      </c>
      <c r="N25" s="304">
        <f t="shared" si="5"/>
        <v>0</v>
      </c>
      <c r="O25" s="304">
        <f>O24</f>
        <v>0</v>
      </c>
      <c r="P25" s="109">
        <f t="shared" si="0"/>
        <v>0</v>
      </c>
      <c r="Q25" s="304">
        <f t="shared" si="1"/>
        <v>0</v>
      </c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 t="e">
        <f t="shared" si="10"/>
        <v>#N/A</v>
      </c>
      <c r="AE25" s="112" t="e">
        <f t="shared" si="10"/>
        <v>#N/A</v>
      </c>
      <c r="AF25" s="112">
        <v>0</v>
      </c>
      <c r="AG25" s="112"/>
      <c r="AI25" s="150">
        <f t="shared" si="8"/>
        <v>0</v>
      </c>
    </row>
    <row r="26" spans="1:47" x14ac:dyDescent="0.25">
      <c r="A26" s="112"/>
      <c r="B26" s="295">
        <v>20</v>
      </c>
      <c r="C26" s="308">
        <f>$AS$18</f>
        <v>0</v>
      </c>
      <c r="D26" s="295" t="s">
        <v>813</v>
      </c>
      <c r="E26" s="297" t="s">
        <v>800</v>
      </c>
      <c r="F26" s="297" t="s">
        <v>792</v>
      </c>
      <c r="G26" s="297" t="s">
        <v>796</v>
      </c>
      <c r="H26" s="309">
        <v>19</v>
      </c>
      <c r="I26" s="300"/>
      <c r="J26" s="301"/>
      <c r="K26" s="301"/>
      <c r="L26" s="302">
        <f t="shared" si="3"/>
        <v>68</v>
      </c>
      <c r="M26" s="303">
        <f t="shared" si="4"/>
        <v>6.0000000000000002E-6</v>
      </c>
      <c r="N26" s="304">
        <f t="shared" si="5"/>
        <v>0</v>
      </c>
      <c r="O26" s="304">
        <f>O25</f>
        <v>0</v>
      </c>
      <c r="P26" s="109">
        <f t="shared" si="0"/>
        <v>0</v>
      </c>
      <c r="Q26" s="304">
        <f t="shared" si="1"/>
        <v>0</v>
      </c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 t="e">
        <f t="shared" si="10"/>
        <v>#N/A</v>
      </c>
      <c r="AE26" s="112" t="e">
        <f t="shared" si="10"/>
        <v>#N/A</v>
      </c>
      <c r="AF26" s="112">
        <v>0</v>
      </c>
      <c r="AG26" s="112"/>
      <c r="AI26" s="150">
        <f t="shared" si="8"/>
        <v>0</v>
      </c>
    </row>
    <row r="27" spans="1:47" x14ac:dyDescent="0.25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286"/>
      <c r="O27" s="287" t="s">
        <v>814</v>
      </c>
      <c r="P27" s="304">
        <f>MAX(P7:P26)</f>
        <v>0</v>
      </c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</row>
    <row r="28" spans="1:47" x14ac:dyDescent="0.25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286"/>
      <c r="O28" s="287" t="s">
        <v>815</v>
      </c>
      <c r="P28" s="304">
        <f>MIN(P7:P26)</f>
        <v>0</v>
      </c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</row>
    <row r="29" spans="1:47" x14ac:dyDescent="0.25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286"/>
      <c r="O29" s="287" t="s">
        <v>816</v>
      </c>
      <c r="P29" s="304">
        <f>ABS(P28)</f>
        <v>0</v>
      </c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</row>
    <row r="30" spans="1:47" x14ac:dyDescent="0.25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448"/>
      <c r="O30" s="449" t="s">
        <v>817</v>
      </c>
      <c r="P30" s="109">
        <f>IF(P29&gt;P27,P28,P27)</f>
        <v>0</v>
      </c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</row>
    <row r="31" spans="1:47" x14ac:dyDescent="0.25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286"/>
      <c r="O31" s="287" t="s">
        <v>818</v>
      </c>
      <c r="P31" s="109">
        <f>P27-P28</f>
        <v>0</v>
      </c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</row>
    <row r="32" spans="1:47" x14ac:dyDescent="0.25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286"/>
      <c r="O32" s="287" t="s">
        <v>592</v>
      </c>
      <c r="P32" s="109">
        <f>SQRT(SUM(Q7:Q26)/20)*2</f>
        <v>0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</row>
    <row r="33" spans="1:39" x14ac:dyDescent="0.25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286"/>
      <c r="O33" s="310" t="s">
        <v>819</v>
      </c>
      <c r="P33" s="109">
        <f>P31/2</f>
        <v>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</row>
    <row r="34" spans="1:39" x14ac:dyDescent="0.25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286"/>
      <c r="O34" s="287" t="s">
        <v>820</v>
      </c>
      <c r="P34" s="109">
        <f>_xlfn.STDEV.S(P7:P26)*2+ABS(AVERAGE(P7:P26))</f>
        <v>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</row>
    <row r="35" spans="1:39" x14ac:dyDescent="0.2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4"/>
      <c r="P35" s="121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  <row r="36" spans="1:39" x14ac:dyDescent="0.2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</row>
    <row r="37" spans="1:39" x14ac:dyDescent="0.2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</row>
    <row r="38" spans="1:39" x14ac:dyDescent="0.25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</row>
    <row r="39" spans="1:39" x14ac:dyDescent="0.25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</row>
    <row r="40" spans="1:39" x14ac:dyDescent="0.25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</row>
    <row r="41" spans="1:39" x14ac:dyDescent="0.25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</row>
    <row r="42" spans="1:39" x14ac:dyDescent="0.25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</row>
    <row r="43" spans="1:39" x14ac:dyDescent="0.25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</row>
    <row r="44" spans="1:39" x14ac:dyDescent="0.25">
      <c r="AD44" s="85" t="s">
        <v>558</v>
      </c>
      <c r="AE44" s="86">
        <f>AS6</f>
        <v>0</v>
      </c>
      <c r="AM44" s="85" t="str">
        <f>"Page "&amp;AS12&amp;" of "&amp;AU12</f>
        <v>Page 1 of 1</v>
      </c>
    </row>
    <row r="46" spans="1:39" ht="27.6" x14ac:dyDescent="0.45">
      <c r="AC46" s="571" t="s">
        <v>492</v>
      </c>
      <c r="AD46" s="571"/>
      <c r="AE46" s="571"/>
      <c r="AF46" s="571"/>
      <c r="AG46" s="571"/>
      <c r="AH46" s="571"/>
      <c r="AI46" s="571"/>
      <c r="AJ46" s="571"/>
      <c r="AK46" s="571"/>
      <c r="AL46" s="571"/>
      <c r="AM46" s="571"/>
    </row>
    <row r="47" spans="1:39" ht="17.399999999999999" x14ac:dyDescent="0.3">
      <c r="AC47" s="572" t="s">
        <v>493</v>
      </c>
      <c r="AD47" s="572"/>
      <c r="AE47" s="572"/>
      <c r="AF47" s="572"/>
      <c r="AG47" s="572"/>
      <c r="AH47" s="572"/>
      <c r="AI47" s="572"/>
      <c r="AJ47" s="572"/>
      <c r="AK47" s="572"/>
      <c r="AL47" s="572"/>
      <c r="AM47" s="572"/>
    </row>
    <row r="48" spans="1:39" ht="17.399999999999999" x14ac:dyDescent="0.3">
      <c r="AC48" s="572" t="s">
        <v>494</v>
      </c>
      <c r="AD48" s="572"/>
      <c r="AE48" s="572"/>
      <c r="AF48" s="572"/>
      <c r="AG48" s="572"/>
      <c r="AH48" s="572"/>
      <c r="AI48" s="572"/>
      <c r="AJ48" s="572"/>
      <c r="AK48" s="572"/>
      <c r="AL48" s="572"/>
      <c r="AM48" s="572"/>
    </row>
    <row r="50" spans="29:39" ht="26.4" x14ac:dyDescent="0.5">
      <c r="AC50" s="573" t="s">
        <v>821</v>
      </c>
      <c r="AD50" s="573"/>
      <c r="AE50" s="573"/>
      <c r="AF50" s="573"/>
      <c r="AG50" s="573"/>
      <c r="AH50" s="573"/>
      <c r="AI50" s="573"/>
      <c r="AJ50" s="573"/>
      <c r="AK50" s="573"/>
      <c r="AL50" s="573"/>
      <c r="AM50" s="573"/>
    </row>
    <row r="52" spans="29:39" ht="12.75" customHeight="1" x14ac:dyDescent="0.3">
      <c r="AC52" s="90"/>
      <c r="AD52" s="85" t="s">
        <v>495</v>
      </c>
      <c r="AE52" s="84">
        <f>AS7</f>
        <v>0</v>
      </c>
    </row>
    <row r="53" spans="29:39" ht="12.75" customHeight="1" x14ac:dyDescent="0.3">
      <c r="AC53" s="90"/>
      <c r="AD53" s="85" t="s">
        <v>496</v>
      </c>
      <c r="AE53" s="84" t="e">
        <f>AS8</f>
        <v>#N/A</v>
      </c>
      <c r="AK53" s="85" t="s">
        <v>497</v>
      </c>
      <c r="AL53" s="574">
        <f>AS10</f>
        <v>0</v>
      </c>
      <c r="AM53" s="574"/>
    </row>
    <row r="54" spans="29:39" ht="12.75" customHeight="1" x14ac:dyDescent="0.3">
      <c r="AC54" s="90"/>
      <c r="AD54" s="85" t="s">
        <v>498</v>
      </c>
      <c r="AE54" s="314">
        <f>AS9</f>
        <v>0</v>
      </c>
      <c r="AK54" s="85" t="s">
        <v>499</v>
      </c>
      <c r="AL54" s="84">
        <f>AS11</f>
        <v>0</v>
      </c>
    </row>
    <row r="55" spans="29:39" ht="12.75" customHeight="1" x14ac:dyDescent="0.25"/>
    <row r="56" spans="29:39" ht="12.75" customHeight="1" x14ac:dyDescent="0.25">
      <c r="AE56" s="85" t="s">
        <v>822</v>
      </c>
      <c r="AF56" s="84" t="str">
        <f>TEXT(AS17,"0.00000")&amp;""""&amp;" &amp; "&amp;TEXT(AS18,"0.00000")&amp;""""</f>
        <v>0.00000" &amp; 0.00000"</v>
      </c>
      <c r="AI56" s="85"/>
      <c r="AJ56" s="311"/>
    </row>
    <row r="57" spans="29:39" ht="12.75" customHeight="1" x14ac:dyDescent="0.25"/>
    <row r="58" spans="29:39" ht="12.75" customHeight="1" x14ac:dyDescent="0.25">
      <c r="AD58" s="312" t="s">
        <v>775</v>
      </c>
      <c r="AE58" s="312" t="str">
        <f t="shared" ref="AE58:AH78" si="11">D6</f>
        <v>Octants</v>
      </c>
      <c r="AF58" s="312" t="str">
        <f t="shared" si="11"/>
        <v>Inclination</v>
      </c>
      <c r="AG58" s="312" t="str">
        <f t="shared" si="11"/>
        <v>Distance</v>
      </c>
      <c r="AH58" s="312" t="str">
        <f t="shared" si="11"/>
        <v>Direction</v>
      </c>
      <c r="AI58" s="312" t="s">
        <v>823</v>
      </c>
      <c r="AJ58" s="312" t="s">
        <v>824</v>
      </c>
      <c r="AL58" s="312" t="s">
        <v>574</v>
      </c>
    </row>
    <row r="59" spans="29:39" ht="12.75" customHeight="1" x14ac:dyDescent="0.25">
      <c r="AD59" s="312">
        <v>1</v>
      </c>
      <c r="AE59" s="312">
        <f t="shared" si="11"/>
        <v>8</v>
      </c>
      <c r="AF59" s="312" t="str">
        <f t="shared" si="11"/>
        <v>Horizontal</v>
      </c>
      <c r="AG59" s="312" t="str">
        <f t="shared" si="11"/>
        <v>Near</v>
      </c>
      <c r="AH59" s="312" t="str">
        <f t="shared" si="11"/>
        <v>Radial</v>
      </c>
      <c r="AI59" s="150">
        <f>N7</f>
        <v>0</v>
      </c>
      <c r="AJ59" s="150">
        <f>O7</f>
        <v>0</v>
      </c>
      <c r="AL59" s="150">
        <f t="shared" ref="AL59:AL78" si="12">P7</f>
        <v>0</v>
      </c>
    </row>
    <row r="60" spans="29:39" ht="12.75" customHeight="1" x14ac:dyDescent="0.25">
      <c r="AD60" s="312">
        <v>2</v>
      </c>
      <c r="AE60" s="312">
        <f t="shared" si="11"/>
        <v>5</v>
      </c>
      <c r="AF60" s="312" t="str">
        <f t="shared" si="11"/>
        <v>Horizontal</v>
      </c>
      <c r="AG60" s="312" t="str">
        <f t="shared" si="11"/>
        <v>Near</v>
      </c>
      <c r="AH60" s="312" t="str">
        <f t="shared" si="11"/>
        <v>Radial</v>
      </c>
      <c r="AI60" s="150">
        <f t="shared" ref="AI60:AJ75" si="13">N8</f>
        <v>0</v>
      </c>
      <c r="AJ60" s="150">
        <f t="shared" si="13"/>
        <v>0</v>
      </c>
      <c r="AL60" s="150">
        <f t="shared" si="12"/>
        <v>0</v>
      </c>
    </row>
    <row r="61" spans="29:39" ht="12.75" customHeight="1" x14ac:dyDescent="0.25">
      <c r="AD61" s="312">
        <v>3</v>
      </c>
      <c r="AE61" s="312" t="str">
        <f t="shared" si="11"/>
        <v>1 &amp; 2</v>
      </c>
      <c r="AF61" s="312" t="str">
        <f t="shared" si="11"/>
        <v>Horizontal</v>
      </c>
      <c r="AG61" s="312" t="str">
        <f t="shared" si="11"/>
        <v>Far</v>
      </c>
      <c r="AH61" s="312" t="str">
        <f t="shared" si="11"/>
        <v>Tangential</v>
      </c>
      <c r="AI61" s="150">
        <f t="shared" si="13"/>
        <v>0</v>
      </c>
      <c r="AJ61" s="150">
        <f t="shared" si="13"/>
        <v>0</v>
      </c>
      <c r="AL61" s="150">
        <f t="shared" si="12"/>
        <v>0</v>
      </c>
    </row>
    <row r="62" spans="29:39" ht="12.75" customHeight="1" x14ac:dyDescent="0.25">
      <c r="AD62" s="312">
        <v>4</v>
      </c>
      <c r="AE62" s="312" t="str">
        <f t="shared" si="11"/>
        <v>4 &amp; 7</v>
      </c>
      <c r="AF62" s="312" t="str">
        <f t="shared" si="11"/>
        <v>45 deg</v>
      </c>
      <c r="AG62" s="312" t="str">
        <f t="shared" si="11"/>
        <v>Far</v>
      </c>
      <c r="AH62" s="312" t="str">
        <f t="shared" si="11"/>
        <v>Tangential</v>
      </c>
      <c r="AI62" s="150">
        <f t="shared" si="13"/>
        <v>0</v>
      </c>
      <c r="AJ62" s="150">
        <f t="shared" si="13"/>
        <v>0</v>
      </c>
      <c r="AL62" s="150">
        <f t="shared" si="12"/>
        <v>0</v>
      </c>
    </row>
    <row r="63" spans="29:39" ht="12.75" customHeight="1" x14ac:dyDescent="0.25">
      <c r="AD63" s="312">
        <v>5</v>
      </c>
      <c r="AE63" s="312" t="str">
        <f t="shared" si="11"/>
        <v>7 &amp; 3</v>
      </c>
      <c r="AF63" s="312" t="str">
        <f t="shared" si="11"/>
        <v>Vertical</v>
      </c>
      <c r="AG63" s="312" t="str">
        <f t="shared" si="11"/>
        <v>Far</v>
      </c>
      <c r="AH63" s="312" t="str">
        <f t="shared" si="11"/>
        <v>Tangential</v>
      </c>
      <c r="AI63" s="150">
        <f t="shared" si="13"/>
        <v>0</v>
      </c>
      <c r="AJ63" s="150">
        <f t="shared" si="13"/>
        <v>0</v>
      </c>
      <c r="AL63" s="150">
        <f t="shared" si="12"/>
        <v>0</v>
      </c>
    </row>
    <row r="64" spans="29:39" ht="12.75" customHeight="1" x14ac:dyDescent="0.25">
      <c r="AD64" s="312">
        <v>6</v>
      </c>
      <c r="AE64" s="312" t="str">
        <f t="shared" si="11"/>
        <v>1 &amp; 5</v>
      </c>
      <c r="AF64" s="312" t="str">
        <f t="shared" si="11"/>
        <v>Vertical</v>
      </c>
      <c r="AG64" s="312" t="str">
        <f t="shared" si="11"/>
        <v>Far</v>
      </c>
      <c r="AH64" s="312" t="str">
        <f t="shared" si="11"/>
        <v>Tangential</v>
      </c>
      <c r="AI64" s="150">
        <f t="shared" si="13"/>
        <v>0</v>
      </c>
      <c r="AJ64" s="150">
        <f t="shared" si="13"/>
        <v>0</v>
      </c>
      <c r="AL64" s="150">
        <f t="shared" si="12"/>
        <v>0</v>
      </c>
    </row>
    <row r="65" spans="29:38" ht="12.75" customHeight="1" x14ac:dyDescent="0.25">
      <c r="AD65" s="312">
        <v>7</v>
      </c>
      <c r="AE65" s="312">
        <f t="shared" si="11"/>
        <v>2</v>
      </c>
      <c r="AF65" s="312" t="str">
        <f t="shared" si="11"/>
        <v>Horizontal</v>
      </c>
      <c r="AG65" s="312" t="str">
        <f t="shared" si="11"/>
        <v>Near</v>
      </c>
      <c r="AH65" s="312" t="str">
        <f t="shared" si="11"/>
        <v>Radial</v>
      </c>
      <c r="AI65" s="150">
        <f t="shared" si="13"/>
        <v>0</v>
      </c>
      <c r="AJ65" s="150">
        <f t="shared" si="13"/>
        <v>0</v>
      </c>
      <c r="AL65" s="150">
        <f t="shared" si="12"/>
        <v>0</v>
      </c>
    </row>
    <row r="66" spans="29:38" ht="12.75" customHeight="1" x14ac:dyDescent="0.25">
      <c r="AD66" s="312">
        <v>8</v>
      </c>
      <c r="AE66" s="312" t="str">
        <f t="shared" si="11"/>
        <v>2 &amp; 8</v>
      </c>
      <c r="AF66" s="312" t="str">
        <f t="shared" si="11"/>
        <v>45 deg</v>
      </c>
      <c r="AG66" s="312" t="str">
        <f t="shared" si="11"/>
        <v>Near</v>
      </c>
      <c r="AH66" s="312" t="str">
        <f t="shared" si="11"/>
        <v>Tangential</v>
      </c>
      <c r="AI66" s="150">
        <f t="shared" si="13"/>
        <v>0</v>
      </c>
      <c r="AJ66" s="150">
        <f t="shared" si="13"/>
        <v>0</v>
      </c>
      <c r="AL66" s="150">
        <f t="shared" si="12"/>
        <v>0</v>
      </c>
    </row>
    <row r="67" spans="29:38" ht="12.75" customHeight="1" x14ac:dyDescent="0.25">
      <c r="AD67" s="312">
        <v>9</v>
      </c>
      <c r="AE67" s="312">
        <f t="shared" si="11"/>
        <v>3</v>
      </c>
      <c r="AF67" s="312" t="str">
        <f t="shared" si="11"/>
        <v>Horizontal</v>
      </c>
      <c r="AG67" s="312" t="str">
        <f t="shared" si="11"/>
        <v>Near</v>
      </c>
      <c r="AH67" s="312" t="str">
        <f t="shared" si="11"/>
        <v>Radial</v>
      </c>
      <c r="AI67" s="150">
        <f t="shared" si="13"/>
        <v>0</v>
      </c>
      <c r="AJ67" s="150">
        <f t="shared" si="13"/>
        <v>0</v>
      </c>
      <c r="AL67" s="150">
        <f t="shared" si="12"/>
        <v>0</v>
      </c>
    </row>
    <row r="68" spans="29:38" ht="12.75" customHeight="1" x14ac:dyDescent="0.25">
      <c r="AD68" s="312">
        <v>10</v>
      </c>
      <c r="AE68" s="312" t="str">
        <f t="shared" si="11"/>
        <v>1 &amp; 7</v>
      </c>
      <c r="AF68" s="312" t="str">
        <f t="shared" si="11"/>
        <v>45 deg</v>
      </c>
      <c r="AG68" s="312" t="str">
        <f t="shared" si="11"/>
        <v>Near</v>
      </c>
      <c r="AH68" s="312" t="str">
        <f t="shared" si="11"/>
        <v>Tangential</v>
      </c>
      <c r="AI68" s="150">
        <f t="shared" si="13"/>
        <v>0</v>
      </c>
      <c r="AJ68" s="150">
        <f t="shared" si="13"/>
        <v>0</v>
      </c>
      <c r="AL68" s="150">
        <f t="shared" si="12"/>
        <v>0</v>
      </c>
    </row>
    <row r="69" spans="29:38" ht="12.75" customHeight="1" x14ac:dyDescent="0.25">
      <c r="AD69" s="312">
        <v>11</v>
      </c>
      <c r="AE69" s="312" t="str">
        <f t="shared" si="11"/>
        <v>1 &amp; 6</v>
      </c>
      <c r="AF69" s="312" t="str">
        <f t="shared" si="11"/>
        <v>45 deg</v>
      </c>
      <c r="AG69" s="312" t="str">
        <f t="shared" si="11"/>
        <v>Far</v>
      </c>
      <c r="AH69" s="312" t="str">
        <f t="shared" si="11"/>
        <v>Tangential</v>
      </c>
      <c r="AI69" s="150">
        <f t="shared" si="13"/>
        <v>0</v>
      </c>
      <c r="AJ69" s="150">
        <f t="shared" si="13"/>
        <v>0</v>
      </c>
      <c r="AL69" s="150">
        <f t="shared" si="12"/>
        <v>0</v>
      </c>
    </row>
    <row r="70" spans="29:38" ht="12.75" customHeight="1" x14ac:dyDescent="0.25">
      <c r="AD70" s="312">
        <v>12</v>
      </c>
      <c r="AE70" s="312" t="str">
        <f t="shared" si="11"/>
        <v>6 &amp; 3</v>
      </c>
      <c r="AF70" s="312" t="str">
        <f t="shared" si="11"/>
        <v>45 deg</v>
      </c>
      <c r="AG70" s="312" t="str">
        <f t="shared" si="11"/>
        <v>Far</v>
      </c>
      <c r="AH70" s="312" t="str">
        <f t="shared" si="11"/>
        <v>Tangential</v>
      </c>
      <c r="AI70" s="150">
        <f t="shared" si="13"/>
        <v>0</v>
      </c>
      <c r="AJ70" s="150">
        <f t="shared" si="13"/>
        <v>0</v>
      </c>
      <c r="AL70" s="150">
        <f t="shared" si="12"/>
        <v>0</v>
      </c>
    </row>
    <row r="71" spans="29:38" ht="12.75" customHeight="1" x14ac:dyDescent="0.25">
      <c r="AD71" s="312">
        <v>13</v>
      </c>
      <c r="AE71" s="312" t="str">
        <f t="shared" si="11"/>
        <v>5 &amp; 4</v>
      </c>
      <c r="AF71" s="312" t="str">
        <f t="shared" si="11"/>
        <v>45 deg</v>
      </c>
      <c r="AG71" s="312" t="str">
        <f t="shared" si="11"/>
        <v>Far</v>
      </c>
      <c r="AH71" s="312" t="str">
        <f t="shared" si="11"/>
        <v>Tangential</v>
      </c>
      <c r="AI71" s="150">
        <f t="shared" si="13"/>
        <v>0</v>
      </c>
      <c r="AJ71" s="150">
        <f t="shared" si="13"/>
        <v>0</v>
      </c>
      <c r="AL71" s="150">
        <f t="shared" si="12"/>
        <v>0</v>
      </c>
    </row>
    <row r="72" spans="29:38" ht="12.75" customHeight="1" x14ac:dyDescent="0.25">
      <c r="AD72" s="312">
        <v>14</v>
      </c>
      <c r="AE72" s="312" t="str">
        <f t="shared" si="11"/>
        <v>3 &amp; 8</v>
      </c>
      <c r="AF72" s="312" t="str">
        <f t="shared" si="11"/>
        <v>45 deg</v>
      </c>
      <c r="AG72" s="312" t="str">
        <f t="shared" si="11"/>
        <v>Far</v>
      </c>
      <c r="AH72" s="312" t="str">
        <f t="shared" si="11"/>
        <v>Tangential</v>
      </c>
      <c r="AI72" s="150">
        <f t="shared" si="13"/>
        <v>0</v>
      </c>
      <c r="AJ72" s="150">
        <f t="shared" si="13"/>
        <v>0</v>
      </c>
      <c r="AL72" s="150">
        <f t="shared" si="12"/>
        <v>0</v>
      </c>
    </row>
    <row r="73" spans="29:38" ht="12.75" customHeight="1" x14ac:dyDescent="0.25">
      <c r="AD73" s="312">
        <v>15</v>
      </c>
      <c r="AE73" s="312" t="str">
        <f t="shared" si="11"/>
        <v>5 &amp; 2</v>
      </c>
      <c r="AF73" s="312" t="str">
        <f t="shared" si="11"/>
        <v>45 deg</v>
      </c>
      <c r="AG73" s="312" t="str">
        <f t="shared" si="11"/>
        <v>Far</v>
      </c>
      <c r="AH73" s="312" t="str">
        <f t="shared" si="11"/>
        <v>Tangential</v>
      </c>
      <c r="AI73" s="150">
        <f t="shared" si="13"/>
        <v>0</v>
      </c>
      <c r="AJ73" s="150">
        <f t="shared" si="13"/>
        <v>0</v>
      </c>
      <c r="AL73" s="150">
        <f t="shared" si="12"/>
        <v>0</v>
      </c>
    </row>
    <row r="74" spans="29:38" ht="12.75" customHeight="1" x14ac:dyDescent="0.25">
      <c r="AD74" s="312">
        <v>16</v>
      </c>
      <c r="AE74" s="312" t="str">
        <f t="shared" si="11"/>
        <v>1 &amp; 8</v>
      </c>
      <c r="AF74" s="312" t="str">
        <f t="shared" si="11"/>
        <v>45 deg</v>
      </c>
      <c r="AG74" s="312" t="str">
        <f t="shared" si="11"/>
        <v>Far</v>
      </c>
      <c r="AH74" s="312" t="str">
        <f t="shared" si="11"/>
        <v>Tangential</v>
      </c>
      <c r="AI74" s="150">
        <f t="shared" si="13"/>
        <v>0</v>
      </c>
      <c r="AJ74" s="150">
        <f t="shared" si="13"/>
        <v>0</v>
      </c>
      <c r="AL74" s="150">
        <f t="shared" si="12"/>
        <v>0</v>
      </c>
    </row>
    <row r="75" spans="29:38" ht="12.75" customHeight="1" x14ac:dyDescent="0.25">
      <c r="AD75" s="312">
        <v>17</v>
      </c>
      <c r="AE75" s="312" t="str">
        <f t="shared" si="11"/>
        <v>2 &amp; 7</v>
      </c>
      <c r="AF75" s="312" t="str">
        <f t="shared" si="11"/>
        <v>45 deg</v>
      </c>
      <c r="AG75" s="312" t="str">
        <f t="shared" si="11"/>
        <v>Far</v>
      </c>
      <c r="AH75" s="312" t="str">
        <f t="shared" si="11"/>
        <v>Tangential</v>
      </c>
      <c r="AI75" s="150">
        <f t="shared" si="13"/>
        <v>0</v>
      </c>
      <c r="AJ75" s="150">
        <f t="shared" si="13"/>
        <v>0</v>
      </c>
      <c r="AL75" s="150">
        <f t="shared" si="12"/>
        <v>0</v>
      </c>
    </row>
    <row r="76" spans="29:38" ht="12.75" customHeight="1" x14ac:dyDescent="0.25">
      <c r="AD76" s="312">
        <v>18</v>
      </c>
      <c r="AE76" s="312" t="str">
        <f t="shared" si="11"/>
        <v>3 &amp; 4</v>
      </c>
      <c r="AF76" s="312" t="str">
        <f t="shared" si="11"/>
        <v>Horizontal</v>
      </c>
      <c r="AG76" s="312" t="str">
        <f t="shared" si="11"/>
        <v>Near</v>
      </c>
      <c r="AH76" s="312" t="str">
        <f t="shared" si="11"/>
        <v>Tangential</v>
      </c>
      <c r="AI76" s="150">
        <f t="shared" ref="AI76:AJ78" si="14">N24</f>
        <v>0</v>
      </c>
      <c r="AJ76" s="150">
        <f t="shared" si="14"/>
        <v>0</v>
      </c>
      <c r="AL76" s="150">
        <f t="shared" si="12"/>
        <v>0</v>
      </c>
    </row>
    <row r="77" spans="29:38" ht="12.75" customHeight="1" x14ac:dyDescent="0.25">
      <c r="AD77" s="312">
        <v>19</v>
      </c>
      <c r="AE77" s="312" t="str">
        <f t="shared" si="11"/>
        <v>2 &amp; 6</v>
      </c>
      <c r="AF77" s="312" t="str">
        <f t="shared" si="11"/>
        <v>Vertical</v>
      </c>
      <c r="AG77" s="312" t="str">
        <f t="shared" si="11"/>
        <v>Far</v>
      </c>
      <c r="AH77" s="312" t="str">
        <f t="shared" si="11"/>
        <v>Tangential</v>
      </c>
      <c r="AI77" s="150">
        <f t="shared" si="14"/>
        <v>0</v>
      </c>
      <c r="AJ77" s="150">
        <f t="shared" si="14"/>
        <v>0</v>
      </c>
      <c r="AL77" s="150">
        <f t="shared" si="12"/>
        <v>0</v>
      </c>
    </row>
    <row r="78" spans="29:38" ht="12.75" customHeight="1" x14ac:dyDescent="0.25">
      <c r="AD78" s="312">
        <v>20</v>
      </c>
      <c r="AE78" s="312" t="str">
        <f t="shared" si="11"/>
        <v>4 &amp; 8</v>
      </c>
      <c r="AF78" s="312" t="str">
        <f t="shared" si="11"/>
        <v>Vertical</v>
      </c>
      <c r="AG78" s="312" t="str">
        <f t="shared" si="11"/>
        <v>Near</v>
      </c>
      <c r="AH78" s="312" t="str">
        <f t="shared" si="11"/>
        <v>Tangential</v>
      </c>
      <c r="AI78" s="150">
        <f t="shared" si="14"/>
        <v>0</v>
      </c>
      <c r="AJ78" s="150">
        <f t="shared" si="14"/>
        <v>0</v>
      </c>
      <c r="AL78" s="150">
        <f t="shared" si="12"/>
        <v>0</v>
      </c>
    </row>
    <row r="79" spans="29:38" ht="12.75" customHeight="1" x14ac:dyDescent="0.3">
      <c r="AC79" s="90"/>
    </row>
    <row r="80" spans="29:38" ht="12.75" customHeight="1" x14ac:dyDescent="0.3">
      <c r="AC80" s="90"/>
      <c r="AK80" s="85" t="s">
        <v>817</v>
      </c>
      <c r="AL80" s="150">
        <f>P30</f>
        <v>0</v>
      </c>
    </row>
    <row r="81" spans="29:39" ht="12.75" customHeight="1" x14ac:dyDescent="0.3">
      <c r="AC81" s="90"/>
      <c r="AK81" s="85" t="s">
        <v>818</v>
      </c>
      <c r="AL81" s="150">
        <f t="shared" ref="AL81:AL84" si="15">P31</f>
        <v>0</v>
      </c>
    </row>
    <row r="82" spans="29:39" ht="12.75" customHeight="1" x14ac:dyDescent="0.3">
      <c r="AC82" s="90"/>
      <c r="AK82" s="85" t="s">
        <v>592</v>
      </c>
      <c r="AL82" s="150">
        <f t="shared" si="15"/>
        <v>0</v>
      </c>
    </row>
    <row r="83" spans="29:39" ht="12.75" customHeight="1" x14ac:dyDescent="0.3">
      <c r="AC83" s="90"/>
      <c r="AK83" s="85" t="s">
        <v>819</v>
      </c>
      <c r="AL83" s="150">
        <f t="shared" si="15"/>
        <v>0</v>
      </c>
    </row>
    <row r="84" spans="29:39" ht="12.75" customHeight="1" x14ac:dyDescent="0.3">
      <c r="AC84" s="90"/>
      <c r="AK84" s="85" t="s">
        <v>518</v>
      </c>
      <c r="AL84" s="150">
        <f t="shared" si="15"/>
        <v>0</v>
      </c>
    </row>
    <row r="85" spans="29:39" ht="12.75" customHeight="1" x14ac:dyDescent="0.3">
      <c r="AC85" s="90"/>
      <c r="AK85" s="85"/>
      <c r="AL85" s="150"/>
    </row>
    <row r="86" spans="29:39" ht="12.75" customHeight="1" x14ac:dyDescent="0.3">
      <c r="AC86" s="90"/>
      <c r="AK86" s="85" t="str">
        <f>"Tolerance for this unit @ "&amp;AT14&amp;":"</f>
        <v>Tolerance for this unit @ Max Dev:</v>
      </c>
      <c r="AL86" s="313" t="e">
        <f>AS13</f>
        <v>#N/A</v>
      </c>
    </row>
    <row r="87" spans="29:39" ht="12.75" customHeight="1" x14ac:dyDescent="0.3">
      <c r="AC87" s="90"/>
    </row>
    <row r="88" spans="29:39" ht="12.75" customHeight="1" x14ac:dyDescent="0.3">
      <c r="AC88" s="90"/>
    </row>
    <row r="89" spans="29:39" ht="12.75" customHeight="1" x14ac:dyDescent="0.25">
      <c r="AC89" s="569" t="s">
        <v>541</v>
      </c>
      <c r="AD89" s="569"/>
      <c r="AE89" s="569"/>
      <c r="AF89" s="569"/>
      <c r="AG89" s="569"/>
      <c r="AH89" s="569"/>
      <c r="AI89" s="569"/>
      <c r="AJ89" s="569"/>
      <c r="AK89" s="569"/>
      <c r="AL89" s="569"/>
      <c r="AM89" s="569"/>
    </row>
  </sheetData>
  <sheetProtection sheet="1" selectLockedCells="1"/>
  <mergeCells count="8">
    <mergeCell ref="AC89:AM89"/>
    <mergeCell ref="AS5:AU5"/>
    <mergeCell ref="J5:L5"/>
    <mergeCell ref="AC46:AM46"/>
    <mergeCell ref="AC47:AM47"/>
    <mergeCell ref="AC48:AM48"/>
    <mergeCell ref="AC50:AM50"/>
    <mergeCell ref="AL53:AM53"/>
  </mergeCells>
  <conditionalFormatting sqref="E3">
    <cfRule type="cellIs" dxfId="51" priority="23" stopIfTrue="1" operator="greaterThan">
      <formula>$D$3</formula>
    </cfRule>
  </conditionalFormatting>
  <conditionalFormatting sqref="E4">
    <cfRule type="cellIs" dxfId="50" priority="24" stopIfTrue="1" operator="greaterThan">
      <formula>$D$4</formula>
    </cfRule>
  </conditionalFormatting>
  <conditionalFormatting sqref="G3">
    <cfRule type="cellIs" dxfId="49" priority="25" stopIfTrue="1" operator="lessThan">
      <formula>$D$3</formula>
    </cfRule>
  </conditionalFormatting>
  <conditionalFormatting sqref="G4">
    <cfRule type="cellIs" dxfId="48" priority="26" stopIfTrue="1" operator="lessThan">
      <formula>$D$4</formula>
    </cfRule>
  </conditionalFormatting>
  <conditionalFormatting sqref="P4">
    <cfRule type="cellIs" dxfId="47" priority="1" operator="lessThan">
      <formula>-$P$3</formula>
    </cfRule>
    <cfRule type="cellIs" dxfId="46" priority="2" operator="greaterThan">
      <formula>$P$3</formula>
    </cfRule>
  </conditionalFormatting>
  <conditionalFormatting sqref="P7">
    <cfRule type="expression" dxfId="45" priority="22">
      <formula>$I$7=0</formula>
    </cfRule>
  </conditionalFormatting>
  <conditionalFormatting sqref="P8">
    <cfRule type="expression" dxfId="44" priority="21">
      <formula>$I$8=0</formula>
    </cfRule>
  </conditionalFormatting>
  <conditionalFormatting sqref="P9">
    <cfRule type="expression" dxfId="43" priority="20">
      <formula>$I$9=0</formula>
    </cfRule>
  </conditionalFormatting>
  <conditionalFormatting sqref="P10">
    <cfRule type="expression" dxfId="42" priority="19">
      <formula>$I$10=0</formula>
    </cfRule>
  </conditionalFormatting>
  <conditionalFormatting sqref="P11">
    <cfRule type="expression" dxfId="41" priority="18">
      <formula>$I$11=0</formula>
    </cfRule>
  </conditionalFormatting>
  <conditionalFormatting sqref="P12">
    <cfRule type="expression" dxfId="40" priority="17">
      <formula>$I$12=0</formula>
    </cfRule>
  </conditionalFormatting>
  <conditionalFormatting sqref="P13">
    <cfRule type="expression" dxfId="39" priority="16">
      <formula>$I$13=0</formula>
    </cfRule>
  </conditionalFormatting>
  <conditionalFormatting sqref="P14">
    <cfRule type="expression" dxfId="38" priority="15">
      <formula>$I$14=0</formula>
    </cfRule>
  </conditionalFormatting>
  <conditionalFormatting sqref="P15">
    <cfRule type="expression" dxfId="37" priority="14">
      <formula>$I$15=0</formula>
    </cfRule>
  </conditionalFormatting>
  <conditionalFormatting sqref="P16">
    <cfRule type="expression" dxfId="36" priority="13">
      <formula>$I$16=0</formula>
    </cfRule>
  </conditionalFormatting>
  <conditionalFormatting sqref="P17">
    <cfRule type="expression" dxfId="35" priority="12">
      <formula>$I$17=0</formula>
    </cfRule>
  </conditionalFormatting>
  <conditionalFormatting sqref="P18">
    <cfRule type="expression" dxfId="34" priority="11">
      <formula>$I$18=0</formula>
    </cfRule>
  </conditionalFormatting>
  <conditionalFormatting sqref="P19">
    <cfRule type="expression" dxfId="33" priority="10">
      <formula>$I$19=0</formula>
    </cfRule>
  </conditionalFormatting>
  <conditionalFormatting sqref="P20">
    <cfRule type="expression" dxfId="32" priority="9">
      <formula>$I$20=0</formula>
    </cfRule>
  </conditionalFormatting>
  <conditionalFormatting sqref="P21">
    <cfRule type="expression" dxfId="31" priority="8">
      <formula>$I$21=0</formula>
    </cfRule>
  </conditionalFormatting>
  <conditionalFormatting sqref="P22">
    <cfRule type="expression" dxfId="30" priority="7">
      <formula>$I$22=0</formula>
    </cfRule>
  </conditionalFormatting>
  <conditionalFormatting sqref="P23">
    <cfRule type="expression" dxfId="29" priority="6">
      <formula>$I$23=0</formula>
    </cfRule>
  </conditionalFormatting>
  <conditionalFormatting sqref="P24">
    <cfRule type="expression" dxfId="28" priority="5">
      <formula>$I$24=0</formula>
    </cfRule>
  </conditionalFormatting>
  <conditionalFormatting sqref="P25">
    <cfRule type="expression" dxfId="27" priority="4">
      <formula>$I$25=0</formula>
    </cfRule>
  </conditionalFormatting>
  <conditionalFormatting sqref="P26">
    <cfRule type="expression" dxfId="26" priority="3">
      <formula>$I$26=0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9</xdr:col>
                    <xdr:colOff>289560</xdr:colOff>
                    <xdr:row>2</xdr:row>
                    <xdr:rowOff>30480</xdr:rowOff>
                  </from>
                  <to>
                    <xdr:col>11</xdr:col>
                    <xdr:colOff>213360</xdr:colOff>
                    <xdr:row>3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11</xdr:col>
                    <xdr:colOff>266700</xdr:colOff>
                    <xdr:row>2</xdr:row>
                    <xdr:rowOff>22860</xdr:rowOff>
                  </from>
                  <to>
                    <xdr:col>13</xdr:col>
                    <xdr:colOff>251460</xdr:colOff>
                    <xdr:row>3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5CC0-B223-443F-B31B-62E9874B8360}">
  <sheetPr>
    <tabColor theme="7" tint="0.39997558519241921"/>
  </sheetPr>
  <dimension ref="A1:IK238"/>
  <sheetViews>
    <sheetView topLeftCell="BS1" zoomScaleNormal="100" workbookViewId="0">
      <selection activeCell="CD3" sqref="CD3"/>
    </sheetView>
  </sheetViews>
  <sheetFormatPr defaultRowHeight="14.4" x14ac:dyDescent="0.3"/>
  <cols>
    <col min="1" max="1" width="2.6640625" customWidth="1"/>
    <col min="2" max="2" width="8.33203125" bestFit="1" customWidth="1"/>
    <col min="3" max="3" width="13" customWidth="1"/>
    <col min="7" max="7" width="8.88671875" customWidth="1"/>
    <col min="23" max="23" width="10.21875" bestFit="1" customWidth="1"/>
    <col min="24" max="24" width="10" bestFit="1" customWidth="1"/>
    <col min="30" max="31" width="8.88671875" customWidth="1"/>
    <col min="32" max="36" width="10.6640625" customWidth="1"/>
    <col min="38" max="38" width="10" bestFit="1" customWidth="1"/>
    <col min="39" max="39" width="11" bestFit="1" customWidth="1"/>
    <col min="40" max="40" width="10" bestFit="1" customWidth="1"/>
    <col min="41" max="45" width="9.5546875" bestFit="1" customWidth="1"/>
    <col min="47" max="51" width="10.6640625" customWidth="1"/>
    <col min="53" max="53" width="11" bestFit="1" customWidth="1"/>
    <col min="54" max="58" width="10.6640625" customWidth="1"/>
    <col min="60" max="63" width="10.6640625" customWidth="1"/>
    <col min="66" max="66" width="9.6640625" customWidth="1"/>
    <col min="67" max="67" width="10.109375" customWidth="1"/>
  </cols>
  <sheetData>
    <row r="1" spans="1:84" x14ac:dyDescent="0.3">
      <c r="A1" s="335"/>
      <c r="B1" s="335"/>
      <c r="C1" s="422"/>
      <c r="D1" s="335"/>
      <c r="E1" s="335"/>
      <c r="F1" s="335"/>
      <c r="G1" s="335"/>
      <c r="H1" s="335"/>
      <c r="I1" s="336" t="s">
        <v>774</v>
      </c>
      <c r="J1" s="62"/>
      <c r="K1" s="62"/>
      <c r="L1" s="62" t="s">
        <v>872</v>
      </c>
      <c r="M1" s="62"/>
      <c r="N1" s="62"/>
      <c r="O1" s="62"/>
      <c r="P1" s="62"/>
      <c r="Q1" s="62"/>
      <c r="R1" s="62"/>
      <c r="S1" s="62"/>
      <c r="T1" s="62"/>
      <c r="AF1" s="337" t="s">
        <v>873</v>
      </c>
      <c r="AG1" s="337"/>
      <c r="AH1" s="337"/>
      <c r="AI1" s="337"/>
      <c r="AJ1" s="337"/>
      <c r="AK1" s="337"/>
      <c r="AR1" s="337"/>
      <c r="AS1" s="337"/>
      <c r="AT1" s="337"/>
      <c r="AU1" s="337" t="s">
        <v>567</v>
      </c>
      <c r="AV1" s="337"/>
      <c r="AW1" s="337"/>
      <c r="AX1" s="337"/>
      <c r="AY1" s="337"/>
      <c r="AZ1" s="337"/>
      <c r="BA1" s="337" t="s">
        <v>574</v>
      </c>
      <c r="BB1" s="337"/>
      <c r="BC1" s="337"/>
      <c r="BD1" s="337"/>
      <c r="BE1" s="337"/>
      <c r="BF1" s="337"/>
      <c r="BG1" s="337"/>
      <c r="BH1" s="337" t="s">
        <v>874</v>
      </c>
      <c r="BI1" s="337"/>
      <c r="BJ1" s="337" t="s">
        <v>581</v>
      </c>
      <c r="BK1" s="338">
        <f>MAX(BH6,BI6,BJ6,BK6,BL6,BH9,BI9,BJ9,BK9,BL9,BH12,BI12,BJ12,BK12,BL12,BH15,BI15,BJ15,BK15,BL15,BH18,BI18,BJ18,BK18,BL18,BH21,BI21,BJ21,BK21,BL21,BH24,BI24,BJ24,BK24,BL24)</f>
        <v>0</v>
      </c>
      <c r="BL1" s="337"/>
      <c r="BM1" s="337"/>
      <c r="BN1" s="339" t="s">
        <v>875</v>
      </c>
      <c r="BO1" s="337"/>
      <c r="BP1" s="337"/>
      <c r="BQ1" s="337"/>
      <c r="BR1" s="337"/>
      <c r="BS1" s="337" t="s">
        <v>603</v>
      </c>
      <c r="BT1" s="338">
        <f>ROUND(MAX(BT4:BT22),5)</f>
        <v>0</v>
      </c>
      <c r="BU1" s="337"/>
      <c r="BV1" s="337"/>
      <c r="BW1" s="337"/>
      <c r="BX1" s="337"/>
      <c r="BY1" s="413" t="s">
        <v>876</v>
      </c>
      <c r="BZ1" s="413"/>
      <c r="CA1" s="413"/>
      <c r="CB1" s="337"/>
      <c r="CC1" s="337"/>
      <c r="CD1" s="337"/>
      <c r="CE1" s="337"/>
      <c r="CF1" s="337"/>
    </row>
    <row r="2" spans="1:84" ht="15.6" x14ac:dyDescent="0.35">
      <c r="A2" s="335"/>
      <c r="B2" s="340" t="s">
        <v>775</v>
      </c>
      <c r="C2" s="341" t="s">
        <v>855</v>
      </c>
      <c r="D2" s="342" t="s">
        <v>877</v>
      </c>
      <c r="E2" s="342" t="s">
        <v>878</v>
      </c>
      <c r="F2" s="342" t="s">
        <v>879</v>
      </c>
      <c r="G2" s="342" t="s">
        <v>880</v>
      </c>
      <c r="H2" s="342" t="s">
        <v>881</v>
      </c>
      <c r="I2" s="343">
        <f>'Euni (ISO)'!I92</f>
        <v>1.25</v>
      </c>
      <c r="J2" s="72" t="s">
        <v>606</v>
      </c>
      <c r="K2" s="344" t="s">
        <v>607</v>
      </c>
      <c r="L2" s="72" t="s">
        <v>882</v>
      </c>
      <c r="M2" s="72" t="s">
        <v>617</v>
      </c>
      <c r="N2" s="72" t="s">
        <v>618</v>
      </c>
      <c r="O2" s="345" t="s">
        <v>883</v>
      </c>
      <c r="P2" s="345" t="s">
        <v>884</v>
      </c>
      <c r="Q2" s="62" t="s">
        <v>885</v>
      </c>
      <c r="R2" s="62"/>
      <c r="S2" s="62"/>
      <c r="T2" s="62"/>
      <c r="AF2" s="342" t="s">
        <v>877</v>
      </c>
      <c r="AG2" s="342" t="s">
        <v>878</v>
      </c>
      <c r="AH2" s="342" t="s">
        <v>879</v>
      </c>
      <c r="AI2" s="342" t="s">
        <v>880</v>
      </c>
      <c r="AJ2" s="342" t="s">
        <v>881</v>
      </c>
      <c r="AK2" s="337"/>
      <c r="AL2" s="342" t="s">
        <v>877</v>
      </c>
      <c r="AM2" s="344" t="s">
        <v>878</v>
      </c>
      <c r="AN2" s="342" t="s">
        <v>879</v>
      </c>
      <c r="AO2" s="342" t="s">
        <v>880</v>
      </c>
      <c r="AP2" s="342" t="s">
        <v>881</v>
      </c>
      <c r="AR2" s="342" t="s">
        <v>886</v>
      </c>
      <c r="AS2" s="342" t="s">
        <v>887</v>
      </c>
      <c r="AT2" s="342" t="s">
        <v>888</v>
      </c>
      <c r="AU2" s="342" t="s">
        <v>877</v>
      </c>
      <c r="AV2" s="342" t="s">
        <v>878</v>
      </c>
      <c r="AW2" s="342" t="s">
        <v>879</v>
      </c>
      <c r="AX2" s="342" t="s">
        <v>880</v>
      </c>
      <c r="AY2" s="342" t="s">
        <v>881</v>
      </c>
      <c r="AZ2" s="337"/>
      <c r="BA2" s="342" t="s">
        <v>877</v>
      </c>
      <c r="BB2" s="342" t="s">
        <v>878</v>
      </c>
      <c r="BC2" s="342" t="s">
        <v>879</v>
      </c>
      <c r="BD2" s="342" t="s">
        <v>880</v>
      </c>
      <c r="BE2" s="342" t="s">
        <v>881</v>
      </c>
      <c r="BF2" s="337"/>
      <c r="BG2" s="337"/>
      <c r="BH2" s="342" t="s">
        <v>877</v>
      </c>
      <c r="BI2" s="342" t="s">
        <v>878</v>
      </c>
      <c r="BJ2" s="342" t="s">
        <v>879</v>
      </c>
      <c r="BK2" s="342" t="s">
        <v>880</v>
      </c>
      <c r="BL2" s="342" t="s">
        <v>881</v>
      </c>
      <c r="BM2" s="337"/>
      <c r="BN2" s="337"/>
      <c r="BO2" s="337"/>
      <c r="BP2" s="337"/>
      <c r="BQ2" s="337"/>
      <c r="BR2" s="337"/>
      <c r="BS2" s="337"/>
      <c r="BT2" s="337"/>
      <c r="BU2" s="337"/>
      <c r="BV2" s="337"/>
      <c r="BW2" s="337"/>
      <c r="BX2" s="337"/>
      <c r="BY2" s="337"/>
      <c r="BZ2" s="337"/>
      <c r="CA2" s="337"/>
      <c r="CB2" s="337"/>
      <c r="CC2" s="337"/>
      <c r="CD2" s="337"/>
      <c r="CE2" s="337"/>
      <c r="CF2" s="337"/>
    </row>
    <row r="3" spans="1:84" x14ac:dyDescent="0.3">
      <c r="A3" s="335"/>
      <c r="B3" s="346"/>
      <c r="C3" s="347" t="s">
        <v>889</v>
      </c>
      <c r="D3" s="412">
        <f>X21</f>
        <v>0</v>
      </c>
      <c r="E3" s="412">
        <f>X22</f>
        <v>0</v>
      </c>
      <c r="F3" s="412">
        <f>X23</f>
        <v>0</v>
      </c>
      <c r="G3" s="412">
        <f>X24</f>
        <v>0</v>
      </c>
      <c r="H3" s="412">
        <f>X25</f>
        <v>0</v>
      </c>
      <c r="I3" s="348"/>
      <c r="J3" s="349"/>
      <c r="K3" s="350"/>
      <c r="L3" s="351">
        <f>IF(X17=1,AG47,IF(X17=2,AG46,IF(X17=3,AG48,"error")))</f>
        <v>0</v>
      </c>
      <c r="M3" s="351" t="e">
        <f>Switches!J4</f>
        <v>#N/A</v>
      </c>
      <c r="N3" s="352" t="e">
        <f>ABS(L3)/M3</f>
        <v>#N/A</v>
      </c>
      <c r="O3" s="353">
        <f>BK1</f>
        <v>0</v>
      </c>
      <c r="P3" s="353" t="e">
        <f>L3+Probing!C20</f>
        <v>#N/A</v>
      </c>
      <c r="Q3" s="62"/>
      <c r="R3" s="62"/>
      <c r="S3" s="62"/>
      <c r="T3" s="62"/>
      <c r="AF3" s="354">
        <f>D3</f>
        <v>0</v>
      </c>
      <c r="AG3" s="354">
        <f>E3</f>
        <v>0</v>
      </c>
      <c r="AH3" s="354">
        <f>F3</f>
        <v>0</v>
      </c>
      <c r="AI3" s="354">
        <f>G3</f>
        <v>0</v>
      </c>
      <c r="AJ3" s="354">
        <f>H3</f>
        <v>0</v>
      </c>
      <c r="AK3" s="337"/>
      <c r="AL3" s="560" t="s">
        <v>930</v>
      </c>
      <c r="AM3" s="561"/>
      <c r="AN3" s="561"/>
      <c r="AO3" s="561"/>
      <c r="AP3" s="562"/>
      <c r="AR3" s="385">
        <v>6.0000000000000002E-6</v>
      </c>
      <c r="AS3" s="342">
        <f>1-(AR3*(J3-68))</f>
        <v>1.000408</v>
      </c>
      <c r="AT3" s="342" t="b">
        <f>X20</f>
        <v>0</v>
      </c>
      <c r="AU3" s="354">
        <f>D3</f>
        <v>0</v>
      </c>
      <c r="AV3" s="354">
        <f>E3</f>
        <v>0</v>
      </c>
      <c r="AW3" s="354">
        <f>F3</f>
        <v>0</v>
      </c>
      <c r="AX3" s="354">
        <f>G3</f>
        <v>0</v>
      </c>
      <c r="AY3" s="354">
        <f>H3</f>
        <v>0</v>
      </c>
      <c r="AZ3" s="337"/>
      <c r="BA3" s="354">
        <f>D3</f>
        <v>0</v>
      </c>
      <c r="BB3" s="354">
        <f>E3</f>
        <v>0</v>
      </c>
      <c r="BC3" s="354">
        <f>F3</f>
        <v>0</v>
      </c>
      <c r="BD3" s="354">
        <f>G3</f>
        <v>0</v>
      </c>
      <c r="BE3" s="354">
        <f>H3</f>
        <v>0</v>
      </c>
      <c r="BF3" s="337"/>
      <c r="BG3" s="337"/>
      <c r="BH3" s="354">
        <f>D3</f>
        <v>0</v>
      </c>
      <c r="BI3" s="354">
        <f>E3</f>
        <v>0</v>
      </c>
      <c r="BJ3" s="354">
        <f>F3</f>
        <v>0</v>
      </c>
      <c r="BK3" s="354">
        <f>G3</f>
        <v>0</v>
      </c>
      <c r="BL3" s="354">
        <f>H3</f>
        <v>0</v>
      </c>
      <c r="BM3" s="337"/>
      <c r="BN3" s="339" t="s">
        <v>581</v>
      </c>
      <c r="BO3" s="339" t="s">
        <v>582</v>
      </c>
      <c r="BP3" s="339" t="s">
        <v>584</v>
      </c>
      <c r="BQ3" s="339" t="s">
        <v>586</v>
      </c>
      <c r="BR3" s="337"/>
      <c r="BS3" s="337"/>
      <c r="BT3" s="337" t="s">
        <v>890</v>
      </c>
      <c r="BU3" s="337"/>
      <c r="BV3" s="337"/>
      <c r="BW3" s="337"/>
      <c r="BX3" s="337"/>
      <c r="BY3" s="339" t="s">
        <v>891</v>
      </c>
      <c r="BZ3" s="337"/>
      <c r="CA3" s="337"/>
      <c r="CB3" s="337"/>
      <c r="CC3" s="355">
        <f>MAX(BZ4:BZ25)</f>
        <v>0</v>
      </c>
      <c r="CD3" s="337" t="str">
        <f>AD47&amp;"    ("&amp;TEXT(CC3,"0.00000")&amp;""" OOT)"</f>
        <v>0.00000"    (0.00000" OOT)</v>
      </c>
      <c r="CE3" s="337"/>
      <c r="CF3" s="337"/>
    </row>
    <row r="4" spans="1:84" ht="15.6" x14ac:dyDescent="0.3">
      <c r="A4" s="335"/>
      <c r="B4" s="356" t="s">
        <v>791</v>
      </c>
      <c r="C4" s="357" t="s">
        <v>864</v>
      </c>
      <c r="D4" s="358"/>
      <c r="E4" s="358"/>
      <c r="F4" s="358"/>
      <c r="G4" s="358"/>
      <c r="H4" s="358"/>
      <c r="I4" s="348"/>
      <c r="J4" s="62"/>
      <c r="K4" s="62"/>
      <c r="L4" s="62"/>
      <c r="M4" s="62"/>
      <c r="N4" s="62"/>
      <c r="O4" s="62"/>
      <c r="P4" s="62"/>
      <c r="Q4" s="359" t="s">
        <v>1084</v>
      </c>
      <c r="R4" s="62"/>
      <c r="S4" s="62"/>
      <c r="T4" s="62"/>
      <c r="U4" t="s">
        <v>892</v>
      </c>
      <c r="AF4" s="360">
        <f>AF3</f>
        <v>0</v>
      </c>
      <c r="AG4" s="360">
        <f t="shared" ref="AG4:AJ4" si="0">AG3</f>
        <v>0</v>
      </c>
      <c r="AH4" s="360">
        <f t="shared" si="0"/>
        <v>0</v>
      </c>
      <c r="AI4" s="360">
        <f t="shared" si="0"/>
        <v>0</v>
      </c>
      <c r="AJ4" s="360">
        <f t="shared" si="0"/>
        <v>0</v>
      </c>
      <c r="AK4" s="337"/>
      <c r="AL4" s="360">
        <f>IF($Z$16=TRUE,(ROUND(D4/25.4,5)),D4)</f>
        <v>0</v>
      </c>
      <c r="AM4" s="360">
        <f t="shared" ref="AM4:AP4" si="1">IF($Z$16=TRUE,(ROUND(E4/25.4,5)),E4)</f>
        <v>0</v>
      </c>
      <c r="AN4" s="360">
        <f t="shared" si="1"/>
        <v>0</v>
      </c>
      <c r="AO4" s="360">
        <f t="shared" si="1"/>
        <v>0</v>
      </c>
      <c r="AP4" s="360">
        <f t="shared" si="1"/>
        <v>0</v>
      </c>
      <c r="AR4" s="337"/>
      <c r="AS4" s="337"/>
      <c r="AT4" s="337"/>
      <c r="AU4" s="338">
        <f>IF($AT$3=TRUE,AL4*$AS$3,AL4)</f>
        <v>0</v>
      </c>
      <c r="AV4" s="338">
        <f t="shared" ref="AV4:AY4" si="2">IF($AT$3=TRUE,AM4*$AS$3,AM4)</f>
        <v>0</v>
      </c>
      <c r="AW4" s="338">
        <f t="shared" si="2"/>
        <v>0</v>
      </c>
      <c r="AX4" s="338">
        <f t="shared" si="2"/>
        <v>0</v>
      </c>
      <c r="AY4" s="338">
        <f t="shared" si="2"/>
        <v>0</v>
      </c>
      <c r="AZ4" s="337"/>
      <c r="BA4" s="360">
        <f t="shared" ref="BA4:BA24" si="3">IF(D4=0,0,AU4-AF4)</f>
        <v>0</v>
      </c>
      <c r="BB4" s="360">
        <f t="shared" ref="BB4:BB24" si="4">IF(E4=0,0,AV4-AG4)</f>
        <v>0</v>
      </c>
      <c r="BC4" s="360">
        <f t="shared" ref="BC4:BC24" si="5">IF(F4=0,0,AW4-AH4)</f>
        <v>0</v>
      </c>
      <c r="BD4" s="360">
        <f t="shared" ref="BD4:BD24" si="6">IF(G4=0,0,AX4-AI4)</f>
        <v>0</v>
      </c>
      <c r="BE4" s="360">
        <f t="shared" ref="BE4:BE24" si="7">IF(H4=0,0,AY4-AJ4)</f>
        <v>0</v>
      </c>
      <c r="BF4" s="337"/>
      <c r="BG4" s="337" t="s">
        <v>581</v>
      </c>
      <c r="BH4" s="338">
        <f>MAX(BA4:BA6)</f>
        <v>0</v>
      </c>
      <c r="BI4" s="338">
        <f>MAX(BB4:BB6)</f>
        <v>0</v>
      </c>
      <c r="BJ4" s="338">
        <f>MAX(BC4:BC6)</f>
        <v>0</v>
      </c>
      <c r="BK4" s="338">
        <f>MAX(BD4:BD6)</f>
        <v>0</v>
      </c>
      <c r="BL4" s="338">
        <f>MAX(BE4:BE6)</f>
        <v>0</v>
      </c>
      <c r="BM4" s="337"/>
      <c r="BN4" s="338">
        <f>MAX(BA4:BE6)</f>
        <v>0</v>
      </c>
      <c r="BO4" s="338">
        <f>MIN(BA4:BE6)</f>
        <v>0</v>
      </c>
      <c r="BP4" s="338">
        <f t="shared" ref="BP4:BQ4" si="8">ABS(BN4)</f>
        <v>0</v>
      </c>
      <c r="BQ4" s="338">
        <f t="shared" si="8"/>
        <v>0</v>
      </c>
      <c r="BR4" s="337"/>
      <c r="BS4" s="337">
        <v>1</v>
      </c>
      <c r="BT4" s="338">
        <f t="shared" ref="BT4" si="9">MAX(BP4:BQ4)</f>
        <v>0</v>
      </c>
      <c r="BU4" s="337"/>
      <c r="BV4" s="337" t="s">
        <v>893</v>
      </c>
      <c r="BW4" s="337" t="str">
        <f>TEXT(BT4,"0.00000")&amp;""""</f>
        <v>0.00000"</v>
      </c>
      <c r="BX4" s="337"/>
      <c r="BY4" s="337">
        <v>1</v>
      </c>
      <c r="BZ4" s="361"/>
      <c r="CA4" s="337"/>
      <c r="CB4" s="337"/>
      <c r="CC4" s="337"/>
      <c r="CD4" s="337"/>
      <c r="CE4" s="337"/>
      <c r="CF4" s="337"/>
    </row>
    <row r="5" spans="1:84" x14ac:dyDescent="0.3">
      <c r="A5" s="335"/>
      <c r="B5" s="362">
        <v>1</v>
      </c>
      <c r="C5" s="363" t="s">
        <v>931</v>
      </c>
      <c r="D5" s="364"/>
      <c r="E5" s="364"/>
      <c r="F5" s="364"/>
      <c r="G5" s="364"/>
      <c r="H5" s="364"/>
      <c r="I5" s="335"/>
      <c r="J5" s="62"/>
      <c r="K5" s="62"/>
      <c r="L5" s="62"/>
      <c r="M5" s="62"/>
      <c r="N5" s="62"/>
      <c r="O5" s="62"/>
      <c r="P5" s="62"/>
      <c r="Q5" s="359"/>
      <c r="R5" s="62"/>
      <c r="S5" s="62"/>
      <c r="T5" s="62"/>
      <c r="U5" t="s">
        <v>894</v>
      </c>
      <c r="AF5" s="360">
        <f>AF4</f>
        <v>0</v>
      </c>
      <c r="AG5" s="360">
        <f>AG4</f>
        <v>0</v>
      </c>
      <c r="AH5" s="360">
        <f>AH4</f>
        <v>0</v>
      </c>
      <c r="AI5" s="360">
        <f>AI4</f>
        <v>0</v>
      </c>
      <c r="AJ5" s="360">
        <f>AJ4</f>
        <v>0</v>
      </c>
      <c r="AK5" s="337"/>
      <c r="AL5" s="360">
        <f t="shared" ref="AL5:AL24" si="10">IF($Z$16=TRUE,(ROUND(D5/25.4,5)),D5)</f>
        <v>0</v>
      </c>
      <c r="AM5" s="360">
        <f t="shared" ref="AM5:AM24" si="11">IF($Z$16=TRUE,(ROUND(E5/25.4,5)),E5)</f>
        <v>0</v>
      </c>
      <c r="AN5" s="360">
        <f t="shared" ref="AN5:AN24" si="12">IF($Z$16=TRUE,(ROUND(F5/25.4,5)),F5)</f>
        <v>0</v>
      </c>
      <c r="AO5" s="360">
        <f t="shared" ref="AO5:AO24" si="13">IF($Z$16=TRUE,(ROUND(G5/25.4,5)),G5)</f>
        <v>0</v>
      </c>
      <c r="AP5" s="360">
        <f t="shared" ref="AP5:AP24" si="14">IF($Z$16=TRUE,(ROUND(H5/25.4,5)),H5)</f>
        <v>0</v>
      </c>
      <c r="AR5" s="337"/>
      <c r="AS5" s="337"/>
      <c r="AT5" s="337"/>
      <c r="AU5" s="338">
        <f t="shared" ref="AU5:AU24" si="15">IF($AT$3=TRUE,AL5*$AS$3,AL5)</f>
        <v>0</v>
      </c>
      <c r="AV5" s="338">
        <f t="shared" ref="AV5:AV24" si="16">IF($AT$3=TRUE,AM5*$AS$3,AM5)</f>
        <v>0</v>
      </c>
      <c r="AW5" s="338">
        <f t="shared" ref="AW5:AW24" si="17">IF($AT$3=TRUE,AN5*$AS$3,AN5)</f>
        <v>0</v>
      </c>
      <c r="AX5" s="338">
        <f t="shared" ref="AX5:AX24" si="18">IF($AT$3=TRUE,AO5*$AS$3,AO5)</f>
        <v>0</v>
      </c>
      <c r="AY5" s="338">
        <f t="shared" ref="AY5:AY24" si="19">IF($AT$3=TRUE,AP5*$AS$3,AP5)</f>
        <v>0</v>
      </c>
      <c r="AZ5" s="337"/>
      <c r="BA5" s="360">
        <f t="shared" si="3"/>
        <v>0</v>
      </c>
      <c r="BB5" s="360">
        <f t="shared" si="4"/>
        <v>0</v>
      </c>
      <c r="BC5" s="360">
        <f t="shared" si="5"/>
        <v>0</v>
      </c>
      <c r="BD5" s="360">
        <f t="shared" si="6"/>
        <v>0</v>
      </c>
      <c r="BE5" s="360">
        <f t="shared" si="7"/>
        <v>0</v>
      </c>
      <c r="BF5" s="337"/>
      <c r="BG5" s="337" t="s">
        <v>582</v>
      </c>
      <c r="BH5" s="338">
        <f>MIN(BA4:BA6)</f>
        <v>0</v>
      </c>
      <c r="BI5" s="338">
        <f>MIN(BB4:BB6)</f>
        <v>0</v>
      </c>
      <c r="BJ5" s="338">
        <f>MIN(BC4:BC6)</f>
        <v>0</v>
      </c>
      <c r="BK5" s="338">
        <f>MIN(BD4:BD6)</f>
        <v>0</v>
      </c>
      <c r="BL5" s="338">
        <f>MIN(BE4:BE6)</f>
        <v>0</v>
      </c>
      <c r="BM5" s="337"/>
      <c r="BN5" s="338"/>
      <c r="BO5" s="338"/>
      <c r="BP5" s="338"/>
      <c r="BQ5" s="338"/>
      <c r="BR5" s="337"/>
      <c r="BS5" s="337"/>
      <c r="BT5" s="337"/>
      <c r="BU5" s="337"/>
      <c r="BV5" s="337"/>
      <c r="BW5" s="337"/>
      <c r="BX5" s="337"/>
      <c r="BY5" s="337"/>
      <c r="BZ5" s="355"/>
      <c r="CA5" s="337"/>
      <c r="CB5" s="337"/>
      <c r="CC5" s="337"/>
      <c r="CD5" s="337"/>
      <c r="CE5" s="337"/>
      <c r="CF5" s="337"/>
    </row>
    <row r="6" spans="1:84" x14ac:dyDescent="0.3">
      <c r="A6" s="335"/>
      <c r="B6" s="365" t="s">
        <v>895</v>
      </c>
      <c r="C6" s="366" t="s">
        <v>932</v>
      </c>
      <c r="D6" s="367"/>
      <c r="E6" s="367"/>
      <c r="F6" s="367"/>
      <c r="G6" s="367"/>
      <c r="H6" s="367"/>
      <c r="I6" s="335"/>
      <c r="J6" s="62"/>
      <c r="K6" s="62"/>
      <c r="L6" s="62"/>
      <c r="M6" s="62"/>
      <c r="N6" s="62"/>
      <c r="O6" s="62"/>
      <c r="P6" s="62"/>
      <c r="Q6" s="359"/>
      <c r="R6" s="62"/>
      <c r="S6" s="62"/>
      <c r="T6" s="62"/>
      <c r="U6" t="s">
        <v>896</v>
      </c>
      <c r="AF6" s="360">
        <f t="shared" ref="AF6:AJ21" si="20">AF5</f>
        <v>0</v>
      </c>
      <c r="AG6" s="360">
        <f t="shared" si="20"/>
        <v>0</v>
      </c>
      <c r="AH6" s="360">
        <f t="shared" si="20"/>
        <v>0</v>
      </c>
      <c r="AI6" s="360">
        <f t="shared" si="20"/>
        <v>0</v>
      </c>
      <c r="AJ6" s="360">
        <f t="shared" si="20"/>
        <v>0</v>
      </c>
      <c r="AK6" s="337"/>
      <c r="AL6" s="360">
        <f t="shared" si="10"/>
        <v>0</v>
      </c>
      <c r="AM6" s="360">
        <f t="shared" si="11"/>
        <v>0</v>
      </c>
      <c r="AN6" s="360">
        <f t="shared" si="12"/>
        <v>0</v>
      </c>
      <c r="AO6" s="360">
        <f t="shared" si="13"/>
        <v>0</v>
      </c>
      <c r="AP6" s="360">
        <f t="shared" si="14"/>
        <v>0</v>
      </c>
      <c r="AR6" s="337"/>
      <c r="AS6" s="337"/>
      <c r="AT6" s="337"/>
      <c r="AU6" s="338">
        <f t="shared" si="15"/>
        <v>0</v>
      </c>
      <c r="AV6" s="338">
        <f t="shared" si="16"/>
        <v>0</v>
      </c>
      <c r="AW6" s="338">
        <f t="shared" si="17"/>
        <v>0</v>
      </c>
      <c r="AX6" s="338">
        <f t="shared" si="18"/>
        <v>0</v>
      </c>
      <c r="AY6" s="338">
        <f t="shared" si="19"/>
        <v>0</v>
      </c>
      <c r="AZ6" s="337"/>
      <c r="BA6" s="360">
        <f t="shared" si="3"/>
        <v>0</v>
      </c>
      <c r="BB6" s="360">
        <f t="shared" si="4"/>
        <v>0</v>
      </c>
      <c r="BC6" s="360">
        <f t="shared" si="5"/>
        <v>0</v>
      </c>
      <c r="BD6" s="360">
        <f t="shared" si="6"/>
        <v>0</v>
      </c>
      <c r="BE6" s="360">
        <f t="shared" si="7"/>
        <v>0</v>
      </c>
      <c r="BF6" s="337"/>
      <c r="BG6" s="337" t="s">
        <v>897</v>
      </c>
      <c r="BH6" s="338">
        <f>BH4-BH5</f>
        <v>0</v>
      </c>
      <c r="BI6" s="338">
        <f>BI4-BI5</f>
        <v>0</v>
      </c>
      <c r="BJ6" s="338">
        <f>BJ4-BJ5</f>
        <v>0</v>
      </c>
      <c r="BK6" s="338">
        <f>BK4-BK5</f>
        <v>0</v>
      </c>
      <c r="BL6" s="338">
        <f>BL4-BL5</f>
        <v>0</v>
      </c>
      <c r="BM6" s="338"/>
      <c r="BN6" s="338"/>
      <c r="BO6" s="338"/>
      <c r="BP6" s="338"/>
      <c r="BQ6" s="338"/>
      <c r="BR6" s="337"/>
      <c r="BS6" s="337"/>
      <c r="BT6" s="337"/>
      <c r="BU6" s="337"/>
      <c r="BV6" s="337"/>
      <c r="BW6" s="337"/>
      <c r="BX6" s="337"/>
      <c r="BY6" s="337"/>
      <c r="BZ6" s="355"/>
      <c r="CA6" s="337"/>
      <c r="CB6" s="337"/>
      <c r="CC6" s="337"/>
      <c r="CD6" s="337"/>
      <c r="CE6" s="337"/>
      <c r="CF6" s="337"/>
    </row>
    <row r="7" spans="1:84" ht="15.6" x14ac:dyDescent="0.3">
      <c r="A7" s="335"/>
      <c r="B7" s="368" t="s">
        <v>791</v>
      </c>
      <c r="C7" s="357" t="s">
        <v>864</v>
      </c>
      <c r="D7" s="358"/>
      <c r="E7" s="358"/>
      <c r="F7" s="358"/>
      <c r="G7" s="358"/>
      <c r="H7" s="358"/>
      <c r="I7" s="335"/>
      <c r="J7" s="62"/>
      <c r="K7" s="62"/>
      <c r="L7" s="62"/>
      <c r="M7" s="62"/>
      <c r="N7" s="62"/>
      <c r="O7" s="62"/>
      <c r="P7" s="62"/>
      <c r="Q7" s="359"/>
      <c r="R7" s="62"/>
      <c r="S7" s="62"/>
      <c r="T7" s="62"/>
      <c r="AF7" s="360">
        <f t="shared" si="20"/>
        <v>0</v>
      </c>
      <c r="AG7" s="360">
        <f t="shared" si="20"/>
        <v>0</v>
      </c>
      <c r="AH7" s="360">
        <f t="shared" si="20"/>
        <v>0</v>
      </c>
      <c r="AI7" s="360">
        <f t="shared" si="20"/>
        <v>0</v>
      </c>
      <c r="AJ7" s="360">
        <f t="shared" si="20"/>
        <v>0</v>
      </c>
      <c r="AK7" s="337"/>
      <c r="AL7" s="360">
        <f t="shared" si="10"/>
        <v>0</v>
      </c>
      <c r="AM7" s="360">
        <f t="shared" si="11"/>
        <v>0</v>
      </c>
      <c r="AN7" s="360">
        <f t="shared" si="12"/>
        <v>0</v>
      </c>
      <c r="AO7" s="360">
        <f t="shared" si="13"/>
        <v>0</v>
      </c>
      <c r="AP7" s="360">
        <f t="shared" si="14"/>
        <v>0</v>
      </c>
      <c r="AR7" s="337"/>
      <c r="AS7" s="337"/>
      <c r="AT7" s="337"/>
      <c r="AU7" s="338">
        <f t="shared" si="15"/>
        <v>0</v>
      </c>
      <c r="AV7" s="338">
        <f t="shared" si="16"/>
        <v>0</v>
      </c>
      <c r="AW7" s="338">
        <f t="shared" si="17"/>
        <v>0</v>
      </c>
      <c r="AX7" s="338">
        <f t="shared" si="18"/>
        <v>0</v>
      </c>
      <c r="AY7" s="338">
        <f t="shared" si="19"/>
        <v>0</v>
      </c>
      <c r="AZ7" s="337"/>
      <c r="BA7" s="360">
        <f t="shared" si="3"/>
        <v>0</v>
      </c>
      <c r="BB7" s="360">
        <f t="shared" si="4"/>
        <v>0</v>
      </c>
      <c r="BC7" s="360">
        <f t="shared" si="5"/>
        <v>0</v>
      </c>
      <c r="BD7" s="360">
        <f t="shared" si="6"/>
        <v>0</v>
      </c>
      <c r="BE7" s="360">
        <f t="shared" si="7"/>
        <v>0</v>
      </c>
      <c r="BF7" s="337"/>
      <c r="BG7" s="337" t="s">
        <v>581</v>
      </c>
      <c r="BH7" s="338">
        <f>MAX(BA7:BA9)</f>
        <v>0</v>
      </c>
      <c r="BI7" s="338">
        <f>MAX(BB7:BB9)</f>
        <v>0</v>
      </c>
      <c r="BJ7" s="338">
        <f>MAX(BC7:BC9)</f>
        <v>0</v>
      </c>
      <c r="BK7" s="338">
        <f>MAX(BD7:BD9)</f>
        <v>0</v>
      </c>
      <c r="BL7" s="338">
        <f>MAX(BE7:BE9)</f>
        <v>0</v>
      </c>
      <c r="BM7" s="337"/>
      <c r="BN7" s="338">
        <f>MAX(BA7:BE9)</f>
        <v>0</v>
      </c>
      <c r="BO7" s="338">
        <f>MIN(BA7:BE9)</f>
        <v>0</v>
      </c>
      <c r="BP7" s="338">
        <f>ABS(BN7)</f>
        <v>0</v>
      </c>
      <c r="BQ7" s="338">
        <f>ABS(BO7)</f>
        <v>0</v>
      </c>
      <c r="BR7" s="337"/>
      <c r="BS7" s="337">
        <v>2</v>
      </c>
      <c r="BT7" s="338">
        <f>MAX(BP7:BQ7)</f>
        <v>0</v>
      </c>
      <c r="BU7" s="337"/>
      <c r="BV7" s="337" t="s">
        <v>893</v>
      </c>
      <c r="BW7" s="337" t="str">
        <f t="shared" ref="BW7" si="21">TEXT(BT7,"0.00000")&amp;""""</f>
        <v>0.00000"</v>
      </c>
      <c r="BX7" s="337"/>
      <c r="BY7" s="337">
        <v>2</v>
      </c>
      <c r="BZ7" s="361"/>
      <c r="CA7" s="337"/>
      <c r="CB7" s="337"/>
      <c r="CC7" s="337"/>
      <c r="CD7" s="337"/>
      <c r="CE7" s="337"/>
      <c r="CF7" s="337"/>
    </row>
    <row r="8" spans="1:84" x14ac:dyDescent="0.3">
      <c r="A8" s="335"/>
      <c r="B8" s="369">
        <v>2</v>
      </c>
      <c r="C8" s="363" t="s">
        <v>931</v>
      </c>
      <c r="D8" s="364"/>
      <c r="E8" s="364"/>
      <c r="F8" s="364"/>
      <c r="G8" s="364"/>
      <c r="H8" s="364"/>
      <c r="I8" s="335"/>
      <c r="J8" s="62"/>
      <c r="K8" s="62"/>
      <c r="L8" s="62"/>
      <c r="M8" s="62"/>
      <c r="N8" s="62"/>
      <c r="O8" s="62"/>
      <c r="P8" s="62"/>
      <c r="Q8" s="359"/>
      <c r="R8" s="62"/>
      <c r="S8" s="62"/>
      <c r="T8" s="62"/>
      <c r="V8" s="84"/>
      <c r="W8" s="84"/>
      <c r="X8" s="565" t="s">
        <v>551</v>
      </c>
      <c r="Y8" s="566"/>
      <c r="Z8" s="567"/>
      <c r="AF8" s="360">
        <f t="shared" si="20"/>
        <v>0</v>
      </c>
      <c r="AG8" s="360">
        <f t="shared" si="20"/>
        <v>0</v>
      </c>
      <c r="AH8" s="360">
        <f t="shared" si="20"/>
        <v>0</v>
      </c>
      <c r="AI8" s="360">
        <f t="shared" si="20"/>
        <v>0</v>
      </c>
      <c r="AJ8" s="360">
        <f t="shared" si="20"/>
        <v>0</v>
      </c>
      <c r="AK8" s="337"/>
      <c r="AL8" s="360">
        <f t="shared" si="10"/>
        <v>0</v>
      </c>
      <c r="AM8" s="360">
        <f t="shared" si="11"/>
        <v>0</v>
      </c>
      <c r="AN8" s="360">
        <f t="shared" si="12"/>
        <v>0</v>
      </c>
      <c r="AO8" s="360">
        <f t="shared" si="13"/>
        <v>0</v>
      </c>
      <c r="AP8" s="360">
        <f t="shared" si="14"/>
        <v>0</v>
      </c>
      <c r="AR8" s="337"/>
      <c r="AS8" s="337"/>
      <c r="AT8" s="337"/>
      <c r="AU8" s="338">
        <f t="shared" si="15"/>
        <v>0</v>
      </c>
      <c r="AV8" s="338">
        <f t="shared" si="16"/>
        <v>0</v>
      </c>
      <c r="AW8" s="338">
        <f t="shared" si="17"/>
        <v>0</v>
      </c>
      <c r="AX8" s="338">
        <f t="shared" si="18"/>
        <v>0</v>
      </c>
      <c r="AY8" s="338">
        <f t="shared" si="19"/>
        <v>0</v>
      </c>
      <c r="AZ8" s="337"/>
      <c r="BA8" s="360">
        <f t="shared" si="3"/>
        <v>0</v>
      </c>
      <c r="BB8" s="360">
        <f t="shared" si="4"/>
        <v>0</v>
      </c>
      <c r="BC8" s="360">
        <f t="shared" si="5"/>
        <v>0</v>
      </c>
      <c r="BD8" s="360">
        <f t="shared" si="6"/>
        <v>0</v>
      </c>
      <c r="BE8" s="360">
        <f t="shared" si="7"/>
        <v>0</v>
      </c>
      <c r="BF8" s="337"/>
      <c r="BG8" s="337" t="s">
        <v>582</v>
      </c>
      <c r="BH8" s="338">
        <f>MIN(BA7:BA9)</f>
        <v>0</v>
      </c>
      <c r="BI8" s="338">
        <f>MIN(BB7:BB9)</f>
        <v>0</v>
      </c>
      <c r="BJ8" s="338">
        <f>MIN(BC7:BC9)</f>
        <v>0</v>
      </c>
      <c r="BK8" s="338">
        <f>MIN(BD7:BD9)</f>
        <v>0</v>
      </c>
      <c r="BL8" s="338">
        <f>MIN(BE7:BE9)</f>
        <v>0</v>
      </c>
      <c r="BM8" s="337"/>
      <c r="BN8" s="338"/>
      <c r="BO8" s="338"/>
      <c r="BP8" s="338"/>
      <c r="BQ8" s="338"/>
      <c r="BR8" s="337"/>
      <c r="BS8" s="337"/>
      <c r="BT8" s="337"/>
      <c r="BU8" s="337"/>
      <c r="BV8" s="337"/>
      <c r="BW8" s="337"/>
      <c r="BX8" s="337"/>
      <c r="BY8" s="337"/>
      <c r="BZ8" s="355"/>
      <c r="CA8" s="337"/>
      <c r="CB8" s="337"/>
      <c r="CC8" s="337"/>
      <c r="CD8" s="337"/>
      <c r="CE8" s="337"/>
      <c r="CF8" s="337"/>
    </row>
    <row r="9" spans="1:84" x14ac:dyDescent="0.3">
      <c r="A9" s="335"/>
      <c r="B9" s="370" t="s">
        <v>898</v>
      </c>
      <c r="C9" s="366" t="s">
        <v>932</v>
      </c>
      <c r="D9" s="367"/>
      <c r="E9" s="367"/>
      <c r="F9" s="367"/>
      <c r="G9" s="367"/>
      <c r="H9" s="367"/>
      <c r="I9" s="335"/>
      <c r="J9" s="62"/>
      <c r="K9" s="62"/>
      <c r="L9" s="62"/>
      <c r="M9" s="62"/>
      <c r="N9" s="62"/>
      <c r="O9" s="62"/>
      <c r="P9" s="62"/>
      <c r="Q9" s="359"/>
      <c r="R9" s="62"/>
      <c r="S9" s="62"/>
      <c r="T9" s="62"/>
      <c r="V9" s="137"/>
      <c r="W9" s="140" t="s">
        <v>547</v>
      </c>
      <c r="X9" s="132">
        <f>Info!B1</f>
        <v>0</v>
      </c>
      <c r="Y9" s="133"/>
      <c r="Z9" s="134"/>
      <c r="AF9" s="360">
        <f t="shared" si="20"/>
        <v>0</v>
      </c>
      <c r="AG9" s="360">
        <f t="shared" si="20"/>
        <v>0</v>
      </c>
      <c r="AH9" s="360">
        <f t="shared" si="20"/>
        <v>0</v>
      </c>
      <c r="AI9" s="360">
        <f t="shared" si="20"/>
        <v>0</v>
      </c>
      <c r="AJ9" s="360">
        <f t="shared" si="20"/>
        <v>0</v>
      </c>
      <c r="AK9" s="337"/>
      <c r="AL9" s="360">
        <f t="shared" si="10"/>
        <v>0</v>
      </c>
      <c r="AM9" s="360">
        <f t="shared" si="11"/>
        <v>0</v>
      </c>
      <c r="AN9" s="360">
        <f t="shared" si="12"/>
        <v>0</v>
      </c>
      <c r="AO9" s="360">
        <f t="shared" si="13"/>
        <v>0</v>
      </c>
      <c r="AP9" s="360">
        <f t="shared" si="14"/>
        <v>0</v>
      </c>
      <c r="AR9" s="337"/>
      <c r="AS9" s="337"/>
      <c r="AT9" s="337"/>
      <c r="AU9" s="338">
        <f t="shared" si="15"/>
        <v>0</v>
      </c>
      <c r="AV9" s="338">
        <f t="shared" si="16"/>
        <v>0</v>
      </c>
      <c r="AW9" s="338">
        <f t="shared" si="17"/>
        <v>0</v>
      </c>
      <c r="AX9" s="338">
        <f t="shared" si="18"/>
        <v>0</v>
      </c>
      <c r="AY9" s="338">
        <f t="shared" si="19"/>
        <v>0</v>
      </c>
      <c r="AZ9" s="337"/>
      <c r="BA9" s="360">
        <f t="shared" si="3"/>
        <v>0</v>
      </c>
      <c r="BB9" s="360">
        <f t="shared" si="4"/>
        <v>0</v>
      </c>
      <c r="BC9" s="360">
        <f t="shared" si="5"/>
        <v>0</v>
      </c>
      <c r="BD9" s="360">
        <f t="shared" si="6"/>
        <v>0</v>
      </c>
      <c r="BE9" s="360">
        <f t="shared" si="7"/>
        <v>0</v>
      </c>
      <c r="BF9" s="337"/>
      <c r="BG9" s="337" t="s">
        <v>897</v>
      </c>
      <c r="BH9" s="338">
        <f>BH7-BH8</f>
        <v>0</v>
      </c>
      <c r="BI9" s="338">
        <f>BI7-BI8</f>
        <v>0</v>
      </c>
      <c r="BJ9" s="338">
        <f>BJ7-BJ8</f>
        <v>0</v>
      </c>
      <c r="BK9" s="338">
        <f>BK7-BK8</f>
        <v>0</v>
      </c>
      <c r="BL9" s="338">
        <f>BL7-BL8</f>
        <v>0</v>
      </c>
      <c r="BM9" s="338"/>
      <c r="BN9" s="338"/>
      <c r="BO9" s="338"/>
      <c r="BP9" s="338"/>
      <c r="BQ9" s="338"/>
      <c r="BR9" s="337"/>
      <c r="BS9" s="337"/>
      <c r="BT9" s="337"/>
      <c r="BU9" s="337"/>
      <c r="BV9" s="337"/>
      <c r="BW9" s="337"/>
      <c r="BX9" s="337"/>
      <c r="BY9" s="337"/>
      <c r="BZ9" s="355"/>
      <c r="CA9" s="337"/>
      <c r="CB9" s="337"/>
      <c r="CC9" s="337"/>
      <c r="CD9" s="337"/>
      <c r="CE9" s="337"/>
      <c r="CF9" s="337"/>
    </row>
    <row r="10" spans="1:84" ht="15.6" x14ac:dyDescent="0.3">
      <c r="A10" s="335"/>
      <c r="B10" s="371" t="s">
        <v>791</v>
      </c>
      <c r="C10" s="357" t="s">
        <v>864</v>
      </c>
      <c r="D10" s="358"/>
      <c r="E10" s="358"/>
      <c r="F10" s="358"/>
      <c r="G10" s="358"/>
      <c r="H10" s="358"/>
      <c r="I10" s="335"/>
      <c r="J10" s="62"/>
      <c r="K10" s="62"/>
      <c r="L10" s="62"/>
      <c r="M10" s="62"/>
      <c r="N10" s="62"/>
      <c r="O10" s="62"/>
      <c r="P10" s="62"/>
      <c r="Q10" s="359"/>
      <c r="R10" s="62"/>
      <c r="S10" s="62"/>
      <c r="T10" s="62"/>
      <c r="V10" s="137"/>
      <c r="W10" s="140" t="s">
        <v>495</v>
      </c>
      <c r="X10" s="132">
        <f>Info!B2</f>
        <v>0</v>
      </c>
      <c r="Y10" s="133"/>
      <c r="Z10" s="134"/>
      <c r="AF10" s="360">
        <f t="shared" si="20"/>
        <v>0</v>
      </c>
      <c r="AG10" s="360">
        <f t="shared" si="20"/>
        <v>0</v>
      </c>
      <c r="AH10" s="360">
        <f t="shared" si="20"/>
        <v>0</v>
      </c>
      <c r="AI10" s="360">
        <f t="shared" si="20"/>
        <v>0</v>
      </c>
      <c r="AJ10" s="360">
        <f t="shared" si="20"/>
        <v>0</v>
      </c>
      <c r="AK10" s="337"/>
      <c r="AL10" s="360">
        <f t="shared" si="10"/>
        <v>0</v>
      </c>
      <c r="AM10" s="360">
        <f t="shared" si="11"/>
        <v>0</v>
      </c>
      <c r="AN10" s="360">
        <f t="shared" si="12"/>
        <v>0</v>
      </c>
      <c r="AO10" s="360">
        <f t="shared" si="13"/>
        <v>0</v>
      </c>
      <c r="AP10" s="360">
        <f t="shared" si="14"/>
        <v>0</v>
      </c>
      <c r="AR10" s="337"/>
      <c r="AS10" s="337"/>
      <c r="AT10" s="337"/>
      <c r="AU10" s="338">
        <f t="shared" si="15"/>
        <v>0</v>
      </c>
      <c r="AV10" s="338">
        <f t="shared" si="16"/>
        <v>0</v>
      </c>
      <c r="AW10" s="338">
        <f t="shared" si="17"/>
        <v>0</v>
      </c>
      <c r="AX10" s="338">
        <f t="shared" si="18"/>
        <v>0</v>
      </c>
      <c r="AY10" s="338">
        <f t="shared" si="19"/>
        <v>0</v>
      </c>
      <c r="AZ10" s="337"/>
      <c r="BA10" s="360">
        <f t="shared" si="3"/>
        <v>0</v>
      </c>
      <c r="BB10" s="360">
        <f t="shared" si="4"/>
        <v>0</v>
      </c>
      <c r="BC10" s="360">
        <f t="shared" si="5"/>
        <v>0</v>
      </c>
      <c r="BD10" s="360">
        <f t="shared" si="6"/>
        <v>0</v>
      </c>
      <c r="BE10" s="360">
        <f t="shared" si="7"/>
        <v>0</v>
      </c>
      <c r="BF10" s="337"/>
      <c r="BG10" s="337" t="s">
        <v>581</v>
      </c>
      <c r="BH10" s="338">
        <f>MAX(BA10:BA12)</f>
        <v>0</v>
      </c>
      <c r="BI10" s="338">
        <f>MAX(BB10:BB12)</f>
        <v>0</v>
      </c>
      <c r="BJ10" s="338">
        <f>MAX(BC10:BC12)</f>
        <v>0</v>
      </c>
      <c r="BK10" s="338">
        <f>MAX(BD10:BD12)</f>
        <v>0</v>
      </c>
      <c r="BL10" s="338">
        <f>MAX(BE10:BE12)</f>
        <v>0</v>
      </c>
      <c r="BM10" s="337"/>
      <c r="BN10" s="338">
        <f>MAX(BA10:BE12)</f>
        <v>0</v>
      </c>
      <c r="BO10" s="338">
        <f>MIN(BA10:BE12)</f>
        <v>0</v>
      </c>
      <c r="BP10" s="338">
        <f>ABS(BN10)</f>
        <v>0</v>
      </c>
      <c r="BQ10" s="338">
        <f>ABS(BO10)</f>
        <v>0</v>
      </c>
      <c r="BR10" s="337"/>
      <c r="BS10" s="337">
        <v>3</v>
      </c>
      <c r="BT10" s="338">
        <f>MAX(BP10:BQ10)</f>
        <v>0</v>
      </c>
      <c r="BU10" s="337"/>
      <c r="BV10" s="337" t="s">
        <v>893</v>
      </c>
      <c r="BW10" s="337" t="str">
        <f>TEXT(BT10,"0.00000")&amp;""""</f>
        <v>0.00000"</v>
      </c>
      <c r="BX10" s="337"/>
      <c r="BY10" s="337">
        <v>3</v>
      </c>
      <c r="BZ10" s="361"/>
      <c r="CA10" s="337"/>
      <c r="CB10" s="337"/>
      <c r="CC10" s="337"/>
      <c r="CD10" s="337"/>
      <c r="CE10" s="337"/>
      <c r="CF10" s="337"/>
    </row>
    <row r="11" spans="1:84" x14ac:dyDescent="0.3">
      <c r="A11" s="335"/>
      <c r="B11" s="372">
        <v>3</v>
      </c>
      <c r="C11" s="363" t="s">
        <v>931</v>
      </c>
      <c r="D11" s="364"/>
      <c r="E11" s="364"/>
      <c r="F11" s="364"/>
      <c r="G11" s="364"/>
      <c r="H11" s="364"/>
      <c r="I11" s="335"/>
      <c r="J11" s="62"/>
      <c r="K11" s="62"/>
      <c r="L11" s="62"/>
      <c r="M11" s="62"/>
      <c r="N11" s="62"/>
      <c r="O11" s="62"/>
      <c r="P11" s="62"/>
      <c r="Q11" s="359"/>
      <c r="R11" s="62"/>
      <c r="S11" s="62"/>
      <c r="T11" s="62"/>
      <c r="V11" s="137"/>
      <c r="W11" s="140" t="s">
        <v>496</v>
      </c>
      <c r="X11" s="132" t="e">
        <f>Info!B14</f>
        <v>#N/A</v>
      </c>
      <c r="Y11" s="133"/>
      <c r="Z11" s="134"/>
      <c r="AF11" s="360">
        <f t="shared" si="20"/>
        <v>0</v>
      </c>
      <c r="AG11" s="360">
        <f t="shared" si="20"/>
        <v>0</v>
      </c>
      <c r="AH11" s="360">
        <f t="shared" si="20"/>
        <v>0</v>
      </c>
      <c r="AI11" s="360">
        <f t="shared" si="20"/>
        <v>0</v>
      </c>
      <c r="AJ11" s="360">
        <f t="shared" si="20"/>
        <v>0</v>
      </c>
      <c r="AK11" s="337"/>
      <c r="AL11" s="360">
        <f t="shared" si="10"/>
        <v>0</v>
      </c>
      <c r="AM11" s="360">
        <f t="shared" si="11"/>
        <v>0</v>
      </c>
      <c r="AN11" s="360">
        <f t="shared" si="12"/>
        <v>0</v>
      </c>
      <c r="AO11" s="360">
        <f t="shared" si="13"/>
        <v>0</v>
      </c>
      <c r="AP11" s="360">
        <f t="shared" si="14"/>
        <v>0</v>
      </c>
      <c r="AR11" s="337"/>
      <c r="AS11" s="337"/>
      <c r="AT11" s="337"/>
      <c r="AU11" s="338">
        <f t="shared" si="15"/>
        <v>0</v>
      </c>
      <c r="AV11" s="338">
        <f t="shared" si="16"/>
        <v>0</v>
      </c>
      <c r="AW11" s="338">
        <f t="shared" si="17"/>
        <v>0</v>
      </c>
      <c r="AX11" s="338">
        <f t="shared" si="18"/>
        <v>0</v>
      </c>
      <c r="AY11" s="338">
        <f t="shared" si="19"/>
        <v>0</v>
      </c>
      <c r="AZ11" s="337"/>
      <c r="BA11" s="360">
        <f t="shared" si="3"/>
        <v>0</v>
      </c>
      <c r="BB11" s="360">
        <f t="shared" si="4"/>
        <v>0</v>
      </c>
      <c r="BC11" s="360">
        <f t="shared" si="5"/>
        <v>0</v>
      </c>
      <c r="BD11" s="360">
        <f t="shared" si="6"/>
        <v>0</v>
      </c>
      <c r="BE11" s="360">
        <f t="shared" si="7"/>
        <v>0</v>
      </c>
      <c r="BF11" s="337"/>
      <c r="BG11" s="337" t="s">
        <v>582</v>
      </c>
      <c r="BH11" s="338">
        <f>MIN(BA10:BA12)</f>
        <v>0</v>
      </c>
      <c r="BI11" s="338">
        <f>MIN(BB10:BB12)</f>
        <v>0</v>
      </c>
      <c r="BJ11" s="338">
        <f>MIN(BC10:BC12)</f>
        <v>0</v>
      </c>
      <c r="BK11" s="338">
        <f>MIN(BD10:BD12)</f>
        <v>0</v>
      </c>
      <c r="BL11" s="338">
        <f>MIN(BE10:BE12)</f>
        <v>0</v>
      </c>
      <c r="BM11" s="337"/>
      <c r="BN11" s="338"/>
      <c r="BO11" s="338"/>
      <c r="BP11" s="338"/>
      <c r="BQ11" s="338"/>
      <c r="BR11" s="337"/>
      <c r="BS11" s="337"/>
      <c r="BT11" s="337"/>
      <c r="BU11" s="337"/>
      <c r="BV11" s="337"/>
      <c r="BW11" s="337"/>
      <c r="BX11" s="337"/>
      <c r="BY11" s="337"/>
      <c r="BZ11" s="355"/>
      <c r="CA11" s="337"/>
      <c r="CB11" s="337"/>
      <c r="CC11" s="337"/>
      <c r="CD11" s="337"/>
      <c r="CE11" s="337"/>
      <c r="CF11" s="337"/>
    </row>
    <row r="12" spans="1:84" x14ac:dyDescent="0.3">
      <c r="A12" s="335"/>
      <c r="B12" s="373" t="s">
        <v>899</v>
      </c>
      <c r="C12" s="366" t="s">
        <v>932</v>
      </c>
      <c r="D12" s="367"/>
      <c r="E12" s="367"/>
      <c r="F12" s="367"/>
      <c r="G12" s="367"/>
      <c r="H12" s="367"/>
      <c r="I12" s="335"/>
      <c r="J12" s="62"/>
      <c r="K12" s="62"/>
      <c r="L12" s="62"/>
      <c r="M12" s="62"/>
      <c r="N12" s="62"/>
      <c r="O12" s="62"/>
      <c r="P12" s="62"/>
      <c r="Q12" s="359"/>
      <c r="R12" s="62"/>
      <c r="S12" s="62"/>
      <c r="T12" s="62"/>
      <c r="V12" s="137"/>
      <c r="W12" s="140" t="s">
        <v>498</v>
      </c>
      <c r="X12" s="135">
        <f>Info!B8</f>
        <v>0</v>
      </c>
      <c r="Y12" s="133"/>
      <c r="Z12" s="134"/>
      <c r="AF12" s="360">
        <f t="shared" si="20"/>
        <v>0</v>
      </c>
      <c r="AG12" s="360">
        <f t="shared" si="20"/>
        <v>0</v>
      </c>
      <c r="AH12" s="360">
        <f t="shared" si="20"/>
        <v>0</v>
      </c>
      <c r="AI12" s="360">
        <f t="shared" si="20"/>
        <v>0</v>
      </c>
      <c r="AJ12" s="360">
        <f t="shared" si="20"/>
        <v>0</v>
      </c>
      <c r="AK12" s="337"/>
      <c r="AL12" s="360">
        <f t="shared" si="10"/>
        <v>0</v>
      </c>
      <c r="AM12" s="360">
        <f t="shared" si="11"/>
        <v>0</v>
      </c>
      <c r="AN12" s="360">
        <f t="shared" si="12"/>
        <v>0</v>
      </c>
      <c r="AO12" s="360">
        <f t="shared" si="13"/>
        <v>0</v>
      </c>
      <c r="AP12" s="360">
        <f t="shared" si="14"/>
        <v>0</v>
      </c>
      <c r="AR12" s="337"/>
      <c r="AS12" s="337"/>
      <c r="AT12" s="337"/>
      <c r="AU12" s="338">
        <f t="shared" si="15"/>
        <v>0</v>
      </c>
      <c r="AV12" s="338">
        <f t="shared" si="16"/>
        <v>0</v>
      </c>
      <c r="AW12" s="338">
        <f t="shared" si="17"/>
        <v>0</v>
      </c>
      <c r="AX12" s="338">
        <f t="shared" si="18"/>
        <v>0</v>
      </c>
      <c r="AY12" s="338">
        <f t="shared" si="19"/>
        <v>0</v>
      </c>
      <c r="AZ12" s="337"/>
      <c r="BA12" s="360">
        <f t="shared" si="3"/>
        <v>0</v>
      </c>
      <c r="BB12" s="360">
        <f t="shared" si="4"/>
        <v>0</v>
      </c>
      <c r="BC12" s="360">
        <f t="shared" si="5"/>
        <v>0</v>
      </c>
      <c r="BD12" s="360">
        <f t="shared" si="6"/>
        <v>0</v>
      </c>
      <c r="BE12" s="360">
        <f t="shared" si="7"/>
        <v>0</v>
      </c>
      <c r="BF12" s="337"/>
      <c r="BG12" s="337" t="s">
        <v>897</v>
      </c>
      <c r="BH12" s="338">
        <f>BH10-BH11</f>
        <v>0</v>
      </c>
      <c r="BI12" s="338">
        <f>BI10-BI11</f>
        <v>0</v>
      </c>
      <c r="BJ12" s="338">
        <f>BJ10-BJ11</f>
        <v>0</v>
      </c>
      <c r="BK12" s="338">
        <f>BK10-BK11</f>
        <v>0</v>
      </c>
      <c r="BL12" s="338">
        <f>BL10-BL11</f>
        <v>0</v>
      </c>
      <c r="BM12" s="338"/>
      <c r="BN12" s="338"/>
      <c r="BO12" s="338"/>
      <c r="BP12" s="338"/>
      <c r="BQ12" s="338"/>
      <c r="BR12" s="337"/>
      <c r="BS12" s="337"/>
      <c r="BT12" s="337"/>
      <c r="BU12" s="337"/>
      <c r="BV12" s="337"/>
      <c r="BW12" s="337"/>
      <c r="BX12" s="337"/>
      <c r="BY12" s="337"/>
      <c r="BZ12" s="355"/>
      <c r="CA12" s="337"/>
      <c r="CB12" s="337"/>
      <c r="CC12" s="337"/>
      <c r="CD12" s="337"/>
      <c r="CE12" s="337"/>
      <c r="CF12" s="337"/>
    </row>
    <row r="13" spans="1:84" ht="15.6" x14ac:dyDescent="0.3">
      <c r="A13" s="335"/>
      <c r="B13" s="374" t="s">
        <v>900</v>
      </c>
      <c r="C13" s="357" t="s">
        <v>864</v>
      </c>
      <c r="D13" s="358"/>
      <c r="E13" s="358"/>
      <c r="F13" s="358"/>
      <c r="G13" s="358"/>
      <c r="H13" s="358"/>
      <c r="I13" s="335"/>
      <c r="J13" s="62"/>
      <c r="K13" s="62"/>
      <c r="L13" s="62"/>
      <c r="M13" s="62"/>
      <c r="N13" s="62"/>
      <c r="O13" s="62"/>
      <c r="P13" s="62"/>
      <c r="Q13" s="359"/>
      <c r="R13" s="62"/>
      <c r="S13" s="62"/>
      <c r="T13" s="62"/>
      <c r="V13" s="137"/>
      <c r="W13" s="140" t="s">
        <v>497</v>
      </c>
      <c r="X13" s="136">
        <f>Info!B5</f>
        <v>0</v>
      </c>
      <c r="Y13" s="133"/>
      <c r="Z13" s="134"/>
      <c r="AF13" s="360">
        <f t="shared" si="20"/>
        <v>0</v>
      </c>
      <c r="AG13" s="360">
        <f t="shared" si="20"/>
        <v>0</v>
      </c>
      <c r="AH13" s="360">
        <f t="shared" si="20"/>
        <v>0</v>
      </c>
      <c r="AI13" s="360">
        <f t="shared" si="20"/>
        <v>0</v>
      </c>
      <c r="AJ13" s="360">
        <f t="shared" si="20"/>
        <v>0</v>
      </c>
      <c r="AK13" s="337"/>
      <c r="AL13" s="360">
        <f t="shared" si="10"/>
        <v>0</v>
      </c>
      <c r="AM13" s="360">
        <f t="shared" si="11"/>
        <v>0</v>
      </c>
      <c r="AN13" s="360">
        <f t="shared" si="12"/>
        <v>0</v>
      </c>
      <c r="AO13" s="360">
        <f t="shared" si="13"/>
        <v>0</v>
      </c>
      <c r="AP13" s="360">
        <f t="shared" si="14"/>
        <v>0</v>
      </c>
      <c r="AR13" s="337"/>
      <c r="AS13" s="337"/>
      <c r="AT13" s="337"/>
      <c r="AU13" s="338">
        <f t="shared" si="15"/>
        <v>0</v>
      </c>
      <c r="AV13" s="338">
        <f t="shared" si="16"/>
        <v>0</v>
      </c>
      <c r="AW13" s="338">
        <f t="shared" si="17"/>
        <v>0</v>
      </c>
      <c r="AX13" s="338">
        <f t="shared" si="18"/>
        <v>0</v>
      </c>
      <c r="AY13" s="338">
        <f t="shared" si="19"/>
        <v>0</v>
      </c>
      <c r="AZ13" s="337"/>
      <c r="BA13" s="360">
        <f t="shared" si="3"/>
        <v>0</v>
      </c>
      <c r="BB13" s="360">
        <f t="shared" si="4"/>
        <v>0</v>
      </c>
      <c r="BC13" s="360">
        <f t="shared" si="5"/>
        <v>0</v>
      </c>
      <c r="BD13" s="360">
        <f t="shared" si="6"/>
        <v>0</v>
      </c>
      <c r="BE13" s="360">
        <f t="shared" si="7"/>
        <v>0</v>
      </c>
      <c r="BF13" s="337"/>
      <c r="BG13" s="337" t="s">
        <v>581</v>
      </c>
      <c r="BH13" s="338">
        <f>MAX(BA13:BA15)</f>
        <v>0</v>
      </c>
      <c r="BI13" s="338">
        <f>MAX(BB13:BB15)</f>
        <v>0</v>
      </c>
      <c r="BJ13" s="338">
        <f>MAX(BC13:BC15)</f>
        <v>0</v>
      </c>
      <c r="BK13" s="338">
        <f>MAX(BD13:BD15)</f>
        <v>0</v>
      </c>
      <c r="BL13" s="338">
        <f>MAX(BE13:BE15)</f>
        <v>0</v>
      </c>
      <c r="BM13" s="337"/>
      <c r="BN13" s="338">
        <f>MAX(BA13:BE15)</f>
        <v>0</v>
      </c>
      <c r="BO13" s="338">
        <f>MIN(BA13:BE15)</f>
        <v>0</v>
      </c>
      <c r="BP13" s="338">
        <f>ABS(BN13)</f>
        <v>0</v>
      </c>
      <c r="BQ13" s="338">
        <f>ABS(BO13)</f>
        <v>0</v>
      </c>
      <c r="BR13" s="337"/>
      <c r="BS13" s="337">
        <v>4</v>
      </c>
      <c r="BT13" s="338">
        <f>MAX(BP13:BQ13)</f>
        <v>0</v>
      </c>
      <c r="BU13" s="337"/>
      <c r="BV13" s="337" t="s">
        <v>893</v>
      </c>
      <c r="BW13" s="337" t="str">
        <f>TEXT(BT13,"0.00000")&amp;""""</f>
        <v>0.00000"</v>
      </c>
      <c r="BX13" s="337"/>
      <c r="BY13" s="337">
        <v>4</v>
      </c>
      <c r="BZ13" s="361"/>
      <c r="CA13" s="337"/>
      <c r="CB13" s="337"/>
      <c r="CC13" s="337"/>
      <c r="CD13" s="337"/>
      <c r="CE13" s="337"/>
      <c r="CF13" s="337"/>
    </row>
    <row r="14" spans="1:84" x14ac:dyDescent="0.3">
      <c r="A14" s="335"/>
      <c r="B14" s="375">
        <v>4</v>
      </c>
      <c r="C14" s="363" t="s">
        <v>931</v>
      </c>
      <c r="D14" s="364"/>
      <c r="E14" s="364"/>
      <c r="F14" s="364"/>
      <c r="G14" s="364"/>
      <c r="H14" s="364"/>
      <c r="I14" s="335"/>
      <c r="J14" s="62"/>
      <c r="K14" s="62"/>
      <c r="L14" s="62"/>
      <c r="M14" s="62"/>
      <c r="N14" s="62"/>
      <c r="O14" s="62"/>
      <c r="P14" s="62"/>
      <c r="Q14" s="359"/>
      <c r="R14" s="62"/>
      <c r="S14" s="62"/>
      <c r="T14" s="62"/>
      <c r="V14" s="137"/>
      <c r="W14" s="140" t="s">
        <v>549</v>
      </c>
      <c r="X14" s="132">
        <f>Info!B6</f>
        <v>0</v>
      </c>
      <c r="Y14" s="133"/>
      <c r="Z14" s="134"/>
      <c r="AF14" s="360">
        <f t="shared" si="20"/>
        <v>0</v>
      </c>
      <c r="AG14" s="360">
        <f t="shared" si="20"/>
        <v>0</v>
      </c>
      <c r="AH14" s="360">
        <f t="shared" si="20"/>
        <v>0</v>
      </c>
      <c r="AI14" s="360">
        <f t="shared" si="20"/>
        <v>0</v>
      </c>
      <c r="AJ14" s="360">
        <f t="shared" si="20"/>
        <v>0</v>
      </c>
      <c r="AK14" s="337"/>
      <c r="AL14" s="360">
        <f t="shared" si="10"/>
        <v>0</v>
      </c>
      <c r="AM14" s="360">
        <f t="shared" si="11"/>
        <v>0</v>
      </c>
      <c r="AN14" s="360">
        <f t="shared" si="12"/>
        <v>0</v>
      </c>
      <c r="AO14" s="360">
        <f t="shared" si="13"/>
        <v>0</v>
      </c>
      <c r="AP14" s="360">
        <f t="shared" si="14"/>
        <v>0</v>
      </c>
      <c r="AR14" s="337"/>
      <c r="AS14" s="337"/>
      <c r="AT14" s="337"/>
      <c r="AU14" s="338">
        <f t="shared" si="15"/>
        <v>0</v>
      </c>
      <c r="AV14" s="338">
        <f t="shared" si="16"/>
        <v>0</v>
      </c>
      <c r="AW14" s="338">
        <f t="shared" si="17"/>
        <v>0</v>
      </c>
      <c r="AX14" s="338">
        <f t="shared" si="18"/>
        <v>0</v>
      </c>
      <c r="AY14" s="338">
        <f t="shared" si="19"/>
        <v>0</v>
      </c>
      <c r="AZ14" s="337"/>
      <c r="BA14" s="360">
        <f t="shared" si="3"/>
        <v>0</v>
      </c>
      <c r="BB14" s="360">
        <f t="shared" si="4"/>
        <v>0</v>
      </c>
      <c r="BC14" s="360">
        <f t="shared" si="5"/>
        <v>0</v>
      </c>
      <c r="BD14" s="360">
        <f t="shared" si="6"/>
        <v>0</v>
      </c>
      <c r="BE14" s="360">
        <f t="shared" si="7"/>
        <v>0</v>
      </c>
      <c r="BF14" s="337"/>
      <c r="BG14" s="337" t="s">
        <v>582</v>
      </c>
      <c r="BH14" s="338">
        <f>MIN(BA13:BA15)</f>
        <v>0</v>
      </c>
      <c r="BI14" s="338">
        <f>MIN(BB13:BB15)</f>
        <v>0</v>
      </c>
      <c r="BJ14" s="338">
        <f>MIN(BC13:BC15)</f>
        <v>0</v>
      </c>
      <c r="BK14" s="338">
        <f>MIN(BD13:BD15)</f>
        <v>0</v>
      </c>
      <c r="BL14" s="338">
        <f>MIN(BE13:BE15)</f>
        <v>0</v>
      </c>
      <c r="BM14" s="337"/>
      <c r="BN14" s="338"/>
      <c r="BO14" s="338"/>
      <c r="BP14" s="338"/>
      <c r="BQ14" s="338"/>
      <c r="BR14" s="337"/>
      <c r="BS14" s="337"/>
      <c r="BT14" s="337"/>
      <c r="BU14" s="337"/>
      <c r="BV14" s="337"/>
      <c r="BW14" s="337"/>
      <c r="BX14" s="337"/>
      <c r="BY14" s="337"/>
      <c r="BZ14" s="355"/>
      <c r="CA14" s="337"/>
      <c r="CB14" s="337"/>
      <c r="CC14" s="337"/>
      <c r="CD14" s="337"/>
      <c r="CE14" s="337"/>
      <c r="CF14" s="337"/>
    </row>
    <row r="15" spans="1:84" x14ac:dyDescent="0.3">
      <c r="A15" s="335"/>
      <c r="B15" s="374" t="s">
        <v>895</v>
      </c>
      <c r="C15" s="366" t="s">
        <v>932</v>
      </c>
      <c r="D15" s="367"/>
      <c r="E15" s="367"/>
      <c r="F15" s="367"/>
      <c r="G15" s="367"/>
      <c r="H15" s="367"/>
      <c r="I15" s="335"/>
      <c r="J15" s="62"/>
      <c r="K15" s="62"/>
      <c r="L15" s="62"/>
      <c r="M15" s="62"/>
      <c r="N15" s="62"/>
      <c r="O15" s="62"/>
      <c r="P15" s="62"/>
      <c r="Q15" s="359"/>
      <c r="R15" s="62"/>
      <c r="S15" s="62"/>
      <c r="T15" s="62"/>
      <c r="V15" s="137"/>
      <c r="W15" s="140" t="s">
        <v>552</v>
      </c>
      <c r="X15" s="164">
        <f>Switches!BJ4</f>
        <v>1</v>
      </c>
      <c r="Y15" s="138" t="s">
        <v>548</v>
      </c>
      <c r="Z15" s="323">
        <f>Switches!BI8</f>
        <v>1</v>
      </c>
      <c r="AF15" s="360">
        <f t="shared" si="20"/>
        <v>0</v>
      </c>
      <c r="AG15" s="360">
        <f t="shared" si="20"/>
        <v>0</v>
      </c>
      <c r="AH15" s="360">
        <f t="shared" si="20"/>
        <v>0</v>
      </c>
      <c r="AI15" s="360">
        <f t="shared" si="20"/>
        <v>0</v>
      </c>
      <c r="AJ15" s="360">
        <f t="shared" si="20"/>
        <v>0</v>
      </c>
      <c r="AK15" s="337"/>
      <c r="AL15" s="360">
        <f t="shared" si="10"/>
        <v>0</v>
      </c>
      <c r="AM15" s="360">
        <f t="shared" si="11"/>
        <v>0</v>
      </c>
      <c r="AN15" s="360">
        <f t="shared" si="12"/>
        <v>0</v>
      </c>
      <c r="AO15" s="360">
        <f t="shared" si="13"/>
        <v>0</v>
      </c>
      <c r="AP15" s="360">
        <f t="shared" si="14"/>
        <v>0</v>
      </c>
      <c r="AR15" s="337"/>
      <c r="AS15" s="337"/>
      <c r="AT15" s="337"/>
      <c r="AU15" s="338">
        <f t="shared" si="15"/>
        <v>0</v>
      </c>
      <c r="AV15" s="338">
        <f t="shared" si="16"/>
        <v>0</v>
      </c>
      <c r="AW15" s="338">
        <f t="shared" si="17"/>
        <v>0</v>
      </c>
      <c r="AX15" s="338">
        <f t="shared" si="18"/>
        <v>0</v>
      </c>
      <c r="AY15" s="338">
        <f t="shared" si="19"/>
        <v>0</v>
      </c>
      <c r="AZ15" s="337"/>
      <c r="BA15" s="360">
        <f t="shared" si="3"/>
        <v>0</v>
      </c>
      <c r="BB15" s="360">
        <f t="shared" si="4"/>
        <v>0</v>
      </c>
      <c r="BC15" s="360">
        <f t="shared" si="5"/>
        <v>0</v>
      </c>
      <c r="BD15" s="360">
        <f t="shared" si="6"/>
        <v>0</v>
      </c>
      <c r="BE15" s="360">
        <f t="shared" si="7"/>
        <v>0</v>
      </c>
      <c r="BF15" s="337"/>
      <c r="BG15" s="337" t="s">
        <v>897</v>
      </c>
      <c r="BH15" s="338">
        <f>BH13-BH14</f>
        <v>0</v>
      </c>
      <c r="BI15" s="338">
        <f>BI13-BI14</f>
        <v>0</v>
      </c>
      <c r="BJ15" s="338">
        <f>BJ13-BJ14</f>
        <v>0</v>
      </c>
      <c r="BK15" s="338">
        <f>BK13-BK14</f>
        <v>0</v>
      </c>
      <c r="BL15" s="338">
        <f>BL13-BL14</f>
        <v>0</v>
      </c>
      <c r="BM15" s="338"/>
      <c r="BN15" s="338"/>
      <c r="BO15" s="338"/>
      <c r="BP15" s="338"/>
      <c r="BQ15" s="338"/>
      <c r="BR15" s="337"/>
      <c r="BS15" s="337"/>
      <c r="BT15" s="337"/>
      <c r="BU15" s="337"/>
      <c r="BV15" s="337"/>
      <c r="BW15" s="337"/>
      <c r="BX15" s="337"/>
      <c r="BY15" s="337"/>
      <c r="BZ15" s="355"/>
      <c r="CA15" s="337"/>
      <c r="CB15" s="337"/>
      <c r="CC15" s="337"/>
      <c r="CD15" s="337"/>
      <c r="CE15" s="337"/>
      <c r="CF15" s="337"/>
    </row>
    <row r="16" spans="1:84" ht="15.6" x14ac:dyDescent="0.3">
      <c r="A16" s="335"/>
      <c r="B16" s="376" t="s">
        <v>900</v>
      </c>
      <c r="C16" s="357" t="s">
        <v>864</v>
      </c>
      <c r="D16" s="358"/>
      <c r="E16" s="358"/>
      <c r="F16" s="358"/>
      <c r="G16" s="358"/>
      <c r="H16" s="358"/>
      <c r="I16" s="335"/>
      <c r="J16" s="62"/>
      <c r="K16" s="62"/>
      <c r="L16" s="62"/>
      <c r="M16" s="62"/>
      <c r="N16" s="62"/>
      <c r="O16" s="62"/>
      <c r="P16" s="62"/>
      <c r="Q16" s="359"/>
      <c r="R16" s="62"/>
      <c r="S16" s="62"/>
      <c r="T16" s="62"/>
      <c r="V16" s="137"/>
      <c r="W16" s="140" t="s">
        <v>521</v>
      </c>
      <c r="X16" s="132" t="e">
        <f>Switches!J4</f>
        <v>#N/A</v>
      </c>
      <c r="Y16" s="138" t="s">
        <v>557</v>
      </c>
      <c r="Z16" s="183" t="b">
        <f>Switches!Y9</f>
        <v>0</v>
      </c>
      <c r="AF16" s="360">
        <f t="shared" si="20"/>
        <v>0</v>
      </c>
      <c r="AG16" s="360">
        <f t="shared" si="20"/>
        <v>0</v>
      </c>
      <c r="AH16" s="360">
        <f t="shared" si="20"/>
        <v>0</v>
      </c>
      <c r="AI16" s="360">
        <f t="shared" si="20"/>
        <v>0</v>
      </c>
      <c r="AJ16" s="360">
        <f t="shared" si="20"/>
        <v>0</v>
      </c>
      <c r="AL16" s="360">
        <f t="shared" si="10"/>
        <v>0</v>
      </c>
      <c r="AM16" s="360">
        <f t="shared" si="11"/>
        <v>0</v>
      </c>
      <c r="AN16" s="360">
        <f t="shared" si="12"/>
        <v>0</v>
      </c>
      <c r="AO16" s="360">
        <f t="shared" si="13"/>
        <v>0</v>
      </c>
      <c r="AP16" s="360">
        <f t="shared" si="14"/>
        <v>0</v>
      </c>
      <c r="AT16" s="337"/>
      <c r="AU16" s="338">
        <f t="shared" si="15"/>
        <v>0</v>
      </c>
      <c r="AV16" s="338">
        <f t="shared" si="16"/>
        <v>0</v>
      </c>
      <c r="AW16" s="338">
        <f t="shared" si="17"/>
        <v>0</v>
      </c>
      <c r="AX16" s="338">
        <f t="shared" si="18"/>
        <v>0</v>
      </c>
      <c r="AY16" s="338">
        <f t="shared" si="19"/>
        <v>0</v>
      </c>
      <c r="BA16" s="360">
        <f t="shared" si="3"/>
        <v>0</v>
      </c>
      <c r="BB16" s="360">
        <f t="shared" si="4"/>
        <v>0</v>
      </c>
      <c r="BC16" s="360">
        <f t="shared" si="5"/>
        <v>0</v>
      </c>
      <c r="BD16" s="360">
        <f t="shared" si="6"/>
        <v>0</v>
      </c>
      <c r="BE16" s="360">
        <f t="shared" si="7"/>
        <v>0</v>
      </c>
      <c r="BG16" s="337" t="s">
        <v>581</v>
      </c>
      <c r="BH16" s="338">
        <f>MAX(BA16:BA18)</f>
        <v>0</v>
      </c>
      <c r="BI16" s="338">
        <f>MAX(BB16:BB18)</f>
        <v>0</v>
      </c>
      <c r="BJ16" s="338">
        <f>MAX(BC16:BC18)</f>
        <v>0</v>
      </c>
      <c r="BK16" s="338">
        <f>MAX(BD16:BD18)</f>
        <v>0</v>
      </c>
      <c r="BL16" s="338">
        <f>MAX(BE16:BE18)</f>
        <v>0</v>
      </c>
      <c r="BN16" s="338">
        <f>MAX(BA16:BE18)</f>
        <v>0</v>
      </c>
      <c r="BO16" s="338">
        <f>MIN(BA16:BE18)</f>
        <v>0</v>
      </c>
      <c r="BP16" s="338">
        <f t="shared" ref="BP16:BQ16" si="22">ABS(BN16)</f>
        <v>0</v>
      </c>
      <c r="BQ16" s="338">
        <f t="shared" si="22"/>
        <v>0</v>
      </c>
      <c r="BS16" s="337">
        <v>5</v>
      </c>
      <c r="BT16" s="338">
        <f t="shared" ref="BT16" si="23">MAX(BP16:BQ16)</f>
        <v>0</v>
      </c>
      <c r="BU16" s="337"/>
      <c r="BV16" s="337" t="s">
        <v>893</v>
      </c>
      <c r="BW16" s="337" t="str">
        <f>TEXT(BT16,"0.00000")&amp;""""</f>
        <v>0.00000"</v>
      </c>
      <c r="BX16" s="337"/>
      <c r="BY16" s="337">
        <v>5</v>
      </c>
      <c r="BZ16" s="361"/>
      <c r="CA16" s="337"/>
      <c r="CB16" s="337"/>
      <c r="CC16" s="337"/>
      <c r="CD16" s="337"/>
      <c r="CE16" s="337"/>
    </row>
    <row r="17" spans="1:83" x14ac:dyDescent="0.3">
      <c r="A17" s="335"/>
      <c r="B17" s="377">
        <v>5</v>
      </c>
      <c r="C17" s="363" t="s">
        <v>931</v>
      </c>
      <c r="D17" s="364"/>
      <c r="E17" s="364"/>
      <c r="F17" s="364"/>
      <c r="G17" s="364"/>
      <c r="H17" s="364"/>
      <c r="I17" s="335"/>
      <c r="J17" s="62"/>
      <c r="K17" s="62"/>
      <c r="L17" s="62"/>
      <c r="M17" s="62"/>
      <c r="N17" s="62"/>
      <c r="O17" s="62"/>
      <c r="P17" s="62"/>
      <c r="Q17" s="359"/>
      <c r="R17" s="62"/>
      <c r="S17" s="62"/>
      <c r="T17" s="62"/>
      <c r="V17" s="137"/>
      <c r="W17" s="140" t="s">
        <v>550</v>
      </c>
      <c r="X17" s="442">
        <f>Switches!AC2</f>
        <v>1</v>
      </c>
      <c r="Y17" s="133" t="str">
        <f>IF(X17=1,Switches!AD2,IF(X17=2,Switches!AD3,IF(X17=3,Switches!AD4,"error")))</f>
        <v>Max Dev</v>
      </c>
      <c r="Z17" s="134"/>
      <c r="AF17" s="360">
        <f t="shared" si="20"/>
        <v>0</v>
      </c>
      <c r="AG17" s="360">
        <f t="shared" si="20"/>
        <v>0</v>
      </c>
      <c r="AH17" s="360">
        <f t="shared" si="20"/>
        <v>0</v>
      </c>
      <c r="AI17" s="360">
        <f t="shared" si="20"/>
        <v>0</v>
      </c>
      <c r="AJ17" s="360">
        <f t="shared" si="20"/>
        <v>0</v>
      </c>
      <c r="AL17" s="360">
        <f t="shared" si="10"/>
        <v>0</v>
      </c>
      <c r="AM17" s="360">
        <f t="shared" si="11"/>
        <v>0</v>
      </c>
      <c r="AN17" s="360">
        <f t="shared" si="12"/>
        <v>0</v>
      </c>
      <c r="AO17" s="360">
        <f t="shared" si="13"/>
        <v>0</v>
      </c>
      <c r="AP17" s="360">
        <f t="shared" si="14"/>
        <v>0</v>
      </c>
      <c r="AT17" s="337"/>
      <c r="AU17" s="338">
        <f t="shared" si="15"/>
        <v>0</v>
      </c>
      <c r="AV17" s="338">
        <f t="shared" si="16"/>
        <v>0</v>
      </c>
      <c r="AW17" s="338">
        <f t="shared" si="17"/>
        <v>0</v>
      </c>
      <c r="AX17" s="338">
        <f t="shared" si="18"/>
        <v>0</v>
      </c>
      <c r="AY17" s="338">
        <f t="shared" si="19"/>
        <v>0</v>
      </c>
      <c r="BA17" s="360">
        <f t="shared" si="3"/>
        <v>0</v>
      </c>
      <c r="BB17" s="360">
        <f t="shared" si="4"/>
        <v>0</v>
      </c>
      <c r="BC17" s="360">
        <f t="shared" si="5"/>
        <v>0</v>
      </c>
      <c r="BD17" s="360">
        <f t="shared" si="6"/>
        <v>0</v>
      </c>
      <c r="BE17" s="360">
        <f t="shared" si="7"/>
        <v>0</v>
      </c>
      <c r="BG17" s="337" t="s">
        <v>582</v>
      </c>
      <c r="BH17" s="338">
        <f>MIN(BA16:BA18)</f>
        <v>0</v>
      </c>
      <c r="BI17" s="338">
        <f>MIN(BB16:BB18)</f>
        <v>0</v>
      </c>
      <c r="BJ17" s="338">
        <f>MIN(BC16:BC18)</f>
        <v>0</v>
      </c>
      <c r="BK17" s="338">
        <f>MIN(BD16:BD18)</f>
        <v>0</v>
      </c>
      <c r="BL17" s="338">
        <f>MIN(BE16:BE18)</f>
        <v>0</v>
      </c>
      <c r="BN17" s="338"/>
      <c r="BO17" s="338"/>
      <c r="BP17" s="338"/>
      <c r="BQ17" s="338"/>
      <c r="BS17" s="337"/>
      <c r="BT17" s="337"/>
      <c r="BU17" s="337"/>
      <c r="BV17" s="337"/>
      <c r="BW17" s="337"/>
      <c r="BX17" s="337"/>
      <c r="BY17" s="337"/>
      <c r="BZ17" s="355"/>
      <c r="CA17" s="337"/>
      <c r="CB17" s="337"/>
      <c r="CC17" s="337"/>
      <c r="CD17" s="337"/>
      <c r="CE17" s="337"/>
    </row>
    <row r="18" spans="1:83" x14ac:dyDescent="0.3">
      <c r="A18" s="335"/>
      <c r="B18" s="378" t="s">
        <v>898</v>
      </c>
      <c r="C18" s="366" t="s">
        <v>932</v>
      </c>
      <c r="D18" s="367"/>
      <c r="E18" s="367"/>
      <c r="F18" s="367"/>
      <c r="G18" s="367"/>
      <c r="H18" s="367"/>
      <c r="I18" s="335"/>
      <c r="J18" s="62"/>
      <c r="K18" s="62"/>
      <c r="L18" s="62"/>
      <c r="M18" s="62"/>
      <c r="N18" s="62"/>
      <c r="O18" s="62"/>
      <c r="P18" s="62"/>
      <c r="Q18" s="359"/>
      <c r="R18" s="62"/>
      <c r="S18" s="62"/>
      <c r="T18" s="62"/>
      <c r="V18" s="137"/>
      <c r="W18" s="140" t="s">
        <v>594</v>
      </c>
      <c r="X18" s="132" t="e">
        <f>Info!B16</f>
        <v>#N/A</v>
      </c>
      <c r="Y18" s="133"/>
      <c r="Z18" s="134"/>
      <c r="AF18" s="360">
        <f t="shared" si="20"/>
        <v>0</v>
      </c>
      <c r="AG18" s="360">
        <f t="shared" si="20"/>
        <v>0</v>
      </c>
      <c r="AH18" s="360">
        <f t="shared" si="20"/>
        <v>0</v>
      </c>
      <c r="AI18" s="360">
        <f t="shared" si="20"/>
        <v>0</v>
      </c>
      <c r="AJ18" s="360">
        <f t="shared" si="20"/>
        <v>0</v>
      </c>
      <c r="AL18" s="360">
        <f t="shared" si="10"/>
        <v>0</v>
      </c>
      <c r="AM18" s="360">
        <f t="shared" si="11"/>
        <v>0</v>
      </c>
      <c r="AN18" s="360">
        <f t="shared" si="12"/>
        <v>0</v>
      </c>
      <c r="AO18" s="360">
        <f t="shared" si="13"/>
        <v>0</v>
      </c>
      <c r="AP18" s="360">
        <f t="shared" si="14"/>
        <v>0</v>
      </c>
      <c r="AT18" s="337"/>
      <c r="AU18" s="338">
        <f t="shared" si="15"/>
        <v>0</v>
      </c>
      <c r="AV18" s="338">
        <f t="shared" si="16"/>
        <v>0</v>
      </c>
      <c r="AW18" s="338">
        <f t="shared" si="17"/>
        <v>0</v>
      </c>
      <c r="AX18" s="338">
        <f t="shared" si="18"/>
        <v>0</v>
      </c>
      <c r="AY18" s="338">
        <f t="shared" si="19"/>
        <v>0</v>
      </c>
      <c r="BA18" s="360">
        <f t="shared" si="3"/>
        <v>0</v>
      </c>
      <c r="BB18" s="360">
        <f t="shared" si="4"/>
        <v>0</v>
      </c>
      <c r="BC18" s="360">
        <f t="shared" si="5"/>
        <v>0</v>
      </c>
      <c r="BD18" s="360">
        <f t="shared" si="6"/>
        <v>0</v>
      </c>
      <c r="BE18" s="360">
        <f t="shared" si="7"/>
        <v>0</v>
      </c>
      <c r="BG18" s="337" t="s">
        <v>897</v>
      </c>
      <c r="BH18" s="338">
        <f>BH16-BH17</f>
        <v>0</v>
      </c>
      <c r="BI18" s="338">
        <f>BI16-BI17</f>
        <v>0</v>
      </c>
      <c r="BJ18" s="338">
        <f>BJ16-BJ17</f>
        <v>0</v>
      </c>
      <c r="BK18" s="338">
        <f>BK16-BK17</f>
        <v>0</v>
      </c>
      <c r="BL18" s="338">
        <f>BL16-BL17</f>
        <v>0</v>
      </c>
      <c r="BN18" s="338"/>
      <c r="BO18" s="338"/>
      <c r="BP18" s="338"/>
      <c r="BQ18" s="338"/>
      <c r="BS18" s="337"/>
      <c r="BT18" s="337"/>
      <c r="BU18" s="337"/>
      <c r="BV18" s="337"/>
      <c r="BW18" s="337"/>
      <c r="BX18" s="337"/>
      <c r="BY18" s="337"/>
      <c r="BZ18" s="355"/>
      <c r="CA18" s="337"/>
      <c r="CB18" s="337"/>
      <c r="CC18" s="337"/>
      <c r="CD18" s="337"/>
      <c r="CE18" s="337"/>
    </row>
    <row r="19" spans="1:83" ht="15.6" x14ac:dyDescent="0.3">
      <c r="A19" s="335"/>
      <c r="B19" s="379" t="s">
        <v>900</v>
      </c>
      <c r="C19" s="357" t="s">
        <v>864</v>
      </c>
      <c r="D19" s="358"/>
      <c r="E19" s="358"/>
      <c r="F19" s="358"/>
      <c r="G19" s="358"/>
      <c r="H19" s="358"/>
      <c r="I19" s="335"/>
      <c r="J19" s="62"/>
      <c r="K19" s="62"/>
      <c r="L19" s="62"/>
      <c r="M19" s="62"/>
      <c r="N19" s="62"/>
      <c r="O19" s="62"/>
      <c r="P19" s="62"/>
      <c r="Q19" s="359"/>
      <c r="R19" s="62"/>
      <c r="S19" s="62"/>
      <c r="T19" s="62"/>
      <c r="V19" s="137"/>
      <c r="W19" s="140" t="s">
        <v>596</v>
      </c>
      <c r="X19" s="163">
        <f>Standards!J16</f>
        <v>6.0000000000000002E-6</v>
      </c>
      <c r="Y19" s="133"/>
      <c r="Z19" s="134"/>
      <c r="AF19" s="360">
        <f t="shared" si="20"/>
        <v>0</v>
      </c>
      <c r="AG19" s="360">
        <f t="shared" si="20"/>
        <v>0</v>
      </c>
      <c r="AH19" s="360">
        <f t="shared" si="20"/>
        <v>0</v>
      </c>
      <c r="AI19" s="360">
        <f t="shared" si="20"/>
        <v>0</v>
      </c>
      <c r="AJ19" s="360">
        <f t="shared" si="20"/>
        <v>0</v>
      </c>
      <c r="AL19" s="360">
        <f t="shared" si="10"/>
        <v>0</v>
      </c>
      <c r="AM19" s="360">
        <f t="shared" si="11"/>
        <v>0</v>
      </c>
      <c r="AN19" s="360">
        <f t="shared" si="12"/>
        <v>0</v>
      </c>
      <c r="AO19" s="360">
        <f t="shared" si="13"/>
        <v>0</v>
      </c>
      <c r="AP19" s="360">
        <f t="shared" si="14"/>
        <v>0</v>
      </c>
      <c r="AT19" s="337"/>
      <c r="AU19" s="338">
        <f t="shared" si="15"/>
        <v>0</v>
      </c>
      <c r="AV19" s="338">
        <f t="shared" si="16"/>
        <v>0</v>
      </c>
      <c r="AW19" s="338">
        <f t="shared" si="17"/>
        <v>0</v>
      </c>
      <c r="AX19" s="338">
        <f t="shared" si="18"/>
        <v>0</v>
      </c>
      <c r="AY19" s="338">
        <f t="shared" si="19"/>
        <v>0</v>
      </c>
      <c r="BA19" s="360">
        <f t="shared" si="3"/>
        <v>0</v>
      </c>
      <c r="BB19" s="360">
        <f t="shared" si="4"/>
        <v>0</v>
      </c>
      <c r="BC19" s="360">
        <f t="shared" si="5"/>
        <v>0</v>
      </c>
      <c r="BD19" s="360">
        <f t="shared" si="6"/>
        <v>0</v>
      </c>
      <c r="BE19" s="360">
        <f t="shared" si="7"/>
        <v>0</v>
      </c>
      <c r="BG19" s="337" t="s">
        <v>581</v>
      </c>
      <c r="BH19" s="338">
        <f>MAX(BA19:BA21)</f>
        <v>0</v>
      </c>
      <c r="BI19" s="338">
        <f>MAX(BB19:BB21)</f>
        <v>0</v>
      </c>
      <c r="BJ19" s="338">
        <f>MAX(BC19:BC21)</f>
        <v>0</v>
      </c>
      <c r="BK19" s="338">
        <f>MAX(BD19:BD21)</f>
        <v>0</v>
      </c>
      <c r="BL19" s="338">
        <f>MAX(BE19:BE21)</f>
        <v>0</v>
      </c>
      <c r="BN19" s="338">
        <f>MAX(BA19:BE21)</f>
        <v>0</v>
      </c>
      <c r="BO19" s="338">
        <f>MIN(BA19:BE21)</f>
        <v>0</v>
      </c>
      <c r="BP19" s="338">
        <f>ABS(BN19)</f>
        <v>0</v>
      </c>
      <c r="BQ19" s="338">
        <f>ABS(BO19)</f>
        <v>0</v>
      </c>
      <c r="BS19" s="337">
        <v>6</v>
      </c>
      <c r="BT19" s="338">
        <f>MAX(BP19:BQ19)</f>
        <v>0</v>
      </c>
      <c r="BU19" s="337"/>
      <c r="BV19" s="337" t="s">
        <v>893</v>
      </c>
      <c r="BW19" s="337" t="str">
        <f t="shared" ref="BW19" si="24">TEXT(BT19,"0.00000")&amp;""""</f>
        <v>0.00000"</v>
      </c>
      <c r="BX19" s="337"/>
      <c r="BY19" s="337">
        <v>6</v>
      </c>
      <c r="BZ19" s="361"/>
      <c r="CA19" s="337"/>
      <c r="CB19" s="337"/>
      <c r="CC19" s="337"/>
      <c r="CD19" s="337"/>
      <c r="CE19" s="337"/>
    </row>
    <row r="20" spans="1:83" x14ac:dyDescent="0.3">
      <c r="A20" s="335"/>
      <c r="B20" s="380">
        <v>6</v>
      </c>
      <c r="C20" s="363" t="s">
        <v>931</v>
      </c>
      <c r="D20" s="364"/>
      <c r="E20" s="364"/>
      <c r="F20" s="364"/>
      <c r="G20" s="364"/>
      <c r="H20" s="364"/>
      <c r="I20" s="335"/>
      <c r="J20" s="62"/>
      <c r="K20" s="62"/>
      <c r="L20" s="62"/>
      <c r="M20" s="62"/>
      <c r="N20" s="62"/>
      <c r="O20" s="62"/>
      <c r="P20" s="62"/>
      <c r="Q20" s="359"/>
      <c r="R20" s="62"/>
      <c r="S20" s="62"/>
      <c r="T20" s="62"/>
      <c r="V20" s="137"/>
      <c r="W20" s="140" t="s">
        <v>567</v>
      </c>
      <c r="X20" s="132" t="b">
        <f>Switches!Z9</f>
        <v>0</v>
      </c>
      <c r="Y20" s="133"/>
      <c r="Z20" s="134"/>
      <c r="AF20" s="360">
        <f t="shared" si="20"/>
        <v>0</v>
      </c>
      <c r="AG20" s="360">
        <f t="shared" si="20"/>
        <v>0</v>
      </c>
      <c r="AH20" s="360">
        <f t="shared" si="20"/>
        <v>0</v>
      </c>
      <c r="AI20" s="360">
        <f t="shared" si="20"/>
        <v>0</v>
      </c>
      <c r="AJ20" s="360">
        <f t="shared" si="20"/>
        <v>0</v>
      </c>
      <c r="AL20" s="360">
        <f t="shared" si="10"/>
        <v>0</v>
      </c>
      <c r="AM20" s="360">
        <f t="shared" si="11"/>
        <v>0</v>
      </c>
      <c r="AN20" s="360">
        <f t="shared" si="12"/>
        <v>0</v>
      </c>
      <c r="AO20" s="360">
        <f t="shared" si="13"/>
        <v>0</v>
      </c>
      <c r="AP20" s="360">
        <f t="shared" si="14"/>
        <v>0</v>
      </c>
      <c r="AT20" s="337"/>
      <c r="AU20" s="338">
        <f t="shared" si="15"/>
        <v>0</v>
      </c>
      <c r="AV20" s="338">
        <f t="shared" si="16"/>
        <v>0</v>
      </c>
      <c r="AW20" s="338">
        <f t="shared" si="17"/>
        <v>0</v>
      </c>
      <c r="AX20" s="338">
        <f t="shared" si="18"/>
        <v>0</v>
      </c>
      <c r="AY20" s="338">
        <f t="shared" si="19"/>
        <v>0</v>
      </c>
      <c r="BA20" s="360">
        <f t="shared" si="3"/>
        <v>0</v>
      </c>
      <c r="BB20" s="360">
        <f t="shared" si="4"/>
        <v>0</v>
      </c>
      <c r="BC20" s="360">
        <f t="shared" si="5"/>
        <v>0</v>
      </c>
      <c r="BD20" s="360">
        <f t="shared" si="6"/>
        <v>0</v>
      </c>
      <c r="BE20" s="360">
        <f t="shared" si="7"/>
        <v>0</v>
      </c>
      <c r="BG20" s="337" t="s">
        <v>582</v>
      </c>
      <c r="BH20" s="338">
        <f>MIN(BA19:BA21)</f>
        <v>0</v>
      </c>
      <c r="BI20" s="338">
        <f>MIN(BB19:BB21)</f>
        <v>0</v>
      </c>
      <c r="BJ20" s="338">
        <f>MIN(BC19:BC21)</f>
        <v>0</v>
      </c>
      <c r="BK20" s="338">
        <f>MIN(BD19:BD21)</f>
        <v>0</v>
      </c>
      <c r="BL20" s="338">
        <f>MIN(BE19:BE21)</f>
        <v>0</v>
      </c>
      <c r="BN20" s="338"/>
      <c r="BO20" s="338"/>
      <c r="BP20" s="338"/>
      <c r="BQ20" s="338"/>
      <c r="BS20" s="337"/>
      <c r="BT20" s="337"/>
      <c r="BU20" s="337"/>
      <c r="BV20" s="337"/>
      <c r="BW20" s="337"/>
      <c r="BX20" s="337"/>
      <c r="BY20" s="337"/>
      <c r="BZ20" s="355"/>
      <c r="CA20" s="337"/>
      <c r="CB20" s="337"/>
      <c r="CC20" s="337"/>
      <c r="CD20" s="337"/>
      <c r="CE20" s="337"/>
    </row>
    <row r="21" spans="1:83" x14ac:dyDescent="0.3">
      <c r="A21" s="335"/>
      <c r="B21" s="381" t="s">
        <v>899</v>
      </c>
      <c r="C21" s="366" t="s">
        <v>932</v>
      </c>
      <c r="D21" s="367"/>
      <c r="E21" s="367"/>
      <c r="F21" s="367"/>
      <c r="G21" s="367"/>
      <c r="H21" s="367"/>
      <c r="I21" s="335"/>
      <c r="J21" s="62"/>
      <c r="K21" s="62"/>
      <c r="L21" s="62"/>
      <c r="M21" s="62"/>
      <c r="N21" s="62"/>
      <c r="O21" s="62"/>
      <c r="P21" s="62"/>
      <c r="Q21" s="359"/>
      <c r="R21" s="62"/>
      <c r="S21" s="62"/>
      <c r="T21" s="62"/>
      <c r="V21" s="137"/>
      <c r="W21" s="140" t="s">
        <v>904</v>
      </c>
      <c r="X21" s="163">
        <f>Switches!AT2</f>
        <v>0</v>
      </c>
      <c r="Y21" s="133"/>
      <c r="Z21" s="183"/>
      <c r="AF21" s="360">
        <f t="shared" si="20"/>
        <v>0</v>
      </c>
      <c r="AG21" s="360">
        <f t="shared" si="20"/>
        <v>0</v>
      </c>
      <c r="AH21" s="360">
        <f t="shared" si="20"/>
        <v>0</v>
      </c>
      <c r="AI21" s="360">
        <f t="shared" si="20"/>
        <v>0</v>
      </c>
      <c r="AJ21" s="360">
        <f t="shared" si="20"/>
        <v>0</v>
      </c>
      <c r="AL21" s="360">
        <f t="shared" si="10"/>
        <v>0</v>
      </c>
      <c r="AM21" s="360">
        <f t="shared" si="11"/>
        <v>0</v>
      </c>
      <c r="AN21" s="360">
        <f t="shared" si="12"/>
        <v>0</v>
      </c>
      <c r="AO21" s="360">
        <f t="shared" si="13"/>
        <v>0</v>
      </c>
      <c r="AP21" s="360">
        <f t="shared" si="14"/>
        <v>0</v>
      </c>
      <c r="AT21" s="337"/>
      <c r="AU21" s="338">
        <f t="shared" si="15"/>
        <v>0</v>
      </c>
      <c r="AV21" s="338">
        <f t="shared" si="16"/>
        <v>0</v>
      </c>
      <c r="AW21" s="338">
        <f t="shared" si="17"/>
        <v>0</v>
      </c>
      <c r="AX21" s="338">
        <f t="shared" si="18"/>
        <v>0</v>
      </c>
      <c r="AY21" s="338">
        <f t="shared" si="19"/>
        <v>0</v>
      </c>
      <c r="BA21" s="360">
        <f t="shared" si="3"/>
        <v>0</v>
      </c>
      <c r="BB21" s="360">
        <f t="shared" si="4"/>
        <v>0</v>
      </c>
      <c r="BC21" s="360">
        <f t="shared" si="5"/>
        <v>0</v>
      </c>
      <c r="BD21" s="360">
        <f t="shared" si="6"/>
        <v>0</v>
      </c>
      <c r="BE21" s="360">
        <f t="shared" si="7"/>
        <v>0</v>
      </c>
      <c r="BG21" s="337" t="s">
        <v>897</v>
      </c>
      <c r="BH21" s="338">
        <f>BH19-BH20</f>
        <v>0</v>
      </c>
      <c r="BI21" s="338">
        <f>BI19-BI20</f>
        <v>0</v>
      </c>
      <c r="BJ21" s="338">
        <f>BJ19-BJ20</f>
        <v>0</v>
      </c>
      <c r="BK21" s="338">
        <f>BK19-BK20</f>
        <v>0</v>
      </c>
      <c r="BL21" s="338">
        <f>BL19-BL20</f>
        <v>0</v>
      </c>
      <c r="BN21" s="338"/>
      <c r="BO21" s="338"/>
      <c r="BP21" s="338"/>
      <c r="BQ21" s="338"/>
      <c r="BS21" s="337"/>
      <c r="BT21" s="337"/>
      <c r="BU21" s="337"/>
      <c r="BV21" s="337"/>
      <c r="BW21" s="337"/>
      <c r="BX21" s="337"/>
      <c r="BY21" s="337"/>
      <c r="BZ21" s="355"/>
      <c r="CA21" s="337"/>
      <c r="CB21" s="337"/>
      <c r="CC21" s="337"/>
      <c r="CD21" s="337"/>
      <c r="CE21" s="337"/>
    </row>
    <row r="22" spans="1:83" ht="15.6" x14ac:dyDescent="0.3">
      <c r="A22" s="335"/>
      <c r="B22" s="382" t="s">
        <v>800</v>
      </c>
      <c r="C22" s="357" t="s">
        <v>864</v>
      </c>
      <c r="D22" s="358"/>
      <c r="E22" s="358"/>
      <c r="F22" s="358"/>
      <c r="G22" s="358"/>
      <c r="H22" s="358"/>
      <c r="I22" s="335"/>
      <c r="J22" s="62"/>
      <c r="K22" s="62"/>
      <c r="L22" s="62"/>
      <c r="M22" s="62"/>
      <c r="N22" s="62"/>
      <c r="O22" s="62"/>
      <c r="P22" s="62"/>
      <c r="Q22" s="359"/>
      <c r="R22" s="62"/>
      <c r="S22" s="62"/>
      <c r="T22" s="62"/>
      <c r="V22" s="137"/>
      <c r="W22" s="140" t="s">
        <v>905</v>
      </c>
      <c r="X22" s="163">
        <f>Switches!AU2</f>
        <v>0</v>
      </c>
      <c r="Y22" s="133"/>
      <c r="Z22" s="183"/>
      <c r="AF22" s="360">
        <f t="shared" ref="AF22:AJ24" si="25">AF21</f>
        <v>0</v>
      </c>
      <c r="AG22" s="360">
        <f t="shared" si="25"/>
        <v>0</v>
      </c>
      <c r="AH22" s="360">
        <f t="shared" si="25"/>
        <v>0</v>
      </c>
      <c r="AI22" s="360">
        <f t="shared" si="25"/>
        <v>0</v>
      </c>
      <c r="AJ22" s="360">
        <f t="shared" si="25"/>
        <v>0</v>
      </c>
      <c r="AL22" s="360">
        <f t="shared" si="10"/>
        <v>0</v>
      </c>
      <c r="AM22" s="360">
        <f t="shared" si="11"/>
        <v>0</v>
      </c>
      <c r="AN22" s="360">
        <f t="shared" si="12"/>
        <v>0</v>
      </c>
      <c r="AO22" s="360">
        <f t="shared" si="13"/>
        <v>0</v>
      </c>
      <c r="AP22" s="360">
        <f t="shared" si="14"/>
        <v>0</v>
      </c>
      <c r="AT22" s="337"/>
      <c r="AU22" s="338">
        <f t="shared" si="15"/>
        <v>0</v>
      </c>
      <c r="AV22" s="338">
        <f t="shared" si="16"/>
        <v>0</v>
      </c>
      <c r="AW22" s="338">
        <f t="shared" si="17"/>
        <v>0</v>
      </c>
      <c r="AX22" s="338">
        <f t="shared" si="18"/>
        <v>0</v>
      </c>
      <c r="AY22" s="338">
        <f t="shared" si="19"/>
        <v>0</v>
      </c>
      <c r="BA22" s="360">
        <f t="shared" si="3"/>
        <v>0</v>
      </c>
      <c r="BB22" s="360">
        <f t="shared" si="4"/>
        <v>0</v>
      </c>
      <c r="BC22" s="360">
        <f t="shared" si="5"/>
        <v>0</v>
      </c>
      <c r="BD22" s="360">
        <f t="shared" si="6"/>
        <v>0</v>
      </c>
      <c r="BE22" s="360">
        <f t="shared" si="7"/>
        <v>0</v>
      </c>
      <c r="BG22" s="337" t="s">
        <v>581</v>
      </c>
      <c r="BH22" s="338">
        <f>MAX(BA22:BA24)</f>
        <v>0</v>
      </c>
      <c r="BI22" s="338">
        <f>MAX(BB22:BB24)</f>
        <v>0</v>
      </c>
      <c r="BJ22" s="338">
        <f>MAX(BC22:BC24)</f>
        <v>0</v>
      </c>
      <c r="BK22" s="338">
        <f>MAX(BD22:BD24)</f>
        <v>0</v>
      </c>
      <c r="BL22" s="338">
        <f>MAX(BE22:BE24)</f>
        <v>0</v>
      </c>
      <c r="BN22" s="338">
        <f>MAX(BA22:BE24)</f>
        <v>0</v>
      </c>
      <c r="BO22" s="338">
        <f>MIN(BA22:BE24)</f>
        <v>0</v>
      </c>
      <c r="BP22" s="338">
        <f>ABS(BN22)</f>
        <v>0</v>
      </c>
      <c r="BQ22" s="338">
        <f>ABS(BO22)</f>
        <v>0</v>
      </c>
      <c r="BS22" s="337">
        <v>7</v>
      </c>
      <c r="BT22" s="338">
        <f>MAX(BP22:BQ22)</f>
        <v>0</v>
      </c>
      <c r="BU22" s="337"/>
      <c r="BV22" s="337" t="s">
        <v>893</v>
      </c>
      <c r="BW22" s="337" t="str">
        <f>TEXT(BT22,"0.00000")&amp;""""</f>
        <v>0.00000"</v>
      </c>
      <c r="BX22" s="337"/>
      <c r="BY22" s="337">
        <v>7</v>
      </c>
      <c r="BZ22" s="361"/>
      <c r="CA22" s="337"/>
      <c r="CB22" s="337"/>
      <c r="CC22" s="337"/>
      <c r="CD22" s="337"/>
      <c r="CE22" s="337"/>
    </row>
    <row r="23" spans="1:83" x14ac:dyDescent="0.3">
      <c r="A23" s="335"/>
      <c r="B23" s="383">
        <v>7</v>
      </c>
      <c r="C23" s="363" t="s">
        <v>931</v>
      </c>
      <c r="D23" s="364"/>
      <c r="E23" s="364"/>
      <c r="F23" s="364"/>
      <c r="G23" s="364"/>
      <c r="H23" s="364"/>
      <c r="I23" s="335"/>
      <c r="J23" s="62"/>
      <c r="K23" s="62"/>
      <c r="L23" s="62"/>
      <c r="M23" s="62"/>
      <c r="N23" s="62"/>
      <c r="O23" s="62"/>
      <c r="P23" s="62"/>
      <c r="Q23" s="359"/>
      <c r="R23" s="62"/>
      <c r="S23" s="62"/>
      <c r="T23" s="62"/>
      <c r="V23" s="137"/>
      <c r="W23" s="140" t="s">
        <v>906</v>
      </c>
      <c r="X23" s="163">
        <f>Switches!AV2</f>
        <v>0</v>
      </c>
      <c r="Y23" s="133"/>
      <c r="Z23" s="183"/>
      <c r="AF23" s="360">
        <f t="shared" si="25"/>
        <v>0</v>
      </c>
      <c r="AG23" s="360">
        <f t="shared" si="25"/>
        <v>0</v>
      </c>
      <c r="AH23" s="360">
        <f t="shared" si="25"/>
        <v>0</v>
      </c>
      <c r="AI23" s="360">
        <f t="shared" si="25"/>
        <v>0</v>
      </c>
      <c r="AJ23" s="360">
        <f t="shared" si="25"/>
        <v>0</v>
      </c>
      <c r="AL23" s="360">
        <f t="shared" si="10"/>
        <v>0</v>
      </c>
      <c r="AM23" s="360">
        <f t="shared" si="11"/>
        <v>0</v>
      </c>
      <c r="AN23" s="360">
        <f t="shared" si="12"/>
        <v>0</v>
      </c>
      <c r="AO23" s="360">
        <f t="shared" si="13"/>
        <v>0</v>
      </c>
      <c r="AP23" s="360">
        <f t="shared" si="14"/>
        <v>0</v>
      </c>
      <c r="AT23" s="337"/>
      <c r="AU23" s="338">
        <f t="shared" si="15"/>
        <v>0</v>
      </c>
      <c r="AV23" s="338">
        <f t="shared" si="16"/>
        <v>0</v>
      </c>
      <c r="AW23" s="338">
        <f t="shared" si="17"/>
        <v>0</v>
      </c>
      <c r="AX23" s="338">
        <f t="shared" si="18"/>
        <v>0</v>
      </c>
      <c r="AY23" s="338">
        <f t="shared" si="19"/>
        <v>0</v>
      </c>
      <c r="BA23" s="360">
        <f t="shared" si="3"/>
        <v>0</v>
      </c>
      <c r="BB23" s="360">
        <f t="shared" si="4"/>
        <v>0</v>
      </c>
      <c r="BC23" s="360">
        <f t="shared" si="5"/>
        <v>0</v>
      </c>
      <c r="BD23" s="360">
        <f t="shared" si="6"/>
        <v>0</v>
      </c>
      <c r="BE23" s="360">
        <f t="shared" si="7"/>
        <v>0</v>
      </c>
      <c r="BG23" s="337" t="s">
        <v>582</v>
      </c>
      <c r="BH23" s="338">
        <f>MIN(BA22:BA24)</f>
        <v>0</v>
      </c>
      <c r="BI23" s="338">
        <f>MIN(BB22:BB24)</f>
        <v>0</v>
      </c>
      <c r="BJ23" s="338">
        <f>MIN(BC22:BC24)</f>
        <v>0</v>
      </c>
      <c r="BK23" s="338">
        <f>MIN(BD22:BD24)</f>
        <v>0</v>
      </c>
      <c r="BL23" s="338">
        <f>MIN(BE22:BE24)</f>
        <v>0</v>
      </c>
      <c r="BN23" s="338"/>
      <c r="BO23" s="338"/>
      <c r="BP23" s="338"/>
      <c r="BQ23" s="338"/>
      <c r="BS23" s="337"/>
      <c r="BT23" s="337"/>
      <c r="BU23" s="337"/>
      <c r="BV23" s="337"/>
      <c r="BW23" s="337"/>
      <c r="BX23" s="337"/>
      <c r="BY23" s="337"/>
      <c r="BZ23" s="355"/>
      <c r="CA23" s="337"/>
      <c r="CB23" s="337"/>
      <c r="CC23" s="337"/>
      <c r="CD23" s="337"/>
      <c r="CE23" s="337"/>
    </row>
    <row r="24" spans="1:83" x14ac:dyDescent="0.3">
      <c r="A24" s="335"/>
      <c r="B24" s="384" t="s">
        <v>895</v>
      </c>
      <c r="C24" s="366" t="s">
        <v>932</v>
      </c>
      <c r="D24" s="367"/>
      <c r="E24" s="367"/>
      <c r="F24" s="367"/>
      <c r="G24" s="367"/>
      <c r="H24" s="367"/>
      <c r="I24" s="335"/>
      <c r="J24" s="62"/>
      <c r="K24" s="62"/>
      <c r="L24" s="62"/>
      <c r="M24" s="62"/>
      <c r="N24" s="62"/>
      <c r="O24" s="62"/>
      <c r="P24" s="62"/>
      <c r="Q24" s="359"/>
      <c r="R24" s="62"/>
      <c r="S24" s="62"/>
      <c r="T24" s="62"/>
      <c r="V24" s="137"/>
      <c r="W24" s="140" t="s">
        <v>907</v>
      </c>
      <c r="X24" s="163">
        <f>Switches!AW2</f>
        <v>0</v>
      </c>
      <c r="Y24" s="133"/>
      <c r="Z24" s="183"/>
      <c r="AF24" s="360">
        <f t="shared" si="25"/>
        <v>0</v>
      </c>
      <c r="AG24" s="360">
        <f t="shared" si="25"/>
        <v>0</v>
      </c>
      <c r="AH24" s="360">
        <f t="shared" si="25"/>
        <v>0</v>
      </c>
      <c r="AI24" s="360">
        <f t="shared" si="25"/>
        <v>0</v>
      </c>
      <c r="AJ24" s="360">
        <f t="shared" si="25"/>
        <v>0</v>
      </c>
      <c r="AL24" s="360">
        <f t="shared" si="10"/>
        <v>0</v>
      </c>
      <c r="AM24" s="360">
        <f t="shared" si="11"/>
        <v>0</v>
      </c>
      <c r="AN24" s="360">
        <f t="shared" si="12"/>
        <v>0</v>
      </c>
      <c r="AO24" s="360">
        <f t="shared" si="13"/>
        <v>0</v>
      </c>
      <c r="AP24" s="360">
        <f t="shared" si="14"/>
        <v>0</v>
      </c>
      <c r="AT24" s="337"/>
      <c r="AU24" s="338">
        <f t="shared" si="15"/>
        <v>0</v>
      </c>
      <c r="AV24" s="338">
        <f t="shared" si="16"/>
        <v>0</v>
      </c>
      <c r="AW24" s="338">
        <f t="shared" si="17"/>
        <v>0</v>
      </c>
      <c r="AX24" s="338">
        <f t="shared" si="18"/>
        <v>0</v>
      </c>
      <c r="AY24" s="338">
        <f t="shared" si="19"/>
        <v>0</v>
      </c>
      <c r="BA24" s="360">
        <f t="shared" si="3"/>
        <v>0</v>
      </c>
      <c r="BB24" s="360">
        <f t="shared" si="4"/>
        <v>0</v>
      </c>
      <c r="BC24" s="360">
        <f t="shared" si="5"/>
        <v>0</v>
      </c>
      <c r="BD24" s="360">
        <f t="shared" si="6"/>
        <v>0</v>
      </c>
      <c r="BE24" s="360">
        <f t="shared" si="7"/>
        <v>0</v>
      </c>
      <c r="BG24" s="337" t="s">
        <v>897</v>
      </c>
      <c r="BH24" s="338">
        <f>BH22-BH23</f>
        <v>0</v>
      </c>
      <c r="BI24" s="338">
        <f>BI22-BI23</f>
        <v>0</v>
      </c>
      <c r="BJ24" s="338">
        <f>BJ22-BJ23</f>
        <v>0</v>
      </c>
      <c r="BK24" s="338">
        <f>BK22-BK23</f>
        <v>0</v>
      </c>
      <c r="BL24" s="338">
        <f>BL22-BL23</f>
        <v>0</v>
      </c>
      <c r="BN24" s="338"/>
      <c r="BO24" s="338"/>
      <c r="BP24" s="338"/>
      <c r="BQ24" s="338"/>
      <c r="BS24" s="337"/>
      <c r="BT24" s="337"/>
      <c r="BU24" s="337"/>
      <c r="BV24" s="337"/>
      <c r="BW24" s="337"/>
      <c r="BX24" s="337"/>
      <c r="BY24" s="337"/>
      <c r="BZ24" s="355"/>
      <c r="CA24" s="337"/>
      <c r="CB24" s="337"/>
      <c r="CC24" s="337"/>
      <c r="CD24" s="337"/>
      <c r="CE24" s="337"/>
    </row>
    <row r="25" spans="1:83" x14ac:dyDescent="0.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V25" s="137"/>
      <c r="W25" s="140" t="s">
        <v>908</v>
      </c>
      <c r="X25" s="163">
        <f>Switches!AX2</f>
        <v>0</v>
      </c>
      <c r="Y25" s="133"/>
      <c r="Z25" s="183"/>
    </row>
    <row r="26" spans="1:83" ht="13.2" customHeight="1" x14ac:dyDescent="0.3">
      <c r="U26" s="84"/>
      <c r="V26" s="85" t="s">
        <v>558</v>
      </c>
      <c r="W26" s="86">
        <f>X9</f>
        <v>0</v>
      </c>
      <c r="X26" s="84"/>
      <c r="Y26" s="84"/>
      <c r="Z26" s="84"/>
      <c r="AA26" s="84"/>
      <c r="AB26" s="84"/>
      <c r="AC26" s="84"/>
      <c r="AD26" s="84"/>
      <c r="AE26" s="85" t="str">
        <f>"Page "&amp;X15&amp;" of "&amp;Z15</f>
        <v>Page 1 of 1</v>
      </c>
    </row>
    <row r="27" spans="1:83" ht="30" customHeight="1" x14ac:dyDescent="0.3"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</row>
    <row r="28" spans="1:83" ht="27.6" customHeight="1" x14ac:dyDescent="0.45">
      <c r="U28" s="84"/>
      <c r="V28" s="84"/>
      <c r="W28" s="84"/>
      <c r="X28" s="84"/>
      <c r="Y28" s="84"/>
      <c r="Z28" s="87" t="s">
        <v>492</v>
      </c>
      <c r="AA28" s="84"/>
      <c r="AB28" s="84"/>
      <c r="AC28" s="84"/>
      <c r="AD28" s="84"/>
      <c r="AE28" s="84"/>
    </row>
    <row r="29" spans="1:83" ht="17.399999999999999" x14ac:dyDescent="0.3">
      <c r="U29" s="84"/>
      <c r="V29" s="84"/>
      <c r="W29" s="84"/>
      <c r="X29" s="84"/>
      <c r="Y29" s="84"/>
      <c r="Z29" s="88" t="s">
        <v>493</v>
      </c>
      <c r="AA29" s="84"/>
      <c r="AB29" s="84"/>
      <c r="AC29" s="84"/>
      <c r="AD29" s="84"/>
      <c r="AE29" s="84"/>
    </row>
    <row r="30" spans="1:83" ht="17.399999999999999" customHeight="1" x14ac:dyDescent="0.3">
      <c r="U30" s="84"/>
      <c r="V30" s="84"/>
      <c r="W30" s="84"/>
      <c r="X30" s="84"/>
      <c r="Y30" s="84"/>
      <c r="Z30" s="88" t="s">
        <v>494</v>
      </c>
      <c r="AA30" s="84"/>
      <c r="AB30" s="84"/>
      <c r="AC30" s="84"/>
      <c r="AD30" s="84"/>
      <c r="AE30" s="84"/>
    </row>
    <row r="31" spans="1:83" ht="13.2" customHeight="1" x14ac:dyDescent="0.3"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</row>
    <row r="32" spans="1:83" ht="26.4" x14ac:dyDescent="0.5">
      <c r="U32" s="84"/>
      <c r="V32" s="84"/>
      <c r="W32" s="84"/>
      <c r="X32" s="84"/>
      <c r="Y32" s="84"/>
      <c r="Z32" s="89" t="s">
        <v>1085</v>
      </c>
      <c r="AA32" s="84"/>
      <c r="AB32" s="84"/>
      <c r="AC32" s="84"/>
      <c r="AD32" s="84"/>
      <c r="AE32" s="84"/>
    </row>
    <row r="33" spans="21:57" ht="13.2" customHeight="1" x14ac:dyDescent="0.3"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BA33" t="s">
        <v>933</v>
      </c>
    </row>
    <row r="34" spans="21:57" ht="18" customHeight="1" x14ac:dyDescent="0.3">
      <c r="U34" s="90"/>
      <c r="V34" s="91" t="s">
        <v>495</v>
      </c>
      <c r="W34" s="90">
        <f>X10</f>
        <v>0</v>
      </c>
      <c r="X34" s="90"/>
      <c r="Y34" s="90"/>
      <c r="Z34" s="90"/>
      <c r="AA34" s="90"/>
      <c r="AB34" s="90"/>
      <c r="AC34" s="90"/>
      <c r="AD34" s="90"/>
      <c r="AE34" s="90"/>
      <c r="BA34" s="443">
        <f>BA4*BA4</f>
        <v>0</v>
      </c>
      <c r="BB34" s="443">
        <f t="shared" ref="BB34:BE34" si="26">BB4*BB4</f>
        <v>0</v>
      </c>
      <c r="BC34" s="443">
        <f t="shared" si="26"/>
        <v>0</v>
      </c>
      <c r="BD34" s="443">
        <f t="shared" si="26"/>
        <v>0</v>
      </c>
      <c r="BE34" s="443">
        <f t="shared" si="26"/>
        <v>0</v>
      </c>
    </row>
    <row r="35" spans="21:57" ht="18" customHeight="1" x14ac:dyDescent="0.3">
      <c r="U35" s="90"/>
      <c r="V35" s="91" t="s">
        <v>496</v>
      </c>
      <c r="W35" s="90" t="e">
        <f>X11</f>
        <v>#N/A</v>
      </c>
      <c r="X35" s="90"/>
      <c r="Y35" s="90"/>
      <c r="Z35" s="90"/>
      <c r="AA35" s="90"/>
      <c r="AB35" s="90"/>
      <c r="AC35" s="91" t="s">
        <v>497</v>
      </c>
      <c r="AD35" s="568">
        <f>X13</f>
        <v>0</v>
      </c>
      <c r="AE35" s="568"/>
      <c r="BA35" s="443">
        <f t="shared" ref="BA35:BE35" si="27">BA5*BA5</f>
        <v>0</v>
      </c>
      <c r="BB35" s="443">
        <f t="shared" si="27"/>
        <v>0</v>
      </c>
      <c r="BC35" s="443">
        <f t="shared" si="27"/>
        <v>0</v>
      </c>
      <c r="BD35" s="443">
        <f t="shared" si="27"/>
        <v>0</v>
      </c>
      <c r="BE35" s="443">
        <f t="shared" si="27"/>
        <v>0</v>
      </c>
    </row>
    <row r="36" spans="21:57" ht="17.399999999999999" x14ac:dyDescent="0.3">
      <c r="U36" s="90"/>
      <c r="V36" s="91" t="s">
        <v>498</v>
      </c>
      <c r="W36" s="130">
        <f>X12</f>
        <v>0</v>
      </c>
      <c r="X36" s="90"/>
      <c r="Y36" s="90"/>
      <c r="Z36" s="90"/>
      <c r="AA36" s="90"/>
      <c r="AB36" s="90"/>
      <c r="AC36" s="91" t="s">
        <v>499</v>
      </c>
      <c r="AD36" s="90">
        <f>X14</f>
        <v>0</v>
      </c>
      <c r="AE36" s="90"/>
      <c r="BA36" s="443">
        <f t="shared" ref="BA36:BE36" si="28">BA6*BA6</f>
        <v>0</v>
      </c>
      <c r="BB36" s="443">
        <f t="shared" si="28"/>
        <v>0</v>
      </c>
      <c r="BC36" s="443">
        <f t="shared" si="28"/>
        <v>0</v>
      </c>
      <c r="BD36" s="443">
        <f t="shared" si="28"/>
        <v>0</v>
      </c>
      <c r="BE36" s="443">
        <f t="shared" si="28"/>
        <v>0</v>
      </c>
    </row>
    <row r="37" spans="21:57" ht="18" customHeight="1" x14ac:dyDescent="0.3"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BA37" s="443">
        <f t="shared" ref="BA37:BE37" si="29">BA7*BA7</f>
        <v>0</v>
      </c>
      <c r="BB37" s="443">
        <f t="shared" si="29"/>
        <v>0</v>
      </c>
      <c r="BC37" s="443">
        <f t="shared" si="29"/>
        <v>0</v>
      </c>
      <c r="BD37" s="443">
        <f t="shared" si="29"/>
        <v>0</v>
      </c>
      <c r="BE37" s="443">
        <f t="shared" si="29"/>
        <v>0</v>
      </c>
    </row>
    <row r="38" spans="21:57" ht="18" customHeight="1" x14ac:dyDescent="0.35">
      <c r="W38" s="576" t="s">
        <v>574</v>
      </c>
      <c r="X38" s="576"/>
      <c r="Y38" s="576"/>
      <c r="Z38" s="576"/>
      <c r="AA38" s="576"/>
      <c r="AB38" s="111"/>
      <c r="AC38" s="92"/>
      <c r="AD38" s="92"/>
      <c r="AE38" s="84"/>
      <c r="BA38" s="443">
        <f t="shared" ref="BA38:BE38" si="30">BA8*BA8</f>
        <v>0</v>
      </c>
      <c r="BB38" s="443">
        <f t="shared" si="30"/>
        <v>0</v>
      </c>
      <c r="BC38" s="443">
        <f t="shared" si="30"/>
        <v>0</v>
      </c>
      <c r="BD38" s="443">
        <f t="shared" si="30"/>
        <v>0</v>
      </c>
      <c r="BE38" s="443">
        <f t="shared" si="30"/>
        <v>0</v>
      </c>
    </row>
    <row r="39" spans="21:57" ht="15" customHeight="1" x14ac:dyDescent="0.3">
      <c r="U39" s="426" t="s">
        <v>775</v>
      </c>
      <c r="V39" s="426" t="s">
        <v>509</v>
      </c>
      <c r="W39" s="425" t="str">
        <f>O98&amp;""""</f>
        <v>0"</v>
      </c>
      <c r="X39" s="425" t="str">
        <f>P98&amp;""""</f>
        <v>0"</v>
      </c>
      <c r="Y39" s="425" t="str">
        <f>Q98&amp;""""</f>
        <v>0"</v>
      </c>
      <c r="Z39" s="425" t="str">
        <f>R98&amp;""""</f>
        <v>0"</v>
      </c>
      <c r="AA39" s="425" t="str">
        <f>S98&amp;""""</f>
        <v>0"</v>
      </c>
      <c r="AB39" s="312"/>
      <c r="AC39" s="424"/>
      <c r="AD39" s="92"/>
      <c r="AE39" s="84"/>
      <c r="BA39" s="443">
        <f t="shared" ref="BA39:BE39" si="31">BA9*BA9</f>
        <v>0</v>
      </c>
      <c r="BB39" s="443">
        <f t="shared" si="31"/>
        <v>0</v>
      </c>
      <c r="BC39" s="443">
        <f t="shared" si="31"/>
        <v>0</v>
      </c>
      <c r="BD39" s="443">
        <f t="shared" si="31"/>
        <v>0</v>
      </c>
      <c r="BE39" s="443">
        <f t="shared" si="31"/>
        <v>0</v>
      </c>
    </row>
    <row r="40" spans="21:57" ht="17.399999999999999" customHeight="1" x14ac:dyDescent="0.3">
      <c r="U40" s="445" t="str">
        <f t="shared" ref="U40:U60" si="32">B4</f>
        <v>Horizontal</v>
      </c>
      <c r="V40" s="427" t="s">
        <v>864</v>
      </c>
      <c r="W40" s="430" t="str">
        <f>TEXT(BA4,"0.00000")&amp;""""</f>
        <v>0.00000"</v>
      </c>
      <c r="X40" s="431" t="str">
        <f t="shared" ref="X40:AA40" si="33">TEXT(BB4,"0.00000")&amp;""""</f>
        <v>0.00000"</v>
      </c>
      <c r="Y40" s="431" t="str">
        <f t="shared" si="33"/>
        <v>0.00000"</v>
      </c>
      <c r="Z40" s="431" t="str">
        <f t="shared" si="33"/>
        <v>0.00000"</v>
      </c>
      <c r="AA40" s="432" t="str">
        <f t="shared" si="33"/>
        <v>0.00000"</v>
      </c>
      <c r="AC40" s="577" t="s">
        <v>934</v>
      </c>
      <c r="AD40" s="577"/>
      <c r="BA40" s="443">
        <f t="shared" ref="BA40:BE40" si="34">BA10*BA10</f>
        <v>0</v>
      </c>
      <c r="BB40" s="443">
        <f t="shared" si="34"/>
        <v>0</v>
      </c>
      <c r="BC40" s="443">
        <f t="shared" si="34"/>
        <v>0</v>
      </c>
      <c r="BD40" s="443">
        <f t="shared" si="34"/>
        <v>0</v>
      </c>
      <c r="BE40" s="443">
        <f t="shared" si="34"/>
        <v>0</v>
      </c>
    </row>
    <row r="41" spans="21:57" ht="17.399999999999999" x14ac:dyDescent="0.3">
      <c r="U41" s="446">
        <f t="shared" si="32"/>
        <v>1</v>
      </c>
      <c r="V41" s="428" t="s">
        <v>931</v>
      </c>
      <c r="W41" s="433" t="str">
        <f t="shared" ref="W41:W60" si="35">TEXT(BA5,"0.00000")&amp;""""</f>
        <v>0.00000"</v>
      </c>
      <c r="X41" s="434" t="str">
        <f t="shared" ref="X41:X60" si="36">TEXT(BB5,"0.00000")&amp;""""</f>
        <v>0.00000"</v>
      </c>
      <c r="Y41" s="434" t="str">
        <f t="shared" ref="Y41:Y60" si="37">TEXT(BC5,"0.00000")&amp;""""</f>
        <v>0.00000"</v>
      </c>
      <c r="Z41" s="434" t="str">
        <f t="shared" ref="Z41:Z60" si="38">TEXT(BD5,"0.00000")&amp;""""</f>
        <v>0.00000"</v>
      </c>
      <c r="AA41" s="435" t="str">
        <f t="shared" ref="AA41:AA60" si="39">TEXT(BE5,"0.00000")&amp;""""</f>
        <v>0.00000"</v>
      </c>
      <c r="AB41" s="423"/>
      <c r="AC41" s="577"/>
      <c r="AD41" s="577"/>
      <c r="BA41" s="443">
        <f t="shared" ref="BA41:BE41" si="40">BA11*BA11</f>
        <v>0</v>
      </c>
      <c r="BB41" s="443">
        <f t="shared" si="40"/>
        <v>0</v>
      </c>
      <c r="BC41" s="443">
        <f t="shared" si="40"/>
        <v>0</v>
      </c>
      <c r="BD41" s="443">
        <f t="shared" si="40"/>
        <v>0</v>
      </c>
      <c r="BE41" s="443">
        <f t="shared" si="40"/>
        <v>0</v>
      </c>
    </row>
    <row r="42" spans="21:57" ht="17.399999999999999" x14ac:dyDescent="0.3">
      <c r="U42" s="447" t="str">
        <f t="shared" si="32"/>
        <v>Front</v>
      </c>
      <c r="V42" s="429" t="s">
        <v>932</v>
      </c>
      <c r="W42" s="436" t="str">
        <f t="shared" si="35"/>
        <v>0.00000"</v>
      </c>
      <c r="X42" s="437" t="str">
        <f t="shared" si="36"/>
        <v>0.00000"</v>
      </c>
      <c r="Y42" s="437" t="str">
        <f t="shared" si="37"/>
        <v>0.00000"</v>
      </c>
      <c r="Z42" s="437" t="str">
        <f t="shared" si="38"/>
        <v>0.00000"</v>
      </c>
      <c r="AA42" s="438" t="str">
        <f t="shared" si="39"/>
        <v>0.00000"</v>
      </c>
      <c r="AB42" s="94"/>
      <c r="AC42" s="85" t="s">
        <v>517</v>
      </c>
      <c r="AD42" s="85" t="str">
        <f>TEXT(AG42,"0.00000")&amp;""""</f>
        <v>0.00000"</v>
      </c>
      <c r="AE42" s="90"/>
      <c r="AG42" s="444">
        <f>MIN(BA4:BE24)</f>
        <v>0</v>
      </c>
      <c r="AH42">
        <f>ABS(AG42)</f>
        <v>0</v>
      </c>
      <c r="BA42" s="443">
        <f t="shared" ref="BA42:BE42" si="41">BA12*BA12</f>
        <v>0</v>
      </c>
      <c r="BB42" s="443">
        <f t="shared" si="41"/>
        <v>0</v>
      </c>
      <c r="BC42" s="443">
        <f t="shared" si="41"/>
        <v>0</v>
      </c>
      <c r="BD42" s="443">
        <f t="shared" si="41"/>
        <v>0</v>
      </c>
      <c r="BE42" s="443">
        <f t="shared" si="41"/>
        <v>0</v>
      </c>
    </row>
    <row r="43" spans="21:57" ht="17.399999999999999" x14ac:dyDescent="0.3">
      <c r="U43" s="445" t="str">
        <f t="shared" si="32"/>
        <v>Horizontal</v>
      </c>
      <c r="V43" s="427" t="s">
        <v>864</v>
      </c>
      <c r="W43" s="430" t="str">
        <f t="shared" si="35"/>
        <v>0.00000"</v>
      </c>
      <c r="X43" s="431" t="str">
        <f t="shared" si="36"/>
        <v>0.00000"</v>
      </c>
      <c r="Y43" s="431" t="str">
        <f t="shared" si="37"/>
        <v>0.00000"</v>
      </c>
      <c r="Z43" s="431" t="str">
        <f t="shared" si="38"/>
        <v>0.00000"</v>
      </c>
      <c r="AA43" s="432" t="str">
        <f t="shared" si="39"/>
        <v>0.00000"</v>
      </c>
      <c r="AB43" s="94"/>
      <c r="AC43" s="85" t="s">
        <v>520</v>
      </c>
      <c r="AD43" s="85" t="str">
        <f t="shared" ref="AD43:AD48" si="42">TEXT(AG43,"0.00000")&amp;""""</f>
        <v>0.00000"</v>
      </c>
      <c r="AE43" s="90"/>
      <c r="AG43" s="444">
        <f>MAX(BA4:BE24)</f>
        <v>0</v>
      </c>
      <c r="AH43">
        <f>ABS(AG43)</f>
        <v>0</v>
      </c>
      <c r="BA43" s="443">
        <f t="shared" ref="BA43:BE43" si="43">BA13*BA13</f>
        <v>0</v>
      </c>
      <c r="BB43" s="443">
        <f t="shared" si="43"/>
        <v>0</v>
      </c>
      <c r="BC43" s="443">
        <f t="shared" si="43"/>
        <v>0</v>
      </c>
      <c r="BD43" s="443">
        <f t="shared" si="43"/>
        <v>0</v>
      </c>
      <c r="BE43" s="443">
        <f t="shared" si="43"/>
        <v>0</v>
      </c>
    </row>
    <row r="44" spans="21:57" ht="17.399999999999999" x14ac:dyDescent="0.3">
      <c r="U44" s="446">
        <f t="shared" si="32"/>
        <v>2</v>
      </c>
      <c r="V44" s="428" t="s">
        <v>931</v>
      </c>
      <c r="W44" s="433" t="str">
        <f t="shared" si="35"/>
        <v>0.00000"</v>
      </c>
      <c r="X44" s="434" t="str">
        <f t="shared" si="36"/>
        <v>0.00000"</v>
      </c>
      <c r="Y44" s="434" t="str">
        <f t="shared" si="37"/>
        <v>0.00000"</v>
      </c>
      <c r="Z44" s="434" t="str">
        <f t="shared" si="38"/>
        <v>0.00000"</v>
      </c>
      <c r="AA44" s="435" t="str">
        <f t="shared" si="39"/>
        <v>0.00000"</v>
      </c>
      <c r="AB44" s="423"/>
      <c r="AC44" s="85" t="s">
        <v>523</v>
      </c>
      <c r="AD44" s="85" t="str">
        <f t="shared" si="42"/>
        <v>0.00000"</v>
      </c>
      <c r="AE44" s="90"/>
      <c r="AG44" s="444">
        <f>AVERAGE(BA4:BE24)</f>
        <v>0</v>
      </c>
      <c r="BA44" s="443">
        <f t="shared" ref="BA44:BE44" si="44">BA14*BA14</f>
        <v>0</v>
      </c>
      <c r="BB44" s="443">
        <f t="shared" si="44"/>
        <v>0</v>
      </c>
      <c r="BC44" s="443">
        <f t="shared" si="44"/>
        <v>0</v>
      </c>
      <c r="BD44" s="443">
        <f t="shared" si="44"/>
        <v>0</v>
      </c>
      <c r="BE44" s="443">
        <f t="shared" si="44"/>
        <v>0</v>
      </c>
    </row>
    <row r="45" spans="21:57" ht="17.399999999999999" x14ac:dyDescent="0.3">
      <c r="U45" s="447" t="str">
        <f t="shared" si="32"/>
        <v>Back-Right</v>
      </c>
      <c r="V45" s="429" t="s">
        <v>932</v>
      </c>
      <c r="W45" s="436" t="str">
        <f t="shared" si="35"/>
        <v>0.00000"</v>
      </c>
      <c r="X45" s="437" t="str">
        <f t="shared" si="36"/>
        <v>0.00000"</v>
      </c>
      <c r="Y45" s="437" t="str">
        <f t="shared" si="37"/>
        <v>0.00000"</v>
      </c>
      <c r="Z45" s="437" t="str">
        <f t="shared" si="38"/>
        <v>0.00000"</v>
      </c>
      <c r="AA45" s="438" t="str">
        <f t="shared" si="39"/>
        <v>0.00000"</v>
      </c>
      <c r="AB45" s="94"/>
      <c r="AC45" s="85" t="s">
        <v>526</v>
      </c>
      <c r="AD45" s="85" t="str">
        <f t="shared" si="42"/>
        <v>0.00000"</v>
      </c>
      <c r="AE45" s="90"/>
      <c r="AG45" s="444">
        <f>_xlfn.STDEV.S(BA4:BE24)</f>
        <v>0</v>
      </c>
      <c r="AH45" s="444">
        <f>ABS(AG44)+2*AG45</f>
        <v>0</v>
      </c>
      <c r="BA45" s="443">
        <f t="shared" ref="BA45:BE45" si="45">BA15*BA15</f>
        <v>0</v>
      </c>
      <c r="BB45" s="443">
        <f t="shared" si="45"/>
        <v>0</v>
      </c>
      <c r="BC45" s="443">
        <f t="shared" si="45"/>
        <v>0</v>
      </c>
      <c r="BD45" s="443">
        <f t="shared" si="45"/>
        <v>0</v>
      </c>
      <c r="BE45" s="443">
        <f t="shared" si="45"/>
        <v>0</v>
      </c>
    </row>
    <row r="46" spans="21:57" ht="17.399999999999999" x14ac:dyDescent="0.3">
      <c r="U46" s="445" t="str">
        <f t="shared" si="32"/>
        <v>Horizontal</v>
      </c>
      <c r="V46" s="427" t="s">
        <v>864</v>
      </c>
      <c r="W46" s="430" t="str">
        <f t="shared" si="35"/>
        <v>0.00000"</v>
      </c>
      <c r="X46" s="431" t="str">
        <f t="shared" si="36"/>
        <v>0.00000"</v>
      </c>
      <c r="Y46" s="431" t="str">
        <f t="shared" si="37"/>
        <v>0.00000"</v>
      </c>
      <c r="Z46" s="431" t="str">
        <f t="shared" si="38"/>
        <v>0.00000"</v>
      </c>
      <c r="AA46" s="432" t="str">
        <f t="shared" si="39"/>
        <v>0.00000"</v>
      </c>
      <c r="AB46" s="94"/>
      <c r="AC46" s="85" t="s">
        <v>536</v>
      </c>
      <c r="AD46" s="85" t="str">
        <f>TEXT(AG46,"0.00000")&amp;""""</f>
        <v>0.00000"</v>
      </c>
      <c r="AE46" s="90"/>
      <c r="AG46" s="444">
        <f>IF(AG44&gt;0,AH45,-AH45)</f>
        <v>0</v>
      </c>
      <c r="BA46" s="443">
        <f t="shared" ref="BA46:BE46" si="46">BA16*BA16</f>
        <v>0</v>
      </c>
      <c r="BB46" s="443">
        <f t="shared" si="46"/>
        <v>0</v>
      </c>
      <c r="BC46" s="443">
        <f t="shared" si="46"/>
        <v>0</v>
      </c>
      <c r="BD46" s="443">
        <f t="shared" si="46"/>
        <v>0</v>
      </c>
      <c r="BE46" s="443">
        <f t="shared" si="46"/>
        <v>0</v>
      </c>
    </row>
    <row r="47" spans="21:57" ht="17.399999999999999" x14ac:dyDescent="0.3">
      <c r="U47" s="446">
        <f t="shared" si="32"/>
        <v>3</v>
      </c>
      <c r="V47" s="428" t="s">
        <v>931</v>
      </c>
      <c r="W47" s="433" t="str">
        <f t="shared" si="35"/>
        <v>0.00000"</v>
      </c>
      <c r="X47" s="434" t="str">
        <f t="shared" si="36"/>
        <v>0.00000"</v>
      </c>
      <c r="Y47" s="434" t="str">
        <f t="shared" si="37"/>
        <v>0.00000"</v>
      </c>
      <c r="Z47" s="434" t="str">
        <f t="shared" si="38"/>
        <v>0.00000"</v>
      </c>
      <c r="AA47" s="435" t="str">
        <f t="shared" si="39"/>
        <v>0.00000"</v>
      </c>
      <c r="AB47" s="423"/>
      <c r="AC47" s="85" t="s">
        <v>604</v>
      </c>
      <c r="AD47" s="85" t="str">
        <f t="shared" si="42"/>
        <v>0.00000"</v>
      </c>
      <c r="AE47" s="90"/>
      <c r="AG47" s="444">
        <f>IF(AH42&gt;AH43,AG42,AG43)</f>
        <v>0</v>
      </c>
      <c r="BA47" s="443">
        <f t="shared" ref="BA47:BE47" si="47">BA17*BA17</f>
        <v>0</v>
      </c>
      <c r="BB47" s="443">
        <f t="shared" si="47"/>
        <v>0</v>
      </c>
      <c r="BC47" s="443">
        <f t="shared" si="47"/>
        <v>0</v>
      </c>
      <c r="BD47" s="443">
        <f t="shared" si="47"/>
        <v>0</v>
      </c>
      <c r="BE47" s="443">
        <f t="shared" si="47"/>
        <v>0</v>
      </c>
    </row>
    <row r="48" spans="21:57" ht="17.399999999999999" x14ac:dyDescent="0.3">
      <c r="U48" s="447" t="str">
        <f t="shared" si="32"/>
        <v>Back-Left</v>
      </c>
      <c r="V48" s="429" t="s">
        <v>932</v>
      </c>
      <c r="W48" s="436" t="str">
        <f t="shared" si="35"/>
        <v>0.00000"</v>
      </c>
      <c r="X48" s="437" t="str">
        <f t="shared" si="36"/>
        <v>0.00000"</v>
      </c>
      <c r="Y48" s="437" t="str">
        <f t="shared" si="37"/>
        <v>0.00000"</v>
      </c>
      <c r="Z48" s="437" t="str">
        <f t="shared" si="38"/>
        <v>0.00000"</v>
      </c>
      <c r="AA48" s="438" t="str">
        <f t="shared" si="39"/>
        <v>0.00000"</v>
      </c>
      <c r="AB48" s="94"/>
      <c r="AC48" s="313" t="s">
        <v>592</v>
      </c>
      <c r="AD48" s="85" t="str">
        <f t="shared" si="42"/>
        <v>0.00000"</v>
      </c>
      <c r="AE48" s="90"/>
      <c r="AG48" s="444">
        <f>BB57</f>
        <v>0</v>
      </c>
      <c r="BA48" s="443">
        <f t="shared" ref="BA48:BE48" si="48">BA18*BA18</f>
        <v>0</v>
      </c>
      <c r="BB48" s="443">
        <f t="shared" si="48"/>
        <v>0</v>
      </c>
      <c r="BC48" s="443">
        <f t="shared" si="48"/>
        <v>0</v>
      </c>
      <c r="BD48" s="443">
        <f t="shared" si="48"/>
        <v>0</v>
      </c>
      <c r="BE48" s="443">
        <f t="shared" si="48"/>
        <v>0</v>
      </c>
    </row>
    <row r="49" spans="21:62" ht="17.399999999999999" x14ac:dyDescent="0.3">
      <c r="U49" s="445" t="str">
        <f t="shared" si="32"/>
        <v>Diagonal</v>
      </c>
      <c r="V49" s="427" t="s">
        <v>864</v>
      </c>
      <c r="W49" s="430" t="str">
        <f t="shared" si="35"/>
        <v>0.00000"</v>
      </c>
      <c r="X49" s="431" t="str">
        <f t="shared" si="36"/>
        <v>0.00000"</v>
      </c>
      <c r="Y49" s="431" t="str">
        <f t="shared" si="37"/>
        <v>0.00000"</v>
      </c>
      <c r="Z49" s="431" t="str">
        <f t="shared" si="38"/>
        <v>0.00000"</v>
      </c>
      <c r="AA49" s="432" t="str">
        <f t="shared" si="39"/>
        <v>0.00000"</v>
      </c>
      <c r="AB49" s="94"/>
      <c r="AC49" s="85"/>
      <c r="AD49" s="85"/>
      <c r="AE49" s="90"/>
      <c r="AG49" s="444"/>
      <c r="BA49" s="443">
        <f t="shared" ref="BA49:BE49" si="49">BA19*BA19</f>
        <v>0</v>
      </c>
      <c r="BB49" s="443">
        <f t="shared" si="49"/>
        <v>0</v>
      </c>
      <c r="BC49" s="443">
        <f t="shared" si="49"/>
        <v>0</v>
      </c>
      <c r="BD49" s="443">
        <f t="shared" si="49"/>
        <v>0</v>
      </c>
      <c r="BE49" s="443">
        <f t="shared" si="49"/>
        <v>0</v>
      </c>
    </row>
    <row r="50" spans="21:62" ht="17.399999999999999" x14ac:dyDescent="0.3">
      <c r="U50" s="446">
        <f t="shared" si="32"/>
        <v>4</v>
      </c>
      <c r="V50" s="428" t="s">
        <v>931</v>
      </c>
      <c r="W50" s="433" t="str">
        <f t="shared" si="35"/>
        <v>0.00000"</v>
      </c>
      <c r="X50" s="434" t="str">
        <f t="shared" si="36"/>
        <v>0.00000"</v>
      </c>
      <c r="Y50" s="434" t="str">
        <f t="shared" si="37"/>
        <v>0.00000"</v>
      </c>
      <c r="Z50" s="434" t="str">
        <f t="shared" si="38"/>
        <v>0.00000"</v>
      </c>
      <c r="AA50" s="435" t="str">
        <f t="shared" si="39"/>
        <v>0.00000"</v>
      </c>
      <c r="AB50" s="423"/>
      <c r="AC50" s="85" t="str">
        <f>Y17&amp;" Tolerance:"</f>
        <v>Max Dev Tolerance:</v>
      </c>
      <c r="AD50" s="85" t="e">
        <f t="shared" ref="AD50" si="50">TEXT(AG50,"0.00000")&amp;""""</f>
        <v>#N/A</v>
      </c>
      <c r="AE50" s="84" t="s">
        <v>935</v>
      </c>
      <c r="AG50" s="444" t="e">
        <f>X16</f>
        <v>#N/A</v>
      </c>
      <c r="BA50" s="443">
        <f t="shared" ref="BA50:BE50" si="51">BA20*BA20</f>
        <v>0</v>
      </c>
      <c r="BB50" s="443">
        <f t="shared" si="51"/>
        <v>0</v>
      </c>
      <c r="BC50" s="443">
        <f t="shared" si="51"/>
        <v>0</v>
      </c>
      <c r="BD50" s="443">
        <f t="shared" si="51"/>
        <v>0</v>
      </c>
      <c r="BE50" s="443">
        <f t="shared" si="51"/>
        <v>0</v>
      </c>
    </row>
    <row r="51" spans="21:62" ht="17.399999999999999" x14ac:dyDescent="0.3">
      <c r="U51" s="447" t="str">
        <f t="shared" si="32"/>
        <v>Front</v>
      </c>
      <c r="V51" s="429" t="s">
        <v>932</v>
      </c>
      <c r="W51" s="436" t="str">
        <f t="shared" si="35"/>
        <v>0.00000"</v>
      </c>
      <c r="X51" s="437" t="str">
        <f t="shared" si="36"/>
        <v>0.00000"</v>
      </c>
      <c r="Y51" s="437" t="str">
        <f t="shared" si="37"/>
        <v>0.00000"</v>
      </c>
      <c r="Z51" s="437" t="str">
        <f t="shared" si="38"/>
        <v>0.00000"</v>
      </c>
      <c r="AA51" s="438" t="str">
        <f t="shared" si="39"/>
        <v>0.00000"</v>
      </c>
      <c r="AB51" s="94"/>
      <c r="AC51" s="84"/>
      <c r="AD51" s="84"/>
      <c r="AE51" s="90"/>
      <c r="BA51" s="443">
        <f t="shared" ref="BA51:BE51" si="52">BA21*BA21</f>
        <v>0</v>
      </c>
      <c r="BB51" s="443">
        <f t="shared" si="52"/>
        <v>0</v>
      </c>
      <c r="BC51" s="443">
        <f t="shared" si="52"/>
        <v>0</v>
      </c>
      <c r="BD51" s="443">
        <f t="shared" si="52"/>
        <v>0</v>
      </c>
      <c r="BE51" s="443">
        <f t="shared" si="52"/>
        <v>0</v>
      </c>
    </row>
    <row r="52" spans="21:62" ht="17.399999999999999" x14ac:dyDescent="0.3">
      <c r="U52" s="445" t="str">
        <f t="shared" si="32"/>
        <v>Diagonal</v>
      </c>
      <c r="V52" s="427" t="s">
        <v>864</v>
      </c>
      <c r="W52" s="430" t="str">
        <f t="shared" si="35"/>
        <v>0.00000"</v>
      </c>
      <c r="X52" s="431" t="str">
        <f t="shared" si="36"/>
        <v>0.00000"</v>
      </c>
      <c r="Y52" s="431" t="str">
        <f t="shared" si="37"/>
        <v>0.00000"</v>
      </c>
      <c r="Z52" s="431" t="str">
        <f t="shared" si="38"/>
        <v>0.00000"</v>
      </c>
      <c r="AA52" s="432" t="str">
        <f t="shared" si="39"/>
        <v>0.00000"</v>
      </c>
      <c r="AB52" s="90"/>
      <c r="AC52" s="84"/>
      <c r="AD52" s="90"/>
      <c r="AE52" s="90"/>
      <c r="BA52" s="443">
        <f t="shared" ref="BA52:BE52" si="53">BA22*BA22</f>
        <v>0</v>
      </c>
      <c r="BB52" s="443">
        <f t="shared" si="53"/>
        <v>0</v>
      </c>
      <c r="BC52" s="443">
        <f t="shared" si="53"/>
        <v>0</v>
      </c>
      <c r="BD52" s="443">
        <f t="shared" si="53"/>
        <v>0</v>
      </c>
      <c r="BE52" s="443">
        <f t="shared" si="53"/>
        <v>0</v>
      </c>
    </row>
    <row r="53" spans="21:62" ht="17.399999999999999" x14ac:dyDescent="0.3">
      <c r="U53" s="446">
        <f t="shared" si="32"/>
        <v>5</v>
      </c>
      <c r="V53" s="428" t="s">
        <v>931</v>
      </c>
      <c r="W53" s="433" t="str">
        <f t="shared" si="35"/>
        <v>0.00000"</v>
      </c>
      <c r="X53" s="434" t="str">
        <f t="shared" si="36"/>
        <v>0.00000"</v>
      </c>
      <c r="Y53" s="434" t="str">
        <f t="shared" si="37"/>
        <v>0.00000"</v>
      </c>
      <c r="Z53" s="434" t="str">
        <f t="shared" si="38"/>
        <v>0.00000"</v>
      </c>
      <c r="AA53" s="435" t="str">
        <f t="shared" si="39"/>
        <v>0.00000"</v>
      </c>
      <c r="AB53" s="423"/>
      <c r="AC53" s="423"/>
      <c r="AE53" s="90"/>
      <c r="BA53" s="443">
        <f t="shared" ref="BA53:BE53" si="54">BA23*BA23</f>
        <v>0</v>
      </c>
      <c r="BB53" s="443">
        <f t="shared" si="54"/>
        <v>0</v>
      </c>
      <c r="BC53" s="443">
        <f t="shared" si="54"/>
        <v>0</v>
      </c>
      <c r="BD53" s="443">
        <f t="shared" si="54"/>
        <v>0</v>
      </c>
      <c r="BE53" s="443">
        <f t="shared" si="54"/>
        <v>0</v>
      </c>
      <c r="BH53">
        <v>21</v>
      </c>
      <c r="BI53">
        <v>5</v>
      </c>
      <c r="BJ53">
        <f>BH53*BI53</f>
        <v>105</v>
      </c>
    </row>
    <row r="54" spans="21:62" ht="17.399999999999999" x14ac:dyDescent="0.3">
      <c r="U54" s="447" t="str">
        <f t="shared" si="32"/>
        <v>Back-Right</v>
      </c>
      <c r="V54" s="429" t="s">
        <v>932</v>
      </c>
      <c r="W54" s="436" t="str">
        <f t="shared" si="35"/>
        <v>0.00000"</v>
      </c>
      <c r="X54" s="437" t="str">
        <f t="shared" si="36"/>
        <v>0.00000"</v>
      </c>
      <c r="Y54" s="437" t="str">
        <f t="shared" si="37"/>
        <v>0.00000"</v>
      </c>
      <c r="Z54" s="437" t="str">
        <f t="shared" si="38"/>
        <v>0.00000"</v>
      </c>
      <c r="AA54" s="438" t="str">
        <f t="shared" si="39"/>
        <v>0.00000"</v>
      </c>
      <c r="AB54" s="107"/>
      <c r="AC54" s="84"/>
      <c r="AE54" s="90"/>
      <c r="BA54" s="443">
        <f t="shared" ref="BA54:BE54" si="55">BA24*BA24</f>
        <v>0</v>
      </c>
      <c r="BB54" s="443">
        <f t="shared" si="55"/>
        <v>0</v>
      </c>
      <c r="BC54" s="443">
        <f t="shared" si="55"/>
        <v>0</v>
      </c>
      <c r="BD54" s="443">
        <f t="shared" si="55"/>
        <v>0</v>
      </c>
      <c r="BE54" s="443">
        <f t="shared" si="55"/>
        <v>0</v>
      </c>
    </row>
    <row r="55" spans="21:62" ht="17.399999999999999" x14ac:dyDescent="0.3">
      <c r="U55" s="445" t="str">
        <f t="shared" si="32"/>
        <v>Diagonal</v>
      </c>
      <c r="V55" s="427" t="s">
        <v>864</v>
      </c>
      <c r="W55" s="430" t="str">
        <f t="shared" si="35"/>
        <v>0.00000"</v>
      </c>
      <c r="X55" s="431" t="str">
        <f t="shared" si="36"/>
        <v>0.00000"</v>
      </c>
      <c r="Y55" s="431" t="str">
        <f t="shared" si="37"/>
        <v>0.00000"</v>
      </c>
      <c r="Z55" s="431" t="str">
        <f t="shared" si="38"/>
        <v>0.00000"</v>
      </c>
      <c r="AA55" s="432" t="str">
        <f t="shared" si="39"/>
        <v>0.00000"</v>
      </c>
      <c r="AB55" s="107"/>
      <c r="AC55" s="84"/>
      <c r="AE55" s="90"/>
      <c r="BA55" s="443"/>
      <c r="BB55" s="443"/>
      <c r="BC55" s="443"/>
      <c r="BD55" s="443"/>
      <c r="BE55" s="443"/>
    </row>
    <row r="56" spans="21:62" ht="17.399999999999999" x14ac:dyDescent="0.3">
      <c r="U56" s="446">
        <f t="shared" si="32"/>
        <v>6</v>
      </c>
      <c r="V56" s="428" t="s">
        <v>931</v>
      </c>
      <c r="W56" s="433" t="str">
        <f t="shared" si="35"/>
        <v>0.00000"</v>
      </c>
      <c r="X56" s="434" t="str">
        <f t="shared" si="36"/>
        <v>0.00000"</v>
      </c>
      <c r="Y56" s="434" t="str">
        <f t="shared" si="37"/>
        <v>0.00000"</v>
      </c>
      <c r="Z56" s="434" t="str">
        <f t="shared" si="38"/>
        <v>0.00000"</v>
      </c>
      <c r="AA56" s="435" t="str">
        <f t="shared" si="39"/>
        <v>0.00000"</v>
      </c>
      <c r="AB56" s="423"/>
      <c r="AC56" s="423"/>
      <c r="AE56" s="90"/>
      <c r="BA56" s="443" t="s">
        <v>656</v>
      </c>
      <c r="BB56" s="443">
        <f>SUM(BA34:BE54)</f>
        <v>0</v>
      </c>
      <c r="BC56" s="443"/>
      <c r="BD56" s="443"/>
      <c r="BE56" s="443"/>
    </row>
    <row r="57" spans="21:62" ht="17.399999999999999" x14ac:dyDescent="0.3">
      <c r="U57" s="447" t="str">
        <f t="shared" si="32"/>
        <v>Back-Left</v>
      </c>
      <c r="V57" s="429" t="s">
        <v>932</v>
      </c>
      <c r="W57" s="436" t="str">
        <f t="shared" si="35"/>
        <v>0.00000"</v>
      </c>
      <c r="X57" s="437" t="str">
        <f t="shared" si="36"/>
        <v>0.00000"</v>
      </c>
      <c r="Y57" s="437" t="str">
        <f t="shared" si="37"/>
        <v>0.00000"</v>
      </c>
      <c r="Z57" s="437" t="str">
        <f t="shared" si="38"/>
        <v>0.00000"</v>
      </c>
      <c r="AA57" s="438" t="str">
        <f t="shared" si="39"/>
        <v>0.00000"</v>
      </c>
      <c r="AB57" s="107"/>
      <c r="AC57" s="84"/>
      <c r="AE57" s="90"/>
      <c r="BA57" s="443" t="s">
        <v>590</v>
      </c>
      <c r="BB57" s="443">
        <f>SQRT(BB56/105)*2</f>
        <v>0</v>
      </c>
      <c r="BC57" s="443"/>
      <c r="BD57" s="443"/>
      <c r="BE57" s="443"/>
    </row>
    <row r="58" spans="21:62" ht="17.399999999999999" x14ac:dyDescent="0.3">
      <c r="U58" s="445" t="str">
        <f t="shared" si="32"/>
        <v>Vertical</v>
      </c>
      <c r="V58" s="427" t="s">
        <v>864</v>
      </c>
      <c r="W58" s="439" t="str">
        <f t="shared" si="35"/>
        <v>0.00000"</v>
      </c>
      <c r="X58" s="440" t="str">
        <f t="shared" si="36"/>
        <v>0.00000"</v>
      </c>
      <c r="Y58" s="440" t="str">
        <f t="shared" si="37"/>
        <v>0.00000"</v>
      </c>
      <c r="Z58" s="440" t="str">
        <f t="shared" si="38"/>
        <v>0.00000"</v>
      </c>
      <c r="AA58" s="441" t="str">
        <f t="shared" si="39"/>
        <v>0.00000"</v>
      </c>
      <c r="AB58" s="107"/>
      <c r="AC58" s="90"/>
      <c r="AE58" s="90"/>
      <c r="BA58" s="443"/>
      <c r="BB58" s="443"/>
      <c r="BC58" s="443"/>
      <c r="BD58" s="443"/>
      <c r="BE58" s="443"/>
    </row>
    <row r="59" spans="21:62" ht="17.399999999999999" x14ac:dyDescent="0.3">
      <c r="U59" s="446">
        <f t="shared" si="32"/>
        <v>7</v>
      </c>
      <c r="V59" s="428" t="s">
        <v>931</v>
      </c>
      <c r="W59" s="433" t="str">
        <f t="shared" si="35"/>
        <v>0.00000"</v>
      </c>
      <c r="X59" s="434" t="str">
        <f t="shared" si="36"/>
        <v>0.00000"</v>
      </c>
      <c r="Y59" s="434" t="str">
        <f t="shared" si="37"/>
        <v>0.00000"</v>
      </c>
      <c r="Z59" s="434" t="str">
        <f t="shared" si="38"/>
        <v>0.00000"</v>
      </c>
      <c r="AA59" s="435" t="str">
        <f t="shared" si="39"/>
        <v>0.00000"</v>
      </c>
      <c r="AB59" s="423"/>
      <c r="AC59" s="423"/>
      <c r="AE59" s="84"/>
      <c r="BA59" s="443"/>
      <c r="BB59" s="443"/>
      <c r="BC59" s="443"/>
      <c r="BD59" s="443"/>
      <c r="BE59" s="443"/>
    </row>
    <row r="60" spans="21:62" ht="17.399999999999999" x14ac:dyDescent="0.3">
      <c r="U60" s="447" t="str">
        <f t="shared" si="32"/>
        <v>Front</v>
      </c>
      <c r="V60" s="429" t="s">
        <v>932</v>
      </c>
      <c r="W60" s="436" t="str">
        <f t="shared" si="35"/>
        <v>0.00000"</v>
      </c>
      <c r="X60" s="437" t="str">
        <f t="shared" si="36"/>
        <v>0.00000"</v>
      </c>
      <c r="Y60" s="437" t="str">
        <f t="shared" si="37"/>
        <v>0.00000"</v>
      </c>
      <c r="Z60" s="437" t="str">
        <f t="shared" si="38"/>
        <v>0.00000"</v>
      </c>
      <c r="AA60" s="438" t="str">
        <f t="shared" si="39"/>
        <v>0.00000"</v>
      </c>
      <c r="AC60" s="84"/>
      <c r="AD60" s="85"/>
      <c r="AE60" s="84"/>
      <c r="BA60" s="443"/>
      <c r="BB60" s="443"/>
      <c r="BC60" s="443"/>
      <c r="BD60" s="443"/>
      <c r="BE60" s="443"/>
    </row>
    <row r="61" spans="21:62" ht="17.399999999999999" x14ac:dyDescent="0.3">
      <c r="U61" s="90"/>
      <c r="V61" s="90"/>
      <c r="W61" s="90"/>
      <c r="X61" s="84"/>
      <c r="Y61" s="84"/>
      <c r="Z61" s="84"/>
      <c r="AA61" s="84"/>
      <c r="AB61" s="84"/>
      <c r="AC61" s="84"/>
      <c r="AD61" s="84"/>
      <c r="AE61" s="84"/>
      <c r="BA61" s="443"/>
      <c r="BB61" s="443"/>
      <c r="BC61" s="443"/>
      <c r="BD61" s="443"/>
      <c r="BE61" s="443"/>
    </row>
    <row r="62" spans="21:62" ht="17.399999999999999" x14ac:dyDescent="0.3">
      <c r="U62" s="90"/>
      <c r="V62" s="90"/>
      <c r="W62" s="90" t="s">
        <v>541</v>
      </c>
      <c r="X62" s="84"/>
      <c r="Y62" s="90"/>
      <c r="Z62" s="84"/>
      <c r="AA62" s="90"/>
      <c r="AB62" s="90"/>
      <c r="AC62" s="90"/>
      <c r="AD62" s="90"/>
      <c r="AE62" s="90"/>
      <c r="AG62" s="91"/>
      <c r="AH62" s="94"/>
    </row>
    <row r="92" spans="2:245" x14ac:dyDescent="0.3">
      <c r="B92" s="325"/>
      <c r="C92" s="325"/>
      <c r="D92" s="325" t="s">
        <v>845</v>
      </c>
      <c r="E92" s="325"/>
      <c r="F92" s="325"/>
      <c r="G92" s="325"/>
      <c r="H92" s="326" t="s">
        <v>846</v>
      </c>
      <c r="I92" s="327">
        <f>J92/4</f>
        <v>1.25</v>
      </c>
      <c r="J92" s="325">
        <v>5</v>
      </c>
      <c r="K92" s="325"/>
      <c r="L92" s="325" t="s">
        <v>847</v>
      </c>
      <c r="M92" s="325"/>
      <c r="N92" s="325"/>
      <c r="O92" s="325"/>
      <c r="P92" s="325"/>
      <c r="Q92" s="325"/>
      <c r="R92" s="325"/>
      <c r="S92" s="325"/>
      <c r="T92" s="328" t="s">
        <v>775</v>
      </c>
      <c r="U92" s="328" t="s">
        <v>775</v>
      </c>
      <c r="V92" s="328" t="s">
        <v>775</v>
      </c>
      <c r="W92" s="328" t="s">
        <v>775</v>
      </c>
      <c r="X92" s="328" t="s">
        <v>775</v>
      </c>
      <c r="Y92" s="328" t="s">
        <v>775</v>
      </c>
      <c r="Z92" s="328" t="s">
        <v>775</v>
      </c>
      <c r="AA92" s="328" t="s">
        <v>775</v>
      </c>
      <c r="AB92" s="328" t="s">
        <v>775</v>
      </c>
      <c r="AC92" s="328" t="s">
        <v>775</v>
      </c>
      <c r="AD92" s="328" t="s">
        <v>775</v>
      </c>
      <c r="AE92" s="328" t="s">
        <v>775</v>
      </c>
      <c r="AF92" s="328" t="s">
        <v>775</v>
      </c>
      <c r="AG92" s="328" t="s">
        <v>775</v>
      </c>
      <c r="AH92" s="328" t="s">
        <v>775</v>
      </c>
      <c r="AI92" s="329"/>
      <c r="AJ92" s="325"/>
      <c r="AK92" s="325"/>
      <c r="AL92" s="325"/>
      <c r="AM92" s="325" t="s">
        <v>848</v>
      </c>
      <c r="AN92" s="325"/>
      <c r="AO92" s="325"/>
      <c r="AP92" s="325"/>
      <c r="AQ92" s="326" t="s">
        <v>846</v>
      </c>
      <c r="AR92" s="327">
        <f>I92</f>
        <v>1.25</v>
      </c>
      <c r="AS92" s="325"/>
      <c r="AT92" s="325"/>
      <c r="AU92" s="325"/>
      <c r="AV92" s="325"/>
      <c r="AW92" s="325"/>
      <c r="AX92" s="325"/>
      <c r="AY92" s="325"/>
      <c r="AZ92" s="325"/>
      <c r="BA92" s="325"/>
      <c r="BB92" s="325"/>
      <c r="BC92" s="328" t="s">
        <v>775</v>
      </c>
      <c r="BD92" s="328" t="s">
        <v>775</v>
      </c>
      <c r="BE92" s="328" t="s">
        <v>775</v>
      </c>
      <c r="BF92" s="328" t="s">
        <v>775</v>
      </c>
      <c r="BG92" s="328" t="s">
        <v>775</v>
      </c>
      <c r="BH92" s="328" t="s">
        <v>775</v>
      </c>
      <c r="BI92" s="328" t="s">
        <v>775</v>
      </c>
      <c r="BJ92" s="328" t="s">
        <v>775</v>
      </c>
      <c r="BK92" s="328" t="s">
        <v>775</v>
      </c>
      <c r="BL92" s="328" t="s">
        <v>775</v>
      </c>
      <c r="BM92" s="328" t="s">
        <v>775</v>
      </c>
      <c r="BN92" s="328" t="s">
        <v>775</v>
      </c>
      <c r="BO92" s="328" t="s">
        <v>775</v>
      </c>
      <c r="BP92" s="328" t="s">
        <v>775</v>
      </c>
      <c r="BQ92" s="328" t="s">
        <v>775</v>
      </c>
      <c r="BR92" s="329"/>
      <c r="BS92" s="325"/>
      <c r="BT92" s="325"/>
      <c r="BU92" s="325"/>
      <c r="BV92" s="325" t="s">
        <v>849</v>
      </c>
      <c r="BW92" s="325"/>
      <c r="BX92" s="325"/>
      <c r="BY92" s="325"/>
      <c r="BZ92" s="326" t="s">
        <v>846</v>
      </c>
      <c r="CA92" s="327">
        <f>I92</f>
        <v>1.25</v>
      </c>
      <c r="CB92" s="325"/>
      <c r="CC92" s="325"/>
      <c r="CD92" s="325"/>
      <c r="CE92" s="325"/>
      <c r="CF92" s="325"/>
      <c r="CG92" s="325"/>
      <c r="CH92" s="325"/>
      <c r="CI92" s="325"/>
      <c r="CJ92" s="325"/>
      <c r="CK92" s="325"/>
      <c r="CL92" s="328" t="s">
        <v>775</v>
      </c>
      <c r="CM92" s="328" t="s">
        <v>775</v>
      </c>
      <c r="CN92" s="328" t="s">
        <v>775</v>
      </c>
      <c r="CO92" s="328" t="s">
        <v>775</v>
      </c>
      <c r="CP92" s="328" t="s">
        <v>775</v>
      </c>
      <c r="CQ92" s="328" t="s">
        <v>775</v>
      </c>
      <c r="CR92" s="328" t="s">
        <v>775</v>
      </c>
      <c r="CS92" s="328" t="s">
        <v>775</v>
      </c>
      <c r="CT92" s="328" t="s">
        <v>775</v>
      </c>
      <c r="CU92" s="328" t="s">
        <v>775</v>
      </c>
      <c r="CV92" s="328" t="s">
        <v>775</v>
      </c>
      <c r="CW92" s="328" t="s">
        <v>775</v>
      </c>
      <c r="CX92" s="328" t="s">
        <v>775</v>
      </c>
      <c r="CY92" s="328" t="s">
        <v>775</v>
      </c>
      <c r="CZ92" s="328" t="s">
        <v>775</v>
      </c>
      <c r="DA92" s="329"/>
      <c r="DB92" s="325"/>
      <c r="DC92" s="325"/>
      <c r="DD92" s="325"/>
      <c r="DE92" s="325" t="s">
        <v>850</v>
      </c>
      <c r="DF92" s="325"/>
      <c r="DG92" s="325"/>
      <c r="DH92" s="325"/>
      <c r="DI92" s="326" t="s">
        <v>846</v>
      </c>
      <c r="DJ92" s="327">
        <f>I92</f>
        <v>1.25</v>
      </c>
      <c r="DK92" s="325"/>
      <c r="DL92" s="325"/>
      <c r="DM92" s="325"/>
      <c r="DN92" s="325"/>
      <c r="DO92" s="325"/>
      <c r="DP92" s="325"/>
      <c r="DQ92" s="325"/>
      <c r="DR92" s="325"/>
      <c r="DS92" s="325"/>
      <c r="DT92" s="325"/>
      <c r="DU92" s="328" t="s">
        <v>775</v>
      </c>
      <c r="DV92" s="328" t="s">
        <v>775</v>
      </c>
      <c r="DW92" s="328" t="s">
        <v>775</v>
      </c>
      <c r="DX92" s="328" t="s">
        <v>775</v>
      </c>
      <c r="DY92" s="328" t="s">
        <v>775</v>
      </c>
      <c r="DZ92" s="328" t="s">
        <v>775</v>
      </c>
      <c r="EA92" s="328" t="s">
        <v>775</v>
      </c>
      <c r="EB92" s="328" t="s">
        <v>775</v>
      </c>
      <c r="EC92" s="328" t="s">
        <v>775</v>
      </c>
      <c r="ED92" s="328" t="s">
        <v>775</v>
      </c>
      <c r="EE92" s="328" t="s">
        <v>775</v>
      </c>
      <c r="EF92" s="328" t="s">
        <v>775</v>
      </c>
      <c r="EG92" s="328" t="s">
        <v>775</v>
      </c>
      <c r="EH92" s="328" t="s">
        <v>775</v>
      </c>
      <c r="EI92" s="328" t="s">
        <v>775</v>
      </c>
      <c r="EJ92" s="329"/>
      <c r="EK92" s="325"/>
      <c r="EL92" s="325"/>
      <c r="EM92" s="325"/>
      <c r="EN92" s="325" t="s">
        <v>851</v>
      </c>
      <c r="EO92" s="325"/>
      <c r="EP92" s="325"/>
      <c r="EQ92" s="325"/>
      <c r="ER92" s="326" t="s">
        <v>846</v>
      </c>
      <c r="ES92" s="327">
        <f>DJ92</f>
        <v>1.25</v>
      </c>
      <c r="ET92" s="325"/>
      <c r="EU92" s="325"/>
      <c r="EV92" s="325"/>
      <c r="EW92" s="325"/>
      <c r="EX92" s="325"/>
      <c r="EY92" s="325"/>
      <c r="EZ92" s="325"/>
      <c r="FA92" s="325"/>
      <c r="FB92" s="325"/>
      <c r="FC92" s="325"/>
      <c r="FD92" s="328" t="s">
        <v>775</v>
      </c>
      <c r="FE92" s="328" t="s">
        <v>775</v>
      </c>
      <c r="FF92" s="328" t="s">
        <v>775</v>
      </c>
      <c r="FG92" s="328" t="s">
        <v>775</v>
      </c>
      <c r="FH92" s="328" t="s">
        <v>775</v>
      </c>
      <c r="FI92" s="328" t="s">
        <v>775</v>
      </c>
      <c r="FJ92" s="328" t="s">
        <v>775</v>
      </c>
      <c r="FK92" s="328" t="s">
        <v>775</v>
      </c>
      <c r="FL92" s="328" t="s">
        <v>775</v>
      </c>
      <c r="FM92" s="328" t="s">
        <v>775</v>
      </c>
      <c r="FN92" s="328" t="s">
        <v>775</v>
      </c>
      <c r="FO92" s="328" t="s">
        <v>775</v>
      </c>
      <c r="FP92" s="328" t="s">
        <v>775</v>
      </c>
      <c r="FQ92" s="328" t="s">
        <v>775</v>
      </c>
      <c r="FR92" s="328" t="s">
        <v>775</v>
      </c>
      <c r="FS92" s="329"/>
      <c r="FT92" s="325"/>
      <c r="FU92" s="325"/>
      <c r="FV92" s="325"/>
      <c r="FW92" s="325" t="s">
        <v>852</v>
      </c>
      <c r="FX92" s="325"/>
      <c r="FY92" s="325"/>
      <c r="FZ92" s="325"/>
      <c r="GA92" s="326" t="s">
        <v>846</v>
      </c>
      <c r="GB92" s="327">
        <f>DJ92</f>
        <v>1.25</v>
      </c>
      <c r="GC92" s="325"/>
      <c r="GD92" s="325"/>
      <c r="GE92" s="325"/>
      <c r="GF92" s="325"/>
      <c r="GG92" s="325"/>
      <c r="GH92" s="325"/>
      <c r="GI92" s="325"/>
      <c r="GJ92" s="325"/>
      <c r="GK92" s="325"/>
      <c r="GL92" s="325"/>
      <c r="GM92" s="328" t="s">
        <v>775</v>
      </c>
      <c r="GN92" s="328" t="s">
        <v>775</v>
      </c>
      <c r="GO92" s="328" t="s">
        <v>775</v>
      </c>
      <c r="GP92" s="328" t="s">
        <v>775</v>
      </c>
      <c r="GQ92" s="328" t="s">
        <v>775</v>
      </c>
      <c r="GR92" s="328" t="s">
        <v>775</v>
      </c>
      <c r="GS92" s="328" t="s">
        <v>775</v>
      </c>
      <c r="GT92" s="328" t="s">
        <v>775</v>
      </c>
      <c r="GU92" s="328" t="s">
        <v>775</v>
      </c>
      <c r="GV92" s="328" t="s">
        <v>775</v>
      </c>
      <c r="GW92" s="328" t="s">
        <v>775</v>
      </c>
      <c r="GX92" s="328" t="s">
        <v>775</v>
      </c>
      <c r="GY92" s="328" t="s">
        <v>775</v>
      </c>
      <c r="GZ92" s="328" t="s">
        <v>775</v>
      </c>
      <c r="HA92" s="328" t="s">
        <v>775</v>
      </c>
      <c r="HB92" s="329"/>
      <c r="HC92" s="325"/>
      <c r="HD92" s="325"/>
      <c r="HE92" s="325"/>
      <c r="HF92" s="325" t="s">
        <v>853</v>
      </c>
      <c r="HG92" s="325"/>
      <c r="HH92" s="325"/>
      <c r="HI92" s="325"/>
      <c r="HJ92" s="326" t="s">
        <v>846</v>
      </c>
      <c r="HK92" s="327">
        <f>DJ92</f>
        <v>1.25</v>
      </c>
      <c r="HL92" s="325"/>
      <c r="HM92" s="325"/>
      <c r="HN92" s="325"/>
      <c r="HO92" s="325"/>
      <c r="HP92" s="325"/>
      <c r="HQ92" s="325"/>
      <c r="HR92" s="325"/>
      <c r="HS92" s="325"/>
      <c r="HT92" s="325"/>
      <c r="HU92" s="325"/>
      <c r="HV92" s="328" t="s">
        <v>775</v>
      </c>
      <c r="HW92" s="328" t="s">
        <v>775</v>
      </c>
      <c r="HX92" s="328" t="s">
        <v>775</v>
      </c>
      <c r="HY92" s="328" t="s">
        <v>775</v>
      </c>
      <c r="HZ92" s="328" t="s">
        <v>775</v>
      </c>
      <c r="IA92" s="328" t="s">
        <v>775</v>
      </c>
      <c r="IB92" s="328" t="s">
        <v>775</v>
      </c>
      <c r="IC92" s="328" t="s">
        <v>775</v>
      </c>
      <c r="ID92" s="328" t="s">
        <v>775</v>
      </c>
      <c r="IE92" s="328" t="s">
        <v>775</v>
      </c>
      <c r="IF92" s="328" t="s">
        <v>775</v>
      </c>
      <c r="IG92" s="328" t="s">
        <v>775</v>
      </c>
      <c r="IH92" s="328" t="s">
        <v>775</v>
      </c>
      <c r="II92" s="328" t="s">
        <v>775</v>
      </c>
      <c r="IJ92" s="328" t="s">
        <v>775</v>
      </c>
      <c r="IK92" s="329"/>
    </row>
    <row r="93" spans="2:245" x14ac:dyDescent="0.3"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30" t="e">
        <f>MAX(G98:G238)</f>
        <v>#N/A</v>
      </c>
      <c r="M93" s="325"/>
      <c r="N93" s="325"/>
      <c r="O93" s="325"/>
      <c r="P93" s="325"/>
      <c r="Q93" s="325"/>
      <c r="R93" s="325"/>
      <c r="S93" s="325"/>
      <c r="T93" s="328">
        <v>1</v>
      </c>
      <c r="U93" s="328">
        <v>1</v>
      </c>
      <c r="V93" s="328">
        <v>1</v>
      </c>
      <c r="W93" s="328">
        <v>1</v>
      </c>
      <c r="X93" s="328">
        <v>1</v>
      </c>
      <c r="Y93" s="328">
        <v>1</v>
      </c>
      <c r="Z93" s="328">
        <v>1</v>
      </c>
      <c r="AA93" s="328">
        <v>1</v>
      </c>
      <c r="AB93" s="328">
        <v>1</v>
      </c>
      <c r="AC93" s="328">
        <v>1</v>
      </c>
      <c r="AD93" s="328">
        <v>1</v>
      </c>
      <c r="AE93" s="328">
        <v>1</v>
      </c>
      <c r="AF93" s="328">
        <v>1</v>
      </c>
      <c r="AG93" s="328">
        <v>1</v>
      </c>
      <c r="AH93" s="328">
        <v>1</v>
      </c>
      <c r="AI93" s="329"/>
      <c r="AJ93" s="325"/>
      <c r="AK93" s="325"/>
      <c r="AL93" s="325"/>
      <c r="AM93" s="325"/>
      <c r="AN93" s="325"/>
      <c r="AO93" s="325"/>
      <c r="AP93" s="325"/>
      <c r="AQ93" s="325"/>
      <c r="AR93" s="325"/>
      <c r="AS93" s="325"/>
      <c r="AT93" s="325"/>
      <c r="AU93" s="325"/>
      <c r="AV93" s="325"/>
      <c r="AW93" s="325"/>
      <c r="AX93" s="325"/>
      <c r="AY93" s="325"/>
      <c r="AZ93" s="325"/>
      <c r="BA93" s="325"/>
      <c r="BB93" s="325"/>
      <c r="BC93" s="328">
        <v>2</v>
      </c>
      <c r="BD93" s="328">
        <v>2</v>
      </c>
      <c r="BE93" s="328">
        <v>2</v>
      </c>
      <c r="BF93" s="328">
        <v>2</v>
      </c>
      <c r="BG93" s="328">
        <v>2</v>
      </c>
      <c r="BH93" s="328">
        <v>2</v>
      </c>
      <c r="BI93" s="328">
        <v>2</v>
      </c>
      <c r="BJ93" s="328">
        <v>2</v>
      </c>
      <c r="BK93" s="328">
        <v>2</v>
      </c>
      <c r="BL93" s="328">
        <v>2</v>
      </c>
      <c r="BM93" s="328">
        <v>2</v>
      </c>
      <c r="BN93" s="328">
        <v>2</v>
      </c>
      <c r="BO93" s="328">
        <v>2</v>
      </c>
      <c r="BP93" s="328">
        <v>2</v>
      </c>
      <c r="BQ93" s="328">
        <v>2</v>
      </c>
      <c r="BR93" s="329"/>
      <c r="BS93" s="325"/>
      <c r="BT93" s="325"/>
      <c r="BU93" s="325"/>
      <c r="BV93" s="325"/>
      <c r="BW93" s="325"/>
      <c r="BX93" s="325"/>
      <c r="BY93" s="325"/>
      <c r="BZ93" s="325"/>
      <c r="CA93" s="325"/>
      <c r="CB93" s="325"/>
      <c r="CC93" s="325"/>
      <c r="CD93" s="325"/>
      <c r="CE93" s="325"/>
      <c r="CF93" s="325"/>
      <c r="CG93" s="325"/>
      <c r="CH93" s="325"/>
      <c r="CI93" s="325"/>
      <c r="CJ93" s="325"/>
      <c r="CK93" s="325"/>
      <c r="CL93" s="328">
        <v>3</v>
      </c>
      <c r="CM93" s="328">
        <v>3</v>
      </c>
      <c r="CN93" s="328">
        <v>3</v>
      </c>
      <c r="CO93" s="328">
        <v>3</v>
      </c>
      <c r="CP93" s="328">
        <v>3</v>
      </c>
      <c r="CQ93" s="328">
        <v>3</v>
      </c>
      <c r="CR93" s="328">
        <v>3</v>
      </c>
      <c r="CS93" s="328">
        <v>3</v>
      </c>
      <c r="CT93" s="328">
        <v>3</v>
      </c>
      <c r="CU93" s="328">
        <v>3</v>
      </c>
      <c r="CV93" s="328">
        <v>3</v>
      </c>
      <c r="CW93" s="328">
        <v>3</v>
      </c>
      <c r="CX93" s="328">
        <v>3</v>
      </c>
      <c r="CY93" s="328">
        <v>3</v>
      </c>
      <c r="CZ93" s="328">
        <v>3</v>
      </c>
      <c r="DA93" s="329"/>
      <c r="DB93" s="325"/>
      <c r="DC93" s="325"/>
      <c r="DD93" s="325"/>
      <c r="DE93" s="325"/>
      <c r="DF93" s="325"/>
      <c r="DG93" s="325"/>
      <c r="DH93" s="325"/>
      <c r="DI93" s="325"/>
      <c r="DJ93" s="325"/>
      <c r="DK93" s="325"/>
      <c r="DL93" s="325"/>
      <c r="DM93" s="325"/>
      <c r="DN93" s="325"/>
      <c r="DO93" s="325"/>
      <c r="DP93" s="325"/>
      <c r="DQ93" s="325"/>
      <c r="DR93" s="325"/>
      <c r="DS93" s="325"/>
      <c r="DT93" s="325"/>
      <c r="DU93" s="328">
        <v>4</v>
      </c>
      <c r="DV93" s="328">
        <v>4</v>
      </c>
      <c r="DW93" s="328">
        <v>4</v>
      </c>
      <c r="DX93" s="328">
        <v>4</v>
      </c>
      <c r="DY93" s="328">
        <v>4</v>
      </c>
      <c r="DZ93" s="328">
        <v>4</v>
      </c>
      <c r="EA93" s="328">
        <v>4</v>
      </c>
      <c r="EB93" s="328">
        <v>4</v>
      </c>
      <c r="EC93" s="328">
        <v>4</v>
      </c>
      <c r="ED93" s="328">
        <v>4</v>
      </c>
      <c r="EE93" s="328">
        <v>4</v>
      </c>
      <c r="EF93" s="328">
        <v>4</v>
      </c>
      <c r="EG93" s="328">
        <v>4</v>
      </c>
      <c r="EH93" s="328">
        <v>4</v>
      </c>
      <c r="EI93" s="328">
        <v>4</v>
      </c>
      <c r="EJ93" s="329"/>
      <c r="EK93" s="325"/>
      <c r="EL93" s="325"/>
      <c r="EM93" s="325"/>
      <c r="EN93" s="325"/>
      <c r="EO93" s="325"/>
      <c r="EP93" s="325"/>
      <c r="EQ93" s="325"/>
      <c r="ER93" s="325"/>
      <c r="ES93" s="325"/>
      <c r="ET93" s="325"/>
      <c r="EU93" s="325"/>
      <c r="EV93" s="325"/>
      <c r="EW93" s="325"/>
      <c r="EX93" s="325"/>
      <c r="EY93" s="325"/>
      <c r="EZ93" s="325"/>
      <c r="FA93" s="325"/>
      <c r="FB93" s="325"/>
      <c r="FC93" s="325"/>
      <c r="FD93" s="328">
        <v>5</v>
      </c>
      <c r="FE93" s="328">
        <v>5</v>
      </c>
      <c r="FF93" s="328">
        <v>5</v>
      </c>
      <c r="FG93" s="328">
        <v>5</v>
      </c>
      <c r="FH93" s="328">
        <v>5</v>
      </c>
      <c r="FI93" s="328">
        <v>5</v>
      </c>
      <c r="FJ93" s="328">
        <v>5</v>
      </c>
      <c r="FK93" s="328">
        <v>5</v>
      </c>
      <c r="FL93" s="328">
        <v>5</v>
      </c>
      <c r="FM93" s="328">
        <v>5</v>
      </c>
      <c r="FN93" s="328">
        <v>5</v>
      </c>
      <c r="FO93" s="328">
        <v>5</v>
      </c>
      <c r="FP93" s="328">
        <v>5</v>
      </c>
      <c r="FQ93" s="328">
        <v>5</v>
      </c>
      <c r="FR93" s="328">
        <v>5</v>
      </c>
      <c r="FS93" s="329"/>
      <c r="FT93" s="325"/>
      <c r="FU93" s="325"/>
      <c r="FV93" s="325"/>
      <c r="FW93" s="325"/>
      <c r="FX93" s="325"/>
      <c r="FY93" s="325"/>
      <c r="FZ93" s="325"/>
      <c r="GA93" s="325"/>
      <c r="GB93" s="325"/>
      <c r="GC93" s="325"/>
      <c r="GD93" s="325"/>
      <c r="GE93" s="325"/>
      <c r="GF93" s="325"/>
      <c r="GG93" s="325"/>
      <c r="GH93" s="325"/>
      <c r="GI93" s="325"/>
      <c r="GJ93" s="325"/>
      <c r="GK93" s="325"/>
      <c r="GL93" s="325"/>
      <c r="GM93" s="328">
        <v>6</v>
      </c>
      <c r="GN93" s="328">
        <v>6</v>
      </c>
      <c r="GO93" s="328">
        <v>6</v>
      </c>
      <c r="GP93" s="328">
        <v>6</v>
      </c>
      <c r="GQ93" s="328">
        <v>6</v>
      </c>
      <c r="GR93" s="328">
        <v>6</v>
      </c>
      <c r="GS93" s="328">
        <v>6</v>
      </c>
      <c r="GT93" s="328">
        <v>6</v>
      </c>
      <c r="GU93" s="328">
        <v>6</v>
      </c>
      <c r="GV93" s="328">
        <v>6</v>
      </c>
      <c r="GW93" s="328">
        <v>6</v>
      </c>
      <c r="GX93" s="328">
        <v>6</v>
      </c>
      <c r="GY93" s="328">
        <v>6</v>
      </c>
      <c r="GZ93" s="328">
        <v>6</v>
      </c>
      <c r="HA93" s="328">
        <v>6</v>
      </c>
      <c r="HB93" s="329"/>
      <c r="HC93" s="325"/>
      <c r="HD93" s="325"/>
      <c r="HE93" s="325"/>
      <c r="HF93" s="325"/>
      <c r="HG93" s="325"/>
      <c r="HH93" s="325"/>
      <c r="HI93" s="325"/>
      <c r="HJ93" s="325"/>
      <c r="HK93" s="325"/>
      <c r="HL93" s="325"/>
      <c r="HM93" s="325"/>
      <c r="HN93" s="325"/>
      <c r="HO93" s="325"/>
      <c r="HP93" s="325"/>
      <c r="HQ93" s="325"/>
      <c r="HR93" s="325"/>
      <c r="HS93" s="325"/>
      <c r="HT93" s="325"/>
      <c r="HU93" s="325"/>
      <c r="HV93" s="328">
        <v>7</v>
      </c>
      <c r="HW93" s="328">
        <v>7</v>
      </c>
      <c r="HX93" s="328">
        <v>7</v>
      </c>
      <c r="HY93" s="328">
        <v>7</v>
      </c>
      <c r="HZ93" s="328">
        <v>7</v>
      </c>
      <c r="IA93" s="328">
        <v>7</v>
      </c>
      <c r="IB93" s="328">
        <v>7</v>
      </c>
      <c r="IC93" s="328">
        <v>7</v>
      </c>
      <c r="ID93" s="328">
        <v>7</v>
      </c>
      <c r="IE93" s="328">
        <v>7</v>
      </c>
      <c r="IF93" s="328">
        <v>7</v>
      </c>
      <c r="IG93" s="328">
        <v>7</v>
      </c>
      <c r="IH93" s="328">
        <v>7</v>
      </c>
      <c r="II93" s="328">
        <v>7</v>
      </c>
      <c r="IJ93" s="328">
        <v>7</v>
      </c>
      <c r="IK93" s="329"/>
    </row>
    <row r="94" spans="2:245" x14ac:dyDescent="0.3">
      <c r="B94" s="325"/>
      <c r="C94" s="325"/>
      <c r="D94" s="325"/>
      <c r="E94" s="325"/>
      <c r="F94" s="325"/>
      <c r="G94" s="325"/>
      <c r="H94" s="325"/>
      <c r="I94" s="325"/>
      <c r="J94" s="325" t="s">
        <v>603</v>
      </c>
      <c r="K94" s="325"/>
      <c r="L94" s="325"/>
      <c r="M94" s="325"/>
      <c r="N94" s="325"/>
      <c r="O94" s="325"/>
      <c r="P94" s="325"/>
      <c r="Q94" s="325"/>
      <c r="R94" s="325"/>
      <c r="S94" s="325"/>
      <c r="T94" s="328" t="s">
        <v>776</v>
      </c>
      <c r="U94" s="328" t="s">
        <v>776</v>
      </c>
      <c r="V94" s="328" t="s">
        <v>776</v>
      </c>
      <c r="W94" s="328" t="s">
        <v>776</v>
      </c>
      <c r="X94" s="328" t="s">
        <v>776</v>
      </c>
      <c r="Y94" s="328" t="s">
        <v>776</v>
      </c>
      <c r="Z94" s="328" t="s">
        <v>776</v>
      </c>
      <c r="AA94" s="328" t="s">
        <v>776</v>
      </c>
      <c r="AB94" s="328" t="s">
        <v>776</v>
      </c>
      <c r="AC94" s="328" t="s">
        <v>776</v>
      </c>
      <c r="AD94" s="328" t="s">
        <v>776</v>
      </c>
      <c r="AE94" s="328" t="s">
        <v>776</v>
      </c>
      <c r="AF94" s="328" t="s">
        <v>776</v>
      </c>
      <c r="AG94" s="328" t="s">
        <v>776</v>
      </c>
      <c r="AH94" s="328" t="s">
        <v>776</v>
      </c>
      <c r="AI94" s="329"/>
      <c r="AJ94" s="325"/>
      <c r="AK94" s="325"/>
      <c r="AL94" s="325"/>
      <c r="AM94" s="325"/>
      <c r="AN94" s="325"/>
      <c r="AO94" s="325"/>
      <c r="AP94" s="325"/>
      <c r="AQ94" s="325"/>
      <c r="AR94" s="325"/>
      <c r="AS94" s="325" t="s">
        <v>603</v>
      </c>
      <c r="AT94" s="325"/>
      <c r="AU94" s="325"/>
      <c r="AV94" s="325"/>
      <c r="AW94" s="325"/>
      <c r="AX94" s="325"/>
      <c r="AY94" s="325"/>
      <c r="AZ94" s="325"/>
      <c r="BA94" s="325"/>
      <c r="BB94" s="325"/>
      <c r="BC94" s="328" t="s">
        <v>776</v>
      </c>
      <c r="BD94" s="328" t="s">
        <v>776</v>
      </c>
      <c r="BE94" s="328" t="s">
        <v>776</v>
      </c>
      <c r="BF94" s="328" t="s">
        <v>776</v>
      </c>
      <c r="BG94" s="328" t="s">
        <v>776</v>
      </c>
      <c r="BH94" s="328" t="s">
        <v>776</v>
      </c>
      <c r="BI94" s="328" t="s">
        <v>776</v>
      </c>
      <c r="BJ94" s="328" t="s">
        <v>776</v>
      </c>
      <c r="BK94" s="328" t="s">
        <v>776</v>
      </c>
      <c r="BL94" s="328" t="s">
        <v>776</v>
      </c>
      <c r="BM94" s="328" t="s">
        <v>776</v>
      </c>
      <c r="BN94" s="328" t="s">
        <v>776</v>
      </c>
      <c r="BO94" s="328" t="s">
        <v>776</v>
      </c>
      <c r="BP94" s="328" t="s">
        <v>776</v>
      </c>
      <c r="BQ94" s="328" t="s">
        <v>776</v>
      </c>
      <c r="BR94" s="329"/>
      <c r="BS94" s="325"/>
      <c r="BT94" s="325"/>
      <c r="BU94" s="325"/>
      <c r="BV94" s="325"/>
      <c r="BW94" s="325"/>
      <c r="BX94" s="325"/>
      <c r="BY94" s="325"/>
      <c r="BZ94" s="325"/>
      <c r="CA94" s="325"/>
      <c r="CB94" s="325" t="s">
        <v>603</v>
      </c>
      <c r="CC94" s="325"/>
      <c r="CD94" s="325"/>
      <c r="CE94" s="325"/>
      <c r="CF94" s="325"/>
      <c r="CG94" s="325"/>
      <c r="CH94" s="325"/>
      <c r="CI94" s="325"/>
      <c r="CJ94" s="325"/>
      <c r="CK94" s="325"/>
      <c r="CL94" s="328" t="s">
        <v>776</v>
      </c>
      <c r="CM94" s="328" t="s">
        <v>776</v>
      </c>
      <c r="CN94" s="328" t="s">
        <v>776</v>
      </c>
      <c r="CO94" s="328" t="s">
        <v>776</v>
      </c>
      <c r="CP94" s="328" t="s">
        <v>776</v>
      </c>
      <c r="CQ94" s="328" t="s">
        <v>776</v>
      </c>
      <c r="CR94" s="328" t="s">
        <v>776</v>
      </c>
      <c r="CS94" s="328" t="s">
        <v>776</v>
      </c>
      <c r="CT94" s="328" t="s">
        <v>776</v>
      </c>
      <c r="CU94" s="328" t="s">
        <v>776</v>
      </c>
      <c r="CV94" s="328" t="s">
        <v>776</v>
      </c>
      <c r="CW94" s="328" t="s">
        <v>776</v>
      </c>
      <c r="CX94" s="328" t="s">
        <v>776</v>
      </c>
      <c r="CY94" s="328" t="s">
        <v>776</v>
      </c>
      <c r="CZ94" s="328" t="s">
        <v>776</v>
      </c>
      <c r="DA94" s="329"/>
      <c r="DB94" s="325"/>
      <c r="DC94" s="325"/>
      <c r="DD94" s="325"/>
      <c r="DE94" s="325"/>
      <c r="DF94" s="325"/>
      <c r="DG94" s="325"/>
      <c r="DH94" s="325"/>
      <c r="DI94" s="325"/>
      <c r="DJ94" s="325"/>
      <c r="DK94" s="325" t="s">
        <v>603</v>
      </c>
      <c r="DL94" s="325"/>
      <c r="DM94" s="325"/>
      <c r="DN94" s="325"/>
      <c r="DO94" s="325"/>
      <c r="DP94" s="325"/>
      <c r="DQ94" s="325"/>
      <c r="DR94" s="325"/>
      <c r="DS94" s="325"/>
      <c r="DT94" s="325"/>
      <c r="DU94" s="328" t="s">
        <v>776</v>
      </c>
      <c r="DV94" s="328" t="s">
        <v>776</v>
      </c>
      <c r="DW94" s="328" t="s">
        <v>776</v>
      </c>
      <c r="DX94" s="328" t="s">
        <v>776</v>
      </c>
      <c r="DY94" s="328" t="s">
        <v>776</v>
      </c>
      <c r="DZ94" s="328" t="s">
        <v>776</v>
      </c>
      <c r="EA94" s="328" t="s">
        <v>776</v>
      </c>
      <c r="EB94" s="328" t="s">
        <v>776</v>
      </c>
      <c r="EC94" s="328" t="s">
        <v>776</v>
      </c>
      <c r="ED94" s="328" t="s">
        <v>776</v>
      </c>
      <c r="EE94" s="328" t="s">
        <v>776</v>
      </c>
      <c r="EF94" s="328" t="s">
        <v>776</v>
      </c>
      <c r="EG94" s="328" t="s">
        <v>776</v>
      </c>
      <c r="EH94" s="328" t="s">
        <v>776</v>
      </c>
      <c r="EI94" s="328" t="s">
        <v>776</v>
      </c>
      <c r="EJ94" s="329"/>
      <c r="EK94" s="325"/>
      <c r="EL94" s="325"/>
      <c r="EM94" s="325"/>
      <c r="EN94" s="325"/>
      <c r="EO94" s="325"/>
      <c r="EP94" s="325"/>
      <c r="EQ94" s="325"/>
      <c r="ER94" s="325"/>
      <c r="ES94" s="325"/>
      <c r="ET94" s="325" t="s">
        <v>603</v>
      </c>
      <c r="EU94" s="325"/>
      <c r="EV94" s="325"/>
      <c r="EW94" s="325"/>
      <c r="EX94" s="325"/>
      <c r="EY94" s="325"/>
      <c r="EZ94" s="325"/>
      <c r="FA94" s="325"/>
      <c r="FB94" s="325"/>
      <c r="FC94" s="325"/>
      <c r="FD94" s="328" t="s">
        <v>776</v>
      </c>
      <c r="FE94" s="328" t="s">
        <v>776</v>
      </c>
      <c r="FF94" s="328" t="s">
        <v>776</v>
      </c>
      <c r="FG94" s="328" t="s">
        <v>776</v>
      </c>
      <c r="FH94" s="328" t="s">
        <v>776</v>
      </c>
      <c r="FI94" s="328" t="s">
        <v>776</v>
      </c>
      <c r="FJ94" s="328" t="s">
        <v>776</v>
      </c>
      <c r="FK94" s="328" t="s">
        <v>776</v>
      </c>
      <c r="FL94" s="328" t="s">
        <v>776</v>
      </c>
      <c r="FM94" s="328" t="s">
        <v>776</v>
      </c>
      <c r="FN94" s="328" t="s">
        <v>776</v>
      </c>
      <c r="FO94" s="328" t="s">
        <v>776</v>
      </c>
      <c r="FP94" s="328" t="s">
        <v>776</v>
      </c>
      <c r="FQ94" s="328" t="s">
        <v>776</v>
      </c>
      <c r="FR94" s="328" t="s">
        <v>776</v>
      </c>
      <c r="FS94" s="329"/>
      <c r="FT94" s="325"/>
      <c r="FU94" s="325"/>
      <c r="FV94" s="325"/>
      <c r="FW94" s="325"/>
      <c r="FX94" s="325"/>
      <c r="FY94" s="325"/>
      <c r="FZ94" s="325"/>
      <c r="GA94" s="325"/>
      <c r="GB94" s="325"/>
      <c r="GC94" s="325" t="s">
        <v>603</v>
      </c>
      <c r="GD94" s="325"/>
      <c r="GE94" s="325"/>
      <c r="GF94" s="325"/>
      <c r="GG94" s="325"/>
      <c r="GH94" s="325"/>
      <c r="GI94" s="325"/>
      <c r="GJ94" s="325"/>
      <c r="GK94" s="325"/>
      <c r="GL94" s="325"/>
      <c r="GM94" s="328" t="s">
        <v>776</v>
      </c>
      <c r="GN94" s="328" t="s">
        <v>776</v>
      </c>
      <c r="GO94" s="328" t="s">
        <v>776</v>
      </c>
      <c r="GP94" s="328" t="s">
        <v>776</v>
      </c>
      <c r="GQ94" s="328" t="s">
        <v>776</v>
      </c>
      <c r="GR94" s="328" t="s">
        <v>776</v>
      </c>
      <c r="GS94" s="328" t="s">
        <v>776</v>
      </c>
      <c r="GT94" s="328" t="s">
        <v>776</v>
      </c>
      <c r="GU94" s="328" t="s">
        <v>776</v>
      </c>
      <c r="GV94" s="328" t="s">
        <v>776</v>
      </c>
      <c r="GW94" s="328" t="s">
        <v>776</v>
      </c>
      <c r="GX94" s="328" t="s">
        <v>776</v>
      </c>
      <c r="GY94" s="328" t="s">
        <v>776</v>
      </c>
      <c r="GZ94" s="328" t="s">
        <v>776</v>
      </c>
      <c r="HA94" s="328" t="s">
        <v>776</v>
      </c>
      <c r="HB94" s="329"/>
      <c r="HC94" s="325"/>
      <c r="HD94" s="325"/>
      <c r="HE94" s="325"/>
      <c r="HF94" s="325"/>
      <c r="HG94" s="325"/>
      <c r="HH94" s="325"/>
      <c r="HI94" s="325"/>
      <c r="HJ94" s="325"/>
      <c r="HK94" s="325"/>
      <c r="HL94" s="325" t="s">
        <v>603</v>
      </c>
      <c r="HM94" s="325"/>
      <c r="HN94" s="325"/>
      <c r="HO94" s="325"/>
      <c r="HP94" s="325"/>
      <c r="HQ94" s="325"/>
      <c r="HR94" s="325"/>
      <c r="HS94" s="325"/>
      <c r="HT94" s="325"/>
      <c r="HU94" s="325"/>
      <c r="HV94" s="328" t="s">
        <v>776</v>
      </c>
      <c r="HW94" s="328" t="s">
        <v>776</v>
      </c>
      <c r="HX94" s="328" t="s">
        <v>776</v>
      </c>
      <c r="HY94" s="328" t="s">
        <v>776</v>
      </c>
      <c r="HZ94" s="328" t="s">
        <v>776</v>
      </c>
      <c r="IA94" s="328" t="s">
        <v>776</v>
      </c>
      <c r="IB94" s="328" t="s">
        <v>776</v>
      </c>
      <c r="IC94" s="328" t="s">
        <v>776</v>
      </c>
      <c r="ID94" s="328" t="s">
        <v>776</v>
      </c>
      <c r="IE94" s="328" t="s">
        <v>776</v>
      </c>
      <c r="IF94" s="328" t="s">
        <v>776</v>
      </c>
      <c r="IG94" s="328" t="s">
        <v>776</v>
      </c>
      <c r="IH94" s="328" t="s">
        <v>776</v>
      </c>
      <c r="II94" s="328" t="s">
        <v>776</v>
      </c>
      <c r="IJ94" s="328" t="s">
        <v>776</v>
      </c>
      <c r="IK94" s="329"/>
    </row>
    <row r="95" spans="2:245" x14ac:dyDescent="0.3">
      <c r="B95" s="575" t="s">
        <v>1086</v>
      </c>
      <c r="C95" s="575"/>
      <c r="D95" s="575"/>
      <c r="E95" s="575"/>
      <c r="F95" s="575"/>
      <c r="G95" s="575"/>
      <c r="H95" s="325"/>
      <c r="I95" s="325"/>
      <c r="J95" s="331">
        <f>MAX(J99:J238)</f>
        <v>0</v>
      </c>
      <c r="K95" s="325"/>
      <c r="L95" s="325" t="s">
        <v>854</v>
      </c>
      <c r="M95" s="325" t="s">
        <v>901</v>
      </c>
      <c r="N95" s="325"/>
      <c r="O95" s="325"/>
      <c r="P95" s="325"/>
      <c r="Q95" s="325"/>
      <c r="R95" s="325"/>
      <c r="S95" s="325"/>
      <c r="T95" s="328">
        <v>1</v>
      </c>
      <c r="U95" s="328">
        <v>1</v>
      </c>
      <c r="V95" s="328">
        <v>1</v>
      </c>
      <c r="W95" s="328">
        <v>2</v>
      </c>
      <c r="X95" s="328">
        <v>2</v>
      </c>
      <c r="Y95" s="328">
        <v>2</v>
      </c>
      <c r="Z95" s="328">
        <v>3</v>
      </c>
      <c r="AA95" s="328">
        <v>3</v>
      </c>
      <c r="AB95" s="328">
        <v>3</v>
      </c>
      <c r="AC95" s="328">
        <v>4</v>
      </c>
      <c r="AD95" s="328">
        <v>4</v>
      </c>
      <c r="AE95" s="328">
        <v>4</v>
      </c>
      <c r="AF95" s="328">
        <v>5</v>
      </c>
      <c r="AG95" s="328">
        <v>5</v>
      </c>
      <c r="AH95" s="328">
        <v>5</v>
      </c>
      <c r="AI95" s="329"/>
      <c r="AJ95" s="325"/>
      <c r="AK95" s="325"/>
      <c r="AL95" s="325"/>
      <c r="AM95" s="325"/>
      <c r="AN95" s="325"/>
      <c r="AO95" s="325"/>
      <c r="AP95" s="325"/>
      <c r="AQ95" s="325"/>
      <c r="AR95" s="325"/>
      <c r="AS95" s="331">
        <f>MAX(AS99:AS238)</f>
        <v>0</v>
      </c>
      <c r="AT95" s="325"/>
      <c r="AU95" s="325" t="s">
        <v>854</v>
      </c>
      <c r="AV95" s="325"/>
      <c r="AW95" s="325"/>
      <c r="AX95" s="325"/>
      <c r="AY95" s="325"/>
      <c r="AZ95" s="325"/>
      <c r="BA95" s="325"/>
      <c r="BB95" s="325"/>
      <c r="BC95" s="328">
        <v>1</v>
      </c>
      <c r="BD95" s="328">
        <v>1</v>
      </c>
      <c r="BE95" s="328">
        <v>1</v>
      </c>
      <c r="BF95" s="328">
        <v>2</v>
      </c>
      <c r="BG95" s="328">
        <v>2</v>
      </c>
      <c r="BH95" s="328">
        <v>2</v>
      </c>
      <c r="BI95" s="328">
        <v>3</v>
      </c>
      <c r="BJ95" s="328">
        <v>3</v>
      </c>
      <c r="BK95" s="328">
        <v>3</v>
      </c>
      <c r="BL95" s="328">
        <v>4</v>
      </c>
      <c r="BM95" s="328">
        <v>4</v>
      </c>
      <c r="BN95" s="328">
        <v>4</v>
      </c>
      <c r="BO95" s="328">
        <v>5</v>
      </c>
      <c r="BP95" s="328">
        <v>5</v>
      </c>
      <c r="BQ95" s="328">
        <v>5</v>
      </c>
      <c r="BR95" s="329"/>
      <c r="BS95" s="325"/>
      <c r="BT95" s="325"/>
      <c r="BU95" s="325"/>
      <c r="BV95" s="325"/>
      <c r="BW95" s="325"/>
      <c r="BX95" s="325"/>
      <c r="BY95" s="325"/>
      <c r="BZ95" s="325"/>
      <c r="CA95" s="325"/>
      <c r="CB95" s="331">
        <f>MAX(CB99:CB238)</f>
        <v>0</v>
      </c>
      <c r="CC95" s="325"/>
      <c r="CD95" s="325" t="s">
        <v>854</v>
      </c>
      <c r="CE95" s="325"/>
      <c r="CF95" s="325"/>
      <c r="CG95" s="325"/>
      <c r="CH95" s="325"/>
      <c r="CI95" s="325"/>
      <c r="CJ95" s="325"/>
      <c r="CK95" s="325"/>
      <c r="CL95" s="328">
        <v>1</v>
      </c>
      <c r="CM95" s="328">
        <v>1</v>
      </c>
      <c r="CN95" s="328">
        <v>1</v>
      </c>
      <c r="CO95" s="328">
        <v>2</v>
      </c>
      <c r="CP95" s="328">
        <v>2</v>
      </c>
      <c r="CQ95" s="328">
        <v>2</v>
      </c>
      <c r="CR95" s="328">
        <v>3</v>
      </c>
      <c r="CS95" s="328">
        <v>3</v>
      </c>
      <c r="CT95" s="328">
        <v>3</v>
      </c>
      <c r="CU95" s="328">
        <v>4</v>
      </c>
      <c r="CV95" s="328">
        <v>4</v>
      </c>
      <c r="CW95" s="328">
        <v>4</v>
      </c>
      <c r="CX95" s="328">
        <v>5</v>
      </c>
      <c r="CY95" s="328">
        <v>5</v>
      </c>
      <c r="CZ95" s="328">
        <v>5</v>
      </c>
      <c r="DA95" s="329"/>
      <c r="DB95" s="325"/>
      <c r="DC95" s="325"/>
      <c r="DD95" s="325"/>
      <c r="DE95" s="325"/>
      <c r="DF95" s="325"/>
      <c r="DG95" s="325"/>
      <c r="DH95" s="325"/>
      <c r="DI95" s="325"/>
      <c r="DJ95" s="325"/>
      <c r="DK95" s="331">
        <f>MAX(DK99:DK238)</f>
        <v>0</v>
      </c>
      <c r="DL95" s="325"/>
      <c r="DM95" s="325" t="s">
        <v>854</v>
      </c>
      <c r="DN95" s="325"/>
      <c r="DO95" s="325"/>
      <c r="DP95" s="325"/>
      <c r="DQ95" s="325"/>
      <c r="DR95" s="325"/>
      <c r="DS95" s="325"/>
      <c r="DT95" s="325"/>
      <c r="DU95" s="328">
        <v>1</v>
      </c>
      <c r="DV95" s="328">
        <v>1</v>
      </c>
      <c r="DW95" s="328">
        <v>1</v>
      </c>
      <c r="DX95" s="328">
        <v>2</v>
      </c>
      <c r="DY95" s="328">
        <v>2</v>
      </c>
      <c r="DZ95" s="328">
        <v>2</v>
      </c>
      <c r="EA95" s="328">
        <v>3</v>
      </c>
      <c r="EB95" s="328">
        <v>3</v>
      </c>
      <c r="EC95" s="328">
        <v>3</v>
      </c>
      <c r="ED95" s="328">
        <v>4</v>
      </c>
      <c r="EE95" s="328">
        <v>4</v>
      </c>
      <c r="EF95" s="328">
        <v>4</v>
      </c>
      <c r="EG95" s="328">
        <v>5</v>
      </c>
      <c r="EH95" s="328">
        <v>5</v>
      </c>
      <c r="EI95" s="328">
        <v>5</v>
      </c>
      <c r="EJ95" s="329"/>
      <c r="EK95" s="325"/>
      <c r="EL95" s="325"/>
      <c r="EM95" s="325"/>
      <c r="EN95" s="325"/>
      <c r="EO95" s="325"/>
      <c r="EP95" s="325"/>
      <c r="EQ95" s="325"/>
      <c r="ER95" s="325"/>
      <c r="ES95" s="325"/>
      <c r="ET95" s="331">
        <f>MAX(ET99:ET238)</f>
        <v>0</v>
      </c>
      <c r="EU95" s="325"/>
      <c r="EV95" s="325" t="s">
        <v>854</v>
      </c>
      <c r="EW95" s="325"/>
      <c r="EX95" s="325"/>
      <c r="EY95" s="325"/>
      <c r="EZ95" s="325"/>
      <c r="FA95" s="325"/>
      <c r="FB95" s="325"/>
      <c r="FC95" s="325"/>
      <c r="FD95" s="328">
        <v>1</v>
      </c>
      <c r="FE95" s="328">
        <v>1</v>
      </c>
      <c r="FF95" s="328">
        <v>1</v>
      </c>
      <c r="FG95" s="328">
        <v>2</v>
      </c>
      <c r="FH95" s="328">
        <v>2</v>
      </c>
      <c r="FI95" s="328">
        <v>2</v>
      </c>
      <c r="FJ95" s="328">
        <v>3</v>
      </c>
      <c r="FK95" s="328">
        <v>3</v>
      </c>
      <c r="FL95" s="328">
        <v>3</v>
      </c>
      <c r="FM95" s="328">
        <v>4</v>
      </c>
      <c r="FN95" s="328">
        <v>4</v>
      </c>
      <c r="FO95" s="328">
        <v>4</v>
      </c>
      <c r="FP95" s="328">
        <v>5</v>
      </c>
      <c r="FQ95" s="328">
        <v>5</v>
      </c>
      <c r="FR95" s="328">
        <v>5</v>
      </c>
      <c r="FS95" s="329"/>
      <c r="FT95" s="325"/>
      <c r="FU95" s="325"/>
      <c r="FV95" s="325"/>
      <c r="FW95" s="325"/>
      <c r="FX95" s="325"/>
      <c r="FY95" s="325"/>
      <c r="FZ95" s="325"/>
      <c r="GA95" s="325"/>
      <c r="GB95" s="325"/>
      <c r="GC95" s="331">
        <f>MAX(GC99:GC238)</f>
        <v>0</v>
      </c>
      <c r="GD95" s="325"/>
      <c r="GE95" s="325" t="s">
        <v>854</v>
      </c>
      <c r="GF95" s="325"/>
      <c r="GG95" s="325"/>
      <c r="GH95" s="325"/>
      <c r="GI95" s="325"/>
      <c r="GJ95" s="325"/>
      <c r="GK95" s="325"/>
      <c r="GL95" s="325"/>
      <c r="GM95" s="328">
        <v>1</v>
      </c>
      <c r="GN95" s="328">
        <v>1</v>
      </c>
      <c r="GO95" s="328">
        <v>1</v>
      </c>
      <c r="GP95" s="328">
        <v>2</v>
      </c>
      <c r="GQ95" s="328">
        <v>2</v>
      </c>
      <c r="GR95" s="328">
        <v>2</v>
      </c>
      <c r="GS95" s="328">
        <v>3</v>
      </c>
      <c r="GT95" s="328">
        <v>3</v>
      </c>
      <c r="GU95" s="328">
        <v>3</v>
      </c>
      <c r="GV95" s="328">
        <v>4</v>
      </c>
      <c r="GW95" s="328">
        <v>4</v>
      </c>
      <c r="GX95" s="328">
        <v>4</v>
      </c>
      <c r="GY95" s="328">
        <v>5</v>
      </c>
      <c r="GZ95" s="328">
        <v>5</v>
      </c>
      <c r="HA95" s="328">
        <v>5</v>
      </c>
      <c r="HB95" s="329"/>
      <c r="HC95" s="325"/>
      <c r="HD95" s="325"/>
      <c r="HE95" s="325"/>
      <c r="HF95" s="325"/>
      <c r="HG95" s="325"/>
      <c r="HH95" s="325"/>
      <c r="HI95" s="325"/>
      <c r="HJ95" s="325"/>
      <c r="HK95" s="325"/>
      <c r="HL95" s="331">
        <f>MAX(HL99:HL238)</f>
        <v>0</v>
      </c>
      <c r="HM95" s="325"/>
      <c r="HN95" s="325" t="s">
        <v>854</v>
      </c>
      <c r="HO95" s="325"/>
      <c r="HP95" s="325"/>
      <c r="HQ95" s="325"/>
      <c r="HR95" s="325"/>
      <c r="HS95" s="325"/>
      <c r="HT95" s="325"/>
      <c r="HU95" s="325"/>
      <c r="HV95" s="328">
        <v>1</v>
      </c>
      <c r="HW95" s="328">
        <v>1</v>
      </c>
      <c r="HX95" s="328">
        <v>1</v>
      </c>
      <c r="HY95" s="328">
        <v>2</v>
      </c>
      <c r="HZ95" s="328">
        <v>2</v>
      </c>
      <c r="IA95" s="328">
        <v>2</v>
      </c>
      <c r="IB95" s="328">
        <v>3</v>
      </c>
      <c r="IC95" s="328">
        <v>3</v>
      </c>
      <c r="ID95" s="328">
        <v>3</v>
      </c>
      <c r="IE95" s="328">
        <v>4</v>
      </c>
      <c r="IF95" s="328">
        <v>4</v>
      </c>
      <c r="IG95" s="328">
        <v>4</v>
      </c>
      <c r="IH95" s="328">
        <v>5</v>
      </c>
      <c r="II95" s="328">
        <v>5</v>
      </c>
      <c r="IJ95" s="328">
        <v>5</v>
      </c>
      <c r="IK95" s="329"/>
    </row>
    <row r="96" spans="2:245" x14ac:dyDescent="0.3">
      <c r="B96" s="325"/>
      <c r="C96" s="325"/>
      <c r="D96" s="325"/>
      <c r="E96" s="325"/>
      <c r="F96" s="325"/>
      <c r="G96" s="325"/>
      <c r="H96" s="325"/>
      <c r="I96" s="325"/>
      <c r="J96" s="331"/>
      <c r="K96" s="325"/>
      <c r="L96" s="325"/>
      <c r="M96" s="325"/>
      <c r="N96" s="325"/>
      <c r="O96" s="325"/>
      <c r="P96" s="325"/>
      <c r="Q96" s="325"/>
      <c r="R96" s="325"/>
      <c r="S96" s="325"/>
      <c r="T96" s="328" t="s">
        <v>855</v>
      </c>
      <c r="U96" s="328" t="s">
        <v>855</v>
      </c>
      <c r="V96" s="328" t="s">
        <v>855</v>
      </c>
      <c r="W96" s="328" t="s">
        <v>855</v>
      </c>
      <c r="X96" s="328" t="s">
        <v>855</v>
      </c>
      <c r="Y96" s="328" t="s">
        <v>855</v>
      </c>
      <c r="Z96" s="328" t="s">
        <v>855</v>
      </c>
      <c r="AA96" s="328" t="s">
        <v>855</v>
      </c>
      <c r="AB96" s="328" t="s">
        <v>855</v>
      </c>
      <c r="AC96" s="328" t="s">
        <v>855</v>
      </c>
      <c r="AD96" s="328" t="s">
        <v>855</v>
      </c>
      <c r="AE96" s="328" t="s">
        <v>855</v>
      </c>
      <c r="AF96" s="328" t="s">
        <v>855</v>
      </c>
      <c r="AG96" s="328" t="s">
        <v>855</v>
      </c>
      <c r="AH96" s="328" t="s">
        <v>855</v>
      </c>
      <c r="AI96" s="329"/>
      <c r="AJ96" s="325"/>
      <c r="AK96" s="325"/>
      <c r="AL96" s="325"/>
      <c r="AM96" s="325"/>
      <c r="AN96" s="325"/>
      <c r="AO96" s="325"/>
      <c r="AP96" s="325"/>
      <c r="AQ96" s="325"/>
      <c r="AR96" s="325"/>
      <c r="AS96" s="331"/>
      <c r="AT96" s="325"/>
      <c r="AU96" s="325"/>
      <c r="AV96" s="325"/>
      <c r="AW96" s="325"/>
      <c r="AX96" s="325"/>
      <c r="AY96" s="325"/>
      <c r="AZ96" s="325"/>
      <c r="BA96" s="325"/>
      <c r="BB96" s="325"/>
      <c r="BC96" s="328" t="s">
        <v>855</v>
      </c>
      <c r="BD96" s="328" t="s">
        <v>855</v>
      </c>
      <c r="BE96" s="328" t="s">
        <v>855</v>
      </c>
      <c r="BF96" s="328" t="s">
        <v>855</v>
      </c>
      <c r="BG96" s="328" t="s">
        <v>855</v>
      </c>
      <c r="BH96" s="328" t="s">
        <v>855</v>
      </c>
      <c r="BI96" s="328" t="s">
        <v>855</v>
      </c>
      <c r="BJ96" s="328" t="s">
        <v>855</v>
      </c>
      <c r="BK96" s="328" t="s">
        <v>855</v>
      </c>
      <c r="BL96" s="328" t="s">
        <v>855</v>
      </c>
      <c r="BM96" s="328" t="s">
        <v>855</v>
      </c>
      <c r="BN96" s="328" t="s">
        <v>855</v>
      </c>
      <c r="BO96" s="328" t="s">
        <v>855</v>
      </c>
      <c r="BP96" s="328" t="s">
        <v>855</v>
      </c>
      <c r="BQ96" s="328" t="s">
        <v>855</v>
      </c>
      <c r="BR96" s="329"/>
      <c r="BS96" s="325"/>
      <c r="BT96" s="325"/>
      <c r="BU96" s="325"/>
      <c r="BV96" s="325"/>
      <c r="BW96" s="325"/>
      <c r="BX96" s="325"/>
      <c r="BY96" s="325"/>
      <c r="BZ96" s="325"/>
      <c r="CA96" s="325"/>
      <c r="CB96" s="331"/>
      <c r="CC96" s="325"/>
      <c r="CD96" s="325"/>
      <c r="CE96" s="325"/>
      <c r="CF96" s="325"/>
      <c r="CG96" s="325"/>
      <c r="CH96" s="325"/>
      <c r="CI96" s="325"/>
      <c r="CJ96" s="325"/>
      <c r="CK96" s="325"/>
      <c r="CL96" s="328" t="s">
        <v>855</v>
      </c>
      <c r="CM96" s="328" t="s">
        <v>855</v>
      </c>
      <c r="CN96" s="328" t="s">
        <v>855</v>
      </c>
      <c r="CO96" s="328" t="s">
        <v>855</v>
      </c>
      <c r="CP96" s="328" t="s">
        <v>855</v>
      </c>
      <c r="CQ96" s="328" t="s">
        <v>855</v>
      </c>
      <c r="CR96" s="328" t="s">
        <v>855</v>
      </c>
      <c r="CS96" s="328" t="s">
        <v>855</v>
      </c>
      <c r="CT96" s="328" t="s">
        <v>855</v>
      </c>
      <c r="CU96" s="328" t="s">
        <v>855</v>
      </c>
      <c r="CV96" s="328" t="s">
        <v>855</v>
      </c>
      <c r="CW96" s="328" t="s">
        <v>855</v>
      </c>
      <c r="CX96" s="328" t="s">
        <v>855</v>
      </c>
      <c r="CY96" s="328" t="s">
        <v>855</v>
      </c>
      <c r="CZ96" s="328" t="s">
        <v>855</v>
      </c>
      <c r="DA96" s="329"/>
      <c r="DB96" s="325"/>
      <c r="DC96" s="325"/>
      <c r="DD96" s="325"/>
      <c r="DE96" s="325"/>
      <c r="DF96" s="325"/>
      <c r="DG96" s="325"/>
      <c r="DH96" s="325"/>
      <c r="DI96" s="325"/>
      <c r="DJ96" s="325"/>
      <c r="DK96" s="331"/>
      <c r="DL96" s="325"/>
      <c r="DM96" s="325"/>
      <c r="DN96" s="325"/>
      <c r="DO96" s="325"/>
      <c r="DP96" s="325"/>
      <c r="DQ96" s="325"/>
      <c r="DR96" s="325"/>
      <c r="DS96" s="325"/>
      <c r="DT96" s="325"/>
      <c r="DU96" s="328" t="s">
        <v>855</v>
      </c>
      <c r="DV96" s="328" t="s">
        <v>855</v>
      </c>
      <c r="DW96" s="328" t="s">
        <v>855</v>
      </c>
      <c r="DX96" s="328" t="s">
        <v>855</v>
      </c>
      <c r="DY96" s="328" t="s">
        <v>855</v>
      </c>
      <c r="DZ96" s="328" t="s">
        <v>855</v>
      </c>
      <c r="EA96" s="328" t="s">
        <v>855</v>
      </c>
      <c r="EB96" s="328" t="s">
        <v>855</v>
      </c>
      <c r="EC96" s="328" t="s">
        <v>855</v>
      </c>
      <c r="ED96" s="328" t="s">
        <v>855</v>
      </c>
      <c r="EE96" s="328" t="s">
        <v>855</v>
      </c>
      <c r="EF96" s="328" t="s">
        <v>855</v>
      </c>
      <c r="EG96" s="328" t="s">
        <v>855</v>
      </c>
      <c r="EH96" s="328" t="s">
        <v>855</v>
      </c>
      <c r="EI96" s="328" t="s">
        <v>855</v>
      </c>
      <c r="EJ96" s="329"/>
      <c r="EK96" s="325"/>
      <c r="EL96" s="325"/>
      <c r="EM96" s="325"/>
      <c r="EN96" s="325"/>
      <c r="EO96" s="325"/>
      <c r="EP96" s="325"/>
      <c r="EQ96" s="325"/>
      <c r="ER96" s="325"/>
      <c r="ES96" s="325"/>
      <c r="ET96" s="331"/>
      <c r="EU96" s="325"/>
      <c r="EV96" s="325"/>
      <c r="EW96" s="325"/>
      <c r="EX96" s="325"/>
      <c r="EY96" s="325"/>
      <c r="EZ96" s="325"/>
      <c r="FA96" s="325"/>
      <c r="FB96" s="325"/>
      <c r="FC96" s="325"/>
      <c r="FD96" s="328" t="s">
        <v>855</v>
      </c>
      <c r="FE96" s="328" t="s">
        <v>855</v>
      </c>
      <c r="FF96" s="328" t="s">
        <v>855</v>
      </c>
      <c r="FG96" s="328" t="s">
        <v>855</v>
      </c>
      <c r="FH96" s="328" t="s">
        <v>855</v>
      </c>
      <c r="FI96" s="328" t="s">
        <v>855</v>
      </c>
      <c r="FJ96" s="328" t="s">
        <v>855</v>
      </c>
      <c r="FK96" s="328" t="s">
        <v>855</v>
      </c>
      <c r="FL96" s="328" t="s">
        <v>855</v>
      </c>
      <c r="FM96" s="328" t="s">
        <v>855</v>
      </c>
      <c r="FN96" s="328" t="s">
        <v>855</v>
      </c>
      <c r="FO96" s="328" t="s">
        <v>855</v>
      </c>
      <c r="FP96" s="328" t="s">
        <v>855</v>
      </c>
      <c r="FQ96" s="328" t="s">
        <v>855</v>
      </c>
      <c r="FR96" s="328" t="s">
        <v>855</v>
      </c>
      <c r="FS96" s="329"/>
      <c r="FT96" s="325"/>
      <c r="FU96" s="325"/>
      <c r="FV96" s="325"/>
      <c r="FW96" s="325"/>
      <c r="FX96" s="325"/>
      <c r="FY96" s="325"/>
      <c r="FZ96" s="325"/>
      <c r="GA96" s="325"/>
      <c r="GB96" s="325"/>
      <c r="GC96" s="331"/>
      <c r="GD96" s="325"/>
      <c r="GE96" s="325"/>
      <c r="GF96" s="325"/>
      <c r="GG96" s="325"/>
      <c r="GH96" s="325"/>
      <c r="GI96" s="325"/>
      <c r="GJ96" s="325"/>
      <c r="GK96" s="325"/>
      <c r="GL96" s="325"/>
      <c r="GM96" s="328" t="s">
        <v>855</v>
      </c>
      <c r="GN96" s="328" t="s">
        <v>855</v>
      </c>
      <c r="GO96" s="328" t="s">
        <v>855</v>
      </c>
      <c r="GP96" s="328" t="s">
        <v>855</v>
      </c>
      <c r="GQ96" s="328" t="s">
        <v>855</v>
      </c>
      <c r="GR96" s="328" t="s">
        <v>855</v>
      </c>
      <c r="GS96" s="328" t="s">
        <v>855</v>
      </c>
      <c r="GT96" s="328" t="s">
        <v>855</v>
      </c>
      <c r="GU96" s="328" t="s">
        <v>855</v>
      </c>
      <c r="GV96" s="328" t="s">
        <v>855</v>
      </c>
      <c r="GW96" s="328" t="s">
        <v>855</v>
      </c>
      <c r="GX96" s="328" t="s">
        <v>855</v>
      </c>
      <c r="GY96" s="328" t="s">
        <v>855</v>
      </c>
      <c r="GZ96" s="328" t="s">
        <v>855</v>
      </c>
      <c r="HA96" s="328" t="s">
        <v>855</v>
      </c>
      <c r="HB96" s="329"/>
      <c r="HC96" s="325"/>
      <c r="HD96" s="325"/>
      <c r="HE96" s="325"/>
      <c r="HF96" s="325"/>
      <c r="HG96" s="325"/>
      <c r="HH96" s="325"/>
      <c r="HI96" s="325"/>
      <c r="HJ96" s="325"/>
      <c r="HK96" s="325"/>
      <c r="HL96" s="331"/>
      <c r="HM96" s="325"/>
      <c r="HN96" s="325"/>
      <c r="HO96" s="325"/>
      <c r="HP96" s="325"/>
      <c r="HQ96" s="325"/>
      <c r="HR96" s="325"/>
      <c r="HS96" s="325"/>
      <c r="HT96" s="325"/>
      <c r="HU96" s="325"/>
      <c r="HV96" s="328" t="s">
        <v>855</v>
      </c>
      <c r="HW96" s="328" t="s">
        <v>855</v>
      </c>
      <c r="HX96" s="328" t="s">
        <v>855</v>
      </c>
      <c r="HY96" s="328" t="s">
        <v>855</v>
      </c>
      <c r="HZ96" s="328" t="s">
        <v>855</v>
      </c>
      <c r="IA96" s="328" t="s">
        <v>855</v>
      </c>
      <c r="IB96" s="328" t="s">
        <v>855</v>
      </c>
      <c r="IC96" s="328" t="s">
        <v>855</v>
      </c>
      <c r="ID96" s="328" t="s">
        <v>855</v>
      </c>
      <c r="IE96" s="328" t="s">
        <v>855</v>
      </c>
      <c r="IF96" s="328" t="s">
        <v>855</v>
      </c>
      <c r="IG96" s="328" t="s">
        <v>855</v>
      </c>
      <c r="IH96" s="328" t="s">
        <v>855</v>
      </c>
      <c r="II96" s="328" t="s">
        <v>855</v>
      </c>
      <c r="IJ96" s="328" t="s">
        <v>855</v>
      </c>
      <c r="IK96" s="329"/>
    </row>
    <row r="97" spans="2:245" x14ac:dyDescent="0.3">
      <c r="B97" s="328" t="s">
        <v>856</v>
      </c>
      <c r="C97" s="328" t="s">
        <v>776</v>
      </c>
      <c r="D97" s="328" t="s">
        <v>857</v>
      </c>
      <c r="E97" s="328" t="s">
        <v>858</v>
      </c>
      <c r="F97" s="328" t="s">
        <v>859</v>
      </c>
      <c r="G97" s="328" t="s">
        <v>860</v>
      </c>
      <c r="H97" s="328" t="s">
        <v>861</v>
      </c>
      <c r="I97" s="328" t="s">
        <v>862</v>
      </c>
      <c r="J97" s="332" t="s">
        <v>863</v>
      </c>
      <c r="K97" s="328" t="s">
        <v>864</v>
      </c>
      <c r="L97" s="328" t="s">
        <v>865</v>
      </c>
      <c r="M97" s="328" t="s">
        <v>866</v>
      </c>
      <c r="N97" s="328" t="s">
        <v>677</v>
      </c>
      <c r="O97" s="325" t="s">
        <v>867</v>
      </c>
      <c r="P97" s="325" t="s">
        <v>868</v>
      </c>
      <c r="Q97" s="325" t="s">
        <v>869</v>
      </c>
      <c r="R97" s="325" t="s">
        <v>870</v>
      </c>
      <c r="S97" s="325" t="s">
        <v>871</v>
      </c>
      <c r="T97" s="328">
        <v>1</v>
      </c>
      <c r="U97" s="328">
        <v>2</v>
      </c>
      <c r="V97" s="328">
        <v>3</v>
      </c>
      <c r="W97" s="328">
        <v>1</v>
      </c>
      <c r="X97" s="328">
        <v>2</v>
      </c>
      <c r="Y97" s="328">
        <v>3</v>
      </c>
      <c r="Z97" s="328">
        <v>1</v>
      </c>
      <c r="AA97" s="328">
        <v>2</v>
      </c>
      <c r="AB97" s="328">
        <v>3</v>
      </c>
      <c r="AC97" s="328">
        <v>1</v>
      </c>
      <c r="AD97" s="328">
        <v>2</v>
      </c>
      <c r="AE97" s="328">
        <v>3</v>
      </c>
      <c r="AF97" s="328">
        <v>1</v>
      </c>
      <c r="AG97" s="328">
        <v>2</v>
      </c>
      <c r="AH97" s="328">
        <v>3</v>
      </c>
      <c r="AI97" s="329"/>
      <c r="AJ97" s="325"/>
      <c r="AK97" s="328" t="s">
        <v>856</v>
      </c>
      <c r="AL97" s="328" t="s">
        <v>776</v>
      </c>
      <c r="AM97" s="328" t="s">
        <v>857</v>
      </c>
      <c r="AN97" s="328" t="s">
        <v>858</v>
      </c>
      <c r="AO97" s="328" t="s">
        <v>859</v>
      </c>
      <c r="AP97" s="328" t="s">
        <v>860</v>
      </c>
      <c r="AQ97" s="328" t="s">
        <v>861</v>
      </c>
      <c r="AR97" s="328" t="s">
        <v>862</v>
      </c>
      <c r="AS97" s="332" t="s">
        <v>863</v>
      </c>
      <c r="AT97" s="328" t="s">
        <v>864</v>
      </c>
      <c r="AU97" s="328" t="s">
        <v>865</v>
      </c>
      <c r="AV97" s="328" t="s">
        <v>866</v>
      </c>
      <c r="AW97" s="328" t="s">
        <v>677</v>
      </c>
      <c r="AX97" s="325" t="s">
        <v>867</v>
      </c>
      <c r="AY97" s="325" t="s">
        <v>868</v>
      </c>
      <c r="AZ97" s="325" t="s">
        <v>869</v>
      </c>
      <c r="BA97" s="325" t="s">
        <v>870</v>
      </c>
      <c r="BB97" s="325" t="s">
        <v>871</v>
      </c>
      <c r="BC97" s="328">
        <v>1</v>
      </c>
      <c r="BD97" s="328">
        <v>2</v>
      </c>
      <c r="BE97" s="328">
        <v>3</v>
      </c>
      <c r="BF97" s="328">
        <v>1</v>
      </c>
      <c r="BG97" s="328">
        <v>2</v>
      </c>
      <c r="BH97" s="328">
        <v>3</v>
      </c>
      <c r="BI97" s="328">
        <v>1</v>
      </c>
      <c r="BJ97" s="328">
        <v>2</v>
      </c>
      <c r="BK97" s="328">
        <v>3</v>
      </c>
      <c r="BL97" s="328">
        <v>1</v>
      </c>
      <c r="BM97" s="328">
        <v>2</v>
      </c>
      <c r="BN97" s="328">
        <v>3</v>
      </c>
      <c r="BO97" s="328">
        <v>1</v>
      </c>
      <c r="BP97" s="328">
        <v>2</v>
      </c>
      <c r="BQ97" s="328">
        <v>3</v>
      </c>
      <c r="BR97" s="329"/>
      <c r="BS97" s="325"/>
      <c r="BT97" s="328" t="s">
        <v>856</v>
      </c>
      <c r="BU97" s="328" t="s">
        <v>776</v>
      </c>
      <c r="BV97" s="328" t="s">
        <v>857</v>
      </c>
      <c r="BW97" s="328" t="s">
        <v>858</v>
      </c>
      <c r="BX97" s="328" t="s">
        <v>859</v>
      </c>
      <c r="BY97" s="328" t="s">
        <v>860</v>
      </c>
      <c r="BZ97" s="328" t="s">
        <v>861</v>
      </c>
      <c r="CA97" s="328" t="s">
        <v>862</v>
      </c>
      <c r="CB97" s="332" t="s">
        <v>863</v>
      </c>
      <c r="CC97" s="328" t="s">
        <v>864</v>
      </c>
      <c r="CD97" s="328" t="s">
        <v>865</v>
      </c>
      <c r="CE97" s="328" t="s">
        <v>866</v>
      </c>
      <c r="CF97" s="328" t="s">
        <v>677</v>
      </c>
      <c r="CG97" s="325" t="s">
        <v>867</v>
      </c>
      <c r="CH97" s="325" t="s">
        <v>868</v>
      </c>
      <c r="CI97" s="325" t="s">
        <v>869</v>
      </c>
      <c r="CJ97" s="325" t="s">
        <v>870</v>
      </c>
      <c r="CK97" s="325" t="s">
        <v>871</v>
      </c>
      <c r="CL97" s="328">
        <v>1</v>
      </c>
      <c r="CM97" s="328">
        <v>2</v>
      </c>
      <c r="CN97" s="328">
        <v>3</v>
      </c>
      <c r="CO97" s="328">
        <v>1</v>
      </c>
      <c r="CP97" s="328">
        <v>2</v>
      </c>
      <c r="CQ97" s="328">
        <v>3</v>
      </c>
      <c r="CR97" s="328">
        <v>1</v>
      </c>
      <c r="CS97" s="328">
        <v>2</v>
      </c>
      <c r="CT97" s="328">
        <v>3</v>
      </c>
      <c r="CU97" s="328">
        <v>1</v>
      </c>
      <c r="CV97" s="328">
        <v>2</v>
      </c>
      <c r="CW97" s="328">
        <v>3</v>
      </c>
      <c r="CX97" s="328">
        <v>1</v>
      </c>
      <c r="CY97" s="328">
        <v>2</v>
      </c>
      <c r="CZ97" s="328">
        <v>3</v>
      </c>
      <c r="DA97" s="329"/>
      <c r="DB97" s="325"/>
      <c r="DC97" s="328" t="s">
        <v>856</v>
      </c>
      <c r="DD97" s="328" t="s">
        <v>776</v>
      </c>
      <c r="DE97" s="328" t="s">
        <v>857</v>
      </c>
      <c r="DF97" s="328" t="s">
        <v>858</v>
      </c>
      <c r="DG97" s="328" t="s">
        <v>859</v>
      </c>
      <c r="DH97" s="328" t="s">
        <v>860</v>
      </c>
      <c r="DI97" s="328" t="s">
        <v>861</v>
      </c>
      <c r="DJ97" s="328" t="s">
        <v>862</v>
      </c>
      <c r="DK97" s="332" t="s">
        <v>863</v>
      </c>
      <c r="DL97" s="328" t="s">
        <v>864</v>
      </c>
      <c r="DM97" s="328" t="s">
        <v>865</v>
      </c>
      <c r="DN97" s="328" t="s">
        <v>866</v>
      </c>
      <c r="DO97" s="328" t="s">
        <v>677</v>
      </c>
      <c r="DP97" s="325" t="s">
        <v>867</v>
      </c>
      <c r="DQ97" s="325" t="s">
        <v>868</v>
      </c>
      <c r="DR97" s="325" t="s">
        <v>869</v>
      </c>
      <c r="DS97" s="325" t="s">
        <v>870</v>
      </c>
      <c r="DT97" s="325" t="s">
        <v>871</v>
      </c>
      <c r="DU97" s="328">
        <v>1</v>
      </c>
      <c r="DV97" s="328">
        <v>2</v>
      </c>
      <c r="DW97" s="328">
        <v>3</v>
      </c>
      <c r="DX97" s="328">
        <v>1</v>
      </c>
      <c r="DY97" s="328">
        <v>2</v>
      </c>
      <c r="DZ97" s="328">
        <v>3</v>
      </c>
      <c r="EA97" s="328">
        <v>1</v>
      </c>
      <c r="EB97" s="328">
        <v>2</v>
      </c>
      <c r="EC97" s="328">
        <v>3</v>
      </c>
      <c r="ED97" s="328">
        <v>1</v>
      </c>
      <c r="EE97" s="328">
        <v>2</v>
      </c>
      <c r="EF97" s="328">
        <v>3</v>
      </c>
      <c r="EG97" s="328">
        <v>1</v>
      </c>
      <c r="EH97" s="328">
        <v>2</v>
      </c>
      <c r="EI97" s="328">
        <v>3</v>
      </c>
      <c r="EJ97" s="329"/>
      <c r="EK97" s="325"/>
      <c r="EL97" s="328" t="s">
        <v>856</v>
      </c>
      <c r="EM97" s="328" t="s">
        <v>776</v>
      </c>
      <c r="EN97" s="328" t="s">
        <v>857</v>
      </c>
      <c r="EO97" s="328" t="s">
        <v>858</v>
      </c>
      <c r="EP97" s="328" t="s">
        <v>859</v>
      </c>
      <c r="EQ97" s="328" t="s">
        <v>860</v>
      </c>
      <c r="ER97" s="328" t="s">
        <v>861</v>
      </c>
      <c r="ES97" s="328" t="s">
        <v>862</v>
      </c>
      <c r="ET97" s="332" t="s">
        <v>863</v>
      </c>
      <c r="EU97" s="328" t="s">
        <v>864</v>
      </c>
      <c r="EV97" s="328" t="s">
        <v>865</v>
      </c>
      <c r="EW97" s="328" t="s">
        <v>866</v>
      </c>
      <c r="EX97" s="328" t="s">
        <v>677</v>
      </c>
      <c r="EY97" s="325" t="s">
        <v>867</v>
      </c>
      <c r="EZ97" s="325" t="s">
        <v>868</v>
      </c>
      <c r="FA97" s="325" t="s">
        <v>869</v>
      </c>
      <c r="FB97" s="325" t="s">
        <v>870</v>
      </c>
      <c r="FC97" s="325" t="s">
        <v>871</v>
      </c>
      <c r="FD97" s="328">
        <v>1</v>
      </c>
      <c r="FE97" s="328">
        <v>2</v>
      </c>
      <c r="FF97" s="328">
        <v>3</v>
      </c>
      <c r="FG97" s="328">
        <v>1</v>
      </c>
      <c r="FH97" s="328">
        <v>2</v>
      </c>
      <c r="FI97" s="328">
        <v>3</v>
      </c>
      <c r="FJ97" s="328">
        <v>1</v>
      </c>
      <c r="FK97" s="328">
        <v>2</v>
      </c>
      <c r="FL97" s="328">
        <v>3</v>
      </c>
      <c r="FM97" s="328">
        <v>1</v>
      </c>
      <c r="FN97" s="328">
        <v>2</v>
      </c>
      <c r="FO97" s="328">
        <v>3</v>
      </c>
      <c r="FP97" s="328">
        <v>1</v>
      </c>
      <c r="FQ97" s="328">
        <v>2</v>
      </c>
      <c r="FR97" s="328">
        <v>3</v>
      </c>
      <c r="FS97" s="329"/>
      <c r="FT97" s="325"/>
      <c r="FU97" s="328" t="s">
        <v>856</v>
      </c>
      <c r="FV97" s="328" t="s">
        <v>776</v>
      </c>
      <c r="FW97" s="328" t="s">
        <v>857</v>
      </c>
      <c r="FX97" s="328" t="s">
        <v>858</v>
      </c>
      <c r="FY97" s="328" t="s">
        <v>859</v>
      </c>
      <c r="FZ97" s="328" t="s">
        <v>860</v>
      </c>
      <c r="GA97" s="328" t="s">
        <v>861</v>
      </c>
      <c r="GB97" s="328" t="s">
        <v>862</v>
      </c>
      <c r="GC97" s="332" t="s">
        <v>863</v>
      </c>
      <c r="GD97" s="328" t="s">
        <v>864</v>
      </c>
      <c r="GE97" s="328" t="s">
        <v>865</v>
      </c>
      <c r="GF97" s="328" t="s">
        <v>866</v>
      </c>
      <c r="GG97" s="328" t="s">
        <v>677</v>
      </c>
      <c r="GH97" s="325" t="s">
        <v>867</v>
      </c>
      <c r="GI97" s="325" t="s">
        <v>868</v>
      </c>
      <c r="GJ97" s="325" t="s">
        <v>869</v>
      </c>
      <c r="GK97" s="325" t="s">
        <v>870</v>
      </c>
      <c r="GL97" s="325" t="s">
        <v>871</v>
      </c>
      <c r="GM97" s="328">
        <v>1</v>
      </c>
      <c r="GN97" s="328">
        <v>2</v>
      </c>
      <c r="GO97" s="328">
        <v>3</v>
      </c>
      <c r="GP97" s="328">
        <v>1</v>
      </c>
      <c r="GQ97" s="328">
        <v>2</v>
      </c>
      <c r="GR97" s="328">
        <v>3</v>
      </c>
      <c r="GS97" s="328">
        <v>1</v>
      </c>
      <c r="GT97" s="328">
        <v>2</v>
      </c>
      <c r="GU97" s="328">
        <v>3</v>
      </c>
      <c r="GV97" s="328">
        <v>1</v>
      </c>
      <c r="GW97" s="328">
        <v>2</v>
      </c>
      <c r="GX97" s="328">
        <v>3</v>
      </c>
      <c r="GY97" s="328">
        <v>1</v>
      </c>
      <c r="GZ97" s="328">
        <v>2</v>
      </c>
      <c r="HA97" s="328">
        <v>3</v>
      </c>
      <c r="HB97" s="329"/>
      <c r="HC97" s="325"/>
      <c r="HD97" s="328" t="s">
        <v>856</v>
      </c>
      <c r="HE97" s="328" t="s">
        <v>776</v>
      </c>
      <c r="HF97" s="328" t="s">
        <v>857</v>
      </c>
      <c r="HG97" s="328" t="s">
        <v>858</v>
      </c>
      <c r="HH97" s="328" t="s">
        <v>859</v>
      </c>
      <c r="HI97" s="328" t="s">
        <v>860</v>
      </c>
      <c r="HJ97" s="328" t="s">
        <v>861</v>
      </c>
      <c r="HK97" s="328" t="s">
        <v>862</v>
      </c>
      <c r="HL97" s="332" t="s">
        <v>863</v>
      </c>
      <c r="HM97" s="328" t="s">
        <v>864</v>
      </c>
      <c r="HN97" s="328" t="s">
        <v>865</v>
      </c>
      <c r="HO97" s="328" t="s">
        <v>866</v>
      </c>
      <c r="HP97" s="328" t="s">
        <v>677</v>
      </c>
      <c r="HQ97" s="325" t="s">
        <v>867</v>
      </c>
      <c r="HR97" s="325" t="s">
        <v>868</v>
      </c>
      <c r="HS97" s="325" t="s">
        <v>869</v>
      </c>
      <c r="HT97" s="325" t="s">
        <v>870</v>
      </c>
      <c r="HU97" s="325" t="s">
        <v>871</v>
      </c>
      <c r="HV97" s="328">
        <v>1</v>
      </c>
      <c r="HW97" s="328">
        <v>2</v>
      </c>
      <c r="HX97" s="328">
        <v>3</v>
      </c>
      <c r="HY97" s="328">
        <v>1</v>
      </c>
      <c r="HZ97" s="328">
        <v>2</v>
      </c>
      <c r="IA97" s="328">
        <v>3</v>
      </c>
      <c r="IB97" s="328">
        <v>1</v>
      </c>
      <c r="IC97" s="328">
        <v>2</v>
      </c>
      <c r="ID97" s="328">
        <v>3</v>
      </c>
      <c r="IE97" s="328">
        <v>1</v>
      </c>
      <c r="IF97" s="328">
        <v>2</v>
      </c>
      <c r="IG97" s="328">
        <v>3</v>
      </c>
      <c r="IH97" s="328">
        <v>1</v>
      </c>
      <c r="II97" s="328">
        <v>2</v>
      </c>
      <c r="IJ97" s="328">
        <v>3</v>
      </c>
      <c r="IK97" s="329"/>
    </row>
    <row r="98" spans="2:245" x14ac:dyDescent="0.3">
      <c r="B98" s="325">
        <f t="shared" ref="B98:B129" si="56">IF(C98=O98,1,IF(C98=P98,2,IF(C98=Q98,3,IF(C98=R98,4,IF(C98=S98,5,0)))))</f>
        <v>1</v>
      </c>
      <c r="C98" s="325">
        <v>0</v>
      </c>
      <c r="D98" s="330">
        <f t="shared" ref="D98:D129" si="57">IF(B98=1,T98,IF(B98=2,W98,IF(B98=3,Z98,IF(B98=4,AC98,IF(B98=5,AF98,NA())))))</f>
        <v>0</v>
      </c>
      <c r="E98" s="330">
        <f t="shared" ref="E98:E129" si="58">IF(B98=1,U98,IF(B98=2,X98,IF(B98=3,AA98,IF(B98=4,AD98,IF(B98=5,AG98,NA())))))</f>
        <v>0</v>
      </c>
      <c r="F98" s="330">
        <f t="shared" ref="F98:F129" si="59">IF(B98=1,V98,IF(B98=2,Y98,IF(B98=3,AB98,IF(B98=4,AE98,IF(B98=5,AH98,NA())))))</f>
        <v>0</v>
      </c>
      <c r="G98" s="386" t="e">
        <f>(K98+L98*N98/M98)/1000/25.4</f>
        <v>#N/A</v>
      </c>
      <c r="H98" s="386" t="e">
        <f t="shared" ref="H98:H129" si="60">-G98</f>
        <v>#N/A</v>
      </c>
      <c r="I98" s="330"/>
      <c r="J98" s="331"/>
      <c r="K98" s="325" t="e">
        <f>X16*25.4*1000</f>
        <v>#N/A</v>
      </c>
      <c r="L98" s="333">
        <v>0</v>
      </c>
      <c r="M98" s="325">
        <v>1</v>
      </c>
      <c r="N98" s="334">
        <f t="shared" ref="N98:N129" si="61">C98*25.4</f>
        <v>0</v>
      </c>
      <c r="O98" s="325">
        <f>ROUND(X21,0)</f>
        <v>0</v>
      </c>
      <c r="P98" s="325">
        <f>ROUND(X22,0)</f>
        <v>0</v>
      </c>
      <c r="Q98" s="325">
        <f>ROUND(X23,0)</f>
        <v>0</v>
      </c>
      <c r="R98" s="325">
        <f>ROUND(X24,0)</f>
        <v>0</v>
      </c>
      <c r="S98" s="325">
        <f>ROUND(X25,0)</f>
        <v>0</v>
      </c>
      <c r="T98" s="331">
        <f>BA4</f>
        <v>0</v>
      </c>
      <c r="U98" s="331">
        <f>BA5</f>
        <v>0</v>
      </c>
      <c r="V98" s="331">
        <f>BA6</f>
        <v>0</v>
      </c>
      <c r="W98" s="331">
        <f>BB4</f>
        <v>0</v>
      </c>
      <c r="X98" s="331">
        <f>BB5</f>
        <v>0</v>
      </c>
      <c r="Y98" s="331">
        <f>BB6</f>
        <v>0</v>
      </c>
      <c r="Z98" s="331">
        <f>BC4</f>
        <v>0</v>
      </c>
      <c r="AA98" s="331">
        <f>BC5</f>
        <v>0</v>
      </c>
      <c r="AB98" s="331">
        <f>BC6</f>
        <v>0</v>
      </c>
      <c r="AC98" s="331">
        <f>BD4</f>
        <v>0</v>
      </c>
      <c r="AD98" s="331">
        <f>BD5</f>
        <v>0</v>
      </c>
      <c r="AE98" s="331">
        <f>BD6</f>
        <v>0</v>
      </c>
      <c r="AF98" s="331">
        <f>BE4</f>
        <v>0</v>
      </c>
      <c r="AG98" s="331">
        <f>BE5</f>
        <v>0</v>
      </c>
      <c r="AH98" s="331">
        <f>BE6</f>
        <v>0</v>
      </c>
      <c r="AI98" s="329"/>
      <c r="AJ98" s="325"/>
      <c r="AK98" s="325">
        <f t="shared" ref="AK98:AK129" si="62">IF(AL98=AX98,1,IF(AL98=AY98,2,IF(AL98=AZ98,3,IF(AL98=BA98,4,IF(AL98=BB98,5,0)))))</f>
        <v>1</v>
      </c>
      <c r="AL98" s="325">
        <v>0</v>
      </c>
      <c r="AM98" s="330">
        <f t="shared" ref="AM98:AM129" si="63">IF(AK98=1,BC98,IF(AK98=2,BF98,IF(AK98=3,BI98,IF(AK98=4,BL98,IF(AK98=5,BO98,NA())))))</f>
        <v>0</v>
      </c>
      <c r="AN98" s="330">
        <f t="shared" ref="AN98:AN129" si="64">IF(AK98=1,BD98,IF(AK98=2,BG98,IF(AK98=3,BJ98,IF(AK98=4,BM98,IF(AK98=5,BP98,NA())))))</f>
        <v>0</v>
      </c>
      <c r="AO98" s="330">
        <f t="shared" ref="AO98:AO129" si="65">IF(AK98=1,BE98,IF(AK98=2,BH98,IF(AK98=3,BK98,IF(AK98=4,BN98,IF(AK98=5,BQ98,NA())))))</f>
        <v>0</v>
      </c>
      <c r="AP98" s="330" t="e">
        <f t="shared" ref="AP98:AP129" si="66">(AT98+AU98*AW98/AV98)/1000/25.4</f>
        <v>#N/A</v>
      </c>
      <c r="AQ98" s="330" t="e">
        <f t="shared" ref="AQ98:AQ129" si="67">-AP98</f>
        <v>#N/A</v>
      </c>
      <c r="AR98" s="330"/>
      <c r="AS98" s="331"/>
      <c r="AT98" s="325" t="e">
        <f>K98</f>
        <v>#N/A</v>
      </c>
      <c r="AU98" s="325">
        <f>L98</f>
        <v>0</v>
      </c>
      <c r="AV98" s="325">
        <f>M98</f>
        <v>1</v>
      </c>
      <c r="AW98" s="334">
        <f t="shared" ref="AW98:AW129" si="68">AL98*25.4</f>
        <v>0</v>
      </c>
      <c r="AX98" s="325">
        <f>O98</f>
        <v>0</v>
      </c>
      <c r="AY98" s="325">
        <f>P98</f>
        <v>0</v>
      </c>
      <c r="AZ98" s="325">
        <f>Q98</f>
        <v>0</v>
      </c>
      <c r="BA98" s="325">
        <f>R98</f>
        <v>0</v>
      </c>
      <c r="BB98" s="325">
        <f>S98</f>
        <v>0</v>
      </c>
      <c r="BC98" s="331">
        <f>BA7</f>
        <v>0</v>
      </c>
      <c r="BD98" s="331">
        <f>BA8</f>
        <v>0</v>
      </c>
      <c r="BE98" s="331">
        <f>BA9</f>
        <v>0</v>
      </c>
      <c r="BF98" s="331">
        <f>BB7</f>
        <v>0</v>
      </c>
      <c r="BG98" s="331">
        <f>BB8</f>
        <v>0</v>
      </c>
      <c r="BH98" s="331">
        <f>BB9</f>
        <v>0</v>
      </c>
      <c r="BI98" s="331">
        <f>BC7</f>
        <v>0</v>
      </c>
      <c r="BJ98" s="331">
        <f>BC8</f>
        <v>0</v>
      </c>
      <c r="BK98" s="331">
        <f>BC9</f>
        <v>0</v>
      </c>
      <c r="BL98" s="331">
        <f>BD7</f>
        <v>0</v>
      </c>
      <c r="BM98" s="331">
        <f>BD8</f>
        <v>0</v>
      </c>
      <c r="BN98" s="331">
        <f>BD9</f>
        <v>0</v>
      </c>
      <c r="BO98" s="331">
        <f>BE7</f>
        <v>0</v>
      </c>
      <c r="BP98" s="331">
        <f>BE8</f>
        <v>0</v>
      </c>
      <c r="BQ98" s="331">
        <f>BE9</f>
        <v>0</v>
      </c>
      <c r="BR98" s="329"/>
      <c r="BS98" s="325"/>
      <c r="BT98" s="325">
        <f t="shared" ref="BT98:BT129" si="69">IF(BU98=CG98,1,IF(BU98=CH98,2,IF(BU98=CI98,3,IF(BU98=CJ98,4,IF(BU98=CK98,5,0)))))</f>
        <v>1</v>
      </c>
      <c r="BU98" s="325">
        <v>0</v>
      </c>
      <c r="BV98" s="330">
        <f t="shared" ref="BV98:BV129" si="70">IF(BT98=1,CL98,IF(BT98=2,CO98,IF(BT98=3,CR98,IF(BT98=4,CU98,IF(BT98=5,CX98,NA())))))</f>
        <v>0</v>
      </c>
      <c r="BW98" s="330">
        <f t="shared" ref="BW98:BW129" si="71">IF(BT98=1,CM98,IF(BT98=2,CP98,IF(BT98=3,CS98,IF(BT98=4,CV98,IF(BT98=5,CY98,NA())))))</f>
        <v>0</v>
      </c>
      <c r="BX98" s="330">
        <f t="shared" ref="BX98:BX129" si="72">IF(BT98=1,CN98,IF(BT98=2,CQ98,IF(BT98=3,CT98,IF(BT98=4,CW98,IF(BT98=5,CZ98,NA())))))</f>
        <v>0</v>
      </c>
      <c r="BY98" s="330" t="e">
        <f t="shared" ref="BY98:BY129" si="73">(CC98+CD98*CF98/CE98)/1000/25.4</f>
        <v>#N/A</v>
      </c>
      <c r="BZ98" s="330" t="e">
        <f t="shared" ref="BZ98:BZ129" si="74">-BY98</f>
        <v>#N/A</v>
      </c>
      <c r="CA98" s="330"/>
      <c r="CB98" s="331"/>
      <c r="CC98" s="325" t="e">
        <f>AT98</f>
        <v>#N/A</v>
      </c>
      <c r="CD98" s="325">
        <f>AU98</f>
        <v>0</v>
      </c>
      <c r="CE98" s="325">
        <f>AV98</f>
        <v>1</v>
      </c>
      <c r="CF98" s="334">
        <f t="shared" ref="CF98:CF129" si="75">BU98*25.4</f>
        <v>0</v>
      </c>
      <c r="CG98" s="325">
        <f>AX98</f>
        <v>0</v>
      </c>
      <c r="CH98" s="325">
        <f>AY98</f>
        <v>0</v>
      </c>
      <c r="CI98" s="325">
        <f>AZ98</f>
        <v>0</v>
      </c>
      <c r="CJ98" s="325">
        <f>BA98</f>
        <v>0</v>
      </c>
      <c r="CK98" s="325">
        <f>BB98</f>
        <v>0</v>
      </c>
      <c r="CL98" s="331">
        <f>BA10</f>
        <v>0</v>
      </c>
      <c r="CM98" s="331">
        <f>BA11</f>
        <v>0</v>
      </c>
      <c r="CN98" s="331">
        <f>BA12</f>
        <v>0</v>
      </c>
      <c r="CO98" s="331">
        <f>BB10</f>
        <v>0</v>
      </c>
      <c r="CP98" s="331">
        <f>BB11</f>
        <v>0</v>
      </c>
      <c r="CQ98" s="331">
        <f>BB12</f>
        <v>0</v>
      </c>
      <c r="CR98" s="331">
        <f>BC10</f>
        <v>0</v>
      </c>
      <c r="CS98" s="331">
        <f>BC11</f>
        <v>0</v>
      </c>
      <c r="CT98" s="331">
        <f>BC12</f>
        <v>0</v>
      </c>
      <c r="CU98" s="331">
        <f>BD10</f>
        <v>0</v>
      </c>
      <c r="CV98" s="331">
        <f>BD11</f>
        <v>0</v>
      </c>
      <c r="CW98" s="331">
        <f>BD12</f>
        <v>0</v>
      </c>
      <c r="CX98" s="331">
        <f>BE10</f>
        <v>0</v>
      </c>
      <c r="CY98" s="331">
        <f>BE11</f>
        <v>0</v>
      </c>
      <c r="CZ98" s="331">
        <f>BE12</f>
        <v>0</v>
      </c>
      <c r="DA98" s="329"/>
      <c r="DB98" s="325"/>
      <c r="DC98" s="325">
        <f t="shared" ref="DC98:DC129" si="76">IF(DD98=DP98,1,IF(DD98=DQ98,2,IF(DD98=DR98,3,IF(DD98=DS98,4,IF(DD98=DT98,5,0)))))</f>
        <v>1</v>
      </c>
      <c r="DD98" s="325">
        <v>0</v>
      </c>
      <c r="DE98" s="330">
        <f t="shared" ref="DE98:DE129" si="77">IF(DC98=1,DU98,IF(DC98=2,DX98,IF(DC98=3,EA98,IF(DC98=4,ED98,IF(DC98=5,EG98,NA())))))</f>
        <v>0</v>
      </c>
      <c r="DF98" s="330">
        <f t="shared" ref="DF98:DF129" si="78">IF(DC98=1,DV98,IF(DC98=2,DY98,IF(DC98=3,EB98,IF(DC98=4,EE98,IF(DC98=5,EH98,NA())))))</f>
        <v>0</v>
      </c>
      <c r="DG98" s="330">
        <f t="shared" ref="DG98:DG129" si="79">IF(DC98=1,DW98,IF(DC98=2,DZ98,IF(DC98=3,EC98,IF(DC98=4,EF98,IF(DC98=5,EI98,NA())))))</f>
        <v>0</v>
      </c>
      <c r="DH98" s="330" t="e">
        <f t="shared" ref="DH98:DH129" si="80">(DL98+DM98*DO98/DN98)/1000/25.4</f>
        <v>#N/A</v>
      </c>
      <c r="DI98" s="330" t="e">
        <f t="shared" ref="DI98:DI129" si="81">-DH98</f>
        <v>#N/A</v>
      </c>
      <c r="DJ98" s="330"/>
      <c r="DK98" s="331"/>
      <c r="DL98" s="325" t="e">
        <f>CC98</f>
        <v>#N/A</v>
      </c>
      <c r="DM98" s="325">
        <f>CD98</f>
        <v>0</v>
      </c>
      <c r="DN98" s="325">
        <f>CE98</f>
        <v>1</v>
      </c>
      <c r="DO98" s="334">
        <f t="shared" ref="DO98:DO129" si="82">DD98*25.4</f>
        <v>0</v>
      </c>
      <c r="DP98" s="325">
        <f>CG98</f>
        <v>0</v>
      </c>
      <c r="DQ98" s="325">
        <f>CH98</f>
        <v>0</v>
      </c>
      <c r="DR98" s="325">
        <f>CI98</f>
        <v>0</v>
      </c>
      <c r="DS98" s="325">
        <f>CJ98</f>
        <v>0</v>
      </c>
      <c r="DT98" s="325">
        <f>CK98</f>
        <v>0</v>
      </c>
      <c r="DU98" s="331">
        <f>BA13</f>
        <v>0</v>
      </c>
      <c r="DV98" s="331">
        <f>BA14</f>
        <v>0</v>
      </c>
      <c r="DW98" s="331">
        <f>BA15</f>
        <v>0</v>
      </c>
      <c r="DX98" s="331">
        <f>BB13</f>
        <v>0</v>
      </c>
      <c r="DY98" s="331">
        <f>BB14</f>
        <v>0</v>
      </c>
      <c r="DZ98" s="331">
        <f>BB15</f>
        <v>0</v>
      </c>
      <c r="EA98" s="331">
        <f>BC13</f>
        <v>0</v>
      </c>
      <c r="EB98" s="331">
        <f>BC14</f>
        <v>0</v>
      </c>
      <c r="EC98" s="331">
        <f>BC15</f>
        <v>0</v>
      </c>
      <c r="ED98" s="331">
        <f>BD13</f>
        <v>0</v>
      </c>
      <c r="EE98" s="331">
        <f>BD14</f>
        <v>0</v>
      </c>
      <c r="EF98" s="331">
        <f>BD15</f>
        <v>0</v>
      </c>
      <c r="EG98" s="331">
        <f>BE13</f>
        <v>0</v>
      </c>
      <c r="EH98" s="331">
        <f>BE14</f>
        <v>0</v>
      </c>
      <c r="EI98" s="331">
        <f>BE15</f>
        <v>0</v>
      </c>
      <c r="EJ98" s="329"/>
      <c r="EK98" s="325"/>
      <c r="EL98" s="325">
        <f t="shared" ref="EL98:EL129" si="83">IF(EM98=EY98,1,IF(EM98=EZ98,2,IF(EM98=FA98,3,IF(EM98=FB98,4,IF(EM98=FC98,5,0)))))</f>
        <v>1</v>
      </c>
      <c r="EM98" s="325">
        <v>0</v>
      </c>
      <c r="EN98" s="330">
        <f t="shared" ref="EN98:EN129" si="84">IF(EL98=1,FD98,IF(EL98=2,FG98,IF(EL98=3,FJ98,IF(EL98=4,FM98,IF(EL98=5,FP98,NA())))))</f>
        <v>0</v>
      </c>
      <c r="EO98" s="330">
        <f t="shared" ref="EO98:EO129" si="85">IF(EL98=1,FE98,IF(EL98=2,FH98,IF(EL98=3,FK98,IF(EL98=4,FN98,IF(EL98=5,FQ98,NA())))))</f>
        <v>0</v>
      </c>
      <c r="EP98" s="330">
        <f t="shared" ref="EP98:EP129" si="86">IF(EL98=1,FF98,IF(EL98=2,FI98,IF(EL98=3,FL98,IF(EL98=4,FO98,IF(EL98=5,FR98,NA())))))</f>
        <v>0</v>
      </c>
      <c r="EQ98" s="330" t="e">
        <f t="shared" ref="EQ98:EQ129" si="87">(EU98+EV98*EX98/EW98)/1000/25.4</f>
        <v>#N/A</v>
      </c>
      <c r="ER98" s="330" t="e">
        <f t="shared" ref="ER98:ER129" si="88">-EQ98</f>
        <v>#N/A</v>
      </c>
      <c r="ES98" s="330"/>
      <c r="ET98" s="331"/>
      <c r="EU98" s="325" t="e">
        <f>DL98</f>
        <v>#N/A</v>
      </c>
      <c r="EV98" s="325">
        <f>DM98</f>
        <v>0</v>
      </c>
      <c r="EW98" s="325">
        <f>DN98</f>
        <v>1</v>
      </c>
      <c r="EX98" s="334">
        <f t="shared" ref="EX98:EX129" si="89">EM98*25.4</f>
        <v>0</v>
      </c>
      <c r="EY98" s="325">
        <f>DP98</f>
        <v>0</v>
      </c>
      <c r="EZ98" s="325">
        <f>DQ98</f>
        <v>0</v>
      </c>
      <c r="FA98" s="325">
        <f>DR98</f>
        <v>0</v>
      </c>
      <c r="FB98" s="325">
        <f>DS98</f>
        <v>0</v>
      </c>
      <c r="FC98" s="325">
        <f>DT98</f>
        <v>0</v>
      </c>
      <c r="FD98" s="331">
        <f>BA16</f>
        <v>0</v>
      </c>
      <c r="FE98" s="331">
        <f>BA17</f>
        <v>0</v>
      </c>
      <c r="FF98" s="331">
        <f>BA18</f>
        <v>0</v>
      </c>
      <c r="FG98" s="331">
        <f>BB16</f>
        <v>0</v>
      </c>
      <c r="FH98" s="331">
        <f>BB17</f>
        <v>0</v>
      </c>
      <c r="FI98" s="331">
        <f>BB18</f>
        <v>0</v>
      </c>
      <c r="FJ98" s="331">
        <f>BC16</f>
        <v>0</v>
      </c>
      <c r="FK98" s="331">
        <f>BC17</f>
        <v>0</v>
      </c>
      <c r="FL98" s="331">
        <f>BC18</f>
        <v>0</v>
      </c>
      <c r="FM98" s="331">
        <f>BD16</f>
        <v>0</v>
      </c>
      <c r="FN98" s="331">
        <f>BD17</f>
        <v>0</v>
      </c>
      <c r="FO98" s="331">
        <f>BD18</f>
        <v>0</v>
      </c>
      <c r="FP98" s="331">
        <f>BE16</f>
        <v>0</v>
      </c>
      <c r="FQ98" s="331">
        <f>BE17</f>
        <v>0</v>
      </c>
      <c r="FR98" s="331">
        <f>BE18</f>
        <v>0</v>
      </c>
      <c r="FS98" s="329"/>
      <c r="FT98" s="325"/>
      <c r="FU98" s="325">
        <f t="shared" ref="FU98:FU129" si="90">IF(FV98=GH98,1,IF(FV98=GI98,2,IF(FV98=GJ98,3,IF(FV98=GK98,4,IF(FV98=GL98,5,0)))))</f>
        <v>1</v>
      </c>
      <c r="FV98" s="325">
        <v>0</v>
      </c>
      <c r="FW98" s="330">
        <f t="shared" ref="FW98:FW129" si="91">IF(FU98=1,GM98,IF(FU98=2,GP98,IF(FU98=3,GS98,IF(FU98=4,GV98,IF(FU98=5,GY98,NA())))))</f>
        <v>0</v>
      </c>
      <c r="FX98" s="330">
        <f t="shared" ref="FX98:FX129" si="92">IF(FU98=1,GN98,IF(FU98=2,GQ98,IF(FU98=3,GT98,IF(FU98=4,GW98,IF(FU98=5,GZ98,NA())))))</f>
        <v>0</v>
      </c>
      <c r="FY98" s="330">
        <f t="shared" ref="FY98:FY129" si="93">IF(FU98=1,GO98,IF(FU98=2,GR98,IF(FU98=3,GU98,IF(FU98=4,GX98,IF(FU98=5,HA98,NA())))))</f>
        <v>0</v>
      </c>
      <c r="FZ98" s="330" t="e">
        <f t="shared" ref="FZ98:FZ129" si="94">(GD98+GE98*GG98/GF98)/1000/25.4</f>
        <v>#N/A</v>
      </c>
      <c r="GA98" s="330" t="e">
        <f t="shared" ref="GA98:GA129" si="95">-FZ98</f>
        <v>#N/A</v>
      </c>
      <c r="GB98" s="330"/>
      <c r="GC98" s="331"/>
      <c r="GD98" s="325" t="e">
        <f>EU98</f>
        <v>#N/A</v>
      </c>
      <c r="GE98" s="325">
        <f>EV98</f>
        <v>0</v>
      </c>
      <c r="GF98" s="325">
        <f>EW98</f>
        <v>1</v>
      </c>
      <c r="GG98" s="334">
        <f t="shared" ref="GG98:GG129" si="96">FV98*25.4</f>
        <v>0</v>
      </c>
      <c r="GH98" s="325">
        <f>EY98</f>
        <v>0</v>
      </c>
      <c r="GI98" s="325">
        <f>EZ98</f>
        <v>0</v>
      </c>
      <c r="GJ98" s="325">
        <f>FA98</f>
        <v>0</v>
      </c>
      <c r="GK98" s="325">
        <f>FB98</f>
        <v>0</v>
      </c>
      <c r="GL98" s="325">
        <f>FC98</f>
        <v>0</v>
      </c>
      <c r="GM98" s="331">
        <f>BA19</f>
        <v>0</v>
      </c>
      <c r="GN98" s="331">
        <f>BA20</f>
        <v>0</v>
      </c>
      <c r="GO98" s="331">
        <f>BA21</f>
        <v>0</v>
      </c>
      <c r="GP98" s="331">
        <f>BB19</f>
        <v>0</v>
      </c>
      <c r="GQ98" s="331">
        <f>BB20</f>
        <v>0</v>
      </c>
      <c r="GR98" s="331">
        <f>BB21</f>
        <v>0</v>
      </c>
      <c r="GS98" s="331">
        <f>BC19</f>
        <v>0</v>
      </c>
      <c r="GT98" s="331">
        <f>BC20</f>
        <v>0</v>
      </c>
      <c r="GU98" s="331">
        <f>BC21</f>
        <v>0</v>
      </c>
      <c r="GV98" s="331">
        <f>BD19</f>
        <v>0</v>
      </c>
      <c r="GW98" s="331">
        <f>BD20</f>
        <v>0</v>
      </c>
      <c r="GX98" s="331">
        <f>BD21</f>
        <v>0</v>
      </c>
      <c r="GY98" s="331">
        <f>BE19</f>
        <v>0</v>
      </c>
      <c r="GZ98" s="331">
        <f>BE20</f>
        <v>0</v>
      </c>
      <c r="HA98" s="331">
        <f>BE21</f>
        <v>0</v>
      </c>
      <c r="HB98" s="329"/>
      <c r="HC98" s="325"/>
      <c r="HD98" s="325">
        <f t="shared" ref="HD98:HD129" si="97">IF(HE98=HQ98,1,IF(HE98=HR98,2,IF(HE98=HS98,3,IF(HE98=HT98,4,IF(HE98=HU98,5,0)))))</f>
        <v>1</v>
      </c>
      <c r="HE98" s="325">
        <v>0</v>
      </c>
      <c r="HF98" s="330">
        <f t="shared" ref="HF98:HF129" si="98">IF(HD98=1,HV98,IF(HD98=2,HY98,IF(HD98=3,IB98,IF(HD98=4,IE98,IF(HD98=5,IH98,NA())))))</f>
        <v>0</v>
      </c>
      <c r="HG98" s="330">
        <f t="shared" ref="HG98:HG129" si="99">IF(HD98=1,HW98,IF(HD98=2,HZ98,IF(HD98=3,IC98,IF(HD98=4,IF98,IF(HD98=5,II98,NA())))))</f>
        <v>0</v>
      </c>
      <c r="HH98" s="330">
        <f t="shared" ref="HH98:HH129" si="100">IF(HD98=1,HX98,IF(HD98=2,IA98,IF(HD98=3,ID98,IF(HD98=4,IG98,IF(HD98=5,IJ98,NA())))))</f>
        <v>0</v>
      </c>
      <c r="HI98" s="330" t="e">
        <f t="shared" ref="HI98:HI129" si="101">(HM98+HN98*HP98/HO98)/1000/25.4</f>
        <v>#N/A</v>
      </c>
      <c r="HJ98" s="330" t="e">
        <f t="shared" ref="HJ98:HJ129" si="102">-HI98</f>
        <v>#N/A</v>
      </c>
      <c r="HK98" s="330"/>
      <c r="HL98" s="331"/>
      <c r="HM98" s="325" t="e">
        <f>GD98</f>
        <v>#N/A</v>
      </c>
      <c r="HN98" s="325">
        <f>GE98</f>
        <v>0</v>
      </c>
      <c r="HO98" s="325">
        <f>GF98</f>
        <v>1</v>
      </c>
      <c r="HP98" s="334">
        <f t="shared" ref="HP98:HP129" si="103">HE98*25.4</f>
        <v>0</v>
      </c>
      <c r="HQ98" s="325">
        <f>GH98</f>
        <v>0</v>
      </c>
      <c r="HR98" s="325">
        <f>GI98</f>
        <v>0</v>
      </c>
      <c r="HS98" s="325">
        <f>GJ98</f>
        <v>0</v>
      </c>
      <c r="HT98" s="325">
        <f>GK98</f>
        <v>0</v>
      </c>
      <c r="HU98" s="325">
        <f>GL98</f>
        <v>0</v>
      </c>
      <c r="HV98" s="331">
        <f>BA22</f>
        <v>0</v>
      </c>
      <c r="HW98" s="331">
        <f>BA23</f>
        <v>0</v>
      </c>
      <c r="HX98" s="331">
        <f>BA24</f>
        <v>0</v>
      </c>
      <c r="HY98" s="331">
        <f>BB22</f>
        <v>0</v>
      </c>
      <c r="HZ98" s="331">
        <f>BB23</f>
        <v>0</v>
      </c>
      <c r="IA98" s="331">
        <f>BB24</f>
        <v>0</v>
      </c>
      <c r="IB98" s="331">
        <f>BC22</f>
        <v>0</v>
      </c>
      <c r="IC98" s="331">
        <f>BC23</f>
        <v>0</v>
      </c>
      <c r="ID98" s="331">
        <f>BC24</f>
        <v>0</v>
      </c>
      <c r="IE98" s="331">
        <f>BD22</f>
        <v>0</v>
      </c>
      <c r="IF98" s="331">
        <f>BD23</f>
        <v>0</v>
      </c>
      <c r="IG98" s="331">
        <f>BD24</f>
        <v>0</v>
      </c>
      <c r="IH98" s="331">
        <f>BE22</f>
        <v>0</v>
      </c>
      <c r="II98" s="331">
        <f>BE23</f>
        <v>0</v>
      </c>
      <c r="IJ98" s="331">
        <f>BE24</f>
        <v>0</v>
      </c>
      <c r="IK98" s="329"/>
    </row>
    <row r="99" spans="2:245" x14ac:dyDescent="0.3">
      <c r="B99" s="325">
        <f t="shared" si="56"/>
        <v>0</v>
      </c>
      <c r="C99" s="325">
        <v>1</v>
      </c>
      <c r="D99" s="330" t="e">
        <f t="shared" si="57"/>
        <v>#N/A</v>
      </c>
      <c r="E99" s="330" t="e">
        <f t="shared" si="58"/>
        <v>#N/A</v>
      </c>
      <c r="F99" s="330" t="e">
        <f t="shared" si="59"/>
        <v>#N/A</v>
      </c>
      <c r="G99" s="386" t="e">
        <f t="shared" ref="G99:G162" si="104">(K99+L99*N99/M99)/1000/25.4</f>
        <v>#N/A</v>
      </c>
      <c r="H99" s="386" t="e">
        <f t="shared" si="60"/>
        <v>#N/A</v>
      </c>
      <c r="I99" s="330" t="e">
        <f>G99*I92</f>
        <v>#N/A</v>
      </c>
      <c r="J99" s="331">
        <f t="shared" ref="J99:J130" si="105">IF(B99&lt;1,0,IF(MAX(D99:F99)&gt;G99,MAX(D99:F99)-G99,IF(MIN(D99:F99)&lt;H99,ABS(MIN(D99:F99)-H99),0)))</f>
        <v>0</v>
      </c>
      <c r="K99" s="325" t="e">
        <f t="shared" ref="K99:K130" si="106">K98</f>
        <v>#N/A</v>
      </c>
      <c r="L99" s="325">
        <f t="shared" ref="L99:L130" si="107">L98</f>
        <v>0</v>
      </c>
      <c r="M99" s="325">
        <f t="shared" ref="M99:M130" si="108">M98</f>
        <v>1</v>
      </c>
      <c r="N99" s="334">
        <f t="shared" si="61"/>
        <v>25.4</v>
      </c>
      <c r="O99" s="325">
        <f t="shared" ref="O99:O130" si="109">O98</f>
        <v>0</v>
      </c>
      <c r="P99" s="325">
        <f t="shared" ref="P99:P130" si="110">P98</f>
        <v>0</v>
      </c>
      <c r="Q99" s="325">
        <f t="shared" ref="Q99:Q130" si="111">Q98</f>
        <v>0</v>
      </c>
      <c r="R99" s="325">
        <f t="shared" ref="R99:R130" si="112">R98</f>
        <v>0</v>
      </c>
      <c r="S99" s="325">
        <f t="shared" ref="S99:S130" si="113">S98</f>
        <v>0</v>
      </c>
      <c r="T99" s="331">
        <f t="shared" ref="T99:T130" si="114">T98</f>
        <v>0</v>
      </c>
      <c r="U99" s="331">
        <f t="shared" ref="U99:U130" si="115">U98</f>
        <v>0</v>
      </c>
      <c r="V99" s="331">
        <f t="shared" ref="V99:V130" si="116">V98</f>
        <v>0</v>
      </c>
      <c r="W99" s="331">
        <f t="shared" ref="W99:W130" si="117">W98</f>
        <v>0</v>
      </c>
      <c r="X99" s="331">
        <f t="shared" ref="X99:X130" si="118">X98</f>
        <v>0</v>
      </c>
      <c r="Y99" s="331">
        <f t="shared" ref="Y99:Y130" si="119">Y98</f>
        <v>0</v>
      </c>
      <c r="Z99" s="331">
        <f t="shared" ref="Z99:Z130" si="120">Z98</f>
        <v>0</v>
      </c>
      <c r="AA99" s="331">
        <f t="shared" ref="AA99:AA130" si="121">AA98</f>
        <v>0</v>
      </c>
      <c r="AB99" s="331">
        <f t="shared" ref="AB99:AB130" si="122">AB98</f>
        <v>0</v>
      </c>
      <c r="AC99" s="331">
        <f t="shared" ref="AC99:AC130" si="123">AC98</f>
        <v>0</v>
      </c>
      <c r="AD99" s="331">
        <f t="shared" ref="AD99:AD130" si="124">AD98</f>
        <v>0</v>
      </c>
      <c r="AE99" s="331">
        <f t="shared" ref="AE99:AE130" si="125">AE98</f>
        <v>0</v>
      </c>
      <c r="AF99" s="331">
        <f t="shared" ref="AF99:AF130" si="126">AF98</f>
        <v>0</v>
      </c>
      <c r="AG99" s="331">
        <f t="shared" ref="AG99:AG130" si="127">AG98</f>
        <v>0</v>
      </c>
      <c r="AH99" s="331">
        <f t="shared" ref="AH99:AH130" si="128">AH98</f>
        <v>0</v>
      </c>
      <c r="AI99" s="329"/>
      <c r="AJ99" s="325"/>
      <c r="AK99" s="325">
        <f t="shared" si="62"/>
        <v>0</v>
      </c>
      <c r="AL99" s="325">
        <v>1</v>
      </c>
      <c r="AM99" s="330" t="e">
        <f t="shared" si="63"/>
        <v>#N/A</v>
      </c>
      <c r="AN99" s="330" t="e">
        <f t="shared" si="64"/>
        <v>#N/A</v>
      </c>
      <c r="AO99" s="330" t="e">
        <f t="shared" si="65"/>
        <v>#N/A</v>
      </c>
      <c r="AP99" s="330" t="e">
        <f t="shared" si="66"/>
        <v>#N/A</v>
      </c>
      <c r="AQ99" s="330" t="e">
        <f t="shared" si="67"/>
        <v>#N/A</v>
      </c>
      <c r="AR99" s="330" t="e">
        <f>AP99*AR92</f>
        <v>#N/A</v>
      </c>
      <c r="AS99" s="331">
        <f t="shared" ref="AS99:AS130" si="129">IF(AK99&lt;1,0,IF(MAX(AM99:AO99)&gt;AP99,MAX(AM99:AO99)-AP99,IF(MIN(AM99:AO99)&lt;AQ99,ABS(MIN(AM99:AO99)-AQ99),0)))</f>
        <v>0</v>
      </c>
      <c r="AT99" s="325" t="e">
        <f t="shared" ref="AT99:AT130" si="130">AT98</f>
        <v>#N/A</v>
      </c>
      <c r="AU99" s="325">
        <f t="shared" ref="AU99:AU130" si="131">AU98</f>
        <v>0</v>
      </c>
      <c r="AV99" s="325">
        <f t="shared" ref="AV99:AV130" si="132">AV98</f>
        <v>1</v>
      </c>
      <c r="AW99" s="334">
        <f t="shared" si="68"/>
        <v>25.4</v>
      </c>
      <c r="AX99" s="325">
        <f t="shared" ref="AX99:AX130" si="133">AX98</f>
        <v>0</v>
      </c>
      <c r="AY99" s="325">
        <f t="shared" ref="AY99:AY130" si="134">AY98</f>
        <v>0</v>
      </c>
      <c r="AZ99" s="325">
        <f t="shared" ref="AZ99:AZ130" si="135">AZ98</f>
        <v>0</v>
      </c>
      <c r="BA99" s="325">
        <f t="shared" ref="BA99:BA130" si="136">BA98</f>
        <v>0</v>
      </c>
      <c r="BB99" s="325">
        <f t="shared" ref="BB99:BB130" si="137">BB98</f>
        <v>0</v>
      </c>
      <c r="BC99" s="331">
        <f t="shared" ref="BC99:BC130" si="138">BC98</f>
        <v>0</v>
      </c>
      <c r="BD99" s="331">
        <f t="shared" ref="BD99:BD130" si="139">BD98</f>
        <v>0</v>
      </c>
      <c r="BE99" s="331">
        <f t="shared" ref="BE99:BE130" si="140">BE98</f>
        <v>0</v>
      </c>
      <c r="BF99" s="331">
        <f t="shared" ref="BF99:BF130" si="141">BF98</f>
        <v>0</v>
      </c>
      <c r="BG99" s="331">
        <f t="shared" ref="BG99:BG130" si="142">BG98</f>
        <v>0</v>
      </c>
      <c r="BH99" s="331">
        <f t="shared" ref="BH99:BH130" si="143">BH98</f>
        <v>0</v>
      </c>
      <c r="BI99" s="331">
        <f t="shared" ref="BI99:BI130" si="144">BI98</f>
        <v>0</v>
      </c>
      <c r="BJ99" s="331">
        <f t="shared" ref="BJ99:BJ130" si="145">BJ98</f>
        <v>0</v>
      </c>
      <c r="BK99" s="331">
        <f t="shared" ref="BK99:BK130" si="146">BK98</f>
        <v>0</v>
      </c>
      <c r="BL99" s="331">
        <f t="shared" ref="BL99:BL130" si="147">BL98</f>
        <v>0</v>
      </c>
      <c r="BM99" s="331">
        <f t="shared" ref="BM99:BM130" si="148">BM98</f>
        <v>0</v>
      </c>
      <c r="BN99" s="331">
        <f t="shared" ref="BN99:BN130" si="149">BN98</f>
        <v>0</v>
      </c>
      <c r="BO99" s="331">
        <f t="shared" ref="BO99:BO130" si="150">BO98</f>
        <v>0</v>
      </c>
      <c r="BP99" s="331">
        <f t="shared" ref="BP99:BP130" si="151">BP98</f>
        <v>0</v>
      </c>
      <c r="BQ99" s="331">
        <f t="shared" ref="BQ99:BQ130" si="152">BQ98</f>
        <v>0</v>
      </c>
      <c r="BR99" s="329"/>
      <c r="BS99" s="325"/>
      <c r="BT99" s="325">
        <f t="shared" si="69"/>
        <v>0</v>
      </c>
      <c r="BU99" s="325">
        <v>1</v>
      </c>
      <c r="BV99" s="330" t="e">
        <f t="shared" si="70"/>
        <v>#N/A</v>
      </c>
      <c r="BW99" s="330" t="e">
        <f t="shared" si="71"/>
        <v>#N/A</v>
      </c>
      <c r="BX99" s="330" t="e">
        <f t="shared" si="72"/>
        <v>#N/A</v>
      </c>
      <c r="BY99" s="330" t="e">
        <f t="shared" si="73"/>
        <v>#N/A</v>
      </c>
      <c r="BZ99" s="330" t="e">
        <f t="shared" si="74"/>
        <v>#N/A</v>
      </c>
      <c r="CA99" s="330" t="e">
        <f>BY99*CA92</f>
        <v>#N/A</v>
      </c>
      <c r="CB99" s="331">
        <f t="shared" ref="CB99:CB130" si="153">IF(BT99&lt;1,0,IF(MAX(BV99:BX99)&gt;BY99,MAX(BV99:BX99)-BY99,IF(MIN(BV99:BX99)&lt;BZ99,ABS(MIN(BV99:BX99)-BZ99),0)))</f>
        <v>0</v>
      </c>
      <c r="CC99" s="325" t="e">
        <f t="shared" ref="CC99:CC130" si="154">CC98</f>
        <v>#N/A</v>
      </c>
      <c r="CD99" s="325">
        <f t="shared" ref="CD99:CD130" si="155">CD98</f>
        <v>0</v>
      </c>
      <c r="CE99" s="325">
        <f t="shared" ref="CE99:CE130" si="156">CE98</f>
        <v>1</v>
      </c>
      <c r="CF99" s="334">
        <f t="shared" si="75"/>
        <v>25.4</v>
      </c>
      <c r="CG99" s="325">
        <f t="shared" ref="CG99:CG130" si="157">CG98</f>
        <v>0</v>
      </c>
      <c r="CH99" s="325">
        <f t="shared" ref="CH99:CH130" si="158">CH98</f>
        <v>0</v>
      </c>
      <c r="CI99" s="325">
        <f t="shared" ref="CI99:CI130" si="159">CI98</f>
        <v>0</v>
      </c>
      <c r="CJ99" s="325">
        <f t="shared" ref="CJ99:CJ130" si="160">CJ98</f>
        <v>0</v>
      </c>
      <c r="CK99" s="325">
        <f t="shared" ref="CK99:CK130" si="161">CK98</f>
        <v>0</v>
      </c>
      <c r="CL99" s="331">
        <f t="shared" ref="CL99:CL130" si="162">CL98</f>
        <v>0</v>
      </c>
      <c r="CM99" s="331">
        <f t="shared" ref="CM99:CM130" si="163">CM98</f>
        <v>0</v>
      </c>
      <c r="CN99" s="331">
        <f t="shared" ref="CN99:CN130" si="164">CN98</f>
        <v>0</v>
      </c>
      <c r="CO99" s="331">
        <f t="shared" ref="CO99:CO130" si="165">CO98</f>
        <v>0</v>
      </c>
      <c r="CP99" s="331">
        <f t="shared" ref="CP99:CP130" si="166">CP98</f>
        <v>0</v>
      </c>
      <c r="CQ99" s="331">
        <f t="shared" ref="CQ99:CQ130" si="167">CQ98</f>
        <v>0</v>
      </c>
      <c r="CR99" s="331">
        <f t="shared" ref="CR99:CR130" si="168">CR98</f>
        <v>0</v>
      </c>
      <c r="CS99" s="331">
        <f t="shared" ref="CS99:CS130" si="169">CS98</f>
        <v>0</v>
      </c>
      <c r="CT99" s="331">
        <f t="shared" ref="CT99:CT130" si="170">CT98</f>
        <v>0</v>
      </c>
      <c r="CU99" s="331">
        <f t="shared" ref="CU99:CU130" si="171">CU98</f>
        <v>0</v>
      </c>
      <c r="CV99" s="331">
        <f t="shared" ref="CV99:CV130" si="172">CV98</f>
        <v>0</v>
      </c>
      <c r="CW99" s="331">
        <f t="shared" ref="CW99:CW130" si="173">CW98</f>
        <v>0</v>
      </c>
      <c r="CX99" s="331">
        <f t="shared" ref="CX99:CX130" si="174">CX98</f>
        <v>0</v>
      </c>
      <c r="CY99" s="331">
        <f t="shared" ref="CY99:CY130" si="175">CY98</f>
        <v>0</v>
      </c>
      <c r="CZ99" s="331">
        <f t="shared" ref="CZ99:CZ130" si="176">CZ98</f>
        <v>0</v>
      </c>
      <c r="DA99" s="329"/>
      <c r="DB99" s="325"/>
      <c r="DC99" s="325">
        <f t="shared" si="76"/>
        <v>0</v>
      </c>
      <c r="DD99" s="325">
        <v>1</v>
      </c>
      <c r="DE99" s="330" t="e">
        <f t="shared" si="77"/>
        <v>#N/A</v>
      </c>
      <c r="DF99" s="330" t="e">
        <f t="shared" si="78"/>
        <v>#N/A</v>
      </c>
      <c r="DG99" s="330" t="e">
        <f t="shared" si="79"/>
        <v>#N/A</v>
      </c>
      <c r="DH99" s="330" t="e">
        <f t="shared" si="80"/>
        <v>#N/A</v>
      </c>
      <c r="DI99" s="330" t="e">
        <f t="shared" si="81"/>
        <v>#N/A</v>
      </c>
      <c r="DJ99" s="330" t="e">
        <f>DH99*DJ92</f>
        <v>#N/A</v>
      </c>
      <c r="DK99" s="331">
        <f t="shared" ref="DK99:DK130" si="177">IF(DC99&lt;1,0,IF(MAX(DE99:DG99)&gt;DH99,MAX(DE99:DG99)-DH99,IF(MIN(DE99:DG99)&lt;DI99,ABS(MIN(DE99:DG99)-DI99),0)))</f>
        <v>0</v>
      </c>
      <c r="DL99" s="325" t="e">
        <f t="shared" ref="DL99:DL130" si="178">DL98</f>
        <v>#N/A</v>
      </c>
      <c r="DM99" s="325">
        <f t="shared" ref="DM99:DM130" si="179">DM98</f>
        <v>0</v>
      </c>
      <c r="DN99" s="325">
        <f t="shared" ref="DN99:DN130" si="180">DN98</f>
        <v>1</v>
      </c>
      <c r="DO99" s="334">
        <f t="shared" si="82"/>
        <v>25.4</v>
      </c>
      <c r="DP99" s="325">
        <f t="shared" ref="DP99:DP130" si="181">DP98</f>
        <v>0</v>
      </c>
      <c r="DQ99" s="325">
        <f t="shared" ref="DQ99:DQ130" si="182">DQ98</f>
        <v>0</v>
      </c>
      <c r="DR99" s="325">
        <f t="shared" ref="DR99:DR130" si="183">DR98</f>
        <v>0</v>
      </c>
      <c r="DS99" s="325">
        <f t="shared" ref="DS99:DS130" si="184">DS98</f>
        <v>0</v>
      </c>
      <c r="DT99" s="325">
        <f t="shared" ref="DT99:DT130" si="185">DT98</f>
        <v>0</v>
      </c>
      <c r="DU99" s="331">
        <f t="shared" ref="DU99:DU130" si="186">DU98</f>
        <v>0</v>
      </c>
      <c r="DV99" s="331">
        <f t="shared" ref="DV99:DV130" si="187">DV98</f>
        <v>0</v>
      </c>
      <c r="DW99" s="331">
        <f t="shared" ref="DW99:DW130" si="188">DW98</f>
        <v>0</v>
      </c>
      <c r="DX99" s="331">
        <f t="shared" ref="DX99:DX130" si="189">DX98</f>
        <v>0</v>
      </c>
      <c r="DY99" s="331">
        <f t="shared" ref="DY99:DY130" si="190">DY98</f>
        <v>0</v>
      </c>
      <c r="DZ99" s="331">
        <f t="shared" ref="DZ99:DZ130" si="191">DZ98</f>
        <v>0</v>
      </c>
      <c r="EA99" s="331">
        <f t="shared" ref="EA99:EA130" si="192">EA98</f>
        <v>0</v>
      </c>
      <c r="EB99" s="331">
        <f t="shared" ref="EB99:EB130" si="193">EB98</f>
        <v>0</v>
      </c>
      <c r="EC99" s="331">
        <f t="shared" ref="EC99:EC130" si="194">EC98</f>
        <v>0</v>
      </c>
      <c r="ED99" s="331">
        <f t="shared" ref="ED99:ED130" si="195">ED98</f>
        <v>0</v>
      </c>
      <c r="EE99" s="331">
        <f t="shared" ref="EE99:EE130" si="196">EE98</f>
        <v>0</v>
      </c>
      <c r="EF99" s="331">
        <f t="shared" ref="EF99:EF130" si="197">EF98</f>
        <v>0</v>
      </c>
      <c r="EG99" s="331">
        <f t="shared" ref="EG99:EG130" si="198">EG98</f>
        <v>0</v>
      </c>
      <c r="EH99" s="331">
        <f t="shared" ref="EH99:EH130" si="199">EH98</f>
        <v>0</v>
      </c>
      <c r="EI99" s="331">
        <f t="shared" ref="EI99:EI130" si="200">EI98</f>
        <v>0</v>
      </c>
      <c r="EJ99" s="329"/>
      <c r="EK99" s="325"/>
      <c r="EL99" s="325">
        <f t="shared" si="83"/>
        <v>0</v>
      </c>
      <c r="EM99" s="325">
        <v>1</v>
      </c>
      <c r="EN99" s="330" t="e">
        <f t="shared" si="84"/>
        <v>#N/A</v>
      </c>
      <c r="EO99" s="330" t="e">
        <f t="shared" si="85"/>
        <v>#N/A</v>
      </c>
      <c r="EP99" s="330" t="e">
        <f t="shared" si="86"/>
        <v>#N/A</v>
      </c>
      <c r="EQ99" s="330" t="e">
        <f t="shared" si="87"/>
        <v>#N/A</v>
      </c>
      <c r="ER99" s="330" t="e">
        <f t="shared" si="88"/>
        <v>#N/A</v>
      </c>
      <c r="ES99" s="330" t="e">
        <f>EQ99*ES92</f>
        <v>#N/A</v>
      </c>
      <c r="ET99" s="331">
        <f t="shared" ref="ET99:ET130" si="201">IF(EL99&lt;1,0,IF(MAX(EN99:EP99)&gt;EQ99,MAX(EN99:EP99)-EQ99,IF(MIN(EN99:EP99)&lt;ER99,ABS(MIN(EN99:EP99)-ER99),0)))</f>
        <v>0</v>
      </c>
      <c r="EU99" s="325" t="e">
        <f t="shared" ref="EU99:EU130" si="202">EU98</f>
        <v>#N/A</v>
      </c>
      <c r="EV99" s="325">
        <f t="shared" ref="EV99:EV130" si="203">EV98</f>
        <v>0</v>
      </c>
      <c r="EW99" s="325">
        <f t="shared" ref="EW99:EW130" si="204">EW98</f>
        <v>1</v>
      </c>
      <c r="EX99" s="334">
        <f t="shared" si="89"/>
        <v>25.4</v>
      </c>
      <c r="EY99" s="325">
        <f t="shared" ref="EY99:EY130" si="205">EY98</f>
        <v>0</v>
      </c>
      <c r="EZ99" s="325">
        <f t="shared" ref="EZ99:EZ130" si="206">EZ98</f>
        <v>0</v>
      </c>
      <c r="FA99" s="325">
        <f t="shared" ref="FA99:FA130" si="207">FA98</f>
        <v>0</v>
      </c>
      <c r="FB99" s="325">
        <f t="shared" ref="FB99:FB130" si="208">FB98</f>
        <v>0</v>
      </c>
      <c r="FC99" s="325">
        <f t="shared" ref="FC99:FC130" si="209">FC98</f>
        <v>0</v>
      </c>
      <c r="FD99" s="331">
        <f t="shared" ref="FD99:FD130" si="210">FD98</f>
        <v>0</v>
      </c>
      <c r="FE99" s="331">
        <f t="shared" ref="FE99:FE130" si="211">FE98</f>
        <v>0</v>
      </c>
      <c r="FF99" s="331">
        <f t="shared" ref="FF99:FF130" si="212">FF98</f>
        <v>0</v>
      </c>
      <c r="FG99" s="331">
        <f t="shared" ref="FG99:FG130" si="213">FG98</f>
        <v>0</v>
      </c>
      <c r="FH99" s="331">
        <f t="shared" ref="FH99:FH130" si="214">FH98</f>
        <v>0</v>
      </c>
      <c r="FI99" s="331">
        <f t="shared" ref="FI99:FI130" si="215">FI98</f>
        <v>0</v>
      </c>
      <c r="FJ99" s="331">
        <f t="shared" ref="FJ99:FJ130" si="216">FJ98</f>
        <v>0</v>
      </c>
      <c r="FK99" s="331">
        <f t="shared" ref="FK99:FK130" si="217">FK98</f>
        <v>0</v>
      </c>
      <c r="FL99" s="331">
        <f t="shared" ref="FL99:FL130" si="218">FL98</f>
        <v>0</v>
      </c>
      <c r="FM99" s="331">
        <f t="shared" ref="FM99:FM130" si="219">FM98</f>
        <v>0</v>
      </c>
      <c r="FN99" s="331">
        <f t="shared" ref="FN99:FN130" si="220">FN98</f>
        <v>0</v>
      </c>
      <c r="FO99" s="331">
        <f t="shared" ref="FO99:FO130" si="221">FO98</f>
        <v>0</v>
      </c>
      <c r="FP99" s="331">
        <f t="shared" ref="FP99:FP130" si="222">FP98</f>
        <v>0</v>
      </c>
      <c r="FQ99" s="331">
        <f t="shared" ref="FQ99:FQ130" si="223">FQ98</f>
        <v>0</v>
      </c>
      <c r="FR99" s="331">
        <f t="shared" ref="FR99:FR130" si="224">FR98</f>
        <v>0</v>
      </c>
      <c r="FS99" s="329"/>
      <c r="FT99" s="325"/>
      <c r="FU99" s="325">
        <f t="shared" si="90"/>
        <v>0</v>
      </c>
      <c r="FV99" s="325">
        <v>1</v>
      </c>
      <c r="FW99" s="330" t="e">
        <f t="shared" si="91"/>
        <v>#N/A</v>
      </c>
      <c r="FX99" s="330" t="e">
        <f t="shared" si="92"/>
        <v>#N/A</v>
      </c>
      <c r="FY99" s="330" t="e">
        <f t="shared" si="93"/>
        <v>#N/A</v>
      </c>
      <c r="FZ99" s="330" t="e">
        <f t="shared" si="94"/>
        <v>#N/A</v>
      </c>
      <c r="GA99" s="330" t="e">
        <f t="shared" si="95"/>
        <v>#N/A</v>
      </c>
      <c r="GB99" s="330" t="e">
        <f>FZ99*GB92</f>
        <v>#N/A</v>
      </c>
      <c r="GC99" s="331">
        <f t="shared" ref="GC99:GC130" si="225">IF(FU99&lt;1,0,IF(MAX(FW99:FY99)&gt;FZ99,MAX(FW99:FY99)-FZ99,IF(MIN(FW99:FY99)&lt;GA99,ABS(MIN(FW99:FY99)-GA99),0)))</f>
        <v>0</v>
      </c>
      <c r="GD99" s="325" t="e">
        <f t="shared" ref="GD99:GD130" si="226">GD98</f>
        <v>#N/A</v>
      </c>
      <c r="GE99" s="325">
        <f t="shared" ref="GE99:GE130" si="227">GE98</f>
        <v>0</v>
      </c>
      <c r="GF99" s="325">
        <f t="shared" ref="GF99:GF130" si="228">GF98</f>
        <v>1</v>
      </c>
      <c r="GG99" s="334">
        <f t="shared" si="96"/>
        <v>25.4</v>
      </c>
      <c r="GH99" s="325">
        <f t="shared" ref="GH99:GH130" si="229">GH98</f>
        <v>0</v>
      </c>
      <c r="GI99" s="325">
        <f t="shared" ref="GI99:GI130" si="230">GI98</f>
        <v>0</v>
      </c>
      <c r="GJ99" s="325">
        <f t="shared" ref="GJ99:GJ130" si="231">GJ98</f>
        <v>0</v>
      </c>
      <c r="GK99" s="325">
        <f t="shared" ref="GK99:GK130" si="232">GK98</f>
        <v>0</v>
      </c>
      <c r="GL99" s="325">
        <f t="shared" ref="GL99:GL130" si="233">GL98</f>
        <v>0</v>
      </c>
      <c r="GM99" s="331">
        <f t="shared" ref="GM99:GM130" si="234">GM98</f>
        <v>0</v>
      </c>
      <c r="GN99" s="331">
        <f t="shared" ref="GN99:GN130" si="235">GN98</f>
        <v>0</v>
      </c>
      <c r="GO99" s="331">
        <f t="shared" ref="GO99:GO130" si="236">GO98</f>
        <v>0</v>
      </c>
      <c r="GP99" s="331">
        <f t="shared" ref="GP99:GP130" si="237">GP98</f>
        <v>0</v>
      </c>
      <c r="GQ99" s="331">
        <f t="shared" ref="GQ99:GQ130" si="238">GQ98</f>
        <v>0</v>
      </c>
      <c r="GR99" s="331">
        <f t="shared" ref="GR99:GR130" si="239">GR98</f>
        <v>0</v>
      </c>
      <c r="GS99" s="331">
        <f t="shared" ref="GS99:GS130" si="240">GS98</f>
        <v>0</v>
      </c>
      <c r="GT99" s="331">
        <f t="shared" ref="GT99:GT130" si="241">GT98</f>
        <v>0</v>
      </c>
      <c r="GU99" s="331">
        <f t="shared" ref="GU99:GU130" si="242">GU98</f>
        <v>0</v>
      </c>
      <c r="GV99" s="331">
        <f t="shared" ref="GV99:GV130" si="243">GV98</f>
        <v>0</v>
      </c>
      <c r="GW99" s="331">
        <f t="shared" ref="GW99:GW130" si="244">GW98</f>
        <v>0</v>
      </c>
      <c r="GX99" s="331">
        <f t="shared" ref="GX99:GX130" si="245">GX98</f>
        <v>0</v>
      </c>
      <c r="GY99" s="331">
        <f t="shared" ref="GY99:GY130" si="246">GY98</f>
        <v>0</v>
      </c>
      <c r="GZ99" s="331">
        <f t="shared" ref="GZ99:GZ130" si="247">GZ98</f>
        <v>0</v>
      </c>
      <c r="HA99" s="331">
        <f t="shared" ref="HA99:HA130" si="248">HA98</f>
        <v>0</v>
      </c>
      <c r="HB99" s="329"/>
      <c r="HC99" s="325"/>
      <c r="HD99" s="325">
        <f t="shared" si="97"/>
        <v>0</v>
      </c>
      <c r="HE99" s="325">
        <v>1</v>
      </c>
      <c r="HF99" s="330" t="e">
        <f t="shared" si="98"/>
        <v>#N/A</v>
      </c>
      <c r="HG99" s="330" t="e">
        <f t="shared" si="99"/>
        <v>#N/A</v>
      </c>
      <c r="HH99" s="330" t="e">
        <f t="shared" si="100"/>
        <v>#N/A</v>
      </c>
      <c r="HI99" s="330" t="e">
        <f t="shared" si="101"/>
        <v>#N/A</v>
      </c>
      <c r="HJ99" s="330" t="e">
        <f t="shared" si="102"/>
        <v>#N/A</v>
      </c>
      <c r="HK99" s="330" t="e">
        <f>HI99*HK92</f>
        <v>#N/A</v>
      </c>
      <c r="HL99" s="331">
        <f t="shared" ref="HL99:HL130" si="249">IF(HD99&lt;1,0,IF(MAX(HF99:HH99)&gt;HI99,MAX(HF99:HH99)-HI99,IF(MIN(HF99:HH99)&lt;HJ99,ABS(MIN(HF99:HH99)-HJ99),0)))</f>
        <v>0</v>
      </c>
      <c r="HM99" s="325" t="e">
        <f t="shared" ref="HM99:HM130" si="250">HM98</f>
        <v>#N/A</v>
      </c>
      <c r="HN99" s="325">
        <f t="shared" ref="HN99:HN130" si="251">HN98</f>
        <v>0</v>
      </c>
      <c r="HO99" s="325">
        <f t="shared" ref="HO99:HO130" si="252">HO98</f>
        <v>1</v>
      </c>
      <c r="HP99" s="334">
        <f t="shared" si="103"/>
        <v>25.4</v>
      </c>
      <c r="HQ99" s="325">
        <f t="shared" ref="HQ99:HQ130" si="253">HQ98</f>
        <v>0</v>
      </c>
      <c r="HR99" s="325">
        <f t="shared" ref="HR99:HR130" si="254">HR98</f>
        <v>0</v>
      </c>
      <c r="HS99" s="325">
        <f t="shared" ref="HS99:HS130" si="255">HS98</f>
        <v>0</v>
      </c>
      <c r="HT99" s="325">
        <f t="shared" ref="HT99:HT130" si="256">HT98</f>
        <v>0</v>
      </c>
      <c r="HU99" s="325">
        <f t="shared" ref="HU99:HU130" si="257">HU98</f>
        <v>0</v>
      </c>
      <c r="HV99" s="331">
        <f t="shared" ref="HV99:HV130" si="258">HV98</f>
        <v>0</v>
      </c>
      <c r="HW99" s="331">
        <f t="shared" ref="HW99:HW130" si="259">HW98</f>
        <v>0</v>
      </c>
      <c r="HX99" s="331">
        <f t="shared" ref="HX99:HX130" si="260">HX98</f>
        <v>0</v>
      </c>
      <c r="HY99" s="331">
        <f t="shared" ref="HY99:HY130" si="261">HY98</f>
        <v>0</v>
      </c>
      <c r="HZ99" s="331">
        <f t="shared" ref="HZ99:HZ130" si="262">HZ98</f>
        <v>0</v>
      </c>
      <c r="IA99" s="331">
        <f t="shared" ref="IA99:IA130" si="263">IA98</f>
        <v>0</v>
      </c>
      <c r="IB99" s="331">
        <f t="shared" ref="IB99:IB130" si="264">IB98</f>
        <v>0</v>
      </c>
      <c r="IC99" s="331">
        <f t="shared" ref="IC99:IC130" si="265">IC98</f>
        <v>0</v>
      </c>
      <c r="ID99" s="331">
        <f t="shared" ref="ID99:ID130" si="266">ID98</f>
        <v>0</v>
      </c>
      <c r="IE99" s="331">
        <f t="shared" ref="IE99:IE130" si="267">IE98</f>
        <v>0</v>
      </c>
      <c r="IF99" s="331">
        <f t="shared" ref="IF99:IF130" si="268">IF98</f>
        <v>0</v>
      </c>
      <c r="IG99" s="331">
        <f t="shared" ref="IG99:IG130" si="269">IG98</f>
        <v>0</v>
      </c>
      <c r="IH99" s="331">
        <f t="shared" ref="IH99:IH130" si="270">IH98</f>
        <v>0</v>
      </c>
      <c r="II99" s="331">
        <f t="shared" ref="II99:II130" si="271">II98</f>
        <v>0</v>
      </c>
      <c r="IJ99" s="331">
        <f t="shared" ref="IJ99:IJ130" si="272">IJ98</f>
        <v>0</v>
      </c>
      <c r="IK99" s="329"/>
    </row>
    <row r="100" spans="2:245" x14ac:dyDescent="0.3">
      <c r="B100" s="325">
        <f t="shared" si="56"/>
        <v>0</v>
      </c>
      <c r="C100" s="325">
        <v>2</v>
      </c>
      <c r="D100" s="330" t="e">
        <f t="shared" si="57"/>
        <v>#N/A</v>
      </c>
      <c r="E100" s="330" t="e">
        <f t="shared" si="58"/>
        <v>#N/A</v>
      </c>
      <c r="F100" s="330" t="e">
        <f t="shared" si="59"/>
        <v>#N/A</v>
      </c>
      <c r="G100" s="386" t="e">
        <f t="shared" si="104"/>
        <v>#N/A</v>
      </c>
      <c r="H100" s="386" t="e">
        <f t="shared" si="60"/>
        <v>#N/A</v>
      </c>
      <c r="I100" s="330" t="e">
        <f>-I99</f>
        <v>#N/A</v>
      </c>
      <c r="J100" s="331">
        <f t="shared" si="105"/>
        <v>0</v>
      </c>
      <c r="K100" s="325" t="e">
        <f t="shared" si="106"/>
        <v>#N/A</v>
      </c>
      <c r="L100" s="325">
        <f t="shared" si="107"/>
        <v>0</v>
      </c>
      <c r="M100" s="325">
        <f t="shared" si="108"/>
        <v>1</v>
      </c>
      <c r="N100" s="334">
        <f t="shared" si="61"/>
        <v>50.8</v>
      </c>
      <c r="O100" s="325">
        <f t="shared" si="109"/>
        <v>0</v>
      </c>
      <c r="P100" s="325">
        <f t="shared" si="110"/>
        <v>0</v>
      </c>
      <c r="Q100" s="325">
        <f t="shared" si="111"/>
        <v>0</v>
      </c>
      <c r="R100" s="325">
        <f t="shared" si="112"/>
        <v>0</v>
      </c>
      <c r="S100" s="325">
        <f t="shared" si="113"/>
        <v>0</v>
      </c>
      <c r="T100" s="331">
        <f t="shared" si="114"/>
        <v>0</v>
      </c>
      <c r="U100" s="331">
        <f t="shared" si="115"/>
        <v>0</v>
      </c>
      <c r="V100" s="331">
        <f t="shared" si="116"/>
        <v>0</v>
      </c>
      <c r="W100" s="331">
        <f t="shared" si="117"/>
        <v>0</v>
      </c>
      <c r="X100" s="331">
        <f t="shared" si="118"/>
        <v>0</v>
      </c>
      <c r="Y100" s="331">
        <f t="shared" si="119"/>
        <v>0</v>
      </c>
      <c r="Z100" s="331">
        <f t="shared" si="120"/>
        <v>0</v>
      </c>
      <c r="AA100" s="331">
        <f t="shared" si="121"/>
        <v>0</v>
      </c>
      <c r="AB100" s="331">
        <f t="shared" si="122"/>
        <v>0</v>
      </c>
      <c r="AC100" s="331">
        <f t="shared" si="123"/>
        <v>0</v>
      </c>
      <c r="AD100" s="331">
        <f t="shared" si="124"/>
        <v>0</v>
      </c>
      <c r="AE100" s="331">
        <f t="shared" si="125"/>
        <v>0</v>
      </c>
      <c r="AF100" s="331">
        <f t="shared" si="126"/>
        <v>0</v>
      </c>
      <c r="AG100" s="331">
        <f t="shared" si="127"/>
        <v>0</v>
      </c>
      <c r="AH100" s="331">
        <f t="shared" si="128"/>
        <v>0</v>
      </c>
      <c r="AI100" s="329"/>
      <c r="AJ100" s="325"/>
      <c r="AK100" s="325">
        <f t="shared" si="62"/>
        <v>0</v>
      </c>
      <c r="AL100" s="325">
        <v>2</v>
      </c>
      <c r="AM100" s="330" t="e">
        <f t="shared" si="63"/>
        <v>#N/A</v>
      </c>
      <c r="AN100" s="330" t="e">
        <f t="shared" si="64"/>
        <v>#N/A</v>
      </c>
      <c r="AO100" s="330" t="e">
        <f t="shared" si="65"/>
        <v>#N/A</v>
      </c>
      <c r="AP100" s="330" t="e">
        <f t="shared" si="66"/>
        <v>#N/A</v>
      </c>
      <c r="AQ100" s="330" t="e">
        <f t="shared" si="67"/>
        <v>#N/A</v>
      </c>
      <c r="AR100" s="330" t="e">
        <f>-AR99</f>
        <v>#N/A</v>
      </c>
      <c r="AS100" s="331">
        <f t="shared" si="129"/>
        <v>0</v>
      </c>
      <c r="AT100" s="325" t="e">
        <f t="shared" si="130"/>
        <v>#N/A</v>
      </c>
      <c r="AU100" s="325">
        <f t="shared" si="131"/>
        <v>0</v>
      </c>
      <c r="AV100" s="325">
        <f t="shared" si="132"/>
        <v>1</v>
      </c>
      <c r="AW100" s="334">
        <f t="shared" si="68"/>
        <v>50.8</v>
      </c>
      <c r="AX100" s="325">
        <f t="shared" si="133"/>
        <v>0</v>
      </c>
      <c r="AY100" s="325">
        <f t="shared" si="134"/>
        <v>0</v>
      </c>
      <c r="AZ100" s="325">
        <f t="shared" si="135"/>
        <v>0</v>
      </c>
      <c r="BA100" s="325">
        <f t="shared" si="136"/>
        <v>0</v>
      </c>
      <c r="BB100" s="325">
        <f t="shared" si="137"/>
        <v>0</v>
      </c>
      <c r="BC100" s="331">
        <f t="shared" si="138"/>
        <v>0</v>
      </c>
      <c r="BD100" s="331">
        <f t="shared" si="139"/>
        <v>0</v>
      </c>
      <c r="BE100" s="331">
        <f t="shared" si="140"/>
        <v>0</v>
      </c>
      <c r="BF100" s="331">
        <f t="shared" si="141"/>
        <v>0</v>
      </c>
      <c r="BG100" s="331">
        <f t="shared" si="142"/>
        <v>0</v>
      </c>
      <c r="BH100" s="331">
        <f t="shared" si="143"/>
        <v>0</v>
      </c>
      <c r="BI100" s="331">
        <f t="shared" si="144"/>
        <v>0</v>
      </c>
      <c r="BJ100" s="331">
        <f t="shared" si="145"/>
        <v>0</v>
      </c>
      <c r="BK100" s="331">
        <f t="shared" si="146"/>
        <v>0</v>
      </c>
      <c r="BL100" s="331">
        <f t="shared" si="147"/>
        <v>0</v>
      </c>
      <c r="BM100" s="331">
        <f t="shared" si="148"/>
        <v>0</v>
      </c>
      <c r="BN100" s="331">
        <f t="shared" si="149"/>
        <v>0</v>
      </c>
      <c r="BO100" s="331">
        <f t="shared" si="150"/>
        <v>0</v>
      </c>
      <c r="BP100" s="331">
        <f t="shared" si="151"/>
        <v>0</v>
      </c>
      <c r="BQ100" s="331">
        <f t="shared" si="152"/>
        <v>0</v>
      </c>
      <c r="BR100" s="329"/>
      <c r="BS100" s="325"/>
      <c r="BT100" s="325">
        <f t="shared" si="69"/>
        <v>0</v>
      </c>
      <c r="BU100" s="325">
        <v>2</v>
      </c>
      <c r="BV100" s="330" t="e">
        <f t="shared" si="70"/>
        <v>#N/A</v>
      </c>
      <c r="BW100" s="330" t="e">
        <f t="shared" si="71"/>
        <v>#N/A</v>
      </c>
      <c r="BX100" s="330" t="e">
        <f t="shared" si="72"/>
        <v>#N/A</v>
      </c>
      <c r="BY100" s="330" t="e">
        <f t="shared" si="73"/>
        <v>#N/A</v>
      </c>
      <c r="BZ100" s="330" t="e">
        <f t="shared" si="74"/>
        <v>#N/A</v>
      </c>
      <c r="CA100" s="330" t="e">
        <f>-CA99</f>
        <v>#N/A</v>
      </c>
      <c r="CB100" s="331">
        <f t="shared" si="153"/>
        <v>0</v>
      </c>
      <c r="CC100" s="325" t="e">
        <f t="shared" si="154"/>
        <v>#N/A</v>
      </c>
      <c r="CD100" s="325">
        <f t="shared" si="155"/>
        <v>0</v>
      </c>
      <c r="CE100" s="325">
        <f t="shared" si="156"/>
        <v>1</v>
      </c>
      <c r="CF100" s="334">
        <f t="shared" si="75"/>
        <v>50.8</v>
      </c>
      <c r="CG100" s="325">
        <f t="shared" si="157"/>
        <v>0</v>
      </c>
      <c r="CH100" s="325">
        <f t="shared" si="158"/>
        <v>0</v>
      </c>
      <c r="CI100" s="325">
        <f t="shared" si="159"/>
        <v>0</v>
      </c>
      <c r="CJ100" s="325">
        <f t="shared" si="160"/>
        <v>0</v>
      </c>
      <c r="CK100" s="325">
        <f t="shared" si="161"/>
        <v>0</v>
      </c>
      <c r="CL100" s="331">
        <f t="shared" si="162"/>
        <v>0</v>
      </c>
      <c r="CM100" s="331">
        <f t="shared" si="163"/>
        <v>0</v>
      </c>
      <c r="CN100" s="331">
        <f t="shared" si="164"/>
        <v>0</v>
      </c>
      <c r="CO100" s="331">
        <f t="shared" si="165"/>
        <v>0</v>
      </c>
      <c r="CP100" s="331">
        <f t="shared" si="166"/>
        <v>0</v>
      </c>
      <c r="CQ100" s="331">
        <f t="shared" si="167"/>
        <v>0</v>
      </c>
      <c r="CR100" s="331">
        <f t="shared" si="168"/>
        <v>0</v>
      </c>
      <c r="CS100" s="331">
        <f t="shared" si="169"/>
        <v>0</v>
      </c>
      <c r="CT100" s="331">
        <f t="shared" si="170"/>
        <v>0</v>
      </c>
      <c r="CU100" s="331">
        <f t="shared" si="171"/>
        <v>0</v>
      </c>
      <c r="CV100" s="331">
        <f t="shared" si="172"/>
        <v>0</v>
      </c>
      <c r="CW100" s="331">
        <f t="shared" si="173"/>
        <v>0</v>
      </c>
      <c r="CX100" s="331">
        <f t="shared" si="174"/>
        <v>0</v>
      </c>
      <c r="CY100" s="331">
        <f t="shared" si="175"/>
        <v>0</v>
      </c>
      <c r="CZ100" s="331">
        <f t="shared" si="176"/>
        <v>0</v>
      </c>
      <c r="DA100" s="329"/>
      <c r="DB100" s="325"/>
      <c r="DC100" s="325">
        <f t="shared" si="76"/>
        <v>0</v>
      </c>
      <c r="DD100" s="325">
        <v>2</v>
      </c>
      <c r="DE100" s="330" t="e">
        <f t="shared" si="77"/>
        <v>#N/A</v>
      </c>
      <c r="DF100" s="330" t="e">
        <f t="shared" si="78"/>
        <v>#N/A</v>
      </c>
      <c r="DG100" s="330" t="e">
        <f t="shared" si="79"/>
        <v>#N/A</v>
      </c>
      <c r="DH100" s="330" t="e">
        <f t="shared" si="80"/>
        <v>#N/A</v>
      </c>
      <c r="DI100" s="330" t="e">
        <f t="shared" si="81"/>
        <v>#N/A</v>
      </c>
      <c r="DJ100" s="330" t="e">
        <f>-DJ99</f>
        <v>#N/A</v>
      </c>
      <c r="DK100" s="331">
        <f t="shared" si="177"/>
        <v>0</v>
      </c>
      <c r="DL100" s="325" t="e">
        <f t="shared" si="178"/>
        <v>#N/A</v>
      </c>
      <c r="DM100" s="325">
        <f t="shared" si="179"/>
        <v>0</v>
      </c>
      <c r="DN100" s="325">
        <f t="shared" si="180"/>
        <v>1</v>
      </c>
      <c r="DO100" s="334">
        <f t="shared" si="82"/>
        <v>50.8</v>
      </c>
      <c r="DP100" s="325">
        <f t="shared" si="181"/>
        <v>0</v>
      </c>
      <c r="DQ100" s="325">
        <f t="shared" si="182"/>
        <v>0</v>
      </c>
      <c r="DR100" s="325">
        <f t="shared" si="183"/>
        <v>0</v>
      </c>
      <c r="DS100" s="325">
        <f t="shared" si="184"/>
        <v>0</v>
      </c>
      <c r="DT100" s="325">
        <f t="shared" si="185"/>
        <v>0</v>
      </c>
      <c r="DU100" s="331">
        <f t="shared" si="186"/>
        <v>0</v>
      </c>
      <c r="DV100" s="331">
        <f t="shared" si="187"/>
        <v>0</v>
      </c>
      <c r="DW100" s="331">
        <f t="shared" si="188"/>
        <v>0</v>
      </c>
      <c r="DX100" s="331">
        <f t="shared" si="189"/>
        <v>0</v>
      </c>
      <c r="DY100" s="331">
        <f t="shared" si="190"/>
        <v>0</v>
      </c>
      <c r="DZ100" s="331">
        <f t="shared" si="191"/>
        <v>0</v>
      </c>
      <c r="EA100" s="331">
        <f t="shared" si="192"/>
        <v>0</v>
      </c>
      <c r="EB100" s="331">
        <f t="shared" si="193"/>
        <v>0</v>
      </c>
      <c r="EC100" s="331">
        <f t="shared" si="194"/>
        <v>0</v>
      </c>
      <c r="ED100" s="331">
        <f t="shared" si="195"/>
        <v>0</v>
      </c>
      <c r="EE100" s="331">
        <f t="shared" si="196"/>
        <v>0</v>
      </c>
      <c r="EF100" s="331">
        <f t="shared" si="197"/>
        <v>0</v>
      </c>
      <c r="EG100" s="331">
        <f t="shared" si="198"/>
        <v>0</v>
      </c>
      <c r="EH100" s="331">
        <f t="shared" si="199"/>
        <v>0</v>
      </c>
      <c r="EI100" s="331">
        <f t="shared" si="200"/>
        <v>0</v>
      </c>
      <c r="EJ100" s="329"/>
      <c r="EK100" s="325"/>
      <c r="EL100" s="325">
        <f t="shared" si="83"/>
        <v>0</v>
      </c>
      <c r="EM100" s="325">
        <v>2</v>
      </c>
      <c r="EN100" s="330" t="e">
        <f t="shared" si="84"/>
        <v>#N/A</v>
      </c>
      <c r="EO100" s="330" t="e">
        <f t="shared" si="85"/>
        <v>#N/A</v>
      </c>
      <c r="EP100" s="330" t="e">
        <f t="shared" si="86"/>
        <v>#N/A</v>
      </c>
      <c r="EQ100" s="330" t="e">
        <f t="shared" si="87"/>
        <v>#N/A</v>
      </c>
      <c r="ER100" s="330" t="e">
        <f t="shared" si="88"/>
        <v>#N/A</v>
      </c>
      <c r="ES100" s="330" t="e">
        <f>-ES99</f>
        <v>#N/A</v>
      </c>
      <c r="ET100" s="331">
        <f t="shared" si="201"/>
        <v>0</v>
      </c>
      <c r="EU100" s="325" t="e">
        <f t="shared" si="202"/>
        <v>#N/A</v>
      </c>
      <c r="EV100" s="325">
        <f t="shared" si="203"/>
        <v>0</v>
      </c>
      <c r="EW100" s="325">
        <f t="shared" si="204"/>
        <v>1</v>
      </c>
      <c r="EX100" s="334">
        <f t="shared" si="89"/>
        <v>50.8</v>
      </c>
      <c r="EY100" s="325">
        <f t="shared" si="205"/>
        <v>0</v>
      </c>
      <c r="EZ100" s="325">
        <f t="shared" si="206"/>
        <v>0</v>
      </c>
      <c r="FA100" s="325">
        <f t="shared" si="207"/>
        <v>0</v>
      </c>
      <c r="FB100" s="325">
        <f t="shared" si="208"/>
        <v>0</v>
      </c>
      <c r="FC100" s="325">
        <f t="shared" si="209"/>
        <v>0</v>
      </c>
      <c r="FD100" s="331">
        <f t="shared" si="210"/>
        <v>0</v>
      </c>
      <c r="FE100" s="331">
        <f t="shared" si="211"/>
        <v>0</v>
      </c>
      <c r="FF100" s="331">
        <f t="shared" si="212"/>
        <v>0</v>
      </c>
      <c r="FG100" s="331">
        <f t="shared" si="213"/>
        <v>0</v>
      </c>
      <c r="FH100" s="331">
        <f t="shared" si="214"/>
        <v>0</v>
      </c>
      <c r="FI100" s="331">
        <f t="shared" si="215"/>
        <v>0</v>
      </c>
      <c r="FJ100" s="331">
        <f t="shared" si="216"/>
        <v>0</v>
      </c>
      <c r="FK100" s="331">
        <f t="shared" si="217"/>
        <v>0</v>
      </c>
      <c r="FL100" s="331">
        <f t="shared" si="218"/>
        <v>0</v>
      </c>
      <c r="FM100" s="331">
        <f t="shared" si="219"/>
        <v>0</v>
      </c>
      <c r="FN100" s="331">
        <f t="shared" si="220"/>
        <v>0</v>
      </c>
      <c r="FO100" s="331">
        <f t="shared" si="221"/>
        <v>0</v>
      </c>
      <c r="FP100" s="331">
        <f t="shared" si="222"/>
        <v>0</v>
      </c>
      <c r="FQ100" s="331">
        <f t="shared" si="223"/>
        <v>0</v>
      </c>
      <c r="FR100" s="331">
        <f t="shared" si="224"/>
        <v>0</v>
      </c>
      <c r="FS100" s="329"/>
      <c r="FT100" s="325"/>
      <c r="FU100" s="325">
        <f t="shared" si="90"/>
        <v>0</v>
      </c>
      <c r="FV100" s="325">
        <v>2</v>
      </c>
      <c r="FW100" s="330" t="e">
        <f t="shared" si="91"/>
        <v>#N/A</v>
      </c>
      <c r="FX100" s="330" t="e">
        <f t="shared" si="92"/>
        <v>#N/A</v>
      </c>
      <c r="FY100" s="330" t="e">
        <f t="shared" si="93"/>
        <v>#N/A</v>
      </c>
      <c r="FZ100" s="330" t="e">
        <f t="shared" si="94"/>
        <v>#N/A</v>
      </c>
      <c r="GA100" s="330" t="e">
        <f t="shared" si="95"/>
        <v>#N/A</v>
      </c>
      <c r="GB100" s="330" t="e">
        <f>-GB99</f>
        <v>#N/A</v>
      </c>
      <c r="GC100" s="331">
        <f t="shared" si="225"/>
        <v>0</v>
      </c>
      <c r="GD100" s="325" t="e">
        <f t="shared" si="226"/>
        <v>#N/A</v>
      </c>
      <c r="GE100" s="325">
        <f t="shared" si="227"/>
        <v>0</v>
      </c>
      <c r="GF100" s="325">
        <f t="shared" si="228"/>
        <v>1</v>
      </c>
      <c r="GG100" s="334">
        <f t="shared" si="96"/>
        <v>50.8</v>
      </c>
      <c r="GH100" s="325">
        <f t="shared" si="229"/>
        <v>0</v>
      </c>
      <c r="GI100" s="325">
        <f t="shared" si="230"/>
        <v>0</v>
      </c>
      <c r="GJ100" s="325">
        <f t="shared" si="231"/>
        <v>0</v>
      </c>
      <c r="GK100" s="325">
        <f t="shared" si="232"/>
        <v>0</v>
      </c>
      <c r="GL100" s="325">
        <f t="shared" si="233"/>
        <v>0</v>
      </c>
      <c r="GM100" s="331">
        <f t="shared" si="234"/>
        <v>0</v>
      </c>
      <c r="GN100" s="331">
        <f t="shared" si="235"/>
        <v>0</v>
      </c>
      <c r="GO100" s="331">
        <f t="shared" si="236"/>
        <v>0</v>
      </c>
      <c r="GP100" s="331">
        <f t="shared" si="237"/>
        <v>0</v>
      </c>
      <c r="GQ100" s="331">
        <f t="shared" si="238"/>
        <v>0</v>
      </c>
      <c r="GR100" s="331">
        <f t="shared" si="239"/>
        <v>0</v>
      </c>
      <c r="GS100" s="331">
        <f t="shared" si="240"/>
        <v>0</v>
      </c>
      <c r="GT100" s="331">
        <f t="shared" si="241"/>
        <v>0</v>
      </c>
      <c r="GU100" s="331">
        <f t="shared" si="242"/>
        <v>0</v>
      </c>
      <c r="GV100" s="331">
        <f t="shared" si="243"/>
        <v>0</v>
      </c>
      <c r="GW100" s="331">
        <f t="shared" si="244"/>
        <v>0</v>
      </c>
      <c r="GX100" s="331">
        <f t="shared" si="245"/>
        <v>0</v>
      </c>
      <c r="GY100" s="331">
        <f t="shared" si="246"/>
        <v>0</v>
      </c>
      <c r="GZ100" s="331">
        <f t="shared" si="247"/>
        <v>0</v>
      </c>
      <c r="HA100" s="331">
        <f t="shared" si="248"/>
        <v>0</v>
      </c>
      <c r="HB100" s="329"/>
      <c r="HC100" s="325"/>
      <c r="HD100" s="325">
        <f t="shared" si="97"/>
        <v>0</v>
      </c>
      <c r="HE100" s="325">
        <v>2</v>
      </c>
      <c r="HF100" s="330" t="e">
        <f t="shared" si="98"/>
        <v>#N/A</v>
      </c>
      <c r="HG100" s="330" t="e">
        <f t="shared" si="99"/>
        <v>#N/A</v>
      </c>
      <c r="HH100" s="330" t="e">
        <f t="shared" si="100"/>
        <v>#N/A</v>
      </c>
      <c r="HI100" s="330" t="e">
        <f t="shared" si="101"/>
        <v>#N/A</v>
      </c>
      <c r="HJ100" s="330" t="e">
        <f t="shared" si="102"/>
        <v>#N/A</v>
      </c>
      <c r="HK100" s="330" t="e">
        <f>-HK99</f>
        <v>#N/A</v>
      </c>
      <c r="HL100" s="331">
        <f t="shared" si="249"/>
        <v>0</v>
      </c>
      <c r="HM100" s="325" t="e">
        <f t="shared" si="250"/>
        <v>#N/A</v>
      </c>
      <c r="HN100" s="325">
        <f t="shared" si="251"/>
        <v>0</v>
      </c>
      <c r="HO100" s="325">
        <f t="shared" si="252"/>
        <v>1</v>
      </c>
      <c r="HP100" s="334">
        <f t="shared" si="103"/>
        <v>50.8</v>
      </c>
      <c r="HQ100" s="325">
        <f t="shared" si="253"/>
        <v>0</v>
      </c>
      <c r="HR100" s="325">
        <f t="shared" si="254"/>
        <v>0</v>
      </c>
      <c r="HS100" s="325">
        <f t="shared" si="255"/>
        <v>0</v>
      </c>
      <c r="HT100" s="325">
        <f t="shared" si="256"/>
        <v>0</v>
      </c>
      <c r="HU100" s="325">
        <f t="shared" si="257"/>
        <v>0</v>
      </c>
      <c r="HV100" s="331">
        <f t="shared" si="258"/>
        <v>0</v>
      </c>
      <c r="HW100" s="331">
        <f t="shared" si="259"/>
        <v>0</v>
      </c>
      <c r="HX100" s="331">
        <f t="shared" si="260"/>
        <v>0</v>
      </c>
      <c r="HY100" s="331">
        <f t="shared" si="261"/>
        <v>0</v>
      </c>
      <c r="HZ100" s="331">
        <f t="shared" si="262"/>
        <v>0</v>
      </c>
      <c r="IA100" s="331">
        <f t="shared" si="263"/>
        <v>0</v>
      </c>
      <c r="IB100" s="331">
        <f t="shared" si="264"/>
        <v>0</v>
      </c>
      <c r="IC100" s="331">
        <f t="shared" si="265"/>
        <v>0</v>
      </c>
      <c r="ID100" s="331">
        <f t="shared" si="266"/>
        <v>0</v>
      </c>
      <c r="IE100" s="331">
        <f t="shared" si="267"/>
        <v>0</v>
      </c>
      <c r="IF100" s="331">
        <f t="shared" si="268"/>
        <v>0</v>
      </c>
      <c r="IG100" s="331">
        <f t="shared" si="269"/>
        <v>0</v>
      </c>
      <c r="IH100" s="331">
        <f t="shared" si="270"/>
        <v>0</v>
      </c>
      <c r="II100" s="331">
        <f t="shared" si="271"/>
        <v>0</v>
      </c>
      <c r="IJ100" s="331">
        <f t="shared" si="272"/>
        <v>0</v>
      </c>
      <c r="IK100" s="329"/>
    </row>
    <row r="101" spans="2:245" x14ac:dyDescent="0.3">
      <c r="B101" s="325">
        <f t="shared" si="56"/>
        <v>0</v>
      </c>
      <c r="C101" s="325">
        <v>3</v>
      </c>
      <c r="D101" s="330" t="e">
        <f t="shared" si="57"/>
        <v>#N/A</v>
      </c>
      <c r="E101" s="330" t="e">
        <f t="shared" si="58"/>
        <v>#N/A</v>
      </c>
      <c r="F101" s="330" t="e">
        <f t="shared" si="59"/>
        <v>#N/A</v>
      </c>
      <c r="G101" s="386" t="e">
        <f t="shared" si="104"/>
        <v>#N/A</v>
      </c>
      <c r="H101" s="386" t="e">
        <f t="shared" si="60"/>
        <v>#N/A</v>
      </c>
      <c r="I101" s="330"/>
      <c r="J101" s="331">
        <f t="shared" si="105"/>
        <v>0</v>
      </c>
      <c r="K101" s="325" t="e">
        <f t="shared" si="106"/>
        <v>#N/A</v>
      </c>
      <c r="L101" s="325">
        <f t="shared" si="107"/>
        <v>0</v>
      </c>
      <c r="M101" s="325">
        <f t="shared" si="108"/>
        <v>1</v>
      </c>
      <c r="N101" s="334">
        <f t="shared" si="61"/>
        <v>76.199999999999989</v>
      </c>
      <c r="O101" s="325">
        <f t="shared" si="109"/>
        <v>0</v>
      </c>
      <c r="P101" s="325">
        <f t="shared" si="110"/>
        <v>0</v>
      </c>
      <c r="Q101" s="325">
        <f t="shared" si="111"/>
        <v>0</v>
      </c>
      <c r="R101" s="325">
        <f t="shared" si="112"/>
        <v>0</v>
      </c>
      <c r="S101" s="325">
        <f t="shared" si="113"/>
        <v>0</v>
      </c>
      <c r="T101" s="331">
        <f t="shared" si="114"/>
        <v>0</v>
      </c>
      <c r="U101" s="331">
        <f t="shared" si="115"/>
        <v>0</v>
      </c>
      <c r="V101" s="331">
        <f t="shared" si="116"/>
        <v>0</v>
      </c>
      <c r="W101" s="331">
        <f t="shared" si="117"/>
        <v>0</v>
      </c>
      <c r="X101" s="331">
        <f t="shared" si="118"/>
        <v>0</v>
      </c>
      <c r="Y101" s="331">
        <f t="shared" si="119"/>
        <v>0</v>
      </c>
      <c r="Z101" s="331">
        <f t="shared" si="120"/>
        <v>0</v>
      </c>
      <c r="AA101" s="331">
        <f t="shared" si="121"/>
        <v>0</v>
      </c>
      <c r="AB101" s="331">
        <f t="shared" si="122"/>
        <v>0</v>
      </c>
      <c r="AC101" s="331">
        <f t="shared" si="123"/>
        <v>0</v>
      </c>
      <c r="AD101" s="331">
        <f t="shared" si="124"/>
        <v>0</v>
      </c>
      <c r="AE101" s="331">
        <f t="shared" si="125"/>
        <v>0</v>
      </c>
      <c r="AF101" s="331">
        <f t="shared" si="126"/>
        <v>0</v>
      </c>
      <c r="AG101" s="331">
        <f t="shared" si="127"/>
        <v>0</v>
      </c>
      <c r="AH101" s="331">
        <f t="shared" si="128"/>
        <v>0</v>
      </c>
      <c r="AI101" s="329"/>
      <c r="AJ101" s="325"/>
      <c r="AK101" s="325">
        <f t="shared" si="62"/>
        <v>0</v>
      </c>
      <c r="AL101" s="325">
        <v>3</v>
      </c>
      <c r="AM101" s="330" t="e">
        <f t="shared" si="63"/>
        <v>#N/A</v>
      </c>
      <c r="AN101" s="330" t="e">
        <f t="shared" si="64"/>
        <v>#N/A</v>
      </c>
      <c r="AO101" s="330" t="e">
        <f t="shared" si="65"/>
        <v>#N/A</v>
      </c>
      <c r="AP101" s="330" t="e">
        <f t="shared" si="66"/>
        <v>#N/A</v>
      </c>
      <c r="AQ101" s="330" t="e">
        <f t="shared" si="67"/>
        <v>#N/A</v>
      </c>
      <c r="AR101" s="330"/>
      <c r="AS101" s="331">
        <f t="shared" si="129"/>
        <v>0</v>
      </c>
      <c r="AT101" s="325" t="e">
        <f t="shared" si="130"/>
        <v>#N/A</v>
      </c>
      <c r="AU101" s="325">
        <f t="shared" si="131"/>
        <v>0</v>
      </c>
      <c r="AV101" s="325">
        <f t="shared" si="132"/>
        <v>1</v>
      </c>
      <c r="AW101" s="334">
        <f t="shared" si="68"/>
        <v>76.199999999999989</v>
      </c>
      <c r="AX101" s="325">
        <f t="shared" si="133"/>
        <v>0</v>
      </c>
      <c r="AY101" s="325">
        <f t="shared" si="134"/>
        <v>0</v>
      </c>
      <c r="AZ101" s="325">
        <f t="shared" si="135"/>
        <v>0</v>
      </c>
      <c r="BA101" s="325">
        <f t="shared" si="136"/>
        <v>0</v>
      </c>
      <c r="BB101" s="325">
        <f t="shared" si="137"/>
        <v>0</v>
      </c>
      <c r="BC101" s="331">
        <f t="shared" si="138"/>
        <v>0</v>
      </c>
      <c r="BD101" s="331">
        <f t="shared" si="139"/>
        <v>0</v>
      </c>
      <c r="BE101" s="331">
        <f t="shared" si="140"/>
        <v>0</v>
      </c>
      <c r="BF101" s="331">
        <f t="shared" si="141"/>
        <v>0</v>
      </c>
      <c r="BG101" s="331">
        <f t="shared" si="142"/>
        <v>0</v>
      </c>
      <c r="BH101" s="331">
        <f t="shared" si="143"/>
        <v>0</v>
      </c>
      <c r="BI101" s="331">
        <f t="shared" si="144"/>
        <v>0</v>
      </c>
      <c r="BJ101" s="331">
        <f t="shared" si="145"/>
        <v>0</v>
      </c>
      <c r="BK101" s="331">
        <f t="shared" si="146"/>
        <v>0</v>
      </c>
      <c r="BL101" s="331">
        <f t="shared" si="147"/>
        <v>0</v>
      </c>
      <c r="BM101" s="331">
        <f t="shared" si="148"/>
        <v>0</v>
      </c>
      <c r="BN101" s="331">
        <f t="shared" si="149"/>
        <v>0</v>
      </c>
      <c r="BO101" s="331">
        <f t="shared" si="150"/>
        <v>0</v>
      </c>
      <c r="BP101" s="331">
        <f t="shared" si="151"/>
        <v>0</v>
      </c>
      <c r="BQ101" s="331">
        <f t="shared" si="152"/>
        <v>0</v>
      </c>
      <c r="BR101" s="329"/>
      <c r="BS101" s="325"/>
      <c r="BT101" s="325">
        <f t="shared" si="69"/>
        <v>0</v>
      </c>
      <c r="BU101" s="325">
        <v>3</v>
      </c>
      <c r="BV101" s="330" t="e">
        <f t="shared" si="70"/>
        <v>#N/A</v>
      </c>
      <c r="BW101" s="330" t="e">
        <f t="shared" si="71"/>
        <v>#N/A</v>
      </c>
      <c r="BX101" s="330" t="e">
        <f t="shared" si="72"/>
        <v>#N/A</v>
      </c>
      <c r="BY101" s="330" t="e">
        <f t="shared" si="73"/>
        <v>#N/A</v>
      </c>
      <c r="BZ101" s="330" t="e">
        <f t="shared" si="74"/>
        <v>#N/A</v>
      </c>
      <c r="CA101" s="330"/>
      <c r="CB101" s="331">
        <f t="shared" si="153"/>
        <v>0</v>
      </c>
      <c r="CC101" s="325" t="e">
        <f t="shared" si="154"/>
        <v>#N/A</v>
      </c>
      <c r="CD101" s="325">
        <f t="shared" si="155"/>
        <v>0</v>
      </c>
      <c r="CE101" s="325">
        <f t="shared" si="156"/>
        <v>1</v>
      </c>
      <c r="CF101" s="334">
        <f t="shared" si="75"/>
        <v>76.199999999999989</v>
      </c>
      <c r="CG101" s="325">
        <f t="shared" si="157"/>
        <v>0</v>
      </c>
      <c r="CH101" s="325">
        <f t="shared" si="158"/>
        <v>0</v>
      </c>
      <c r="CI101" s="325">
        <f t="shared" si="159"/>
        <v>0</v>
      </c>
      <c r="CJ101" s="325">
        <f t="shared" si="160"/>
        <v>0</v>
      </c>
      <c r="CK101" s="325">
        <f t="shared" si="161"/>
        <v>0</v>
      </c>
      <c r="CL101" s="331">
        <f t="shared" si="162"/>
        <v>0</v>
      </c>
      <c r="CM101" s="331">
        <f t="shared" si="163"/>
        <v>0</v>
      </c>
      <c r="CN101" s="331">
        <f t="shared" si="164"/>
        <v>0</v>
      </c>
      <c r="CO101" s="331">
        <f t="shared" si="165"/>
        <v>0</v>
      </c>
      <c r="CP101" s="331">
        <f t="shared" si="166"/>
        <v>0</v>
      </c>
      <c r="CQ101" s="331">
        <f t="shared" si="167"/>
        <v>0</v>
      </c>
      <c r="CR101" s="331">
        <f t="shared" si="168"/>
        <v>0</v>
      </c>
      <c r="CS101" s="331">
        <f t="shared" si="169"/>
        <v>0</v>
      </c>
      <c r="CT101" s="331">
        <f t="shared" si="170"/>
        <v>0</v>
      </c>
      <c r="CU101" s="331">
        <f t="shared" si="171"/>
        <v>0</v>
      </c>
      <c r="CV101" s="331">
        <f t="shared" si="172"/>
        <v>0</v>
      </c>
      <c r="CW101" s="331">
        <f t="shared" si="173"/>
        <v>0</v>
      </c>
      <c r="CX101" s="331">
        <f t="shared" si="174"/>
        <v>0</v>
      </c>
      <c r="CY101" s="331">
        <f t="shared" si="175"/>
        <v>0</v>
      </c>
      <c r="CZ101" s="331">
        <f t="shared" si="176"/>
        <v>0</v>
      </c>
      <c r="DA101" s="329"/>
      <c r="DB101" s="325"/>
      <c r="DC101" s="325">
        <f t="shared" si="76"/>
        <v>0</v>
      </c>
      <c r="DD101" s="325">
        <v>3</v>
      </c>
      <c r="DE101" s="330" t="e">
        <f t="shared" si="77"/>
        <v>#N/A</v>
      </c>
      <c r="DF101" s="330" t="e">
        <f t="shared" si="78"/>
        <v>#N/A</v>
      </c>
      <c r="DG101" s="330" t="e">
        <f t="shared" si="79"/>
        <v>#N/A</v>
      </c>
      <c r="DH101" s="330" t="e">
        <f t="shared" si="80"/>
        <v>#N/A</v>
      </c>
      <c r="DI101" s="330" t="e">
        <f t="shared" si="81"/>
        <v>#N/A</v>
      </c>
      <c r="DJ101" s="330"/>
      <c r="DK101" s="331">
        <f t="shared" si="177"/>
        <v>0</v>
      </c>
      <c r="DL101" s="325" t="e">
        <f t="shared" si="178"/>
        <v>#N/A</v>
      </c>
      <c r="DM101" s="325">
        <f t="shared" si="179"/>
        <v>0</v>
      </c>
      <c r="DN101" s="325">
        <f t="shared" si="180"/>
        <v>1</v>
      </c>
      <c r="DO101" s="334">
        <f t="shared" si="82"/>
        <v>76.199999999999989</v>
      </c>
      <c r="DP101" s="325">
        <f t="shared" si="181"/>
        <v>0</v>
      </c>
      <c r="DQ101" s="325">
        <f t="shared" si="182"/>
        <v>0</v>
      </c>
      <c r="DR101" s="325">
        <f t="shared" si="183"/>
        <v>0</v>
      </c>
      <c r="DS101" s="325">
        <f t="shared" si="184"/>
        <v>0</v>
      </c>
      <c r="DT101" s="325">
        <f t="shared" si="185"/>
        <v>0</v>
      </c>
      <c r="DU101" s="331">
        <f t="shared" si="186"/>
        <v>0</v>
      </c>
      <c r="DV101" s="331">
        <f t="shared" si="187"/>
        <v>0</v>
      </c>
      <c r="DW101" s="331">
        <f t="shared" si="188"/>
        <v>0</v>
      </c>
      <c r="DX101" s="331">
        <f t="shared" si="189"/>
        <v>0</v>
      </c>
      <c r="DY101" s="331">
        <f t="shared" si="190"/>
        <v>0</v>
      </c>
      <c r="DZ101" s="331">
        <f t="shared" si="191"/>
        <v>0</v>
      </c>
      <c r="EA101" s="331">
        <f t="shared" si="192"/>
        <v>0</v>
      </c>
      <c r="EB101" s="331">
        <f t="shared" si="193"/>
        <v>0</v>
      </c>
      <c r="EC101" s="331">
        <f t="shared" si="194"/>
        <v>0</v>
      </c>
      <c r="ED101" s="331">
        <f t="shared" si="195"/>
        <v>0</v>
      </c>
      <c r="EE101" s="331">
        <f t="shared" si="196"/>
        <v>0</v>
      </c>
      <c r="EF101" s="331">
        <f t="shared" si="197"/>
        <v>0</v>
      </c>
      <c r="EG101" s="331">
        <f t="shared" si="198"/>
        <v>0</v>
      </c>
      <c r="EH101" s="331">
        <f t="shared" si="199"/>
        <v>0</v>
      </c>
      <c r="EI101" s="331">
        <f t="shared" si="200"/>
        <v>0</v>
      </c>
      <c r="EJ101" s="329"/>
      <c r="EK101" s="325"/>
      <c r="EL101" s="325">
        <f t="shared" si="83"/>
        <v>0</v>
      </c>
      <c r="EM101" s="325">
        <v>3</v>
      </c>
      <c r="EN101" s="330" t="e">
        <f t="shared" si="84"/>
        <v>#N/A</v>
      </c>
      <c r="EO101" s="330" t="e">
        <f t="shared" si="85"/>
        <v>#N/A</v>
      </c>
      <c r="EP101" s="330" t="e">
        <f t="shared" si="86"/>
        <v>#N/A</v>
      </c>
      <c r="EQ101" s="330" t="e">
        <f t="shared" si="87"/>
        <v>#N/A</v>
      </c>
      <c r="ER101" s="330" t="e">
        <f t="shared" si="88"/>
        <v>#N/A</v>
      </c>
      <c r="ES101" s="330"/>
      <c r="ET101" s="331">
        <f t="shared" si="201"/>
        <v>0</v>
      </c>
      <c r="EU101" s="325" t="e">
        <f t="shared" si="202"/>
        <v>#N/A</v>
      </c>
      <c r="EV101" s="325">
        <f t="shared" si="203"/>
        <v>0</v>
      </c>
      <c r="EW101" s="325">
        <f t="shared" si="204"/>
        <v>1</v>
      </c>
      <c r="EX101" s="334">
        <f t="shared" si="89"/>
        <v>76.199999999999989</v>
      </c>
      <c r="EY101" s="325">
        <f t="shared" si="205"/>
        <v>0</v>
      </c>
      <c r="EZ101" s="325">
        <f t="shared" si="206"/>
        <v>0</v>
      </c>
      <c r="FA101" s="325">
        <f t="shared" si="207"/>
        <v>0</v>
      </c>
      <c r="FB101" s="325">
        <f t="shared" si="208"/>
        <v>0</v>
      </c>
      <c r="FC101" s="325">
        <f t="shared" si="209"/>
        <v>0</v>
      </c>
      <c r="FD101" s="331">
        <f t="shared" si="210"/>
        <v>0</v>
      </c>
      <c r="FE101" s="331">
        <f t="shared" si="211"/>
        <v>0</v>
      </c>
      <c r="FF101" s="331">
        <f t="shared" si="212"/>
        <v>0</v>
      </c>
      <c r="FG101" s="331">
        <f t="shared" si="213"/>
        <v>0</v>
      </c>
      <c r="FH101" s="331">
        <f t="shared" si="214"/>
        <v>0</v>
      </c>
      <c r="FI101" s="331">
        <f t="shared" si="215"/>
        <v>0</v>
      </c>
      <c r="FJ101" s="331">
        <f t="shared" si="216"/>
        <v>0</v>
      </c>
      <c r="FK101" s="331">
        <f t="shared" si="217"/>
        <v>0</v>
      </c>
      <c r="FL101" s="331">
        <f t="shared" si="218"/>
        <v>0</v>
      </c>
      <c r="FM101" s="331">
        <f t="shared" si="219"/>
        <v>0</v>
      </c>
      <c r="FN101" s="331">
        <f t="shared" si="220"/>
        <v>0</v>
      </c>
      <c r="FO101" s="331">
        <f t="shared" si="221"/>
        <v>0</v>
      </c>
      <c r="FP101" s="331">
        <f t="shared" si="222"/>
        <v>0</v>
      </c>
      <c r="FQ101" s="331">
        <f t="shared" si="223"/>
        <v>0</v>
      </c>
      <c r="FR101" s="331">
        <f t="shared" si="224"/>
        <v>0</v>
      </c>
      <c r="FS101" s="329"/>
      <c r="FT101" s="325"/>
      <c r="FU101" s="325">
        <f t="shared" si="90"/>
        <v>0</v>
      </c>
      <c r="FV101" s="325">
        <v>3</v>
      </c>
      <c r="FW101" s="330" t="e">
        <f t="shared" si="91"/>
        <v>#N/A</v>
      </c>
      <c r="FX101" s="330" t="e">
        <f t="shared" si="92"/>
        <v>#N/A</v>
      </c>
      <c r="FY101" s="330" t="e">
        <f t="shared" si="93"/>
        <v>#N/A</v>
      </c>
      <c r="FZ101" s="330" t="e">
        <f t="shared" si="94"/>
        <v>#N/A</v>
      </c>
      <c r="GA101" s="330" t="e">
        <f t="shared" si="95"/>
        <v>#N/A</v>
      </c>
      <c r="GB101" s="330"/>
      <c r="GC101" s="331">
        <f t="shared" si="225"/>
        <v>0</v>
      </c>
      <c r="GD101" s="325" t="e">
        <f t="shared" si="226"/>
        <v>#N/A</v>
      </c>
      <c r="GE101" s="325">
        <f t="shared" si="227"/>
        <v>0</v>
      </c>
      <c r="GF101" s="325">
        <f t="shared" si="228"/>
        <v>1</v>
      </c>
      <c r="GG101" s="334">
        <f t="shared" si="96"/>
        <v>76.199999999999989</v>
      </c>
      <c r="GH101" s="325">
        <f t="shared" si="229"/>
        <v>0</v>
      </c>
      <c r="GI101" s="325">
        <f t="shared" si="230"/>
        <v>0</v>
      </c>
      <c r="GJ101" s="325">
        <f t="shared" si="231"/>
        <v>0</v>
      </c>
      <c r="GK101" s="325">
        <f t="shared" si="232"/>
        <v>0</v>
      </c>
      <c r="GL101" s="325">
        <f t="shared" si="233"/>
        <v>0</v>
      </c>
      <c r="GM101" s="331">
        <f t="shared" si="234"/>
        <v>0</v>
      </c>
      <c r="GN101" s="331">
        <f t="shared" si="235"/>
        <v>0</v>
      </c>
      <c r="GO101" s="331">
        <f t="shared" si="236"/>
        <v>0</v>
      </c>
      <c r="GP101" s="331">
        <f t="shared" si="237"/>
        <v>0</v>
      </c>
      <c r="GQ101" s="331">
        <f t="shared" si="238"/>
        <v>0</v>
      </c>
      <c r="GR101" s="331">
        <f t="shared" si="239"/>
        <v>0</v>
      </c>
      <c r="GS101" s="331">
        <f t="shared" si="240"/>
        <v>0</v>
      </c>
      <c r="GT101" s="331">
        <f t="shared" si="241"/>
        <v>0</v>
      </c>
      <c r="GU101" s="331">
        <f t="shared" si="242"/>
        <v>0</v>
      </c>
      <c r="GV101" s="331">
        <f t="shared" si="243"/>
        <v>0</v>
      </c>
      <c r="GW101" s="331">
        <f t="shared" si="244"/>
        <v>0</v>
      </c>
      <c r="GX101" s="331">
        <f t="shared" si="245"/>
        <v>0</v>
      </c>
      <c r="GY101" s="331">
        <f t="shared" si="246"/>
        <v>0</v>
      </c>
      <c r="GZ101" s="331">
        <f t="shared" si="247"/>
        <v>0</v>
      </c>
      <c r="HA101" s="331">
        <f t="shared" si="248"/>
        <v>0</v>
      </c>
      <c r="HB101" s="329"/>
      <c r="HC101" s="325"/>
      <c r="HD101" s="325">
        <f t="shared" si="97"/>
        <v>0</v>
      </c>
      <c r="HE101" s="325">
        <v>3</v>
      </c>
      <c r="HF101" s="330" t="e">
        <f t="shared" si="98"/>
        <v>#N/A</v>
      </c>
      <c r="HG101" s="330" t="e">
        <f t="shared" si="99"/>
        <v>#N/A</v>
      </c>
      <c r="HH101" s="330" t="e">
        <f t="shared" si="100"/>
        <v>#N/A</v>
      </c>
      <c r="HI101" s="330" t="e">
        <f t="shared" si="101"/>
        <v>#N/A</v>
      </c>
      <c r="HJ101" s="330" t="e">
        <f t="shared" si="102"/>
        <v>#N/A</v>
      </c>
      <c r="HK101" s="330"/>
      <c r="HL101" s="331">
        <f t="shared" si="249"/>
        <v>0</v>
      </c>
      <c r="HM101" s="325" t="e">
        <f t="shared" si="250"/>
        <v>#N/A</v>
      </c>
      <c r="HN101" s="325">
        <f t="shared" si="251"/>
        <v>0</v>
      </c>
      <c r="HO101" s="325">
        <f t="shared" si="252"/>
        <v>1</v>
      </c>
      <c r="HP101" s="334">
        <f t="shared" si="103"/>
        <v>76.199999999999989</v>
      </c>
      <c r="HQ101" s="325">
        <f t="shared" si="253"/>
        <v>0</v>
      </c>
      <c r="HR101" s="325">
        <f t="shared" si="254"/>
        <v>0</v>
      </c>
      <c r="HS101" s="325">
        <f t="shared" si="255"/>
        <v>0</v>
      </c>
      <c r="HT101" s="325">
        <f t="shared" si="256"/>
        <v>0</v>
      </c>
      <c r="HU101" s="325">
        <f t="shared" si="257"/>
        <v>0</v>
      </c>
      <c r="HV101" s="331">
        <f t="shared" si="258"/>
        <v>0</v>
      </c>
      <c r="HW101" s="331">
        <f t="shared" si="259"/>
        <v>0</v>
      </c>
      <c r="HX101" s="331">
        <f t="shared" si="260"/>
        <v>0</v>
      </c>
      <c r="HY101" s="331">
        <f t="shared" si="261"/>
        <v>0</v>
      </c>
      <c r="HZ101" s="331">
        <f t="shared" si="262"/>
        <v>0</v>
      </c>
      <c r="IA101" s="331">
        <f t="shared" si="263"/>
        <v>0</v>
      </c>
      <c r="IB101" s="331">
        <f t="shared" si="264"/>
        <v>0</v>
      </c>
      <c r="IC101" s="331">
        <f t="shared" si="265"/>
        <v>0</v>
      </c>
      <c r="ID101" s="331">
        <f t="shared" si="266"/>
        <v>0</v>
      </c>
      <c r="IE101" s="331">
        <f t="shared" si="267"/>
        <v>0</v>
      </c>
      <c r="IF101" s="331">
        <f t="shared" si="268"/>
        <v>0</v>
      </c>
      <c r="IG101" s="331">
        <f t="shared" si="269"/>
        <v>0</v>
      </c>
      <c r="IH101" s="331">
        <f t="shared" si="270"/>
        <v>0</v>
      </c>
      <c r="II101" s="331">
        <f t="shared" si="271"/>
        <v>0</v>
      </c>
      <c r="IJ101" s="331">
        <f t="shared" si="272"/>
        <v>0</v>
      </c>
      <c r="IK101" s="329"/>
    </row>
    <row r="102" spans="2:245" x14ac:dyDescent="0.3">
      <c r="B102" s="325">
        <f t="shared" si="56"/>
        <v>0</v>
      </c>
      <c r="C102" s="325">
        <v>4</v>
      </c>
      <c r="D102" s="330" t="e">
        <f t="shared" si="57"/>
        <v>#N/A</v>
      </c>
      <c r="E102" s="330" t="e">
        <f t="shared" si="58"/>
        <v>#N/A</v>
      </c>
      <c r="F102" s="330" t="e">
        <f t="shared" si="59"/>
        <v>#N/A</v>
      </c>
      <c r="G102" s="386" t="e">
        <f t="shared" si="104"/>
        <v>#N/A</v>
      </c>
      <c r="H102" s="386" t="e">
        <f t="shared" si="60"/>
        <v>#N/A</v>
      </c>
      <c r="I102" s="330"/>
      <c r="J102" s="331">
        <f t="shared" si="105"/>
        <v>0</v>
      </c>
      <c r="K102" s="325" t="e">
        <f t="shared" si="106"/>
        <v>#N/A</v>
      </c>
      <c r="L102" s="325">
        <f t="shared" si="107"/>
        <v>0</v>
      </c>
      <c r="M102" s="325">
        <f t="shared" si="108"/>
        <v>1</v>
      </c>
      <c r="N102" s="334">
        <f t="shared" si="61"/>
        <v>101.6</v>
      </c>
      <c r="O102" s="325">
        <f t="shared" si="109"/>
        <v>0</v>
      </c>
      <c r="P102" s="325">
        <f t="shared" si="110"/>
        <v>0</v>
      </c>
      <c r="Q102" s="325">
        <f t="shared" si="111"/>
        <v>0</v>
      </c>
      <c r="R102" s="325">
        <f t="shared" si="112"/>
        <v>0</v>
      </c>
      <c r="S102" s="325">
        <f t="shared" si="113"/>
        <v>0</v>
      </c>
      <c r="T102" s="331">
        <f t="shared" si="114"/>
        <v>0</v>
      </c>
      <c r="U102" s="331">
        <f t="shared" si="115"/>
        <v>0</v>
      </c>
      <c r="V102" s="331">
        <f t="shared" si="116"/>
        <v>0</v>
      </c>
      <c r="W102" s="331">
        <f t="shared" si="117"/>
        <v>0</v>
      </c>
      <c r="X102" s="331">
        <f t="shared" si="118"/>
        <v>0</v>
      </c>
      <c r="Y102" s="331">
        <f t="shared" si="119"/>
        <v>0</v>
      </c>
      <c r="Z102" s="331">
        <f t="shared" si="120"/>
        <v>0</v>
      </c>
      <c r="AA102" s="331">
        <f t="shared" si="121"/>
        <v>0</v>
      </c>
      <c r="AB102" s="331">
        <f t="shared" si="122"/>
        <v>0</v>
      </c>
      <c r="AC102" s="331">
        <f t="shared" si="123"/>
        <v>0</v>
      </c>
      <c r="AD102" s="331">
        <f t="shared" si="124"/>
        <v>0</v>
      </c>
      <c r="AE102" s="331">
        <f t="shared" si="125"/>
        <v>0</v>
      </c>
      <c r="AF102" s="331">
        <f t="shared" si="126"/>
        <v>0</v>
      </c>
      <c r="AG102" s="331">
        <f t="shared" si="127"/>
        <v>0</v>
      </c>
      <c r="AH102" s="331">
        <f t="shared" si="128"/>
        <v>0</v>
      </c>
      <c r="AI102" s="329"/>
      <c r="AJ102" s="325"/>
      <c r="AK102" s="325">
        <f t="shared" si="62"/>
        <v>0</v>
      </c>
      <c r="AL102" s="325">
        <v>4</v>
      </c>
      <c r="AM102" s="330" t="e">
        <f t="shared" si="63"/>
        <v>#N/A</v>
      </c>
      <c r="AN102" s="330" t="e">
        <f t="shared" si="64"/>
        <v>#N/A</v>
      </c>
      <c r="AO102" s="330" t="e">
        <f t="shared" si="65"/>
        <v>#N/A</v>
      </c>
      <c r="AP102" s="330" t="e">
        <f t="shared" si="66"/>
        <v>#N/A</v>
      </c>
      <c r="AQ102" s="330" t="e">
        <f t="shared" si="67"/>
        <v>#N/A</v>
      </c>
      <c r="AR102" s="330"/>
      <c r="AS102" s="331">
        <f t="shared" si="129"/>
        <v>0</v>
      </c>
      <c r="AT102" s="325" t="e">
        <f t="shared" si="130"/>
        <v>#N/A</v>
      </c>
      <c r="AU102" s="325">
        <f t="shared" si="131"/>
        <v>0</v>
      </c>
      <c r="AV102" s="325">
        <f t="shared" si="132"/>
        <v>1</v>
      </c>
      <c r="AW102" s="334">
        <f t="shared" si="68"/>
        <v>101.6</v>
      </c>
      <c r="AX102" s="325">
        <f t="shared" si="133"/>
        <v>0</v>
      </c>
      <c r="AY102" s="325">
        <f t="shared" si="134"/>
        <v>0</v>
      </c>
      <c r="AZ102" s="325">
        <f t="shared" si="135"/>
        <v>0</v>
      </c>
      <c r="BA102" s="325">
        <f t="shared" si="136"/>
        <v>0</v>
      </c>
      <c r="BB102" s="325">
        <f t="shared" si="137"/>
        <v>0</v>
      </c>
      <c r="BC102" s="331">
        <f t="shared" si="138"/>
        <v>0</v>
      </c>
      <c r="BD102" s="331">
        <f t="shared" si="139"/>
        <v>0</v>
      </c>
      <c r="BE102" s="331">
        <f t="shared" si="140"/>
        <v>0</v>
      </c>
      <c r="BF102" s="331">
        <f t="shared" si="141"/>
        <v>0</v>
      </c>
      <c r="BG102" s="331">
        <f t="shared" si="142"/>
        <v>0</v>
      </c>
      <c r="BH102" s="331">
        <f t="shared" si="143"/>
        <v>0</v>
      </c>
      <c r="BI102" s="331">
        <f t="shared" si="144"/>
        <v>0</v>
      </c>
      <c r="BJ102" s="331">
        <f t="shared" si="145"/>
        <v>0</v>
      </c>
      <c r="BK102" s="331">
        <f t="shared" si="146"/>
        <v>0</v>
      </c>
      <c r="BL102" s="331">
        <f t="shared" si="147"/>
        <v>0</v>
      </c>
      <c r="BM102" s="331">
        <f t="shared" si="148"/>
        <v>0</v>
      </c>
      <c r="BN102" s="331">
        <f t="shared" si="149"/>
        <v>0</v>
      </c>
      <c r="BO102" s="331">
        <f t="shared" si="150"/>
        <v>0</v>
      </c>
      <c r="BP102" s="331">
        <f t="shared" si="151"/>
        <v>0</v>
      </c>
      <c r="BQ102" s="331">
        <f t="shared" si="152"/>
        <v>0</v>
      </c>
      <c r="BR102" s="329"/>
      <c r="BS102" s="325"/>
      <c r="BT102" s="325">
        <f t="shared" si="69"/>
        <v>0</v>
      </c>
      <c r="BU102" s="325">
        <v>4</v>
      </c>
      <c r="BV102" s="330" t="e">
        <f t="shared" si="70"/>
        <v>#N/A</v>
      </c>
      <c r="BW102" s="330" t="e">
        <f t="shared" si="71"/>
        <v>#N/A</v>
      </c>
      <c r="BX102" s="330" t="e">
        <f t="shared" si="72"/>
        <v>#N/A</v>
      </c>
      <c r="BY102" s="330" t="e">
        <f t="shared" si="73"/>
        <v>#N/A</v>
      </c>
      <c r="BZ102" s="330" t="e">
        <f t="shared" si="74"/>
        <v>#N/A</v>
      </c>
      <c r="CA102" s="330"/>
      <c r="CB102" s="331">
        <f t="shared" si="153"/>
        <v>0</v>
      </c>
      <c r="CC102" s="325" t="e">
        <f t="shared" si="154"/>
        <v>#N/A</v>
      </c>
      <c r="CD102" s="325">
        <f t="shared" si="155"/>
        <v>0</v>
      </c>
      <c r="CE102" s="325">
        <f t="shared" si="156"/>
        <v>1</v>
      </c>
      <c r="CF102" s="334">
        <f t="shared" si="75"/>
        <v>101.6</v>
      </c>
      <c r="CG102" s="325">
        <f t="shared" si="157"/>
        <v>0</v>
      </c>
      <c r="CH102" s="325">
        <f t="shared" si="158"/>
        <v>0</v>
      </c>
      <c r="CI102" s="325">
        <f t="shared" si="159"/>
        <v>0</v>
      </c>
      <c r="CJ102" s="325">
        <f t="shared" si="160"/>
        <v>0</v>
      </c>
      <c r="CK102" s="325">
        <f t="shared" si="161"/>
        <v>0</v>
      </c>
      <c r="CL102" s="331">
        <f t="shared" si="162"/>
        <v>0</v>
      </c>
      <c r="CM102" s="331">
        <f t="shared" si="163"/>
        <v>0</v>
      </c>
      <c r="CN102" s="331">
        <f t="shared" si="164"/>
        <v>0</v>
      </c>
      <c r="CO102" s="331">
        <f t="shared" si="165"/>
        <v>0</v>
      </c>
      <c r="CP102" s="331">
        <f t="shared" si="166"/>
        <v>0</v>
      </c>
      <c r="CQ102" s="331">
        <f t="shared" si="167"/>
        <v>0</v>
      </c>
      <c r="CR102" s="331">
        <f t="shared" si="168"/>
        <v>0</v>
      </c>
      <c r="CS102" s="331">
        <f t="shared" si="169"/>
        <v>0</v>
      </c>
      <c r="CT102" s="331">
        <f t="shared" si="170"/>
        <v>0</v>
      </c>
      <c r="CU102" s="331">
        <f t="shared" si="171"/>
        <v>0</v>
      </c>
      <c r="CV102" s="331">
        <f t="shared" si="172"/>
        <v>0</v>
      </c>
      <c r="CW102" s="331">
        <f t="shared" si="173"/>
        <v>0</v>
      </c>
      <c r="CX102" s="331">
        <f t="shared" si="174"/>
        <v>0</v>
      </c>
      <c r="CY102" s="331">
        <f t="shared" si="175"/>
        <v>0</v>
      </c>
      <c r="CZ102" s="331">
        <f t="shared" si="176"/>
        <v>0</v>
      </c>
      <c r="DA102" s="329"/>
      <c r="DB102" s="325"/>
      <c r="DC102" s="325">
        <f t="shared" si="76"/>
        <v>0</v>
      </c>
      <c r="DD102" s="325">
        <v>4</v>
      </c>
      <c r="DE102" s="330" t="e">
        <f t="shared" si="77"/>
        <v>#N/A</v>
      </c>
      <c r="DF102" s="330" t="e">
        <f t="shared" si="78"/>
        <v>#N/A</v>
      </c>
      <c r="DG102" s="330" t="e">
        <f t="shared" si="79"/>
        <v>#N/A</v>
      </c>
      <c r="DH102" s="330" t="e">
        <f t="shared" si="80"/>
        <v>#N/A</v>
      </c>
      <c r="DI102" s="330" t="e">
        <f t="shared" si="81"/>
        <v>#N/A</v>
      </c>
      <c r="DJ102" s="330"/>
      <c r="DK102" s="331">
        <f t="shared" si="177"/>
        <v>0</v>
      </c>
      <c r="DL102" s="325" t="e">
        <f t="shared" si="178"/>
        <v>#N/A</v>
      </c>
      <c r="DM102" s="325">
        <f t="shared" si="179"/>
        <v>0</v>
      </c>
      <c r="DN102" s="325">
        <f t="shared" si="180"/>
        <v>1</v>
      </c>
      <c r="DO102" s="334">
        <f t="shared" si="82"/>
        <v>101.6</v>
      </c>
      <c r="DP102" s="325">
        <f t="shared" si="181"/>
        <v>0</v>
      </c>
      <c r="DQ102" s="325">
        <f t="shared" si="182"/>
        <v>0</v>
      </c>
      <c r="DR102" s="325">
        <f t="shared" si="183"/>
        <v>0</v>
      </c>
      <c r="DS102" s="325">
        <f t="shared" si="184"/>
        <v>0</v>
      </c>
      <c r="DT102" s="325">
        <f t="shared" si="185"/>
        <v>0</v>
      </c>
      <c r="DU102" s="331">
        <f t="shared" si="186"/>
        <v>0</v>
      </c>
      <c r="DV102" s="331">
        <f t="shared" si="187"/>
        <v>0</v>
      </c>
      <c r="DW102" s="331">
        <f t="shared" si="188"/>
        <v>0</v>
      </c>
      <c r="DX102" s="331">
        <f t="shared" si="189"/>
        <v>0</v>
      </c>
      <c r="DY102" s="331">
        <f t="shared" si="190"/>
        <v>0</v>
      </c>
      <c r="DZ102" s="331">
        <f t="shared" si="191"/>
        <v>0</v>
      </c>
      <c r="EA102" s="331">
        <f t="shared" si="192"/>
        <v>0</v>
      </c>
      <c r="EB102" s="331">
        <f t="shared" si="193"/>
        <v>0</v>
      </c>
      <c r="EC102" s="331">
        <f t="shared" si="194"/>
        <v>0</v>
      </c>
      <c r="ED102" s="331">
        <f t="shared" si="195"/>
        <v>0</v>
      </c>
      <c r="EE102" s="331">
        <f t="shared" si="196"/>
        <v>0</v>
      </c>
      <c r="EF102" s="331">
        <f t="shared" si="197"/>
        <v>0</v>
      </c>
      <c r="EG102" s="331">
        <f t="shared" si="198"/>
        <v>0</v>
      </c>
      <c r="EH102" s="331">
        <f t="shared" si="199"/>
        <v>0</v>
      </c>
      <c r="EI102" s="331">
        <f t="shared" si="200"/>
        <v>0</v>
      </c>
      <c r="EJ102" s="329"/>
      <c r="EK102" s="325"/>
      <c r="EL102" s="325">
        <f t="shared" si="83"/>
        <v>0</v>
      </c>
      <c r="EM102" s="325">
        <v>4</v>
      </c>
      <c r="EN102" s="330" t="e">
        <f t="shared" si="84"/>
        <v>#N/A</v>
      </c>
      <c r="EO102" s="330" t="e">
        <f t="shared" si="85"/>
        <v>#N/A</v>
      </c>
      <c r="EP102" s="330" t="e">
        <f t="shared" si="86"/>
        <v>#N/A</v>
      </c>
      <c r="EQ102" s="330" t="e">
        <f t="shared" si="87"/>
        <v>#N/A</v>
      </c>
      <c r="ER102" s="330" t="e">
        <f t="shared" si="88"/>
        <v>#N/A</v>
      </c>
      <c r="ES102" s="330"/>
      <c r="ET102" s="331">
        <f t="shared" si="201"/>
        <v>0</v>
      </c>
      <c r="EU102" s="325" t="e">
        <f t="shared" si="202"/>
        <v>#N/A</v>
      </c>
      <c r="EV102" s="325">
        <f t="shared" si="203"/>
        <v>0</v>
      </c>
      <c r="EW102" s="325">
        <f t="shared" si="204"/>
        <v>1</v>
      </c>
      <c r="EX102" s="334">
        <f t="shared" si="89"/>
        <v>101.6</v>
      </c>
      <c r="EY102" s="325">
        <f t="shared" si="205"/>
        <v>0</v>
      </c>
      <c r="EZ102" s="325">
        <f t="shared" si="206"/>
        <v>0</v>
      </c>
      <c r="FA102" s="325">
        <f t="shared" si="207"/>
        <v>0</v>
      </c>
      <c r="FB102" s="325">
        <f t="shared" si="208"/>
        <v>0</v>
      </c>
      <c r="FC102" s="325">
        <f t="shared" si="209"/>
        <v>0</v>
      </c>
      <c r="FD102" s="331">
        <f t="shared" si="210"/>
        <v>0</v>
      </c>
      <c r="FE102" s="331">
        <f t="shared" si="211"/>
        <v>0</v>
      </c>
      <c r="FF102" s="331">
        <f t="shared" si="212"/>
        <v>0</v>
      </c>
      <c r="FG102" s="331">
        <f t="shared" si="213"/>
        <v>0</v>
      </c>
      <c r="FH102" s="331">
        <f t="shared" si="214"/>
        <v>0</v>
      </c>
      <c r="FI102" s="331">
        <f t="shared" si="215"/>
        <v>0</v>
      </c>
      <c r="FJ102" s="331">
        <f t="shared" si="216"/>
        <v>0</v>
      </c>
      <c r="FK102" s="331">
        <f t="shared" si="217"/>
        <v>0</v>
      </c>
      <c r="FL102" s="331">
        <f t="shared" si="218"/>
        <v>0</v>
      </c>
      <c r="FM102" s="331">
        <f t="shared" si="219"/>
        <v>0</v>
      </c>
      <c r="FN102" s="331">
        <f t="shared" si="220"/>
        <v>0</v>
      </c>
      <c r="FO102" s="331">
        <f t="shared" si="221"/>
        <v>0</v>
      </c>
      <c r="FP102" s="331">
        <f t="shared" si="222"/>
        <v>0</v>
      </c>
      <c r="FQ102" s="331">
        <f t="shared" si="223"/>
        <v>0</v>
      </c>
      <c r="FR102" s="331">
        <f t="shared" si="224"/>
        <v>0</v>
      </c>
      <c r="FS102" s="329"/>
      <c r="FT102" s="325"/>
      <c r="FU102" s="325">
        <f t="shared" si="90"/>
        <v>0</v>
      </c>
      <c r="FV102" s="325">
        <v>4</v>
      </c>
      <c r="FW102" s="330" t="e">
        <f t="shared" si="91"/>
        <v>#N/A</v>
      </c>
      <c r="FX102" s="330" t="e">
        <f t="shared" si="92"/>
        <v>#N/A</v>
      </c>
      <c r="FY102" s="330" t="e">
        <f t="shared" si="93"/>
        <v>#N/A</v>
      </c>
      <c r="FZ102" s="330" t="e">
        <f t="shared" si="94"/>
        <v>#N/A</v>
      </c>
      <c r="GA102" s="330" t="e">
        <f t="shared" si="95"/>
        <v>#N/A</v>
      </c>
      <c r="GB102" s="330"/>
      <c r="GC102" s="331">
        <f t="shared" si="225"/>
        <v>0</v>
      </c>
      <c r="GD102" s="325" t="e">
        <f t="shared" si="226"/>
        <v>#N/A</v>
      </c>
      <c r="GE102" s="325">
        <f t="shared" si="227"/>
        <v>0</v>
      </c>
      <c r="GF102" s="325">
        <f t="shared" si="228"/>
        <v>1</v>
      </c>
      <c r="GG102" s="334">
        <f t="shared" si="96"/>
        <v>101.6</v>
      </c>
      <c r="GH102" s="325">
        <f t="shared" si="229"/>
        <v>0</v>
      </c>
      <c r="GI102" s="325">
        <f t="shared" si="230"/>
        <v>0</v>
      </c>
      <c r="GJ102" s="325">
        <f t="shared" si="231"/>
        <v>0</v>
      </c>
      <c r="GK102" s="325">
        <f t="shared" si="232"/>
        <v>0</v>
      </c>
      <c r="GL102" s="325">
        <f t="shared" si="233"/>
        <v>0</v>
      </c>
      <c r="GM102" s="331">
        <f t="shared" si="234"/>
        <v>0</v>
      </c>
      <c r="GN102" s="331">
        <f t="shared" si="235"/>
        <v>0</v>
      </c>
      <c r="GO102" s="331">
        <f t="shared" si="236"/>
        <v>0</v>
      </c>
      <c r="GP102" s="331">
        <f t="shared" si="237"/>
        <v>0</v>
      </c>
      <c r="GQ102" s="331">
        <f t="shared" si="238"/>
        <v>0</v>
      </c>
      <c r="GR102" s="331">
        <f t="shared" si="239"/>
        <v>0</v>
      </c>
      <c r="GS102" s="331">
        <f t="shared" si="240"/>
        <v>0</v>
      </c>
      <c r="GT102" s="331">
        <f t="shared" si="241"/>
        <v>0</v>
      </c>
      <c r="GU102" s="331">
        <f t="shared" si="242"/>
        <v>0</v>
      </c>
      <c r="GV102" s="331">
        <f t="shared" si="243"/>
        <v>0</v>
      </c>
      <c r="GW102" s="331">
        <f t="shared" si="244"/>
        <v>0</v>
      </c>
      <c r="GX102" s="331">
        <f t="shared" si="245"/>
        <v>0</v>
      </c>
      <c r="GY102" s="331">
        <f t="shared" si="246"/>
        <v>0</v>
      </c>
      <c r="GZ102" s="331">
        <f t="shared" si="247"/>
        <v>0</v>
      </c>
      <c r="HA102" s="331">
        <f t="shared" si="248"/>
        <v>0</v>
      </c>
      <c r="HB102" s="329"/>
      <c r="HC102" s="325"/>
      <c r="HD102" s="325">
        <f t="shared" si="97"/>
        <v>0</v>
      </c>
      <c r="HE102" s="325">
        <v>4</v>
      </c>
      <c r="HF102" s="330" t="e">
        <f t="shared" si="98"/>
        <v>#N/A</v>
      </c>
      <c r="HG102" s="330" t="e">
        <f t="shared" si="99"/>
        <v>#N/A</v>
      </c>
      <c r="HH102" s="330" t="e">
        <f t="shared" si="100"/>
        <v>#N/A</v>
      </c>
      <c r="HI102" s="330" t="e">
        <f t="shared" si="101"/>
        <v>#N/A</v>
      </c>
      <c r="HJ102" s="330" t="e">
        <f t="shared" si="102"/>
        <v>#N/A</v>
      </c>
      <c r="HK102" s="330"/>
      <c r="HL102" s="331">
        <f t="shared" si="249"/>
        <v>0</v>
      </c>
      <c r="HM102" s="325" t="e">
        <f t="shared" si="250"/>
        <v>#N/A</v>
      </c>
      <c r="HN102" s="325">
        <f t="shared" si="251"/>
        <v>0</v>
      </c>
      <c r="HO102" s="325">
        <f t="shared" si="252"/>
        <v>1</v>
      </c>
      <c r="HP102" s="334">
        <f t="shared" si="103"/>
        <v>101.6</v>
      </c>
      <c r="HQ102" s="325">
        <f t="shared" si="253"/>
        <v>0</v>
      </c>
      <c r="HR102" s="325">
        <f t="shared" si="254"/>
        <v>0</v>
      </c>
      <c r="HS102" s="325">
        <f t="shared" si="255"/>
        <v>0</v>
      </c>
      <c r="HT102" s="325">
        <f t="shared" si="256"/>
        <v>0</v>
      </c>
      <c r="HU102" s="325">
        <f t="shared" si="257"/>
        <v>0</v>
      </c>
      <c r="HV102" s="331">
        <f t="shared" si="258"/>
        <v>0</v>
      </c>
      <c r="HW102" s="331">
        <f t="shared" si="259"/>
        <v>0</v>
      </c>
      <c r="HX102" s="331">
        <f t="shared" si="260"/>
        <v>0</v>
      </c>
      <c r="HY102" s="331">
        <f t="shared" si="261"/>
        <v>0</v>
      </c>
      <c r="HZ102" s="331">
        <f t="shared" si="262"/>
        <v>0</v>
      </c>
      <c r="IA102" s="331">
        <f t="shared" si="263"/>
        <v>0</v>
      </c>
      <c r="IB102" s="331">
        <f t="shared" si="264"/>
        <v>0</v>
      </c>
      <c r="IC102" s="331">
        <f t="shared" si="265"/>
        <v>0</v>
      </c>
      <c r="ID102" s="331">
        <f t="shared" si="266"/>
        <v>0</v>
      </c>
      <c r="IE102" s="331">
        <f t="shared" si="267"/>
        <v>0</v>
      </c>
      <c r="IF102" s="331">
        <f t="shared" si="268"/>
        <v>0</v>
      </c>
      <c r="IG102" s="331">
        <f t="shared" si="269"/>
        <v>0</v>
      </c>
      <c r="IH102" s="331">
        <f t="shared" si="270"/>
        <v>0</v>
      </c>
      <c r="II102" s="331">
        <f t="shared" si="271"/>
        <v>0</v>
      </c>
      <c r="IJ102" s="331">
        <f t="shared" si="272"/>
        <v>0</v>
      </c>
      <c r="IK102" s="329"/>
    </row>
    <row r="103" spans="2:245" x14ac:dyDescent="0.3">
      <c r="B103" s="325">
        <f t="shared" si="56"/>
        <v>0</v>
      </c>
      <c r="C103" s="325">
        <v>5</v>
      </c>
      <c r="D103" s="330" t="e">
        <f t="shared" si="57"/>
        <v>#N/A</v>
      </c>
      <c r="E103" s="330" t="e">
        <f t="shared" si="58"/>
        <v>#N/A</v>
      </c>
      <c r="F103" s="330" t="e">
        <f t="shared" si="59"/>
        <v>#N/A</v>
      </c>
      <c r="G103" s="386" t="e">
        <f t="shared" si="104"/>
        <v>#N/A</v>
      </c>
      <c r="H103" s="386" t="e">
        <f t="shared" si="60"/>
        <v>#N/A</v>
      </c>
      <c r="I103" s="330"/>
      <c r="J103" s="331">
        <f t="shared" si="105"/>
        <v>0</v>
      </c>
      <c r="K103" s="325" t="e">
        <f t="shared" si="106"/>
        <v>#N/A</v>
      </c>
      <c r="L103" s="325">
        <f t="shared" si="107"/>
        <v>0</v>
      </c>
      <c r="M103" s="325">
        <f t="shared" si="108"/>
        <v>1</v>
      </c>
      <c r="N103" s="334">
        <f t="shared" si="61"/>
        <v>127</v>
      </c>
      <c r="O103" s="325">
        <f t="shared" si="109"/>
        <v>0</v>
      </c>
      <c r="P103" s="325">
        <f t="shared" si="110"/>
        <v>0</v>
      </c>
      <c r="Q103" s="325">
        <f t="shared" si="111"/>
        <v>0</v>
      </c>
      <c r="R103" s="325">
        <f t="shared" si="112"/>
        <v>0</v>
      </c>
      <c r="S103" s="325">
        <f t="shared" si="113"/>
        <v>0</v>
      </c>
      <c r="T103" s="331">
        <f t="shared" si="114"/>
        <v>0</v>
      </c>
      <c r="U103" s="331">
        <f t="shared" si="115"/>
        <v>0</v>
      </c>
      <c r="V103" s="331">
        <f t="shared" si="116"/>
        <v>0</v>
      </c>
      <c r="W103" s="331">
        <f t="shared" si="117"/>
        <v>0</v>
      </c>
      <c r="X103" s="331">
        <f t="shared" si="118"/>
        <v>0</v>
      </c>
      <c r="Y103" s="331">
        <f t="shared" si="119"/>
        <v>0</v>
      </c>
      <c r="Z103" s="331">
        <f t="shared" si="120"/>
        <v>0</v>
      </c>
      <c r="AA103" s="331">
        <f t="shared" si="121"/>
        <v>0</v>
      </c>
      <c r="AB103" s="331">
        <f t="shared" si="122"/>
        <v>0</v>
      </c>
      <c r="AC103" s="331">
        <f t="shared" si="123"/>
        <v>0</v>
      </c>
      <c r="AD103" s="331">
        <f t="shared" si="124"/>
        <v>0</v>
      </c>
      <c r="AE103" s="331">
        <f t="shared" si="125"/>
        <v>0</v>
      </c>
      <c r="AF103" s="331">
        <f t="shared" si="126"/>
        <v>0</v>
      </c>
      <c r="AG103" s="331">
        <f t="shared" si="127"/>
        <v>0</v>
      </c>
      <c r="AH103" s="331">
        <f t="shared" si="128"/>
        <v>0</v>
      </c>
      <c r="AI103" s="329"/>
      <c r="AJ103" s="325"/>
      <c r="AK103" s="325">
        <f t="shared" si="62"/>
        <v>0</v>
      </c>
      <c r="AL103" s="325">
        <v>5</v>
      </c>
      <c r="AM103" s="330" t="e">
        <f t="shared" si="63"/>
        <v>#N/A</v>
      </c>
      <c r="AN103" s="330" t="e">
        <f t="shared" si="64"/>
        <v>#N/A</v>
      </c>
      <c r="AO103" s="330" t="e">
        <f t="shared" si="65"/>
        <v>#N/A</v>
      </c>
      <c r="AP103" s="330" t="e">
        <f t="shared" si="66"/>
        <v>#N/A</v>
      </c>
      <c r="AQ103" s="330" t="e">
        <f t="shared" si="67"/>
        <v>#N/A</v>
      </c>
      <c r="AR103" s="330"/>
      <c r="AS103" s="331">
        <f t="shared" si="129"/>
        <v>0</v>
      </c>
      <c r="AT103" s="325" t="e">
        <f t="shared" si="130"/>
        <v>#N/A</v>
      </c>
      <c r="AU103" s="325">
        <f t="shared" si="131"/>
        <v>0</v>
      </c>
      <c r="AV103" s="325">
        <f t="shared" si="132"/>
        <v>1</v>
      </c>
      <c r="AW103" s="334">
        <f t="shared" si="68"/>
        <v>127</v>
      </c>
      <c r="AX103" s="325">
        <f t="shared" si="133"/>
        <v>0</v>
      </c>
      <c r="AY103" s="325">
        <f t="shared" si="134"/>
        <v>0</v>
      </c>
      <c r="AZ103" s="325">
        <f t="shared" si="135"/>
        <v>0</v>
      </c>
      <c r="BA103" s="325">
        <f t="shared" si="136"/>
        <v>0</v>
      </c>
      <c r="BB103" s="325">
        <f t="shared" si="137"/>
        <v>0</v>
      </c>
      <c r="BC103" s="331">
        <f t="shared" si="138"/>
        <v>0</v>
      </c>
      <c r="BD103" s="331">
        <f t="shared" si="139"/>
        <v>0</v>
      </c>
      <c r="BE103" s="331">
        <f t="shared" si="140"/>
        <v>0</v>
      </c>
      <c r="BF103" s="331">
        <f t="shared" si="141"/>
        <v>0</v>
      </c>
      <c r="BG103" s="331">
        <f t="shared" si="142"/>
        <v>0</v>
      </c>
      <c r="BH103" s="331">
        <f t="shared" si="143"/>
        <v>0</v>
      </c>
      <c r="BI103" s="331">
        <f t="shared" si="144"/>
        <v>0</v>
      </c>
      <c r="BJ103" s="331">
        <f t="shared" si="145"/>
        <v>0</v>
      </c>
      <c r="BK103" s="331">
        <f t="shared" si="146"/>
        <v>0</v>
      </c>
      <c r="BL103" s="331">
        <f t="shared" si="147"/>
        <v>0</v>
      </c>
      <c r="BM103" s="331">
        <f t="shared" si="148"/>
        <v>0</v>
      </c>
      <c r="BN103" s="331">
        <f t="shared" si="149"/>
        <v>0</v>
      </c>
      <c r="BO103" s="331">
        <f t="shared" si="150"/>
        <v>0</v>
      </c>
      <c r="BP103" s="331">
        <f t="shared" si="151"/>
        <v>0</v>
      </c>
      <c r="BQ103" s="331">
        <f t="shared" si="152"/>
        <v>0</v>
      </c>
      <c r="BR103" s="329"/>
      <c r="BS103" s="325"/>
      <c r="BT103" s="325">
        <f t="shared" si="69"/>
        <v>0</v>
      </c>
      <c r="BU103" s="325">
        <v>5</v>
      </c>
      <c r="BV103" s="330" t="e">
        <f t="shared" si="70"/>
        <v>#N/A</v>
      </c>
      <c r="BW103" s="330" t="e">
        <f t="shared" si="71"/>
        <v>#N/A</v>
      </c>
      <c r="BX103" s="330" t="e">
        <f t="shared" si="72"/>
        <v>#N/A</v>
      </c>
      <c r="BY103" s="330" t="e">
        <f t="shared" si="73"/>
        <v>#N/A</v>
      </c>
      <c r="BZ103" s="330" t="e">
        <f t="shared" si="74"/>
        <v>#N/A</v>
      </c>
      <c r="CA103" s="330"/>
      <c r="CB103" s="331">
        <f t="shared" si="153"/>
        <v>0</v>
      </c>
      <c r="CC103" s="325" t="e">
        <f t="shared" si="154"/>
        <v>#N/A</v>
      </c>
      <c r="CD103" s="325">
        <f t="shared" si="155"/>
        <v>0</v>
      </c>
      <c r="CE103" s="325">
        <f t="shared" si="156"/>
        <v>1</v>
      </c>
      <c r="CF103" s="334">
        <f t="shared" si="75"/>
        <v>127</v>
      </c>
      <c r="CG103" s="325">
        <f t="shared" si="157"/>
        <v>0</v>
      </c>
      <c r="CH103" s="325">
        <f t="shared" si="158"/>
        <v>0</v>
      </c>
      <c r="CI103" s="325">
        <f t="shared" si="159"/>
        <v>0</v>
      </c>
      <c r="CJ103" s="325">
        <f t="shared" si="160"/>
        <v>0</v>
      </c>
      <c r="CK103" s="325">
        <f t="shared" si="161"/>
        <v>0</v>
      </c>
      <c r="CL103" s="331">
        <f t="shared" si="162"/>
        <v>0</v>
      </c>
      <c r="CM103" s="331">
        <f t="shared" si="163"/>
        <v>0</v>
      </c>
      <c r="CN103" s="331">
        <f t="shared" si="164"/>
        <v>0</v>
      </c>
      <c r="CO103" s="331">
        <f t="shared" si="165"/>
        <v>0</v>
      </c>
      <c r="CP103" s="331">
        <f t="shared" si="166"/>
        <v>0</v>
      </c>
      <c r="CQ103" s="331">
        <f t="shared" si="167"/>
        <v>0</v>
      </c>
      <c r="CR103" s="331">
        <f t="shared" si="168"/>
        <v>0</v>
      </c>
      <c r="CS103" s="331">
        <f t="shared" si="169"/>
        <v>0</v>
      </c>
      <c r="CT103" s="331">
        <f t="shared" si="170"/>
        <v>0</v>
      </c>
      <c r="CU103" s="331">
        <f t="shared" si="171"/>
        <v>0</v>
      </c>
      <c r="CV103" s="331">
        <f t="shared" si="172"/>
        <v>0</v>
      </c>
      <c r="CW103" s="331">
        <f t="shared" si="173"/>
        <v>0</v>
      </c>
      <c r="CX103" s="331">
        <f t="shared" si="174"/>
        <v>0</v>
      </c>
      <c r="CY103" s="331">
        <f t="shared" si="175"/>
        <v>0</v>
      </c>
      <c r="CZ103" s="331">
        <f t="shared" si="176"/>
        <v>0</v>
      </c>
      <c r="DA103" s="329"/>
      <c r="DB103" s="325"/>
      <c r="DC103" s="325">
        <f t="shared" si="76"/>
        <v>0</v>
      </c>
      <c r="DD103" s="325">
        <v>5</v>
      </c>
      <c r="DE103" s="330" t="e">
        <f t="shared" si="77"/>
        <v>#N/A</v>
      </c>
      <c r="DF103" s="330" t="e">
        <f t="shared" si="78"/>
        <v>#N/A</v>
      </c>
      <c r="DG103" s="330" t="e">
        <f t="shared" si="79"/>
        <v>#N/A</v>
      </c>
      <c r="DH103" s="330" t="e">
        <f t="shared" si="80"/>
        <v>#N/A</v>
      </c>
      <c r="DI103" s="330" t="e">
        <f t="shared" si="81"/>
        <v>#N/A</v>
      </c>
      <c r="DJ103" s="330"/>
      <c r="DK103" s="331">
        <f t="shared" si="177"/>
        <v>0</v>
      </c>
      <c r="DL103" s="325" t="e">
        <f t="shared" si="178"/>
        <v>#N/A</v>
      </c>
      <c r="DM103" s="325">
        <f t="shared" si="179"/>
        <v>0</v>
      </c>
      <c r="DN103" s="325">
        <f t="shared" si="180"/>
        <v>1</v>
      </c>
      <c r="DO103" s="334">
        <f t="shared" si="82"/>
        <v>127</v>
      </c>
      <c r="DP103" s="325">
        <f t="shared" si="181"/>
        <v>0</v>
      </c>
      <c r="DQ103" s="325">
        <f t="shared" si="182"/>
        <v>0</v>
      </c>
      <c r="DR103" s="325">
        <f t="shared" si="183"/>
        <v>0</v>
      </c>
      <c r="DS103" s="325">
        <f t="shared" si="184"/>
        <v>0</v>
      </c>
      <c r="DT103" s="325">
        <f t="shared" si="185"/>
        <v>0</v>
      </c>
      <c r="DU103" s="331">
        <f t="shared" si="186"/>
        <v>0</v>
      </c>
      <c r="DV103" s="331">
        <f t="shared" si="187"/>
        <v>0</v>
      </c>
      <c r="DW103" s="331">
        <f t="shared" si="188"/>
        <v>0</v>
      </c>
      <c r="DX103" s="331">
        <f t="shared" si="189"/>
        <v>0</v>
      </c>
      <c r="DY103" s="331">
        <f t="shared" si="190"/>
        <v>0</v>
      </c>
      <c r="DZ103" s="331">
        <f t="shared" si="191"/>
        <v>0</v>
      </c>
      <c r="EA103" s="331">
        <f t="shared" si="192"/>
        <v>0</v>
      </c>
      <c r="EB103" s="331">
        <f t="shared" si="193"/>
        <v>0</v>
      </c>
      <c r="EC103" s="331">
        <f t="shared" si="194"/>
        <v>0</v>
      </c>
      <c r="ED103" s="331">
        <f t="shared" si="195"/>
        <v>0</v>
      </c>
      <c r="EE103" s="331">
        <f t="shared" si="196"/>
        <v>0</v>
      </c>
      <c r="EF103" s="331">
        <f t="shared" si="197"/>
        <v>0</v>
      </c>
      <c r="EG103" s="331">
        <f t="shared" si="198"/>
        <v>0</v>
      </c>
      <c r="EH103" s="331">
        <f t="shared" si="199"/>
        <v>0</v>
      </c>
      <c r="EI103" s="331">
        <f t="shared" si="200"/>
        <v>0</v>
      </c>
      <c r="EJ103" s="329"/>
      <c r="EK103" s="325"/>
      <c r="EL103" s="325">
        <f t="shared" si="83"/>
        <v>0</v>
      </c>
      <c r="EM103" s="325">
        <v>5</v>
      </c>
      <c r="EN103" s="330" t="e">
        <f t="shared" si="84"/>
        <v>#N/A</v>
      </c>
      <c r="EO103" s="330" t="e">
        <f t="shared" si="85"/>
        <v>#N/A</v>
      </c>
      <c r="EP103" s="330" t="e">
        <f t="shared" si="86"/>
        <v>#N/A</v>
      </c>
      <c r="EQ103" s="330" t="e">
        <f t="shared" si="87"/>
        <v>#N/A</v>
      </c>
      <c r="ER103" s="330" t="e">
        <f t="shared" si="88"/>
        <v>#N/A</v>
      </c>
      <c r="ES103" s="330"/>
      <c r="ET103" s="331">
        <f t="shared" si="201"/>
        <v>0</v>
      </c>
      <c r="EU103" s="325" t="e">
        <f t="shared" si="202"/>
        <v>#N/A</v>
      </c>
      <c r="EV103" s="325">
        <f t="shared" si="203"/>
        <v>0</v>
      </c>
      <c r="EW103" s="325">
        <f t="shared" si="204"/>
        <v>1</v>
      </c>
      <c r="EX103" s="334">
        <f t="shared" si="89"/>
        <v>127</v>
      </c>
      <c r="EY103" s="325">
        <f t="shared" si="205"/>
        <v>0</v>
      </c>
      <c r="EZ103" s="325">
        <f t="shared" si="206"/>
        <v>0</v>
      </c>
      <c r="FA103" s="325">
        <f t="shared" si="207"/>
        <v>0</v>
      </c>
      <c r="FB103" s="325">
        <f t="shared" si="208"/>
        <v>0</v>
      </c>
      <c r="FC103" s="325">
        <f t="shared" si="209"/>
        <v>0</v>
      </c>
      <c r="FD103" s="331">
        <f t="shared" si="210"/>
        <v>0</v>
      </c>
      <c r="FE103" s="331">
        <f t="shared" si="211"/>
        <v>0</v>
      </c>
      <c r="FF103" s="331">
        <f t="shared" si="212"/>
        <v>0</v>
      </c>
      <c r="FG103" s="331">
        <f t="shared" si="213"/>
        <v>0</v>
      </c>
      <c r="FH103" s="331">
        <f t="shared" si="214"/>
        <v>0</v>
      </c>
      <c r="FI103" s="331">
        <f t="shared" si="215"/>
        <v>0</v>
      </c>
      <c r="FJ103" s="331">
        <f t="shared" si="216"/>
        <v>0</v>
      </c>
      <c r="FK103" s="331">
        <f t="shared" si="217"/>
        <v>0</v>
      </c>
      <c r="FL103" s="331">
        <f t="shared" si="218"/>
        <v>0</v>
      </c>
      <c r="FM103" s="331">
        <f t="shared" si="219"/>
        <v>0</v>
      </c>
      <c r="FN103" s="331">
        <f t="shared" si="220"/>
        <v>0</v>
      </c>
      <c r="FO103" s="331">
        <f t="shared" si="221"/>
        <v>0</v>
      </c>
      <c r="FP103" s="331">
        <f t="shared" si="222"/>
        <v>0</v>
      </c>
      <c r="FQ103" s="331">
        <f t="shared" si="223"/>
        <v>0</v>
      </c>
      <c r="FR103" s="331">
        <f t="shared" si="224"/>
        <v>0</v>
      </c>
      <c r="FS103" s="329"/>
      <c r="FT103" s="325"/>
      <c r="FU103" s="325">
        <f t="shared" si="90"/>
        <v>0</v>
      </c>
      <c r="FV103" s="325">
        <v>5</v>
      </c>
      <c r="FW103" s="330" t="e">
        <f t="shared" si="91"/>
        <v>#N/A</v>
      </c>
      <c r="FX103" s="330" t="e">
        <f t="shared" si="92"/>
        <v>#N/A</v>
      </c>
      <c r="FY103" s="330" t="e">
        <f t="shared" si="93"/>
        <v>#N/A</v>
      </c>
      <c r="FZ103" s="330" t="e">
        <f t="shared" si="94"/>
        <v>#N/A</v>
      </c>
      <c r="GA103" s="330" t="e">
        <f t="shared" si="95"/>
        <v>#N/A</v>
      </c>
      <c r="GB103" s="330"/>
      <c r="GC103" s="331">
        <f t="shared" si="225"/>
        <v>0</v>
      </c>
      <c r="GD103" s="325" t="e">
        <f t="shared" si="226"/>
        <v>#N/A</v>
      </c>
      <c r="GE103" s="325">
        <f t="shared" si="227"/>
        <v>0</v>
      </c>
      <c r="GF103" s="325">
        <f t="shared" si="228"/>
        <v>1</v>
      </c>
      <c r="GG103" s="334">
        <f t="shared" si="96"/>
        <v>127</v>
      </c>
      <c r="GH103" s="325">
        <f t="shared" si="229"/>
        <v>0</v>
      </c>
      <c r="GI103" s="325">
        <f t="shared" si="230"/>
        <v>0</v>
      </c>
      <c r="GJ103" s="325">
        <f t="shared" si="231"/>
        <v>0</v>
      </c>
      <c r="GK103" s="325">
        <f t="shared" si="232"/>
        <v>0</v>
      </c>
      <c r="GL103" s="325">
        <f t="shared" si="233"/>
        <v>0</v>
      </c>
      <c r="GM103" s="331">
        <f t="shared" si="234"/>
        <v>0</v>
      </c>
      <c r="GN103" s="331">
        <f t="shared" si="235"/>
        <v>0</v>
      </c>
      <c r="GO103" s="331">
        <f t="shared" si="236"/>
        <v>0</v>
      </c>
      <c r="GP103" s="331">
        <f t="shared" si="237"/>
        <v>0</v>
      </c>
      <c r="GQ103" s="331">
        <f t="shared" si="238"/>
        <v>0</v>
      </c>
      <c r="GR103" s="331">
        <f t="shared" si="239"/>
        <v>0</v>
      </c>
      <c r="GS103" s="331">
        <f t="shared" si="240"/>
        <v>0</v>
      </c>
      <c r="GT103" s="331">
        <f t="shared" si="241"/>
        <v>0</v>
      </c>
      <c r="GU103" s="331">
        <f t="shared" si="242"/>
        <v>0</v>
      </c>
      <c r="GV103" s="331">
        <f t="shared" si="243"/>
        <v>0</v>
      </c>
      <c r="GW103" s="331">
        <f t="shared" si="244"/>
        <v>0</v>
      </c>
      <c r="GX103" s="331">
        <f t="shared" si="245"/>
        <v>0</v>
      </c>
      <c r="GY103" s="331">
        <f t="shared" si="246"/>
        <v>0</v>
      </c>
      <c r="GZ103" s="331">
        <f t="shared" si="247"/>
        <v>0</v>
      </c>
      <c r="HA103" s="331">
        <f t="shared" si="248"/>
        <v>0</v>
      </c>
      <c r="HB103" s="329"/>
      <c r="HC103" s="325"/>
      <c r="HD103" s="325">
        <f t="shared" si="97"/>
        <v>0</v>
      </c>
      <c r="HE103" s="325">
        <v>5</v>
      </c>
      <c r="HF103" s="330" t="e">
        <f t="shared" si="98"/>
        <v>#N/A</v>
      </c>
      <c r="HG103" s="330" t="e">
        <f t="shared" si="99"/>
        <v>#N/A</v>
      </c>
      <c r="HH103" s="330" t="e">
        <f t="shared" si="100"/>
        <v>#N/A</v>
      </c>
      <c r="HI103" s="330" t="e">
        <f t="shared" si="101"/>
        <v>#N/A</v>
      </c>
      <c r="HJ103" s="330" t="e">
        <f t="shared" si="102"/>
        <v>#N/A</v>
      </c>
      <c r="HK103" s="330"/>
      <c r="HL103" s="331">
        <f t="shared" si="249"/>
        <v>0</v>
      </c>
      <c r="HM103" s="325" t="e">
        <f t="shared" si="250"/>
        <v>#N/A</v>
      </c>
      <c r="HN103" s="325">
        <f t="shared" si="251"/>
        <v>0</v>
      </c>
      <c r="HO103" s="325">
        <f t="shared" si="252"/>
        <v>1</v>
      </c>
      <c r="HP103" s="334">
        <f t="shared" si="103"/>
        <v>127</v>
      </c>
      <c r="HQ103" s="325">
        <f t="shared" si="253"/>
        <v>0</v>
      </c>
      <c r="HR103" s="325">
        <f t="shared" si="254"/>
        <v>0</v>
      </c>
      <c r="HS103" s="325">
        <f t="shared" si="255"/>
        <v>0</v>
      </c>
      <c r="HT103" s="325">
        <f t="shared" si="256"/>
        <v>0</v>
      </c>
      <c r="HU103" s="325">
        <f t="shared" si="257"/>
        <v>0</v>
      </c>
      <c r="HV103" s="331">
        <f t="shared" si="258"/>
        <v>0</v>
      </c>
      <c r="HW103" s="331">
        <f t="shared" si="259"/>
        <v>0</v>
      </c>
      <c r="HX103" s="331">
        <f t="shared" si="260"/>
        <v>0</v>
      </c>
      <c r="HY103" s="331">
        <f t="shared" si="261"/>
        <v>0</v>
      </c>
      <c r="HZ103" s="331">
        <f t="shared" si="262"/>
        <v>0</v>
      </c>
      <c r="IA103" s="331">
        <f t="shared" si="263"/>
        <v>0</v>
      </c>
      <c r="IB103" s="331">
        <f t="shared" si="264"/>
        <v>0</v>
      </c>
      <c r="IC103" s="331">
        <f t="shared" si="265"/>
        <v>0</v>
      </c>
      <c r="ID103" s="331">
        <f t="shared" si="266"/>
        <v>0</v>
      </c>
      <c r="IE103" s="331">
        <f t="shared" si="267"/>
        <v>0</v>
      </c>
      <c r="IF103" s="331">
        <f t="shared" si="268"/>
        <v>0</v>
      </c>
      <c r="IG103" s="331">
        <f t="shared" si="269"/>
        <v>0</v>
      </c>
      <c r="IH103" s="331">
        <f t="shared" si="270"/>
        <v>0</v>
      </c>
      <c r="II103" s="331">
        <f t="shared" si="271"/>
        <v>0</v>
      </c>
      <c r="IJ103" s="331">
        <f t="shared" si="272"/>
        <v>0</v>
      </c>
      <c r="IK103" s="329"/>
    </row>
    <row r="104" spans="2:245" x14ac:dyDescent="0.3">
      <c r="B104" s="325">
        <f t="shared" si="56"/>
        <v>0</v>
      </c>
      <c r="C104" s="325">
        <v>6</v>
      </c>
      <c r="D104" s="330" t="e">
        <f t="shared" si="57"/>
        <v>#N/A</v>
      </c>
      <c r="E104" s="330" t="e">
        <f t="shared" si="58"/>
        <v>#N/A</v>
      </c>
      <c r="F104" s="330" t="e">
        <f t="shared" si="59"/>
        <v>#N/A</v>
      </c>
      <c r="G104" s="386" t="e">
        <f t="shared" si="104"/>
        <v>#N/A</v>
      </c>
      <c r="H104" s="386" t="e">
        <f t="shared" si="60"/>
        <v>#N/A</v>
      </c>
      <c r="I104" s="330"/>
      <c r="J104" s="331">
        <f t="shared" si="105"/>
        <v>0</v>
      </c>
      <c r="K104" s="325" t="e">
        <f t="shared" si="106"/>
        <v>#N/A</v>
      </c>
      <c r="L104" s="325">
        <f t="shared" si="107"/>
        <v>0</v>
      </c>
      <c r="M104" s="325">
        <f t="shared" si="108"/>
        <v>1</v>
      </c>
      <c r="N104" s="334">
        <f t="shared" si="61"/>
        <v>152.39999999999998</v>
      </c>
      <c r="O104" s="325">
        <f t="shared" si="109"/>
        <v>0</v>
      </c>
      <c r="P104" s="325">
        <f t="shared" si="110"/>
        <v>0</v>
      </c>
      <c r="Q104" s="325">
        <f t="shared" si="111"/>
        <v>0</v>
      </c>
      <c r="R104" s="325">
        <f t="shared" si="112"/>
        <v>0</v>
      </c>
      <c r="S104" s="325">
        <f t="shared" si="113"/>
        <v>0</v>
      </c>
      <c r="T104" s="331">
        <f t="shared" si="114"/>
        <v>0</v>
      </c>
      <c r="U104" s="331">
        <f t="shared" si="115"/>
        <v>0</v>
      </c>
      <c r="V104" s="331">
        <f t="shared" si="116"/>
        <v>0</v>
      </c>
      <c r="W104" s="331">
        <f t="shared" si="117"/>
        <v>0</v>
      </c>
      <c r="X104" s="331">
        <f t="shared" si="118"/>
        <v>0</v>
      </c>
      <c r="Y104" s="331">
        <f t="shared" si="119"/>
        <v>0</v>
      </c>
      <c r="Z104" s="331">
        <f t="shared" si="120"/>
        <v>0</v>
      </c>
      <c r="AA104" s="331">
        <f t="shared" si="121"/>
        <v>0</v>
      </c>
      <c r="AB104" s="331">
        <f t="shared" si="122"/>
        <v>0</v>
      </c>
      <c r="AC104" s="331">
        <f t="shared" si="123"/>
        <v>0</v>
      </c>
      <c r="AD104" s="331">
        <f t="shared" si="124"/>
        <v>0</v>
      </c>
      <c r="AE104" s="331">
        <f t="shared" si="125"/>
        <v>0</v>
      </c>
      <c r="AF104" s="331">
        <f t="shared" si="126"/>
        <v>0</v>
      </c>
      <c r="AG104" s="331">
        <f t="shared" si="127"/>
        <v>0</v>
      </c>
      <c r="AH104" s="331">
        <f t="shared" si="128"/>
        <v>0</v>
      </c>
      <c r="AI104" s="329"/>
      <c r="AJ104" s="325"/>
      <c r="AK104" s="325">
        <f t="shared" si="62"/>
        <v>0</v>
      </c>
      <c r="AL104" s="325">
        <v>6</v>
      </c>
      <c r="AM104" s="330" t="e">
        <f t="shared" si="63"/>
        <v>#N/A</v>
      </c>
      <c r="AN104" s="330" t="e">
        <f t="shared" si="64"/>
        <v>#N/A</v>
      </c>
      <c r="AO104" s="330" t="e">
        <f t="shared" si="65"/>
        <v>#N/A</v>
      </c>
      <c r="AP104" s="330" t="e">
        <f t="shared" si="66"/>
        <v>#N/A</v>
      </c>
      <c r="AQ104" s="330" t="e">
        <f t="shared" si="67"/>
        <v>#N/A</v>
      </c>
      <c r="AR104" s="330"/>
      <c r="AS104" s="331">
        <f t="shared" si="129"/>
        <v>0</v>
      </c>
      <c r="AT104" s="325" t="e">
        <f t="shared" si="130"/>
        <v>#N/A</v>
      </c>
      <c r="AU104" s="325">
        <f t="shared" si="131"/>
        <v>0</v>
      </c>
      <c r="AV104" s="325">
        <f t="shared" si="132"/>
        <v>1</v>
      </c>
      <c r="AW104" s="334">
        <f t="shared" si="68"/>
        <v>152.39999999999998</v>
      </c>
      <c r="AX104" s="325">
        <f t="shared" si="133"/>
        <v>0</v>
      </c>
      <c r="AY104" s="325">
        <f t="shared" si="134"/>
        <v>0</v>
      </c>
      <c r="AZ104" s="325">
        <f t="shared" si="135"/>
        <v>0</v>
      </c>
      <c r="BA104" s="325">
        <f t="shared" si="136"/>
        <v>0</v>
      </c>
      <c r="BB104" s="325">
        <f t="shared" si="137"/>
        <v>0</v>
      </c>
      <c r="BC104" s="331">
        <f t="shared" si="138"/>
        <v>0</v>
      </c>
      <c r="BD104" s="331">
        <f t="shared" si="139"/>
        <v>0</v>
      </c>
      <c r="BE104" s="331">
        <f t="shared" si="140"/>
        <v>0</v>
      </c>
      <c r="BF104" s="331">
        <f t="shared" si="141"/>
        <v>0</v>
      </c>
      <c r="BG104" s="331">
        <f t="shared" si="142"/>
        <v>0</v>
      </c>
      <c r="BH104" s="331">
        <f t="shared" si="143"/>
        <v>0</v>
      </c>
      <c r="BI104" s="331">
        <f t="shared" si="144"/>
        <v>0</v>
      </c>
      <c r="BJ104" s="331">
        <f t="shared" si="145"/>
        <v>0</v>
      </c>
      <c r="BK104" s="331">
        <f t="shared" si="146"/>
        <v>0</v>
      </c>
      <c r="BL104" s="331">
        <f t="shared" si="147"/>
        <v>0</v>
      </c>
      <c r="BM104" s="331">
        <f t="shared" si="148"/>
        <v>0</v>
      </c>
      <c r="BN104" s="331">
        <f t="shared" si="149"/>
        <v>0</v>
      </c>
      <c r="BO104" s="331">
        <f t="shared" si="150"/>
        <v>0</v>
      </c>
      <c r="BP104" s="331">
        <f t="shared" si="151"/>
        <v>0</v>
      </c>
      <c r="BQ104" s="331">
        <f t="shared" si="152"/>
        <v>0</v>
      </c>
      <c r="BR104" s="329"/>
      <c r="BS104" s="325"/>
      <c r="BT104" s="325">
        <f t="shared" si="69"/>
        <v>0</v>
      </c>
      <c r="BU104" s="325">
        <v>6</v>
      </c>
      <c r="BV104" s="330" t="e">
        <f t="shared" si="70"/>
        <v>#N/A</v>
      </c>
      <c r="BW104" s="330" t="e">
        <f t="shared" si="71"/>
        <v>#N/A</v>
      </c>
      <c r="BX104" s="330" t="e">
        <f t="shared" si="72"/>
        <v>#N/A</v>
      </c>
      <c r="BY104" s="330" t="e">
        <f t="shared" si="73"/>
        <v>#N/A</v>
      </c>
      <c r="BZ104" s="330" t="e">
        <f t="shared" si="74"/>
        <v>#N/A</v>
      </c>
      <c r="CA104" s="330"/>
      <c r="CB104" s="331">
        <f t="shared" si="153"/>
        <v>0</v>
      </c>
      <c r="CC104" s="325" t="e">
        <f t="shared" si="154"/>
        <v>#N/A</v>
      </c>
      <c r="CD104" s="325">
        <f t="shared" si="155"/>
        <v>0</v>
      </c>
      <c r="CE104" s="325">
        <f t="shared" si="156"/>
        <v>1</v>
      </c>
      <c r="CF104" s="334">
        <f t="shared" si="75"/>
        <v>152.39999999999998</v>
      </c>
      <c r="CG104" s="325">
        <f t="shared" si="157"/>
        <v>0</v>
      </c>
      <c r="CH104" s="325">
        <f t="shared" si="158"/>
        <v>0</v>
      </c>
      <c r="CI104" s="325">
        <f t="shared" si="159"/>
        <v>0</v>
      </c>
      <c r="CJ104" s="325">
        <f t="shared" si="160"/>
        <v>0</v>
      </c>
      <c r="CK104" s="325">
        <f t="shared" si="161"/>
        <v>0</v>
      </c>
      <c r="CL104" s="331">
        <f t="shared" si="162"/>
        <v>0</v>
      </c>
      <c r="CM104" s="331">
        <f t="shared" si="163"/>
        <v>0</v>
      </c>
      <c r="CN104" s="331">
        <f t="shared" si="164"/>
        <v>0</v>
      </c>
      <c r="CO104" s="331">
        <f t="shared" si="165"/>
        <v>0</v>
      </c>
      <c r="CP104" s="331">
        <f t="shared" si="166"/>
        <v>0</v>
      </c>
      <c r="CQ104" s="331">
        <f t="shared" si="167"/>
        <v>0</v>
      </c>
      <c r="CR104" s="331">
        <f t="shared" si="168"/>
        <v>0</v>
      </c>
      <c r="CS104" s="331">
        <f t="shared" si="169"/>
        <v>0</v>
      </c>
      <c r="CT104" s="331">
        <f t="shared" si="170"/>
        <v>0</v>
      </c>
      <c r="CU104" s="331">
        <f t="shared" si="171"/>
        <v>0</v>
      </c>
      <c r="CV104" s="331">
        <f t="shared" si="172"/>
        <v>0</v>
      </c>
      <c r="CW104" s="331">
        <f t="shared" si="173"/>
        <v>0</v>
      </c>
      <c r="CX104" s="331">
        <f t="shared" si="174"/>
        <v>0</v>
      </c>
      <c r="CY104" s="331">
        <f t="shared" si="175"/>
        <v>0</v>
      </c>
      <c r="CZ104" s="331">
        <f t="shared" si="176"/>
        <v>0</v>
      </c>
      <c r="DA104" s="329"/>
      <c r="DB104" s="325"/>
      <c r="DC104" s="325">
        <f t="shared" si="76"/>
        <v>0</v>
      </c>
      <c r="DD104" s="325">
        <v>6</v>
      </c>
      <c r="DE104" s="330" t="e">
        <f t="shared" si="77"/>
        <v>#N/A</v>
      </c>
      <c r="DF104" s="330" t="e">
        <f t="shared" si="78"/>
        <v>#N/A</v>
      </c>
      <c r="DG104" s="330" t="e">
        <f t="shared" si="79"/>
        <v>#N/A</v>
      </c>
      <c r="DH104" s="330" t="e">
        <f t="shared" si="80"/>
        <v>#N/A</v>
      </c>
      <c r="DI104" s="330" t="e">
        <f t="shared" si="81"/>
        <v>#N/A</v>
      </c>
      <c r="DJ104" s="330"/>
      <c r="DK104" s="331">
        <f t="shared" si="177"/>
        <v>0</v>
      </c>
      <c r="DL104" s="325" t="e">
        <f t="shared" si="178"/>
        <v>#N/A</v>
      </c>
      <c r="DM104" s="325">
        <f t="shared" si="179"/>
        <v>0</v>
      </c>
      <c r="DN104" s="325">
        <f t="shared" si="180"/>
        <v>1</v>
      </c>
      <c r="DO104" s="334">
        <f t="shared" si="82"/>
        <v>152.39999999999998</v>
      </c>
      <c r="DP104" s="325">
        <f t="shared" si="181"/>
        <v>0</v>
      </c>
      <c r="DQ104" s="325">
        <f t="shared" si="182"/>
        <v>0</v>
      </c>
      <c r="DR104" s="325">
        <f t="shared" si="183"/>
        <v>0</v>
      </c>
      <c r="DS104" s="325">
        <f t="shared" si="184"/>
        <v>0</v>
      </c>
      <c r="DT104" s="325">
        <f t="shared" si="185"/>
        <v>0</v>
      </c>
      <c r="DU104" s="331">
        <f t="shared" si="186"/>
        <v>0</v>
      </c>
      <c r="DV104" s="331">
        <f t="shared" si="187"/>
        <v>0</v>
      </c>
      <c r="DW104" s="331">
        <f t="shared" si="188"/>
        <v>0</v>
      </c>
      <c r="DX104" s="331">
        <f t="shared" si="189"/>
        <v>0</v>
      </c>
      <c r="DY104" s="331">
        <f t="shared" si="190"/>
        <v>0</v>
      </c>
      <c r="DZ104" s="331">
        <f t="shared" si="191"/>
        <v>0</v>
      </c>
      <c r="EA104" s="331">
        <f t="shared" si="192"/>
        <v>0</v>
      </c>
      <c r="EB104" s="331">
        <f t="shared" si="193"/>
        <v>0</v>
      </c>
      <c r="EC104" s="331">
        <f t="shared" si="194"/>
        <v>0</v>
      </c>
      <c r="ED104" s="331">
        <f t="shared" si="195"/>
        <v>0</v>
      </c>
      <c r="EE104" s="331">
        <f t="shared" si="196"/>
        <v>0</v>
      </c>
      <c r="EF104" s="331">
        <f t="shared" si="197"/>
        <v>0</v>
      </c>
      <c r="EG104" s="331">
        <f t="shared" si="198"/>
        <v>0</v>
      </c>
      <c r="EH104" s="331">
        <f t="shared" si="199"/>
        <v>0</v>
      </c>
      <c r="EI104" s="331">
        <f t="shared" si="200"/>
        <v>0</v>
      </c>
      <c r="EJ104" s="329"/>
      <c r="EK104" s="325"/>
      <c r="EL104" s="325">
        <f t="shared" si="83"/>
        <v>0</v>
      </c>
      <c r="EM104" s="325">
        <v>6</v>
      </c>
      <c r="EN104" s="330" t="e">
        <f t="shared" si="84"/>
        <v>#N/A</v>
      </c>
      <c r="EO104" s="330" t="e">
        <f t="shared" si="85"/>
        <v>#N/A</v>
      </c>
      <c r="EP104" s="330" t="e">
        <f t="shared" si="86"/>
        <v>#N/A</v>
      </c>
      <c r="EQ104" s="330" t="e">
        <f t="shared" si="87"/>
        <v>#N/A</v>
      </c>
      <c r="ER104" s="330" t="e">
        <f t="shared" si="88"/>
        <v>#N/A</v>
      </c>
      <c r="ES104" s="330"/>
      <c r="ET104" s="331">
        <f t="shared" si="201"/>
        <v>0</v>
      </c>
      <c r="EU104" s="325" t="e">
        <f t="shared" si="202"/>
        <v>#N/A</v>
      </c>
      <c r="EV104" s="325">
        <f t="shared" si="203"/>
        <v>0</v>
      </c>
      <c r="EW104" s="325">
        <f t="shared" si="204"/>
        <v>1</v>
      </c>
      <c r="EX104" s="334">
        <f t="shared" si="89"/>
        <v>152.39999999999998</v>
      </c>
      <c r="EY104" s="325">
        <f t="shared" si="205"/>
        <v>0</v>
      </c>
      <c r="EZ104" s="325">
        <f t="shared" si="206"/>
        <v>0</v>
      </c>
      <c r="FA104" s="325">
        <f t="shared" si="207"/>
        <v>0</v>
      </c>
      <c r="FB104" s="325">
        <f t="shared" si="208"/>
        <v>0</v>
      </c>
      <c r="FC104" s="325">
        <f t="shared" si="209"/>
        <v>0</v>
      </c>
      <c r="FD104" s="331">
        <f t="shared" si="210"/>
        <v>0</v>
      </c>
      <c r="FE104" s="331">
        <f t="shared" si="211"/>
        <v>0</v>
      </c>
      <c r="FF104" s="331">
        <f t="shared" si="212"/>
        <v>0</v>
      </c>
      <c r="FG104" s="331">
        <f t="shared" si="213"/>
        <v>0</v>
      </c>
      <c r="FH104" s="331">
        <f t="shared" si="214"/>
        <v>0</v>
      </c>
      <c r="FI104" s="331">
        <f t="shared" si="215"/>
        <v>0</v>
      </c>
      <c r="FJ104" s="331">
        <f t="shared" si="216"/>
        <v>0</v>
      </c>
      <c r="FK104" s="331">
        <f t="shared" si="217"/>
        <v>0</v>
      </c>
      <c r="FL104" s="331">
        <f t="shared" si="218"/>
        <v>0</v>
      </c>
      <c r="FM104" s="331">
        <f t="shared" si="219"/>
        <v>0</v>
      </c>
      <c r="FN104" s="331">
        <f t="shared" si="220"/>
        <v>0</v>
      </c>
      <c r="FO104" s="331">
        <f t="shared" si="221"/>
        <v>0</v>
      </c>
      <c r="FP104" s="331">
        <f t="shared" si="222"/>
        <v>0</v>
      </c>
      <c r="FQ104" s="331">
        <f t="shared" si="223"/>
        <v>0</v>
      </c>
      <c r="FR104" s="331">
        <f t="shared" si="224"/>
        <v>0</v>
      </c>
      <c r="FS104" s="329"/>
      <c r="FT104" s="325"/>
      <c r="FU104" s="325">
        <f t="shared" si="90"/>
        <v>0</v>
      </c>
      <c r="FV104" s="325">
        <v>6</v>
      </c>
      <c r="FW104" s="330" t="e">
        <f t="shared" si="91"/>
        <v>#N/A</v>
      </c>
      <c r="FX104" s="330" t="e">
        <f t="shared" si="92"/>
        <v>#N/A</v>
      </c>
      <c r="FY104" s="330" t="e">
        <f t="shared" si="93"/>
        <v>#N/A</v>
      </c>
      <c r="FZ104" s="330" t="e">
        <f t="shared" si="94"/>
        <v>#N/A</v>
      </c>
      <c r="GA104" s="330" t="e">
        <f t="shared" si="95"/>
        <v>#N/A</v>
      </c>
      <c r="GB104" s="330"/>
      <c r="GC104" s="331">
        <f t="shared" si="225"/>
        <v>0</v>
      </c>
      <c r="GD104" s="325" t="e">
        <f t="shared" si="226"/>
        <v>#N/A</v>
      </c>
      <c r="GE104" s="325">
        <f t="shared" si="227"/>
        <v>0</v>
      </c>
      <c r="GF104" s="325">
        <f t="shared" si="228"/>
        <v>1</v>
      </c>
      <c r="GG104" s="334">
        <f t="shared" si="96"/>
        <v>152.39999999999998</v>
      </c>
      <c r="GH104" s="325">
        <f t="shared" si="229"/>
        <v>0</v>
      </c>
      <c r="GI104" s="325">
        <f t="shared" si="230"/>
        <v>0</v>
      </c>
      <c r="GJ104" s="325">
        <f t="shared" si="231"/>
        <v>0</v>
      </c>
      <c r="GK104" s="325">
        <f t="shared" si="232"/>
        <v>0</v>
      </c>
      <c r="GL104" s="325">
        <f t="shared" si="233"/>
        <v>0</v>
      </c>
      <c r="GM104" s="331">
        <f t="shared" si="234"/>
        <v>0</v>
      </c>
      <c r="GN104" s="331">
        <f t="shared" si="235"/>
        <v>0</v>
      </c>
      <c r="GO104" s="331">
        <f t="shared" si="236"/>
        <v>0</v>
      </c>
      <c r="GP104" s="331">
        <f t="shared" si="237"/>
        <v>0</v>
      </c>
      <c r="GQ104" s="331">
        <f t="shared" si="238"/>
        <v>0</v>
      </c>
      <c r="GR104" s="331">
        <f t="shared" si="239"/>
        <v>0</v>
      </c>
      <c r="GS104" s="331">
        <f t="shared" si="240"/>
        <v>0</v>
      </c>
      <c r="GT104" s="331">
        <f t="shared" si="241"/>
        <v>0</v>
      </c>
      <c r="GU104" s="331">
        <f t="shared" si="242"/>
        <v>0</v>
      </c>
      <c r="GV104" s="331">
        <f t="shared" si="243"/>
        <v>0</v>
      </c>
      <c r="GW104" s="331">
        <f t="shared" si="244"/>
        <v>0</v>
      </c>
      <c r="GX104" s="331">
        <f t="shared" si="245"/>
        <v>0</v>
      </c>
      <c r="GY104" s="331">
        <f t="shared" si="246"/>
        <v>0</v>
      </c>
      <c r="GZ104" s="331">
        <f t="shared" si="247"/>
        <v>0</v>
      </c>
      <c r="HA104" s="331">
        <f t="shared" si="248"/>
        <v>0</v>
      </c>
      <c r="HB104" s="329"/>
      <c r="HC104" s="325"/>
      <c r="HD104" s="325">
        <f t="shared" si="97"/>
        <v>0</v>
      </c>
      <c r="HE104" s="325">
        <v>6</v>
      </c>
      <c r="HF104" s="330" t="e">
        <f t="shared" si="98"/>
        <v>#N/A</v>
      </c>
      <c r="HG104" s="330" t="e">
        <f t="shared" si="99"/>
        <v>#N/A</v>
      </c>
      <c r="HH104" s="330" t="e">
        <f t="shared" si="100"/>
        <v>#N/A</v>
      </c>
      <c r="HI104" s="330" t="e">
        <f t="shared" si="101"/>
        <v>#N/A</v>
      </c>
      <c r="HJ104" s="330" t="e">
        <f t="shared" si="102"/>
        <v>#N/A</v>
      </c>
      <c r="HK104" s="330"/>
      <c r="HL104" s="331">
        <f t="shared" si="249"/>
        <v>0</v>
      </c>
      <c r="HM104" s="325" t="e">
        <f t="shared" si="250"/>
        <v>#N/A</v>
      </c>
      <c r="HN104" s="325">
        <f t="shared" si="251"/>
        <v>0</v>
      </c>
      <c r="HO104" s="325">
        <f t="shared" si="252"/>
        <v>1</v>
      </c>
      <c r="HP104" s="334">
        <f t="shared" si="103"/>
        <v>152.39999999999998</v>
      </c>
      <c r="HQ104" s="325">
        <f t="shared" si="253"/>
        <v>0</v>
      </c>
      <c r="HR104" s="325">
        <f t="shared" si="254"/>
        <v>0</v>
      </c>
      <c r="HS104" s="325">
        <f t="shared" si="255"/>
        <v>0</v>
      </c>
      <c r="HT104" s="325">
        <f t="shared" si="256"/>
        <v>0</v>
      </c>
      <c r="HU104" s="325">
        <f t="shared" si="257"/>
        <v>0</v>
      </c>
      <c r="HV104" s="331">
        <f t="shared" si="258"/>
        <v>0</v>
      </c>
      <c r="HW104" s="331">
        <f t="shared" si="259"/>
        <v>0</v>
      </c>
      <c r="HX104" s="331">
        <f t="shared" si="260"/>
        <v>0</v>
      </c>
      <c r="HY104" s="331">
        <f t="shared" si="261"/>
        <v>0</v>
      </c>
      <c r="HZ104" s="331">
        <f t="shared" si="262"/>
        <v>0</v>
      </c>
      <c r="IA104" s="331">
        <f t="shared" si="263"/>
        <v>0</v>
      </c>
      <c r="IB104" s="331">
        <f t="shared" si="264"/>
        <v>0</v>
      </c>
      <c r="IC104" s="331">
        <f t="shared" si="265"/>
        <v>0</v>
      </c>
      <c r="ID104" s="331">
        <f t="shared" si="266"/>
        <v>0</v>
      </c>
      <c r="IE104" s="331">
        <f t="shared" si="267"/>
        <v>0</v>
      </c>
      <c r="IF104" s="331">
        <f t="shared" si="268"/>
        <v>0</v>
      </c>
      <c r="IG104" s="331">
        <f t="shared" si="269"/>
        <v>0</v>
      </c>
      <c r="IH104" s="331">
        <f t="shared" si="270"/>
        <v>0</v>
      </c>
      <c r="II104" s="331">
        <f t="shared" si="271"/>
        <v>0</v>
      </c>
      <c r="IJ104" s="331">
        <f t="shared" si="272"/>
        <v>0</v>
      </c>
      <c r="IK104" s="329"/>
    </row>
    <row r="105" spans="2:245" x14ac:dyDescent="0.3">
      <c r="B105" s="325">
        <f t="shared" si="56"/>
        <v>0</v>
      </c>
      <c r="C105" s="325">
        <v>7</v>
      </c>
      <c r="D105" s="330" t="e">
        <f t="shared" si="57"/>
        <v>#N/A</v>
      </c>
      <c r="E105" s="330" t="e">
        <f t="shared" si="58"/>
        <v>#N/A</v>
      </c>
      <c r="F105" s="330" t="e">
        <f t="shared" si="59"/>
        <v>#N/A</v>
      </c>
      <c r="G105" s="386" t="e">
        <f t="shared" si="104"/>
        <v>#N/A</v>
      </c>
      <c r="H105" s="386" t="e">
        <f t="shared" si="60"/>
        <v>#N/A</v>
      </c>
      <c r="I105" s="330"/>
      <c r="J105" s="331">
        <f t="shared" si="105"/>
        <v>0</v>
      </c>
      <c r="K105" s="325" t="e">
        <f t="shared" si="106"/>
        <v>#N/A</v>
      </c>
      <c r="L105" s="325">
        <f t="shared" si="107"/>
        <v>0</v>
      </c>
      <c r="M105" s="325">
        <f t="shared" si="108"/>
        <v>1</v>
      </c>
      <c r="N105" s="334">
        <f t="shared" si="61"/>
        <v>177.79999999999998</v>
      </c>
      <c r="O105" s="325">
        <f t="shared" si="109"/>
        <v>0</v>
      </c>
      <c r="P105" s="325">
        <f t="shared" si="110"/>
        <v>0</v>
      </c>
      <c r="Q105" s="325">
        <f t="shared" si="111"/>
        <v>0</v>
      </c>
      <c r="R105" s="325">
        <f t="shared" si="112"/>
        <v>0</v>
      </c>
      <c r="S105" s="325">
        <f t="shared" si="113"/>
        <v>0</v>
      </c>
      <c r="T105" s="331">
        <f t="shared" si="114"/>
        <v>0</v>
      </c>
      <c r="U105" s="331">
        <f t="shared" si="115"/>
        <v>0</v>
      </c>
      <c r="V105" s="331">
        <f t="shared" si="116"/>
        <v>0</v>
      </c>
      <c r="W105" s="331">
        <f t="shared" si="117"/>
        <v>0</v>
      </c>
      <c r="X105" s="331">
        <f t="shared" si="118"/>
        <v>0</v>
      </c>
      <c r="Y105" s="331">
        <f t="shared" si="119"/>
        <v>0</v>
      </c>
      <c r="Z105" s="331">
        <f t="shared" si="120"/>
        <v>0</v>
      </c>
      <c r="AA105" s="331">
        <f t="shared" si="121"/>
        <v>0</v>
      </c>
      <c r="AB105" s="331">
        <f t="shared" si="122"/>
        <v>0</v>
      </c>
      <c r="AC105" s="331">
        <f t="shared" si="123"/>
        <v>0</v>
      </c>
      <c r="AD105" s="331">
        <f t="shared" si="124"/>
        <v>0</v>
      </c>
      <c r="AE105" s="331">
        <f t="shared" si="125"/>
        <v>0</v>
      </c>
      <c r="AF105" s="331">
        <f t="shared" si="126"/>
        <v>0</v>
      </c>
      <c r="AG105" s="331">
        <f t="shared" si="127"/>
        <v>0</v>
      </c>
      <c r="AH105" s="331">
        <f t="shared" si="128"/>
        <v>0</v>
      </c>
      <c r="AI105" s="329"/>
      <c r="AJ105" s="325"/>
      <c r="AK105" s="325">
        <f t="shared" si="62"/>
        <v>0</v>
      </c>
      <c r="AL105" s="325">
        <v>7</v>
      </c>
      <c r="AM105" s="330" t="e">
        <f t="shared" si="63"/>
        <v>#N/A</v>
      </c>
      <c r="AN105" s="330" t="e">
        <f t="shared" si="64"/>
        <v>#N/A</v>
      </c>
      <c r="AO105" s="330" t="e">
        <f t="shared" si="65"/>
        <v>#N/A</v>
      </c>
      <c r="AP105" s="330" t="e">
        <f t="shared" si="66"/>
        <v>#N/A</v>
      </c>
      <c r="AQ105" s="330" t="e">
        <f t="shared" si="67"/>
        <v>#N/A</v>
      </c>
      <c r="AR105" s="330"/>
      <c r="AS105" s="331">
        <f t="shared" si="129"/>
        <v>0</v>
      </c>
      <c r="AT105" s="325" t="e">
        <f t="shared" si="130"/>
        <v>#N/A</v>
      </c>
      <c r="AU105" s="325">
        <f t="shared" si="131"/>
        <v>0</v>
      </c>
      <c r="AV105" s="325">
        <f t="shared" si="132"/>
        <v>1</v>
      </c>
      <c r="AW105" s="334">
        <f t="shared" si="68"/>
        <v>177.79999999999998</v>
      </c>
      <c r="AX105" s="325">
        <f t="shared" si="133"/>
        <v>0</v>
      </c>
      <c r="AY105" s="325">
        <f t="shared" si="134"/>
        <v>0</v>
      </c>
      <c r="AZ105" s="325">
        <f t="shared" si="135"/>
        <v>0</v>
      </c>
      <c r="BA105" s="325">
        <f t="shared" si="136"/>
        <v>0</v>
      </c>
      <c r="BB105" s="325">
        <f t="shared" si="137"/>
        <v>0</v>
      </c>
      <c r="BC105" s="331">
        <f t="shared" si="138"/>
        <v>0</v>
      </c>
      <c r="BD105" s="331">
        <f t="shared" si="139"/>
        <v>0</v>
      </c>
      <c r="BE105" s="331">
        <f t="shared" si="140"/>
        <v>0</v>
      </c>
      <c r="BF105" s="331">
        <f t="shared" si="141"/>
        <v>0</v>
      </c>
      <c r="BG105" s="331">
        <f t="shared" si="142"/>
        <v>0</v>
      </c>
      <c r="BH105" s="331">
        <f t="shared" si="143"/>
        <v>0</v>
      </c>
      <c r="BI105" s="331">
        <f t="shared" si="144"/>
        <v>0</v>
      </c>
      <c r="BJ105" s="331">
        <f t="shared" si="145"/>
        <v>0</v>
      </c>
      <c r="BK105" s="331">
        <f t="shared" si="146"/>
        <v>0</v>
      </c>
      <c r="BL105" s="331">
        <f t="shared" si="147"/>
        <v>0</v>
      </c>
      <c r="BM105" s="331">
        <f t="shared" si="148"/>
        <v>0</v>
      </c>
      <c r="BN105" s="331">
        <f t="shared" si="149"/>
        <v>0</v>
      </c>
      <c r="BO105" s="331">
        <f t="shared" si="150"/>
        <v>0</v>
      </c>
      <c r="BP105" s="331">
        <f t="shared" si="151"/>
        <v>0</v>
      </c>
      <c r="BQ105" s="331">
        <f t="shared" si="152"/>
        <v>0</v>
      </c>
      <c r="BR105" s="329"/>
      <c r="BS105" s="325"/>
      <c r="BT105" s="325">
        <f t="shared" si="69"/>
        <v>0</v>
      </c>
      <c r="BU105" s="325">
        <v>7</v>
      </c>
      <c r="BV105" s="330" t="e">
        <f t="shared" si="70"/>
        <v>#N/A</v>
      </c>
      <c r="BW105" s="330" t="e">
        <f t="shared" si="71"/>
        <v>#N/A</v>
      </c>
      <c r="BX105" s="330" t="e">
        <f t="shared" si="72"/>
        <v>#N/A</v>
      </c>
      <c r="BY105" s="330" t="e">
        <f t="shared" si="73"/>
        <v>#N/A</v>
      </c>
      <c r="BZ105" s="330" t="e">
        <f t="shared" si="74"/>
        <v>#N/A</v>
      </c>
      <c r="CA105" s="330"/>
      <c r="CB105" s="331">
        <f t="shared" si="153"/>
        <v>0</v>
      </c>
      <c r="CC105" s="325" t="e">
        <f t="shared" si="154"/>
        <v>#N/A</v>
      </c>
      <c r="CD105" s="325">
        <f t="shared" si="155"/>
        <v>0</v>
      </c>
      <c r="CE105" s="325">
        <f t="shared" si="156"/>
        <v>1</v>
      </c>
      <c r="CF105" s="334">
        <f t="shared" si="75"/>
        <v>177.79999999999998</v>
      </c>
      <c r="CG105" s="325">
        <f t="shared" si="157"/>
        <v>0</v>
      </c>
      <c r="CH105" s="325">
        <f t="shared" si="158"/>
        <v>0</v>
      </c>
      <c r="CI105" s="325">
        <f t="shared" si="159"/>
        <v>0</v>
      </c>
      <c r="CJ105" s="325">
        <f t="shared" si="160"/>
        <v>0</v>
      </c>
      <c r="CK105" s="325">
        <f t="shared" si="161"/>
        <v>0</v>
      </c>
      <c r="CL105" s="331">
        <f t="shared" si="162"/>
        <v>0</v>
      </c>
      <c r="CM105" s="331">
        <f t="shared" si="163"/>
        <v>0</v>
      </c>
      <c r="CN105" s="331">
        <f t="shared" si="164"/>
        <v>0</v>
      </c>
      <c r="CO105" s="331">
        <f t="shared" si="165"/>
        <v>0</v>
      </c>
      <c r="CP105" s="331">
        <f t="shared" si="166"/>
        <v>0</v>
      </c>
      <c r="CQ105" s="331">
        <f t="shared" si="167"/>
        <v>0</v>
      </c>
      <c r="CR105" s="331">
        <f t="shared" si="168"/>
        <v>0</v>
      </c>
      <c r="CS105" s="331">
        <f t="shared" si="169"/>
        <v>0</v>
      </c>
      <c r="CT105" s="331">
        <f t="shared" si="170"/>
        <v>0</v>
      </c>
      <c r="CU105" s="331">
        <f t="shared" si="171"/>
        <v>0</v>
      </c>
      <c r="CV105" s="331">
        <f t="shared" si="172"/>
        <v>0</v>
      </c>
      <c r="CW105" s="331">
        <f t="shared" si="173"/>
        <v>0</v>
      </c>
      <c r="CX105" s="331">
        <f t="shared" si="174"/>
        <v>0</v>
      </c>
      <c r="CY105" s="331">
        <f t="shared" si="175"/>
        <v>0</v>
      </c>
      <c r="CZ105" s="331">
        <f t="shared" si="176"/>
        <v>0</v>
      </c>
      <c r="DA105" s="329"/>
      <c r="DB105" s="325"/>
      <c r="DC105" s="325">
        <f t="shared" si="76"/>
        <v>0</v>
      </c>
      <c r="DD105" s="325">
        <v>7</v>
      </c>
      <c r="DE105" s="330" t="e">
        <f t="shared" si="77"/>
        <v>#N/A</v>
      </c>
      <c r="DF105" s="330" t="e">
        <f t="shared" si="78"/>
        <v>#N/A</v>
      </c>
      <c r="DG105" s="330" t="e">
        <f t="shared" si="79"/>
        <v>#N/A</v>
      </c>
      <c r="DH105" s="330" t="e">
        <f t="shared" si="80"/>
        <v>#N/A</v>
      </c>
      <c r="DI105" s="330" t="e">
        <f t="shared" si="81"/>
        <v>#N/A</v>
      </c>
      <c r="DJ105" s="330"/>
      <c r="DK105" s="331">
        <f t="shared" si="177"/>
        <v>0</v>
      </c>
      <c r="DL105" s="325" t="e">
        <f t="shared" si="178"/>
        <v>#N/A</v>
      </c>
      <c r="DM105" s="325">
        <f t="shared" si="179"/>
        <v>0</v>
      </c>
      <c r="DN105" s="325">
        <f t="shared" si="180"/>
        <v>1</v>
      </c>
      <c r="DO105" s="334">
        <f t="shared" si="82"/>
        <v>177.79999999999998</v>
      </c>
      <c r="DP105" s="325">
        <f t="shared" si="181"/>
        <v>0</v>
      </c>
      <c r="DQ105" s="325">
        <f t="shared" si="182"/>
        <v>0</v>
      </c>
      <c r="DR105" s="325">
        <f t="shared" si="183"/>
        <v>0</v>
      </c>
      <c r="DS105" s="325">
        <f t="shared" si="184"/>
        <v>0</v>
      </c>
      <c r="DT105" s="325">
        <f t="shared" si="185"/>
        <v>0</v>
      </c>
      <c r="DU105" s="331">
        <f t="shared" si="186"/>
        <v>0</v>
      </c>
      <c r="DV105" s="331">
        <f t="shared" si="187"/>
        <v>0</v>
      </c>
      <c r="DW105" s="331">
        <f t="shared" si="188"/>
        <v>0</v>
      </c>
      <c r="DX105" s="331">
        <f t="shared" si="189"/>
        <v>0</v>
      </c>
      <c r="DY105" s="331">
        <f t="shared" si="190"/>
        <v>0</v>
      </c>
      <c r="DZ105" s="331">
        <f t="shared" si="191"/>
        <v>0</v>
      </c>
      <c r="EA105" s="331">
        <f t="shared" si="192"/>
        <v>0</v>
      </c>
      <c r="EB105" s="331">
        <f t="shared" si="193"/>
        <v>0</v>
      </c>
      <c r="EC105" s="331">
        <f t="shared" si="194"/>
        <v>0</v>
      </c>
      <c r="ED105" s="331">
        <f t="shared" si="195"/>
        <v>0</v>
      </c>
      <c r="EE105" s="331">
        <f t="shared" si="196"/>
        <v>0</v>
      </c>
      <c r="EF105" s="331">
        <f t="shared" si="197"/>
        <v>0</v>
      </c>
      <c r="EG105" s="331">
        <f t="shared" si="198"/>
        <v>0</v>
      </c>
      <c r="EH105" s="331">
        <f t="shared" si="199"/>
        <v>0</v>
      </c>
      <c r="EI105" s="331">
        <f t="shared" si="200"/>
        <v>0</v>
      </c>
      <c r="EJ105" s="329"/>
      <c r="EK105" s="325"/>
      <c r="EL105" s="325">
        <f t="shared" si="83"/>
        <v>0</v>
      </c>
      <c r="EM105" s="325">
        <v>7</v>
      </c>
      <c r="EN105" s="330" t="e">
        <f t="shared" si="84"/>
        <v>#N/A</v>
      </c>
      <c r="EO105" s="330" t="e">
        <f t="shared" si="85"/>
        <v>#N/A</v>
      </c>
      <c r="EP105" s="330" t="e">
        <f t="shared" si="86"/>
        <v>#N/A</v>
      </c>
      <c r="EQ105" s="330" t="e">
        <f t="shared" si="87"/>
        <v>#N/A</v>
      </c>
      <c r="ER105" s="330" t="e">
        <f t="shared" si="88"/>
        <v>#N/A</v>
      </c>
      <c r="ES105" s="330"/>
      <c r="ET105" s="331">
        <f t="shared" si="201"/>
        <v>0</v>
      </c>
      <c r="EU105" s="325" t="e">
        <f t="shared" si="202"/>
        <v>#N/A</v>
      </c>
      <c r="EV105" s="325">
        <f t="shared" si="203"/>
        <v>0</v>
      </c>
      <c r="EW105" s="325">
        <f t="shared" si="204"/>
        <v>1</v>
      </c>
      <c r="EX105" s="334">
        <f t="shared" si="89"/>
        <v>177.79999999999998</v>
      </c>
      <c r="EY105" s="325">
        <f t="shared" si="205"/>
        <v>0</v>
      </c>
      <c r="EZ105" s="325">
        <f t="shared" si="206"/>
        <v>0</v>
      </c>
      <c r="FA105" s="325">
        <f t="shared" si="207"/>
        <v>0</v>
      </c>
      <c r="FB105" s="325">
        <f t="shared" si="208"/>
        <v>0</v>
      </c>
      <c r="FC105" s="325">
        <f t="shared" si="209"/>
        <v>0</v>
      </c>
      <c r="FD105" s="331">
        <f t="shared" si="210"/>
        <v>0</v>
      </c>
      <c r="FE105" s="331">
        <f t="shared" si="211"/>
        <v>0</v>
      </c>
      <c r="FF105" s="331">
        <f t="shared" si="212"/>
        <v>0</v>
      </c>
      <c r="FG105" s="331">
        <f t="shared" si="213"/>
        <v>0</v>
      </c>
      <c r="FH105" s="331">
        <f t="shared" si="214"/>
        <v>0</v>
      </c>
      <c r="FI105" s="331">
        <f t="shared" si="215"/>
        <v>0</v>
      </c>
      <c r="FJ105" s="331">
        <f t="shared" si="216"/>
        <v>0</v>
      </c>
      <c r="FK105" s="331">
        <f t="shared" si="217"/>
        <v>0</v>
      </c>
      <c r="FL105" s="331">
        <f t="shared" si="218"/>
        <v>0</v>
      </c>
      <c r="FM105" s="331">
        <f t="shared" si="219"/>
        <v>0</v>
      </c>
      <c r="FN105" s="331">
        <f t="shared" si="220"/>
        <v>0</v>
      </c>
      <c r="FO105" s="331">
        <f t="shared" si="221"/>
        <v>0</v>
      </c>
      <c r="FP105" s="331">
        <f t="shared" si="222"/>
        <v>0</v>
      </c>
      <c r="FQ105" s="331">
        <f t="shared" si="223"/>
        <v>0</v>
      </c>
      <c r="FR105" s="331">
        <f t="shared" si="224"/>
        <v>0</v>
      </c>
      <c r="FS105" s="329"/>
      <c r="FT105" s="325"/>
      <c r="FU105" s="325">
        <f t="shared" si="90"/>
        <v>0</v>
      </c>
      <c r="FV105" s="325">
        <v>7</v>
      </c>
      <c r="FW105" s="330" t="e">
        <f t="shared" si="91"/>
        <v>#N/A</v>
      </c>
      <c r="FX105" s="330" t="e">
        <f t="shared" si="92"/>
        <v>#N/A</v>
      </c>
      <c r="FY105" s="330" t="e">
        <f t="shared" si="93"/>
        <v>#N/A</v>
      </c>
      <c r="FZ105" s="330" t="e">
        <f t="shared" si="94"/>
        <v>#N/A</v>
      </c>
      <c r="GA105" s="330" t="e">
        <f t="shared" si="95"/>
        <v>#N/A</v>
      </c>
      <c r="GB105" s="330"/>
      <c r="GC105" s="331">
        <f t="shared" si="225"/>
        <v>0</v>
      </c>
      <c r="GD105" s="325" t="e">
        <f t="shared" si="226"/>
        <v>#N/A</v>
      </c>
      <c r="GE105" s="325">
        <f t="shared" si="227"/>
        <v>0</v>
      </c>
      <c r="GF105" s="325">
        <f t="shared" si="228"/>
        <v>1</v>
      </c>
      <c r="GG105" s="334">
        <f t="shared" si="96"/>
        <v>177.79999999999998</v>
      </c>
      <c r="GH105" s="325">
        <f t="shared" si="229"/>
        <v>0</v>
      </c>
      <c r="GI105" s="325">
        <f t="shared" si="230"/>
        <v>0</v>
      </c>
      <c r="GJ105" s="325">
        <f t="shared" si="231"/>
        <v>0</v>
      </c>
      <c r="GK105" s="325">
        <f t="shared" si="232"/>
        <v>0</v>
      </c>
      <c r="GL105" s="325">
        <f t="shared" si="233"/>
        <v>0</v>
      </c>
      <c r="GM105" s="331">
        <f t="shared" si="234"/>
        <v>0</v>
      </c>
      <c r="GN105" s="331">
        <f t="shared" si="235"/>
        <v>0</v>
      </c>
      <c r="GO105" s="331">
        <f t="shared" si="236"/>
        <v>0</v>
      </c>
      <c r="GP105" s="331">
        <f t="shared" si="237"/>
        <v>0</v>
      </c>
      <c r="GQ105" s="331">
        <f t="shared" si="238"/>
        <v>0</v>
      </c>
      <c r="GR105" s="331">
        <f t="shared" si="239"/>
        <v>0</v>
      </c>
      <c r="GS105" s="331">
        <f t="shared" si="240"/>
        <v>0</v>
      </c>
      <c r="GT105" s="331">
        <f t="shared" si="241"/>
        <v>0</v>
      </c>
      <c r="GU105" s="331">
        <f t="shared" si="242"/>
        <v>0</v>
      </c>
      <c r="GV105" s="331">
        <f t="shared" si="243"/>
        <v>0</v>
      </c>
      <c r="GW105" s="331">
        <f t="shared" si="244"/>
        <v>0</v>
      </c>
      <c r="GX105" s="331">
        <f t="shared" si="245"/>
        <v>0</v>
      </c>
      <c r="GY105" s="331">
        <f t="shared" si="246"/>
        <v>0</v>
      </c>
      <c r="GZ105" s="331">
        <f t="shared" si="247"/>
        <v>0</v>
      </c>
      <c r="HA105" s="331">
        <f t="shared" si="248"/>
        <v>0</v>
      </c>
      <c r="HB105" s="329"/>
      <c r="HC105" s="325"/>
      <c r="HD105" s="325">
        <f t="shared" si="97"/>
        <v>0</v>
      </c>
      <c r="HE105" s="325">
        <v>7</v>
      </c>
      <c r="HF105" s="330" t="e">
        <f t="shared" si="98"/>
        <v>#N/A</v>
      </c>
      <c r="HG105" s="330" t="e">
        <f t="shared" si="99"/>
        <v>#N/A</v>
      </c>
      <c r="HH105" s="330" t="e">
        <f t="shared" si="100"/>
        <v>#N/A</v>
      </c>
      <c r="HI105" s="330" t="e">
        <f t="shared" si="101"/>
        <v>#N/A</v>
      </c>
      <c r="HJ105" s="330" t="e">
        <f t="shared" si="102"/>
        <v>#N/A</v>
      </c>
      <c r="HK105" s="330"/>
      <c r="HL105" s="331">
        <f t="shared" si="249"/>
        <v>0</v>
      </c>
      <c r="HM105" s="325" t="e">
        <f t="shared" si="250"/>
        <v>#N/A</v>
      </c>
      <c r="HN105" s="325">
        <f t="shared" si="251"/>
        <v>0</v>
      </c>
      <c r="HO105" s="325">
        <f t="shared" si="252"/>
        <v>1</v>
      </c>
      <c r="HP105" s="334">
        <f t="shared" si="103"/>
        <v>177.79999999999998</v>
      </c>
      <c r="HQ105" s="325">
        <f t="shared" si="253"/>
        <v>0</v>
      </c>
      <c r="HR105" s="325">
        <f t="shared" si="254"/>
        <v>0</v>
      </c>
      <c r="HS105" s="325">
        <f t="shared" si="255"/>
        <v>0</v>
      </c>
      <c r="HT105" s="325">
        <f t="shared" si="256"/>
        <v>0</v>
      </c>
      <c r="HU105" s="325">
        <f t="shared" si="257"/>
        <v>0</v>
      </c>
      <c r="HV105" s="331">
        <f t="shared" si="258"/>
        <v>0</v>
      </c>
      <c r="HW105" s="331">
        <f t="shared" si="259"/>
        <v>0</v>
      </c>
      <c r="HX105" s="331">
        <f t="shared" si="260"/>
        <v>0</v>
      </c>
      <c r="HY105" s="331">
        <f t="shared" si="261"/>
        <v>0</v>
      </c>
      <c r="HZ105" s="331">
        <f t="shared" si="262"/>
        <v>0</v>
      </c>
      <c r="IA105" s="331">
        <f t="shared" si="263"/>
        <v>0</v>
      </c>
      <c r="IB105" s="331">
        <f t="shared" si="264"/>
        <v>0</v>
      </c>
      <c r="IC105" s="331">
        <f t="shared" si="265"/>
        <v>0</v>
      </c>
      <c r="ID105" s="331">
        <f t="shared" si="266"/>
        <v>0</v>
      </c>
      <c r="IE105" s="331">
        <f t="shared" si="267"/>
        <v>0</v>
      </c>
      <c r="IF105" s="331">
        <f t="shared" si="268"/>
        <v>0</v>
      </c>
      <c r="IG105" s="331">
        <f t="shared" si="269"/>
        <v>0</v>
      </c>
      <c r="IH105" s="331">
        <f t="shared" si="270"/>
        <v>0</v>
      </c>
      <c r="II105" s="331">
        <f t="shared" si="271"/>
        <v>0</v>
      </c>
      <c r="IJ105" s="331">
        <f t="shared" si="272"/>
        <v>0</v>
      </c>
      <c r="IK105" s="329"/>
    </row>
    <row r="106" spans="2:245" x14ac:dyDescent="0.3">
      <c r="B106" s="325">
        <f t="shared" si="56"/>
        <v>0</v>
      </c>
      <c r="C106" s="325">
        <v>8</v>
      </c>
      <c r="D106" s="330" t="e">
        <f t="shared" si="57"/>
        <v>#N/A</v>
      </c>
      <c r="E106" s="330" t="e">
        <f t="shared" si="58"/>
        <v>#N/A</v>
      </c>
      <c r="F106" s="330" t="e">
        <f t="shared" si="59"/>
        <v>#N/A</v>
      </c>
      <c r="G106" s="386" t="e">
        <f t="shared" si="104"/>
        <v>#N/A</v>
      </c>
      <c r="H106" s="386" t="e">
        <f t="shared" si="60"/>
        <v>#N/A</v>
      </c>
      <c r="I106" s="330"/>
      <c r="J106" s="331">
        <f t="shared" si="105"/>
        <v>0</v>
      </c>
      <c r="K106" s="325" t="e">
        <f t="shared" si="106"/>
        <v>#N/A</v>
      </c>
      <c r="L106" s="325">
        <f t="shared" si="107"/>
        <v>0</v>
      </c>
      <c r="M106" s="325">
        <f t="shared" si="108"/>
        <v>1</v>
      </c>
      <c r="N106" s="334">
        <f t="shared" si="61"/>
        <v>203.2</v>
      </c>
      <c r="O106" s="325">
        <f t="shared" si="109"/>
        <v>0</v>
      </c>
      <c r="P106" s="325">
        <f t="shared" si="110"/>
        <v>0</v>
      </c>
      <c r="Q106" s="325">
        <f t="shared" si="111"/>
        <v>0</v>
      </c>
      <c r="R106" s="325">
        <f t="shared" si="112"/>
        <v>0</v>
      </c>
      <c r="S106" s="325">
        <f t="shared" si="113"/>
        <v>0</v>
      </c>
      <c r="T106" s="331">
        <f t="shared" si="114"/>
        <v>0</v>
      </c>
      <c r="U106" s="331">
        <f t="shared" si="115"/>
        <v>0</v>
      </c>
      <c r="V106" s="331">
        <f t="shared" si="116"/>
        <v>0</v>
      </c>
      <c r="W106" s="331">
        <f t="shared" si="117"/>
        <v>0</v>
      </c>
      <c r="X106" s="331">
        <f t="shared" si="118"/>
        <v>0</v>
      </c>
      <c r="Y106" s="331">
        <f t="shared" si="119"/>
        <v>0</v>
      </c>
      <c r="Z106" s="331">
        <f t="shared" si="120"/>
        <v>0</v>
      </c>
      <c r="AA106" s="331">
        <f t="shared" si="121"/>
        <v>0</v>
      </c>
      <c r="AB106" s="331">
        <f t="shared" si="122"/>
        <v>0</v>
      </c>
      <c r="AC106" s="331">
        <f t="shared" si="123"/>
        <v>0</v>
      </c>
      <c r="AD106" s="331">
        <f t="shared" si="124"/>
        <v>0</v>
      </c>
      <c r="AE106" s="331">
        <f t="shared" si="125"/>
        <v>0</v>
      </c>
      <c r="AF106" s="331">
        <f t="shared" si="126"/>
        <v>0</v>
      </c>
      <c r="AG106" s="331">
        <f t="shared" si="127"/>
        <v>0</v>
      </c>
      <c r="AH106" s="331">
        <f t="shared" si="128"/>
        <v>0</v>
      </c>
      <c r="AI106" s="329"/>
      <c r="AJ106" s="325"/>
      <c r="AK106" s="325">
        <f t="shared" si="62"/>
        <v>0</v>
      </c>
      <c r="AL106" s="325">
        <v>8</v>
      </c>
      <c r="AM106" s="330" t="e">
        <f t="shared" si="63"/>
        <v>#N/A</v>
      </c>
      <c r="AN106" s="330" t="e">
        <f t="shared" si="64"/>
        <v>#N/A</v>
      </c>
      <c r="AO106" s="330" t="e">
        <f t="shared" si="65"/>
        <v>#N/A</v>
      </c>
      <c r="AP106" s="330" t="e">
        <f t="shared" si="66"/>
        <v>#N/A</v>
      </c>
      <c r="AQ106" s="330" t="e">
        <f t="shared" si="67"/>
        <v>#N/A</v>
      </c>
      <c r="AR106" s="330"/>
      <c r="AS106" s="331">
        <f t="shared" si="129"/>
        <v>0</v>
      </c>
      <c r="AT106" s="325" t="e">
        <f t="shared" si="130"/>
        <v>#N/A</v>
      </c>
      <c r="AU106" s="325">
        <f t="shared" si="131"/>
        <v>0</v>
      </c>
      <c r="AV106" s="325">
        <f t="shared" si="132"/>
        <v>1</v>
      </c>
      <c r="AW106" s="334">
        <f t="shared" si="68"/>
        <v>203.2</v>
      </c>
      <c r="AX106" s="325">
        <f t="shared" si="133"/>
        <v>0</v>
      </c>
      <c r="AY106" s="325">
        <f t="shared" si="134"/>
        <v>0</v>
      </c>
      <c r="AZ106" s="325">
        <f t="shared" si="135"/>
        <v>0</v>
      </c>
      <c r="BA106" s="325">
        <f t="shared" si="136"/>
        <v>0</v>
      </c>
      <c r="BB106" s="325">
        <f t="shared" si="137"/>
        <v>0</v>
      </c>
      <c r="BC106" s="331">
        <f t="shared" si="138"/>
        <v>0</v>
      </c>
      <c r="BD106" s="331">
        <f t="shared" si="139"/>
        <v>0</v>
      </c>
      <c r="BE106" s="331">
        <f t="shared" si="140"/>
        <v>0</v>
      </c>
      <c r="BF106" s="331">
        <f t="shared" si="141"/>
        <v>0</v>
      </c>
      <c r="BG106" s="331">
        <f t="shared" si="142"/>
        <v>0</v>
      </c>
      <c r="BH106" s="331">
        <f t="shared" si="143"/>
        <v>0</v>
      </c>
      <c r="BI106" s="331">
        <f t="shared" si="144"/>
        <v>0</v>
      </c>
      <c r="BJ106" s="331">
        <f t="shared" si="145"/>
        <v>0</v>
      </c>
      <c r="BK106" s="331">
        <f t="shared" si="146"/>
        <v>0</v>
      </c>
      <c r="BL106" s="331">
        <f t="shared" si="147"/>
        <v>0</v>
      </c>
      <c r="BM106" s="331">
        <f t="shared" si="148"/>
        <v>0</v>
      </c>
      <c r="BN106" s="331">
        <f t="shared" si="149"/>
        <v>0</v>
      </c>
      <c r="BO106" s="331">
        <f t="shared" si="150"/>
        <v>0</v>
      </c>
      <c r="BP106" s="331">
        <f t="shared" si="151"/>
        <v>0</v>
      </c>
      <c r="BQ106" s="331">
        <f t="shared" si="152"/>
        <v>0</v>
      </c>
      <c r="BR106" s="329"/>
      <c r="BS106" s="325"/>
      <c r="BT106" s="325">
        <f t="shared" si="69"/>
        <v>0</v>
      </c>
      <c r="BU106" s="325">
        <v>8</v>
      </c>
      <c r="BV106" s="330" t="e">
        <f t="shared" si="70"/>
        <v>#N/A</v>
      </c>
      <c r="BW106" s="330" t="e">
        <f t="shared" si="71"/>
        <v>#N/A</v>
      </c>
      <c r="BX106" s="330" t="e">
        <f t="shared" si="72"/>
        <v>#N/A</v>
      </c>
      <c r="BY106" s="330" t="e">
        <f t="shared" si="73"/>
        <v>#N/A</v>
      </c>
      <c r="BZ106" s="330" t="e">
        <f t="shared" si="74"/>
        <v>#N/A</v>
      </c>
      <c r="CA106" s="330"/>
      <c r="CB106" s="331">
        <f t="shared" si="153"/>
        <v>0</v>
      </c>
      <c r="CC106" s="325" t="e">
        <f t="shared" si="154"/>
        <v>#N/A</v>
      </c>
      <c r="CD106" s="325">
        <f t="shared" si="155"/>
        <v>0</v>
      </c>
      <c r="CE106" s="325">
        <f t="shared" si="156"/>
        <v>1</v>
      </c>
      <c r="CF106" s="334">
        <f t="shared" si="75"/>
        <v>203.2</v>
      </c>
      <c r="CG106" s="325">
        <f t="shared" si="157"/>
        <v>0</v>
      </c>
      <c r="CH106" s="325">
        <f t="shared" si="158"/>
        <v>0</v>
      </c>
      <c r="CI106" s="325">
        <f t="shared" si="159"/>
        <v>0</v>
      </c>
      <c r="CJ106" s="325">
        <f t="shared" si="160"/>
        <v>0</v>
      </c>
      <c r="CK106" s="325">
        <f t="shared" si="161"/>
        <v>0</v>
      </c>
      <c r="CL106" s="331">
        <f t="shared" si="162"/>
        <v>0</v>
      </c>
      <c r="CM106" s="331">
        <f t="shared" si="163"/>
        <v>0</v>
      </c>
      <c r="CN106" s="331">
        <f t="shared" si="164"/>
        <v>0</v>
      </c>
      <c r="CO106" s="331">
        <f t="shared" si="165"/>
        <v>0</v>
      </c>
      <c r="CP106" s="331">
        <f t="shared" si="166"/>
        <v>0</v>
      </c>
      <c r="CQ106" s="331">
        <f t="shared" si="167"/>
        <v>0</v>
      </c>
      <c r="CR106" s="331">
        <f t="shared" si="168"/>
        <v>0</v>
      </c>
      <c r="CS106" s="331">
        <f t="shared" si="169"/>
        <v>0</v>
      </c>
      <c r="CT106" s="331">
        <f t="shared" si="170"/>
        <v>0</v>
      </c>
      <c r="CU106" s="331">
        <f t="shared" si="171"/>
        <v>0</v>
      </c>
      <c r="CV106" s="331">
        <f t="shared" si="172"/>
        <v>0</v>
      </c>
      <c r="CW106" s="331">
        <f t="shared" si="173"/>
        <v>0</v>
      </c>
      <c r="CX106" s="331">
        <f t="shared" si="174"/>
        <v>0</v>
      </c>
      <c r="CY106" s="331">
        <f t="shared" si="175"/>
        <v>0</v>
      </c>
      <c r="CZ106" s="331">
        <f t="shared" si="176"/>
        <v>0</v>
      </c>
      <c r="DA106" s="329"/>
      <c r="DB106" s="325"/>
      <c r="DC106" s="325">
        <f t="shared" si="76"/>
        <v>0</v>
      </c>
      <c r="DD106" s="325">
        <v>8</v>
      </c>
      <c r="DE106" s="330" t="e">
        <f t="shared" si="77"/>
        <v>#N/A</v>
      </c>
      <c r="DF106" s="330" t="e">
        <f t="shared" si="78"/>
        <v>#N/A</v>
      </c>
      <c r="DG106" s="330" t="e">
        <f t="shared" si="79"/>
        <v>#N/A</v>
      </c>
      <c r="DH106" s="330" t="e">
        <f t="shared" si="80"/>
        <v>#N/A</v>
      </c>
      <c r="DI106" s="330" t="e">
        <f t="shared" si="81"/>
        <v>#N/A</v>
      </c>
      <c r="DJ106" s="330"/>
      <c r="DK106" s="331">
        <f t="shared" si="177"/>
        <v>0</v>
      </c>
      <c r="DL106" s="325" t="e">
        <f t="shared" si="178"/>
        <v>#N/A</v>
      </c>
      <c r="DM106" s="325">
        <f t="shared" si="179"/>
        <v>0</v>
      </c>
      <c r="DN106" s="325">
        <f t="shared" si="180"/>
        <v>1</v>
      </c>
      <c r="DO106" s="334">
        <f t="shared" si="82"/>
        <v>203.2</v>
      </c>
      <c r="DP106" s="325">
        <f t="shared" si="181"/>
        <v>0</v>
      </c>
      <c r="DQ106" s="325">
        <f t="shared" si="182"/>
        <v>0</v>
      </c>
      <c r="DR106" s="325">
        <f t="shared" si="183"/>
        <v>0</v>
      </c>
      <c r="DS106" s="325">
        <f t="shared" si="184"/>
        <v>0</v>
      </c>
      <c r="DT106" s="325">
        <f t="shared" si="185"/>
        <v>0</v>
      </c>
      <c r="DU106" s="331">
        <f t="shared" si="186"/>
        <v>0</v>
      </c>
      <c r="DV106" s="331">
        <f t="shared" si="187"/>
        <v>0</v>
      </c>
      <c r="DW106" s="331">
        <f t="shared" si="188"/>
        <v>0</v>
      </c>
      <c r="DX106" s="331">
        <f t="shared" si="189"/>
        <v>0</v>
      </c>
      <c r="DY106" s="331">
        <f t="shared" si="190"/>
        <v>0</v>
      </c>
      <c r="DZ106" s="331">
        <f t="shared" si="191"/>
        <v>0</v>
      </c>
      <c r="EA106" s="331">
        <f t="shared" si="192"/>
        <v>0</v>
      </c>
      <c r="EB106" s="331">
        <f t="shared" si="193"/>
        <v>0</v>
      </c>
      <c r="EC106" s="331">
        <f t="shared" si="194"/>
        <v>0</v>
      </c>
      <c r="ED106" s="331">
        <f t="shared" si="195"/>
        <v>0</v>
      </c>
      <c r="EE106" s="331">
        <f t="shared" si="196"/>
        <v>0</v>
      </c>
      <c r="EF106" s="331">
        <f t="shared" si="197"/>
        <v>0</v>
      </c>
      <c r="EG106" s="331">
        <f t="shared" si="198"/>
        <v>0</v>
      </c>
      <c r="EH106" s="331">
        <f t="shared" si="199"/>
        <v>0</v>
      </c>
      <c r="EI106" s="331">
        <f t="shared" si="200"/>
        <v>0</v>
      </c>
      <c r="EJ106" s="329"/>
      <c r="EK106" s="325"/>
      <c r="EL106" s="325">
        <f t="shared" si="83"/>
        <v>0</v>
      </c>
      <c r="EM106" s="325">
        <v>8</v>
      </c>
      <c r="EN106" s="330" t="e">
        <f t="shared" si="84"/>
        <v>#N/A</v>
      </c>
      <c r="EO106" s="330" t="e">
        <f t="shared" si="85"/>
        <v>#N/A</v>
      </c>
      <c r="EP106" s="330" t="e">
        <f t="shared" si="86"/>
        <v>#N/A</v>
      </c>
      <c r="EQ106" s="330" t="e">
        <f t="shared" si="87"/>
        <v>#N/A</v>
      </c>
      <c r="ER106" s="330" t="e">
        <f t="shared" si="88"/>
        <v>#N/A</v>
      </c>
      <c r="ES106" s="330"/>
      <c r="ET106" s="331">
        <f t="shared" si="201"/>
        <v>0</v>
      </c>
      <c r="EU106" s="325" t="e">
        <f t="shared" si="202"/>
        <v>#N/A</v>
      </c>
      <c r="EV106" s="325">
        <f t="shared" si="203"/>
        <v>0</v>
      </c>
      <c r="EW106" s="325">
        <f t="shared" si="204"/>
        <v>1</v>
      </c>
      <c r="EX106" s="334">
        <f t="shared" si="89"/>
        <v>203.2</v>
      </c>
      <c r="EY106" s="325">
        <f t="shared" si="205"/>
        <v>0</v>
      </c>
      <c r="EZ106" s="325">
        <f t="shared" si="206"/>
        <v>0</v>
      </c>
      <c r="FA106" s="325">
        <f t="shared" si="207"/>
        <v>0</v>
      </c>
      <c r="FB106" s="325">
        <f t="shared" si="208"/>
        <v>0</v>
      </c>
      <c r="FC106" s="325">
        <f t="shared" si="209"/>
        <v>0</v>
      </c>
      <c r="FD106" s="331">
        <f t="shared" si="210"/>
        <v>0</v>
      </c>
      <c r="FE106" s="331">
        <f t="shared" si="211"/>
        <v>0</v>
      </c>
      <c r="FF106" s="331">
        <f t="shared" si="212"/>
        <v>0</v>
      </c>
      <c r="FG106" s="331">
        <f t="shared" si="213"/>
        <v>0</v>
      </c>
      <c r="FH106" s="331">
        <f t="shared" si="214"/>
        <v>0</v>
      </c>
      <c r="FI106" s="331">
        <f t="shared" si="215"/>
        <v>0</v>
      </c>
      <c r="FJ106" s="331">
        <f t="shared" si="216"/>
        <v>0</v>
      </c>
      <c r="FK106" s="331">
        <f t="shared" si="217"/>
        <v>0</v>
      </c>
      <c r="FL106" s="331">
        <f t="shared" si="218"/>
        <v>0</v>
      </c>
      <c r="FM106" s="331">
        <f t="shared" si="219"/>
        <v>0</v>
      </c>
      <c r="FN106" s="331">
        <f t="shared" si="220"/>
        <v>0</v>
      </c>
      <c r="FO106" s="331">
        <f t="shared" si="221"/>
        <v>0</v>
      </c>
      <c r="FP106" s="331">
        <f t="shared" si="222"/>
        <v>0</v>
      </c>
      <c r="FQ106" s="331">
        <f t="shared" si="223"/>
        <v>0</v>
      </c>
      <c r="FR106" s="331">
        <f t="shared" si="224"/>
        <v>0</v>
      </c>
      <c r="FS106" s="329"/>
      <c r="FT106" s="325"/>
      <c r="FU106" s="325">
        <f t="shared" si="90"/>
        <v>0</v>
      </c>
      <c r="FV106" s="325">
        <v>8</v>
      </c>
      <c r="FW106" s="330" t="e">
        <f t="shared" si="91"/>
        <v>#N/A</v>
      </c>
      <c r="FX106" s="330" t="e">
        <f t="shared" si="92"/>
        <v>#N/A</v>
      </c>
      <c r="FY106" s="330" t="e">
        <f t="shared" si="93"/>
        <v>#N/A</v>
      </c>
      <c r="FZ106" s="330" t="e">
        <f t="shared" si="94"/>
        <v>#N/A</v>
      </c>
      <c r="GA106" s="330" t="e">
        <f t="shared" si="95"/>
        <v>#N/A</v>
      </c>
      <c r="GB106" s="330"/>
      <c r="GC106" s="331">
        <f t="shared" si="225"/>
        <v>0</v>
      </c>
      <c r="GD106" s="325" t="e">
        <f t="shared" si="226"/>
        <v>#N/A</v>
      </c>
      <c r="GE106" s="325">
        <f t="shared" si="227"/>
        <v>0</v>
      </c>
      <c r="GF106" s="325">
        <f t="shared" si="228"/>
        <v>1</v>
      </c>
      <c r="GG106" s="334">
        <f t="shared" si="96"/>
        <v>203.2</v>
      </c>
      <c r="GH106" s="325">
        <f t="shared" si="229"/>
        <v>0</v>
      </c>
      <c r="GI106" s="325">
        <f t="shared" si="230"/>
        <v>0</v>
      </c>
      <c r="GJ106" s="325">
        <f t="shared" si="231"/>
        <v>0</v>
      </c>
      <c r="GK106" s="325">
        <f t="shared" si="232"/>
        <v>0</v>
      </c>
      <c r="GL106" s="325">
        <f t="shared" si="233"/>
        <v>0</v>
      </c>
      <c r="GM106" s="331">
        <f t="shared" si="234"/>
        <v>0</v>
      </c>
      <c r="GN106" s="331">
        <f t="shared" si="235"/>
        <v>0</v>
      </c>
      <c r="GO106" s="331">
        <f t="shared" si="236"/>
        <v>0</v>
      </c>
      <c r="GP106" s="331">
        <f t="shared" si="237"/>
        <v>0</v>
      </c>
      <c r="GQ106" s="331">
        <f t="shared" si="238"/>
        <v>0</v>
      </c>
      <c r="GR106" s="331">
        <f t="shared" si="239"/>
        <v>0</v>
      </c>
      <c r="GS106" s="331">
        <f t="shared" si="240"/>
        <v>0</v>
      </c>
      <c r="GT106" s="331">
        <f t="shared" si="241"/>
        <v>0</v>
      </c>
      <c r="GU106" s="331">
        <f t="shared" si="242"/>
        <v>0</v>
      </c>
      <c r="GV106" s="331">
        <f t="shared" si="243"/>
        <v>0</v>
      </c>
      <c r="GW106" s="331">
        <f t="shared" si="244"/>
        <v>0</v>
      </c>
      <c r="GX106" s="331">
        <f t="shared" si="245"/>
        <v>0</v>
      </c>
      <c r="GY106" s="331">
        <f t="shared" si="246"/>
        <v>0</v>
      </c>
      <c r="GZ106" s="331">
        <f t="shared" si="247"/>
        <v>0</v>
      </c>
      <c r="HA106" s="331">
        <f t="shared" si="248"/>
        <v>0</v>
      </c>
      <c r="HB106" s="329"/>
      <c r="HC106" s="325"/>
      <c r="HD106" s="325">
        <f t="shared" si="97"/>
        <v>0</v>
      </c>
      <c r="HE106" s="325">
        <v>8</v>
      </c>
      <c r="HF106" s="330" t="e">
        <f t="shared" si="98"/>
        <v>#N/A</v>
      </c>
      <c r="HG106" s="330" t="e">
        <f t="shared" si="99"/>
        <v>#N/A</v>
      </c>
      <c r="HH106" s="330" t="e">
        <f t="shared" si="100"/>
        <v>#N/A</v>
      </c>
      <c r="HI106" s="330" t="e">
        <f t="shared" si="101"/>
        <v>#N/A</v>
      </c>
      <c r="HJ106" s="330" t="e">
        <f t="shared" si="102"/>
        <v>#N/A</v>
      </c>
      <c r="HK106" s="330"/>
      <c r="HL106" s="331">
        <f t="shared" si="249"/>
        <v>0</v>
      </c>
      <c r="HM106" s="325" t="e">
        <f t="shared" si="250"/>
        <v>#N/A</v>
      </c>
      <c r="HN106" s="325">
        <f t="shared" si="251"/>
        <v>0</v>
      </c>
      <c r="HO106" s="325">
        <f t="shared" si="252"/>
        <v>1</v>
      </c>
      <c r="HP106" s="334">
        <f t="shared" si="103"/>
        <v>203.2</v>
      </c>
      <c r="HQ106" s="325">
        <f t="shared" si="253"/>
        <v>0</v>
      </c>
      <c r="HR106" s="325">
        <f t="shared" si="254"/>
        <v>0</v>
      </c>
      <c r="HS106" s="325">
        <f t="shared" si="255"/>
        <v>0</v>
      </c>
      <c r="HT106" s="325">
        <f t="shared" si="256"/>
        <v>0</v>
      </c>
      <c r="HU106" s="325">
        <f t="shared" si="257"/>
        <v>0</v>
      </c>
      <c r="HV106" s="331">
        <f t="shared" si="258"/>
        <v>0</v>
      </c>
      <c r="HW106" s="331">
        <f t="shared" si="259"/>
        <v>0</v>
      </c>
      <c r="HX106" s="331">
        <f t="shared" si="260"/>
        <v>0</v>
      </c>
      <c r="HY106" s="331">
        <f t="shared" si="261"/>
        <v>0</v>
      </c>
      <c r="HZ106" s="331">
        <f t="shared" si="262"/>
        <v>0</v>
      </c>
      <c r="IA106" s="331">
        <f t="shared" si="263"/>
        <v>0</v>
      </c>
      <c r="IB106" s="331">
        <f t="shared" si="264"/>
        <v>0</v>
      </c>
      <c r="IC106" s="331">
        <f t="shared" si="265"/>
        <v>0</v>
      </c>
      <c r="ID106" s="331">
        <f t="shared" si="266"/>
        <v>0</v>
      </c>
      <c r="IE106" s="331">
        <f t="shared" si="267"/>
        <v>0</v>
      </c>
      <c r="IF106" s="331">
        <f t="shared" si="268"/>
        <v>0</v>
      </c>
      <c r="IG106" s="331">
        <f t="shared" si="269"/>
        <v>0</v>
      </c>
      <c r="IH106" s="331">
        <f t="shared" si="270"/>
        <v>0</v>
      </c>
      <c r="II106" s="331">
        <f t="shared" si="271"/>
        <v>0</v>
      </c>
      <c r="IJ106" s="331">
        <f t="shared" si="272"/>
        <v>0</v>
      </c>
      <c r="IK106" s="329"/>
    </row>
    <row r="107" spans="2:245" x14ac:dyDescent="0.3">
      <c r="B107" s="325">
        <f t="shared" si="56"/>
        <v>0</v>
      </c>
      <c r="C107" s="325">
        <v>9</v>
      </c>
      <c r="D107" s="330" t="e">
        <f t="shared" si="57"/>
        <v>#N/A</v>
      </c>
      <c r="E107" s="330" t="e">
        <f t="shared" si="58"/>
        <v>#N/A</v>
      </c>
      <c r="F107" s="330" t="e">
        <f t="shared" si="59"/>
        <v>#N/A</v>
      </c>
      <c r="G107" s="386" t="e">
        <f t="shared" si="104"/>
        <v>#N/A</v>
      </c>
      <c r="H107" s="386" t="e">
        <f t="shared" si="60"/>
        <v>#N/A</v>
      </c>
      <c r="I107" s="330"/>
      <c r="J107" s="331">
        <f t="shared" si="105"/>
        <v>0</v>
      </c>
      <c r="K107" s="325" t="e">
        <f t="shared" si="106"/>
        <v>#N/A</v>
      </c>
      <c r="L107" s="325">
        <f t="shared" si="107"/>
        <v>0</v>
      </c>
      <c r="M107" s="325">
        <f t="shared" si="108"/>
        <v>1</v>
      </c>
      <c r="N107" s="334">
        <f t="shared" si="61"/>
        <v>228.6</v>
      </c>
      <c r="O107" s="325">
        <f t="shared" si="109"/>
        <v>0</v>
      </c>
      <c r="P107" s="325">
        <f t="shared" si="110"/>
        <v>0</v>
      </c>
      <c r="Q107" s="325">
        <f t="shared" si="111"/>
        <v>0</v>
      </c>
      <c r="R107" s="325">
        <f t="shared" si="112"/>
        <v>0</v>
      </c>
      <c r="S107" s="325">
        <f t="shared" si="113"/>
        <v>0</v>
      </c>
      <c r="T107" s="331">
        <f t="shared" si="114"/>
        <v>0</v>
      </c>
      <c r="U107" s="331">
        <f t="shared" si="115"/>
        <v>0</v>
      </c>
      <c r="V107" s="331">
        <f t="shared" si="116"/>
        <v>0</v>
      </c>
      <c r="W107" s="331">
        <f t="shared" si="117"/>
        <v>0</v>
      </c>
      <c r="X107" s="331">
        <f t="shared" si="118"/>
        <v>0</v>
      </c>
      <c r="Y107" s="331">
        <f t="shared" si="119"/>
        <v>0</v>
      </c>
      <c r="Z107" s="331">
        <f t="shared" si="120"/>
        <v>0</v>
      </c>
      <c r="AA107" s="331">
        <f t="shared" si="121"/>
        <v>0</v>
      </c>
      <c r="AB107" s="331">
        <f t="shared" si="122"/>
        <v>0</v>
      </c>
      <c r="AC107" s="331">
        <f t="shared" si="123"/>
        <v>0</v>
      </c>
      <c r="AD107" s="331">
        <f t="shared" si="124"/>
        <v>0</v>
      </c>
      <c r="AE107" s="331">
        <f t="shared" si="125"/>
        <v>0</v>
      </c>
      <c r="AF107" s="331">
        <f t="shared" si="126"/>
        <v>0</v>
      </c>
      <c r="AG107" s="331">
        <f t="shared" si="127"/>
        <v>0</v>
      </c>
      <c r="AH107" s="331">
        <f t="shared" si="128"/>
        <v>0</v>
      </c>
      <c r="AI107" s="329"/>
      <c r="AJ107" s="325"/>
      <c r="AK107" s="325">
        <f t="shared" si="62"/>
        <v>0</v>
      </c>
      <c r="AL107" s="325">
        <v>9</v>
      </c>
      <c r="AM107" s="330" t="e">
        <f t="shared" si="63"/>
        <v>#N/A</v>
      </c>
      <c r="AN107" s="330" t="e">
        <f t="shared" si="64"/>
        <v>#N/A</v>
      </c>
      <c r="AO107" s="330" t="e">
        <f t="shared" si="65"/>
        <v>#N/A</v>
      </c>
      <c r="AP107" s="330" t="e">
        <f t="shared" si="66"/>
        <v>#N/A</v>
      </c>
      <c r="AQ107" s="330" t="e">
        <f t="shared" si="67"/>
        <v>#N/A</v>
      </c>
      <c r="AR107" s="330"/>
      <c r="AS107" s="331">
        <f t="shared" si="129"/>
        <v>0</v>
      </c>
      <c r="AT107" s="325" t="e">
        <f t="shared" si="130"/>
        <v>#N/A</v>
      </c>
      <c r="AU107" s="325">
        <f t="shared" si="131"/>
        <v>0</v>
      </c>
      <c r="AV107" s="325">
        <f t="shared" si="132"/>
        <v>1</v>
      </c>
      <c r="AW107" s="334">
        <f t="shared" si="68"/>
        <v>228.6</v>
      </c>
      <c r="AX107" s="325">
        <f t="shared" si="133"/>
        <v>0</v>
      </c>
      <c r="AY107" s="325">
        <f t="shared" si="134"/>
        <v>0</v>
      </c>
      <c r="AZ107" s="325">
        <f t="shared" si="135"/>
        <v>0</v>
      </c>
      <c r="BA107" s="325">
        <f t="shared" si="136"/>
        <v>0</v>
      </c>
      <c r="BB107" s="325">
        <f t="shared" si="137"/>
        <v>0</v>
      </c>
      <c r="BC107" s="331">
        <f t="shared" si="138"/>
        <v>0</v>
      </c>
      <c r="BD107" s="331">
        <f t="shared" si="139"/>
        <v>0</v>
      </c>
      <c r="BE107" s="331">
        <f t="shared" si="140"/>
        <v>0</v>
      </c>
      <c r="BF107" s="331">
        <f t="shared" si="141"/>
        <v>0</v>
      </c>
      <c r="BG107" s="331">
        <f t="shared" si="142"/>
        <v>0</v>
      </c>
      <c r="BH107" s="331">
        <f t="shared" si="143"/>
        <v>0</v>
      </c>
      <c r="BI107" s="331">
        <f t="shared" si="144"/>
        <v>0</v>
      </c>
      <c r="BJ107" s="331">
        <f t="shared" si="145"/>
        <v>0</v>
      </c>
      <c r="BK107" s="331">
        <f t="shared" si="146"/>
        <v>0</v>
      </c>
      <c r="BL107" s="331">
        <f t="shared" si="147"/>
        <v>0</v>
      </c>
      <c r="BM107" s="331">
        <f t="shared" si="148"/>
        <v>0</v>
      </c>
      <c r="BN107" s="331">
        <f t="shared" si="149"/>
        <v>0</v>
      </c>
      <c r="BO107" s="331">
        <f t="shared" si="150"/>
        <v>0</v>
      </c>
      <c r="BP107" s="331">
        <f t="shared" si="151"/>
        <v>0</v>
      </c>
      <c r="BQ107" s="331">
        <f t="shared" si="152"/>
        <v>0</v>
      </c>
      <c r="BR107" s="329"/>
      <c r="BS107" s="325"/>
      <c r="BT107" s="325">
        <f t="shared" si="69"/>
        <v>0</v>
      </c>
      <c r="BU107" s="325">
        <v>9</v>
      </c>
      <c r="BV107" s="330" t="e">
        <f t="shared" si="70"/>
        <v>#N/A</v>
      </c>
      <c r="BW107" s="330" t="e">
        <f t="shared" si="71"/>
        <v>#N/A</v>
      </c>
      <c r="BX107" s="330" t="e">
        <f t="shared" si="72"/>
        <v>#N/A</v>
      </c>
      <c r="BY107" s="330" t="e">
        <f t="shared" si="73"/>
        <v>#N/A</v>
      </c>
      <c r="BZ107" s="330" t="e">
        <f t="shared" si="74"/>
        <v>#N/A</v>
      </c>
      <c r="CA107" s="330"/>
      <c r="CB107" s="331">
        <f t="shared" si="153"/>
        <v>0</v>
      </c>
      <c r="CC107" s="325" t="e">
        <f t="shared" si="154"/>
        <v>#N/A</v>
      </c>
      <c r="CD107" s="325">
        <f t="shared" si="155"/>
        <v>0</v>
      </c>
      <c r="CE107" s="325">
        <f t="shared" si="156"/>
        <v>1</v>
      </c>
      <c r="CF107" s="334">
        <f t="shared" si="75"/>
        <v>228.6</v>
      </c>
      <c r="CG107" s="325">
        <f t="shared" si="157"/>
        <v>0</v>
      </c>
      <c r="CH107" s="325">
        <f t="shared" si="158"/>
        <v>0</v>
      </c>
      <c r="CI107" s="325">
        <f t="shared" si="159"/>
        <v>0</v>
      </c>
      <c r="CJ107" s="325">
        <f t="shared" si="160"/>
        <v>0</v>
      </c>
      <c r="CK107" s="325">
        <f t="shared" si="161"/>
        <v>0</v>
      </c>
      <c r="CL107" s="331">
        <f t="shared" si="162"/>
        <v>0</v>
      </c>
      <c r="CM107" s="331">
        <f t="shared" si="163"/>
        <v>0</v>
      </c>
      <c r="CN107" s="331">
        <f t="shared" si="164"/>
        <v>0</v>
      </c>
      <c r="CO107" s="331">
        <f t="shared" si="165"/>
        <v>0</v>
      </c>
      <c r="CP107" s="331">
        <f t="shared" si="166"/>
        <v>0</v>
      </c>
      <c r="CQ107" s="331">
        <f t="shared" si="167"/>
        <v>0</v>
      </c>
      <c r="CR107" s="331">
        <f t="shared" si="168"/>
        <v>0</v>
      </c>
      <c r="CS107" s="331">
        <f t="shared" si="169"/>
        <v>0</v>
      </c>
      <c r="CT107" s="331">
        <f t="shared" si="170"/>
        <v>0</v>
      </c>
      <c r="CU107" s="331">
        <f t="shared" si="171"/>
        <v>0</v>
      </c>
      <c r="CV107" s="331">
        <f t="shared" si="172"/>
        <v>0</v>
      </c>
      <c r="CW107" s="331">
        <f t="shared" si="173"/>
        <v>0</v>
      </c>
      <c r="CX107" s="331">
        <f t="shared" si="174"/>
        <v>0</v>
      </c>
      <c r="CY107" s="331">
        <f t="shared" si="175"/>
        <v>0</v>
      </c>
      <c r="CZ107" s="331">
        <f t="shared" si="176"/>
        <v>0</v>
      </c>
      <c r="DA107" s="329"/>
      <c r="DB107" s="325"/>
      <c r="DC107" s="325">
        <f t="shared" si="76"/>
        <v>0</v>
      </c>
      <c r="DD107" s="325">
        <v>9</v>
      </c>
      <c r="DE107" s="330" t="e">
        <f t="shared" si="77"/>
        <v>#N/A</v>
      </c>
      <c r="DF107" s="330" t="e">
        <f t="shared" si="78"/>
        <v>#N/A</v>
      </c>
      <c r="DG107" s="330" t="e">
        <f t="shared" si="79"/>
        <v>#N/A</v>
      </c>
      <c r="DH107" s="330" t="e">
        <f t="shared" si="80"/>
        <v>#N/A</v>
      </c>
      <c r="DI107" s="330" t="e">
        <f t="shared" si="81"/>
        <v>#N/A</v>
      </c>
      <c r="DJ107" s="330"/>
      <c r="DK107" s="331">
        <f t="shared" si="177"/>
        <v>0</v>
      </c>
      <c r="DL107" s="325" t="e">
        <f t="shared" si="178"/>
        <v>#N/A</v>
      </c>
      <c r="DM107" s="325">
        <f t="shared" si="179"/>
        <v>0</v>
      </c>
      <c r="DN107" s="325">
        <f t="shared" si="180"/>
        <v>1</v>
      </c>
      <c r="DO107" s="334">
        <f t="shared" si="82"/>
        <v>228.6</v>
      </c>
      <c r="DP107" s="325">
        <f t="shared" si="181"/>
        <v>0</v>
      </c>
      <c r="DQ107" s="325">
        <f t="shared" si="182"/>
        <v>0</v>
      </c>
      <c r="DR107" s="325">
        <f t="shared" si="183"/>
        <v>0</v>
      </c>
      <c r="DS107" s="325">
        <f t="shared" si="184"/>
        <v>0</v>
      </c>
      <c r="DT107" s="325">
        <f t="shared" si="185"/>
        <v>0</v>
      </c>
      <c r="DU107" s="331">
        <f t="shared" si="186"/>
        <v>0</v>
      </c>
      <c r="DV107" s="331">
        <f t="shared" si="187"/>
        <v>0</v>
      </c>
      <c r="DW107" s="331">
        <f t="shared" si="188"/>
        <v>0</v>
      </c>
      <c r="DX107" s="331">
        <f t="shared" si="189"/>
        <v>0</v>
      </c>
      <c r="DY107" s="331">
        <f t="shared" si="190"/>
        <v>0</v>
      </c>
      <c r="DZ107" s="331">
        <f t="shared" si="191"/>
        <v>0</v>
      </c>
      <c r="EA107" s="331">
        <f t="shared" si="192"/>
        <v>0</v>
      </c>
      <c r="EB107" s="331">
        <f t="shared" si="193"/>
        <v>0</v>
      </c>
      <c r="EC107" s="331">
        <f t="shared" si="194"/>
        <v>0</v>
      </c>
      <c r="ED107" s="331">
        <f t="shared" si="195"/>
        <v>0</v>
      </c>
      <c r="EE107" s="331">
        <f t="shared" si="196"/>
        <v>0</v>
      </c>
      <c r="EF107" s="331">
        <f t="shared" si="197"/>
        <v>0</v>
      </c>
      <c r="EG107" s="331">
        <f t="shared" si="198"/>
        <v>0</v>
      </c>
      <c r="EH107" s="331">
        <f t="shared" si="199"/>
        <v>0</v>
      </c>
      <c r="EI107" s="331">
        <f t="shared" si="200"/>
        <v>0</v>
      </c>
      <c r="EJ107" s="329"/>
      <c r="EK107" s="325"/>
      <c r="EL107" s="325">
        <f t="shared" si="83"/>
        <v>0</v>
      </c>
      <c r="EM107" s="325">
        <v>9</v>
      </c>
      <c r="EN107" s="330" t="e">
        <f t="shared" si="84"/>
        <v>#N/A</v>
      </c>
      <c r="EO107" s="330" t="e">
        <f t="shared" si="85"/>
        <v>#N/A</v>
      </c>
      <c r="EP107" s="330" t="e">
        <f t="shared" si="86"/>
        <v>#N/A</v>
      </c>
      <c r="EQ107" s="330" t="e">
        <f t="shared" si="87"/>
        <v>#N/A</v>
      </c>
      <c r="ER107" s="330" t="e">
        <f t="shared" si="88"/>
        <v>#N/A</v>
      </c>
      <c r="ES107" s="330"/>
      <c r="ET107" s="331">
        <f t="shared" si="201"/>
        <v>0</v>
      </c>
      <c r="EU107" s="325" t="e">
        <f t="shared" si="202"/>
        <v>#N/A</v>
      </c>
      <c r="EV107" s="325">
        <f t="shared" si="203"/>
        <v>0</v>
      </c>
      <c r="EW107" s="325">
        <f t="shared" si="204"/>
        <v>1</v>
      </c>
      <c r="EX107" s="334">
        <f t="shared" si="89"/>
        <v>228.6</v>
      </c>
      <c r="EY107" s="325">
        <f t="shared" si="205"/>
        <v>0</v>
      </c>
      <c r="EZ107" s="325">
        <f t="shared" si="206"/>
        <v>0</v>
      </c>
      <c r="FA107" s="325">
        <f t="shared" si="207"/>
        <v>0</v>
      </c>
      <c r="FB107" s="325">
        <f t="shared" si="208"/>
        <v>0</v>
      </c>
      <c r="FC107" s="325">
        <f t="shared" si="209"/>
        <v>0</v>
      </c>
      <c r="FD107" s="331">
        <f t="shared" si="210"/>
        <v>0</v>
      </c>
      <c r="FE107" s="331">
        <f t="shared" si="211"/>
        <v>0</v>
      </c>
      <c r="FF107" s="331">
        <f t="shared" si="212"/>
        <v>0</v>
      </c>
      <c r="FG107" s="331">
        <f t="shared" si="213"/>
        <v>0</v>
      </c>
      <c r="FH107" s="331">
        <f t="shared" si="214"/>
        <v>0</v>
      </c>
      <c r="FI107" s="331">
        <f t="shared" si="215"/>
        <v>0</v>
      </c>
      <c r="FJ107" s="331">
        <f t="shared" si="216"/>
        <v>0</v>
      </c>
      <c r="FK107" s="331">
        <f t="shared" si="217"/>
        <v>0</v>
      </c>
      <c r="FL107" s="331">
        <f t="shared" si="218"/>
        <v>0</v>
      </c>
      <c r="FM107" s="331">
        <f t="shared" si="219"/>
        <v>0</v>
      </c>
      <c r="FN107" s="331">
        <f t="shared" si="220"/>
        <v>0</v>
      </c>
      <c r="FO107" s="331">
        <f t="shared" si="221"/>
        <v>0</v>
      </c>
      <c r="FP107" s="331">
        <f t="shared" si="222"/>
        <v>0</v>
      </c>
      <c r="FQ107" s="331">
        <f t="shared" si="223"/>
        <v>0</v>
      </c>
      <c r="FR107" s="331">
        <f t="shared" si="224"/>
        <v>0</v>
      </c>
      <c r="FS107" s="329"/>
      <c r="FT107" s="325"/>
      <c r="FU107" s="325">
        <f t="shared" si="90"/>
        <v>0</v>
      </c>
      <c r="FV107" s="325">
        <v>9</v>
      </c>
      <c r="FW107" s="330" t="e">
        <f t="shared" si="91"/>
        <v>#N/A</v>
      </c>
      <c r="FX107" s="330" t="e">
        <f t="shared" si="92"/>
        <v>#N/A</v>
      </c>
      <c r="FY107" s="330" t="e">
        <f t="shared" si="93"/>
        <v>#N/A</v>
      </c>
      <c r="FZ107" s="330" t="e">
        <f t="shared" si="94"/>
        <v>#N/A</v>
      </c>
      <c r="GA107" s="330" t="e">
        <f t="shared" si="95"/>
        <v>#N/A</v>
      </c>
      <c r="GB107" s="330"/>
      <c r="GC107" s="331">
        <f t="shared" si="225"/>
        <v>0</v>
      </c>
      <c r="GD107" s="325" t="e">
        <f t="shared" si="226"/>
        <v>#N/A</v>
      </c>
      <c r="GE107" s="325">
        <f t="shared" si="227"/>
        <v>0</v>
      </c>
      <c r="GF107" s="325">
        <f t="shared" si="228"/>
        <v>1</v>
      </c>
      <c r="GG107" s="334">
        <f t="shared" si="96"/>
        <v>228.6</v>
      </c>
      <c r="GH107" s="325">
        <f t="shared" si="229"/>
        <v>0</v>
      </c>
      <c r="GI107" s="325">
        <f t="shared" si="230"/>
        <v>0</v>
      </c>
      <c r="GJ107" s="325">
        <f t="shared" si="231"/>
        <v>0</v>
      </c>
      <c r="GK107" s="325">
        <f t="shared" si="232"/>
        <v>0</v>
      </c>
      <c r="GL107" s="325">
        <f t="shared" si="233"/>
        <v>0</v>
      </c>
      <c r="GM107" s="331">
        <f t="shared" si="234"/>
        <v>0</v>
      </c>
      <c r="GN107" s="331">
        <f t="shared" si="235"/>
        <v>0</v>
      </c>
      <c r="GO107" s="331">
        <f t="shared" si="236"/>
        <v>0</v>
      </c>
      <c r="GP107" s="331">
        <f t="shared" si="237"/>
        <v>0</v>
      </c>
      <c r="GQ107" s="331">
        <f t="shared" si="238"/>
        <v>0</v>
      </c>
      <c r="GR107" s="331">
        <f t="shared" si="239"/>
        <v>0</v>
      </c>
      <c r="GS107" s="331">
        <f t="shared" si="240"/>
        <v>0</v>
      </c>
      <c r="GT107" s="331">
        <f t="shared" si="241"/>
        <v>0</v>
      </c>
      <c r="GU107" s="331">
        <f t="shared" si="242"/>
        <v>0</v>
      </c>
      <c r="GV107" s="331">
        <f t="shared" si="243"/>
        <v>0</v>
      </c>
      <c r="GW107" s="331">
        <f t="shared" si="244"/>
        <v>0</v>
      </c>
      <c r="GX107" s="331">
        <f t="shared" si="245"/>
        <v>0</v>
      </c>
      <c r="GY107" s="331">
        <f t="shared" si="246"/>
        <v>0</v>
      </c>
      <c r="GZ107" s="331">
        <f t="shared" si="247"/>
        <v>0</v>
      </c>
      <c r="HA107" s="331">
        <f t="shared" si="248"/>
        <v>0</v>
      </c>
      <c r="HB107" s="329"/>
      <c r="HC107" s="325"/>
      <c r="HD107" s="325">
        <f t="shared" si="97"/>
        <v>0</v>
      </c>
      <c r="HE107" s="325">
        <v>9</v>
      </c>
      <c r="HF107" s="330" t="e">
        <f t="shared" si="98"/>
        <v>#N/A</v>
      </c>
      <c r="HG107" s="330" t="e">
        <f t="shared" si="99"/>
        <v>#N/A</v>
      </c>
      <c r="HH107" s="330" t="e">
        <f t="shared" si="100"/>
        <v>#N/A</v>
      </c>
      <c r="HI107" s="330" t="e">
        <f t="shared" si="101"/>
        <v>#N/A</v>
      </c>
      <c r="HJ107" s="330" t="e">
        <f t="shared" si="102"/>
        <v>#N/A</v>
      </c>
      <c r="HK107" s="330"/>
      <c r="HL107" s="331">
        <f t="shared" si="249"/>
        <v>0</v>
      </c>
      <c r="HM107" s="325" t="e">
        <f t="shared" si="250"/>
        <v>#N/A</v>
      </c>
      <c r="HN107" s="325">
        <f t="shared" si="251"/>
        <v>0</v>
      </c>
      <c r="HO107" s="325">
        <f t="shared" si="252"/>
        <v>1</v>
      </c>
      <c r="HP107" s="334">
        <f t="shared" si="103"/>
        <v>228.6</v>
      </c>
      <c r="HQ107" s="325">
        <f t="shared" si="253"/>
        <v>0</v>
      </c>
      <c r="HR107" s="325">
        <f t="shared" si="254"/>
        <v>0</v>
      </c>
      <c r="HS107" s="325">
        <f t="shared" si="255"/>
        <v>0</v>
      </c>
      <c r="HT107" s="325">
        <f t="shared" si="256"/>
        <v>0</v>
      </c>
      <c r="HU107" s="325">
        <f t="shared" si="257"/>
        <v>0</v>
      </c>
      <c r="HV107" s="331">
        <f t="shared" si="258"/>
        <v>0</v>
      </c>
      <c r="HW107" s="331">
        <f t="shared" si="259"/>
        <v>0</v>
      </c>
      <c r="HX107" s="331">
        <f t="shared" si="260"/>
        <v>0</v>
      </c>
      <c r="HY107" s="331">
        <f t="shared" si="261"/>
        <v>0</v>
      </c>
      <c r="HZ107" s="331">
        <f t="shared" si="262"/>
        <v>0</v>
      </c>
      <c r="IA107" s="331">
        <f t="shared" si="263"/>
        <v>0</v>
      </c>
      <c r="IB107" s="331">
        <f t="shared" si="264"/>
        <v>0</v>
      </c>
      <c r="IC107" s="331">
        <f t="shared" si="265"/>
        <v>0</v>
      </c>
      <c r="ID107" s="331">
        <f t="shared" si="266"/>
        <v>0</v>
      </c>
      <c r="IE107" s="331">
        <f t="shared" si="267"/>
        <v>0</v>
      </c>
      <c r="IF107" s="331">
        <f t="shared" si="268"/>
        <v>0</v>
      </c>
      <c r="IG107" s="331">
        <f t="shared" si="269"/>
        <v>0</v>
      </c>
      <c r="IH107" s="331">
        <f t="shared" si="270"/>
        <v>0</v>
      </c>
      <c r="II107" s="331">
        <f t="shared" si="271"/>
        <v>0</v>
      </c>
      <c r="IJ107" s="331">
        <f t="shared" si="272"/>
        <v>0</v>
      </c>
      <c r="IK107" s="329"/>
    </row>
    <row r="108" spans="2:245" x14ac:dyDescent="0.3">
      <c r="B108" s="325">
        <f t="shared" si="56"/>
        <v>0</v>
      </c>
      <c r="C108" s="325">
        <v>10</v>
      </c>
      <c r="D108" s="330" t="e">
        <f t="shared" si="57"/>
        <v>#N/A</v>
      </c>
      <c r="E108" s="330" t="e">
        <f t="shared" si="58"/>
        <v>#N/A</v>
      </c>
      <c r="F108" s="330" t="e">
        <f t="shared" si="59"/>
        <v>#N/A</v>
      </c>
      <c r="G108" s="386" t="e">
        <f t="shared" si="104"/>
        <v>#N/A</v>
      </c>
      <c r="H108" s="386" t="e">
        <f t="shared" si="60"/>
        <v>#N/A</v>
      </c>
      <c r="I108" s="330"/>
      <c r="J108" s="331">
        <f t="shared" si="105"/>
        <v>0</v>
      </c>
      <c r="K108" s="325" t="e">
        <f t="shared" si="106"/>
        <v>#N/A</v>
      </c>
      <c r="L108" s="325">
        <f t="shared" si="107"/>
        <v>0</v>
      </c>
      <c r="M108" s="325">
        <f t="shared" si="108"/>
        <v>1</v>
      </c>
      <c r="N108" s="334">
        <f t="shared" si="61"/>
        <v>254</v>
      </c>
      <c r="O108" s="325">
        <f t="shared" si="109"/>
        <v>0</v>
      </c>
      <c r="P108" s="325">
        <f t="shared" si="110"/>
        <v>0</v>
      </c>
      <c r="Q108" s="325">
        <f t="shared" si="111"/>
        <v>0</v>
      </c>
      <c r="R108" s="325">
        <f t="shared" si="112"/>
        <v>0</v>
      </c>
      <c r="S108" s="325">
        <f t="shared" si="113"/>
        <v>0</v>
      </c>
      <c r="T108" s="331">
        <f t="shared" si="114"/>
        <v>0</v>
      </c>
      <c r="U108" s="331">
        <f t="shared" si="115"/>
        <v>0</v>
      </c>
      <c r="V108" s="331">
        <f t="shared" si="116"/>
        <v>0</v>
      </c>
      <c r="W108" s="331">
        <f t="shared" si="117"/>
        <v>0</v>
      </c>
      <c r="X108" s="331">
        <f t="shared" si="118"/>
        <v>0</v>
      </c>
      <c r="Y108" s="331">
        <f t="shared" si="119"/>
        <v>0</v>
      </c>
      <c r="Z108" s="331">
        <f t="shared" si="120"/>
        <v>0</v>
      </c>
      <c r="AA108" s="331">
        <f t="shared" si="121"/>
        <v>0</v>
      </c>
      <c r="AB108" s="331">
        <f t="shared" si="122"/>
        <v>0</v>
      </c>
      <c r="AC108" s="331">
        <f t="shared" si="123"/>
        <v>0</v>
      </c>
      <c r="AD108" s="331">
        <f t="shared" si="124"/>
        <v>0</v>
      </c>
      <c r="AE108" s="331">
        <f t="shared" si="125"/>
        <v>0</v>
      </c>
      <c r="AF108" s="331">
        <f t="shared" si="126"/>
        <v>0</v>
      </c>
      <c r="AG108" s="331">
        <f t="shared" si="127"/>
        <v>0</v>
      </c>
      <c r="AH108" s="331">
        <f t="shared" si="128"/>
        <v>0</v>
      </c>
      <c r="AI108" s="329"/>
      <c r="AJ108" s="325"/>
      <c r="AK108" s="325">
        <f t="shared" si="62"/>
        <v>0</v>
      </c>
      <c r="AL108" s="325">
        <v>10</v>
      </c>
      <c r="AM108" s="330" t="e">
        <f t="shared" si="63"/>
        <v>#N/A</v>
      </c>
      <c r="AN108" s="330" t="e">
        <f t="shared" si="64"/>
        <v>#N/A</v>
      </c>
      <c r="AO108" s="330" t="e">
        <f t="shared" si="65"/>
        <v>#N/A</v>
      </c>
      <c r="AP108" s="330" t="e">
        <f t="shared" si="66"/>
        <v>#N/A</v>
      </c>
      <c r="AQ108" s="330" t="e">
        <f t="shared" si="67"/>
        <v>#N/A</v>
      </c>
      <c r="AR108" s="330"/>
      <c r="AS108" s="331">
        <f t="shared" si="129"/>
        <v>0</v>
      </c>
      <c r="AT108" s="325" t="e">
        <f t="shared" si="130"/>
        <v>#N/A</v>
      </c>
      <c r="AU108" s="325">
        <f t="shared" si="131"/>
        <v>0</v>
      </c>
      <c r="AV108" s="325">
        <f t="shared" si="132"/>
        <v>1</v>
      </c>
      <c r="AW108" s="334">
        <f t="shared" si="68"/>
        <v>254</v>
      </c>
      <c r="AX108" s="325">
        <f t="shared" si="133"/>
        <v>0</v>
      </c>
      <c r="AY108" s="325">
        <f t="shared" si="134"/>
        <v>0</v>
      </c>
      <c r="AZ108" s="325">
        <f t="shared" si="135"/>
        <v>0</v>
      </c>
      <c r="BA108" s="325">
        <f t="shared" si="136"/>
        <v>0</v>
      </c>
      <c r="BB108" s="325">
        <f t="shared" si="137"/>
        <v>0</v>
      </c>
      <c r="BC108" s="331">
        <f t="shared" si="138"/>
        <v>0</v>
      </c>
      <c r="BD108" s="331">
        <f t="shared" si="139"/>
        <v>0</v>
      </c>
      <c r="BE108" s="331">
        <f t="shared" si="140"/>
        <v>0</v>
      </c>
      <c r="BF108" s="331">
        <f t="shared" si="141"/>
        <v>0</v>
      </c>
      <c r="BG108" s="331">
        <f t="shared" si="142"/>
        <v>0</v>
      </c>
      <c r="BH108" s="331">
        <f t="shared" si="143"/>
        <v>0</v>
      </c>
      <c r="BI108" s="331">
        <f t="shared" si="144"/>
        <v>0</v>
      </c>
      <c r="BJ108" s="331">
        <f t="shared" si="145"/>
        <v>0</v>
      </c>
      <c r="BK108" s="331">
        <f t="shared" si="146"/>
        <v>0</v>
      </c>
      <c r="BL108" s="331">
        <f t="shared" si="147"/>
        <v>0</v>
      </c>
      <c r="BM108" s="331">
        <f t="shared" si="148"/>
        <v>0</v>
      </c>
      <c r="BN108" s="331">
        <f t="shared" si="149"/>
        <v>0</v>
      </c>
      <c r="BO108" s="331">
        <f t="shared" si="150"/>
        <v>0</v>
      </c>
      <c r="BP108" s="331">
        <f t="shared" si="151"/>
        <v>0</v>
      </c>
      <c r="BQ108" s="331">
        <f t="shared" si="152"/>
        <v>0</v>
      </c>
      <c r="BR108" s="329"/>
      <c r="BS108" s="325"/>
      <c r="BT108" s="325">
        <f t="shared" si="69"/>
        <v>0</v>
      </c>
      <c r="BU108" s="325">
        <v>10</v>
      </c>
      <c r="BV108" s="330" t="e">
        <f t="shared" si="70"/>
        <v>#N/A</v>
      </c>
      <c r="BW108" s="330" t="e">
        <f t="shared" si="71"/>
        <v>#N/A</v>
      </c>
      <c r="BX108" s="330" t="e">
        <f t="shared" si="72"/>
        <v>#N/A</v>
      </c>
      <c r="BY108" s="330" t="e">
        <f t="shared" si="73"/>
        <v>#N/A</v>
      </c>
      <c r="BZ108" s="330" t="e">
        <f t="shared" si="74"/>
        <v>#N/A</v>
      </c>
      <c r="CA108" s="330"/>
      <c r="CB108" s="331">
        <f t="shared" si="153"/>
        <v>0</v>
      </c>
      <c r="CC108" s="325" t="e">
        <f t="shared" si="154"/>
        <v>#N/A</v>
      </c>
      <c r="CD108" s="325">
        <f t="shared" si="155"/>
        <v>0</v>
      </c>
      <c r="CE108" s="325">
        <f t="shared" si="156"/>
        <v>1</v>
      </c>
      <c r="CF108" s="334">
        <f t="shared" si="75"/>
        <v>254</v>
      </c>
      <c r="CG108" s="325">
        <f t="shared" si="157"/>
        <v>0</v>
      </c>
      <c r="CH108" s="325">
        <f t="shared" si="158"/>
        <v>0</v>
      </c>
      <c r="CI108" s="325">
        <f t="shared" si="159"/>
        <v>0</v>
      </c>
      <c r="CJ108" s="325">
        <f t="shared" si="160"/>
        <v>0</v>
      </c>
      <c r="CK108" s="325">
        <f t="shared" si="161"/>
        <v>0</v>
      </c>
      <c r="CL108" s="331">
        <f t="shared" si="162"/>
        <v>0</v>
      </c>
      <c r="CM108" s="331">
        <f t="shared" si="163"/>
        <v>0</v>
      </c>
      <c r="CN108" s="331">
        <f t="shared" si="164"/>
        <v>0</v>
      </c>
      <c r="CO108" s="331">
        <f t="shared" si="165"/>
        <v>0</v>
      </c>
      <c r="CP108" s="331">
        <f t="shared" si="166"/>
        <v>0</v>
      </c>
      <c r="CQ108" s="331">
        <f t="shared" si="167"/>
        <v>0</v>
      </c>
      <c r="CR108" s="331">
        <f t="shared" si="168"/>
        <v>0</v>
      </c>
      <c r="CS108" s="331">
        <f t="shared" si="169"/>
        <v>0</v>
      </c>
      <c r="CT108" s="331">
        <f t="shared" si="170"/>
        <v>0</v>
      </c>
      <c r="CU108" s="331">
        <f t="shared" si="171"/>
        <v>0</v>
      </c>
      <c r="CV108" s="331">
        <f t="shared" si="172"/>
        <v>0</v>
      </c>
      <c r="CW108" s="331">
        <f t="shared" si="173"/>
        <v>0</v>
      </c>
      <c r="CX108" s="331">
        <f t="shared" si="174"/>
        <v>0</v>
      </c>
      <c r="CY108" s="331">
        <f t="shared" si="175"/>
        <v>0</v>
      </c>
      <c r="CZ108" s="331">
        <f t="shared" si="176"/>
        <v>0</v>
      </c>
      <c r="DA108" s="329"/>
      <c r="DB108" s="325"/>
      <c r="DC108" s="325">
        <f t="shared" si="76"/>
        <v>0</v>
      </c>
      <c r="DD108" s="325">
        <v>10</v>
      </c>
      <c r="DE108" s="330" t="e">
        <f t="shared" si="77"/>
        <v>#N/A</v>
      </c>
      <c r="DF108" s="330" t="e">
        <f t="shared" si="78"/>
        <v>#N/A</v>
      </c>
      <c r="DG108" s="330" t="e">
        <f t="shared" si="79"/>
        <v>#N/A</v>
      </c>
      <c r="DH108" s="330" t="e">
        <f t="shared" si="80"/>
        <v>#N/A</v>
      </c>
      <c r="DI108" s="330" t="e">
        <f t="shared" si="81"/>
        <v>#N/A</v>
      </c>
      <c r="DJ108" s="330"/>
      <c r="DK108" s="331">
        <f t="shared" si="177"/>
        <v>0</v>
      </c>
      <c r="DL108" s="325" t="e">
        <f t="shared" si="178"/>
        <v>#N/A</v>
      </c>
      <c r="DM108" s="325">
        <f t="shared" si="179"/>
        <v>0</v>
      </c>
      <c r="DN108" s="325">
        <f t="shared" si="180"/>
        <v>1</v>
      </c>
      <c r="DO108" s="334">
        <f t="shared" si="82"/>
        <v>254</v>
      </c>
      <c r="DP108" s="325">
        <f t="shared" si="181"/>
        <v>0</v>
      </c>
      <c r="DQ108" s="325">
        <f t="shared" si="182"/>
        <v>0</v>
      </c>
      <c r="DR108" s="325">
        <f t="shared" si="183"/>
        <v>0</v>
      </c>
      <c r="DS108" s="325">
        <f t="shared" si="184"/>
        <v>0</v>
      </c>
      <c r="DT108" s="325">
        <f t="shared" si="185"/>
        <v>0</v>
      </c>
      <c r="DU108" s="331">
        <f t="shared" si="186"/>
        <v>0</v>
      </c>
      <c r="DV108" s="331">
        <f t="shared" si="187"/>
        <v>0</v>
      </c>
      <c r="DW108" s="331">
        <f t="shared" si="188"/>
        <v>0</v>
      </c>
      <c r="DX108" s="331">
        <f t="shared" si="189"/>
        <v>0</v>
      </c>
      <c r="DY108" s="331">
        <f t="shared" si="190"/>
        <v>0</v>
      </c>
      <c r="DZ108" s="331">
        <f t="shared" si="191"/>
        <v>0</v>
      </c>
      <c r="EA108" s="331">
        <f t="shared" si="192"/>
        <v>0</v>
      </c>
      <c r="EB108" s="331">
        <f t="shared" si="193"/>
        <v>0</v>
      </c>
      <c r="EC108" s="331">
        <f t="shared" si="194"/>
        <v>0</v>
      </c>
      <c r="ED108" s="331">
        <f t="shared" si="195"/>
        <v>0</v>
      </c>
      <c r="EE108" s="331">
        <f t="shared" si="196"/>
        <v>0</v>
      </c>
      <c r="EF108" s="331">
        <f t="shared" si="197"/>
        <v>0</v>
      </c>
      <c r="EG108" s="331">
        <f t="shared" si="198"/>
        <v>0</v>
      </c>
      <c r="EH108" s="331">
        <f t="shared" si="199"/>
        <v>0</v>
      </c>
      <c r="EI108" s="331">
        <f t="shared" si="200"/>
        <v>0</v>
      </c>
      <c r="EJ108" s="329"/>
      <c r="EK108" s="325"/>
      <c r="EL108" s="325">
        <f t="shared" si="83"/>
        <v>0</v>
      </c>
      <c r="EM108" s="325">
        <v>10</v>
      </c>
      <c r="EN108" s="330" t="e">
        <f t="shared" si="84"/>
        <v>#N/A</v>
      </c>
      <c r="EO108" s="330" t="e">
        <f t="shared" si="85"/>
        <v>#N/A</v>
      </c>
      <c r="EP108" s="330" t="e">
        <f t="shared" si="86"/>
        <v>#N/A</v>
      </c>
      <c r="EQ108" s="330" t="e">
        <f t="shared" si="87"/>
        <v>#N/A</v>
      </c>
      <c r="ER108" s="330" t="e">
        <f t="shared" si="88"/>
        <v>#N/A</v>
      </c>
      <c r="ES108" s="330"/>
      <c r="ET108" s="331">
        <f t="shared" si="201"/>
        <v>0</v>
      </c>
      <c r="EU108" s="325" t="e">
        <f t="shared" si="202"/>
        <v>#N/A</v>
      </c>
      <c r="EV108" s="325">
        <f t="shared" si="203"/>
        <v>0</v>
      </c>
      <c r="EW108" s="325">
        <f t="shared" si="204"/>
        <v>1</v>
      </c>
      <c r="EX108" s="334">
        <f t="shared" si="89"/>
        <v>254</v>
      </c>
      <c r="EY108" s="325">
        <f t="shared" si="205"/>
        <v>0</v>
      </c>
      <c r="EZ108" s="325">
        <f t="shared" si="206"/>
        <v>0</v>
      </c>
      <c r="FA108" s="325">
        <f t="shared" si="207"/>
        <v>0</v>
      </c>
      <c r="FB108" s="325">
        <f t="shared" si="208"/>
        <v>0</v>
      </c>
      <c r="FC108" s="325">
        <f t="shared" si="209"/>
        <v>0</v>
      </c>
      <c r="FD108" s="331">
        <f t="shared" si="210"/>
        <v>0</v>
      </c>
      <c r="FE108" s="331">
        <f t="shared" si="211"/>
        <v>0</v>
      </c>
      <c r="FF108" s="331">
        <f t="shared" si="212"/>
        <v>0</v>
      </c>
      <c r="FG108" s="331">
        <f t="shared" si="213"/>
        <v>0</v>
      </c>
      <c r="FH108" s="331">
        <f t="shared" si="214"/>
        <v>0</v>
      </c>
      <c r="FI108" s="331">
        <f t="shared" si="215"/>
        <v>0</v>
      </c>
      <c r="FJ108" s="331">
        <f t="shared" si="216"/>
        <v>0</v>
      </c>
      <c r="FK108" s="331">
        <f t="shared" si="217"/>
        <v>0</v>
      </c>
      <c r="FL108" s="331">
        <f t="shared" si="218"/>
        <v>0</v>
      </c>
      <c r="FM108" s="331">
        <f t="shared" si="219"/>
        <v>0</v>
      </c>
      <c r="FN108" s="331">
        <f t="shared" si="220"/>
        <v>0</v>
      </c>
      <c r="FO108" s="331">
        <f t="shared" si="221"/>
        <v>0</v>
      </c>
      <c r="FP108" s="331">
        <f t="shared" si="222"/>
        <v>0</v>
      </c>
      <c r="FQ108" s="331">
        <f t="shared" si="223"/>
        <v>0</v>
      </c>
      <c r="FR108" s="331">
        <f t="shared" si="224"/>
        <v>0</v>
      </c>
      <c r="FS108" s="329"/>
      <c r="FT108" s="325"/>
      <c r="FU108" s="325">
        <f t="shared" si="90"/>
        <v>0</v>
      </c>
      <c r="FV108" s="325">
        <v>10</v>
      </c>
      <c r="FW108" s="330" t="e">
        <f t="shared" si="91"/>
        <v>#N/A</v>
      </c>
      <c r="FX108" s="330" t="e">
        <f t="shared" si="92"/>
        <v>#N/A</v>
      </c>
      <c r="FY108" s="330" t="e">
        <f t="shared" si="93"/>
        <v>#N/A</v>
      </c>
      <c r="FZ108" s="330" t="e">
        <f t="shared" si="94"/>
        <v>#N/A</v>
      </c>
      <c r="GA108" s="330" t="e">
        <f t="shared" si="95"/>
        <v>#N/A</v>
      </c>
      <c r="GB108" s="330"/>
      <c r="GC108" s="331">
        <f t="shared" si="225"/>
        <v>0</v>
      </c>
      <c r="GD108" s="325" t="e">
        <f t="shared" si="226"/>
        <v>#N/A</v>
      </c>
      <c r="GE108" s="325">
        <f t="shared" si="227"/>
        <v>0</v>
      </c>
      <c r="GF108" s="325">
        <f t="shared" si="228"/>
        <v>1</v>
      </c>
      <c r="GG108" s="334">
        <f t="shared" si="96"/>
        <v>254</v>
      </c>
      <c r="GH108" s="325">
        <f t="shared" si="229"/>
        <v>0</v>
      </c>
      <c r="GI108" s="325">
        <f t="shared" si="230"/>
        <v>0</v>
      </c>
      <c r="GJ108" s="325">
        <f t="shared" si="231"/>
        <v>0</v>
      </c>
      <c r="GK108" s="325">
        <f t="shared" si="232"/>
        <v>0</v>
      </c>
      <c r="GL108" s="325">
        <f t="shared" si="233"/>
        <v>0</v>
      </c>
      <c r="GM108" s="331">
        <f t="shared" si="234"/>
        <v>0</v>
      </c>
      <c r="GN108" s="331">
        <f t="shared" si="235"/>
        <v>0</v>
      </c>
      <c r="GO108" s="331">
        <f t="shared" si="236"/>
        <v>0</v>
      </c>
      <c r="GP108" s="331">
        <f t="shared" si="237"/>
        <v>0</v>
      </c>
      <c r="GQ108" s="331">
        <f t="shared" si="238"/>
        <v>0</v>
      </c>
      <c r="GR108" s="331">
        <f t="shared" si="239"/>
        <v>0</v>
      </c>
      <c r="GS108" s="331">
        <f t="shared" si="240"/>
        <v>0</v>
      </c>
      <c r="GT108" s="331">
        <f t="shared" si="241"/>
        <v>0</v>
      </c>
      <c r="GU108" s="331">
        <f t="shared" si="242"/>
        <v>0</v>
      </c>
      <c r="GV108" s="331">
        <f t="shared" si="243"/>
        <v>0</v>
      </c>
      <c r="GW108" s="331">
        <f t="shared" si="244"/>
        <v>0</v>
      </c>
      <c r="GX108" s="331">
        <f t="shared" si="245"/>
        <v>0</v>
      </c>
      <c r="GY108" s="331">
        <f t="shared" si="246"/>
        <v>0</v>
      </c>
      <c r="GZ108" s="331">
        <f t="shared" si="247"/>
        <v>0</v>
      </c>
      <c r="HA108" s="331">
        <f t="shared" si="248"/>
        <v>0</v>
      </c>
      <c r="HB108" s="329"/>
      <c r="HC108" s="325"/>
      <c r="HD108" s="325">
        <f t="shared" si="97"/>
        <v>0</v>
      </c>
      <c r="HE108" s="325">
        <v>10</v>
      </c>
      <c r="HF108" s="330" t="e">
        <f t="shared" si="98"/>
        <v>#N/A</v>
      </c>
      <c r="HG108" s="330" t="e">
        <f t="shared" si="99"/>
        <v>#N/A</v>
      </c>
      <c r="HH108" s="330" t="e">
        <f t="shared" si="100"/>
        <v>#N/A</v>
      </c>
      <c r="HI108" s="330" t="e">
        <f t="shared" si="101"/>
        <v>#N/A</v>
      </c>
      <c r="HJ108" s="330" t="e">
        <f t="shared" si="102"/>
        <v>#N/A</v>
      </c>
      <c r="HK108" s="330"/>
      <c r="HL108" s="331">
        <f t="shared" si="249"/>
        <v>0</v>
      </c>
      <c r="HM108" s="325" t="e">
        <f t="shared" si="250"/>
        <v>#N/A</v>
      </c>
      <c r="HN108" s="325">
        <f t="shared" si="251"/>
        <v>0</v>
      </c>
      <c r="HO108" s="325">
        <f t="shared" si="252"/>
        <v>1</v>
      </c>
      <c r="HP108" s="334">
        <f t="shared" si="103"/>
        <v>254</v>
      </c>
      <c r="HQ108" s="325">
        <f t="shared" si="253"/>
        <v>0</v>
      </c>
      <c r="HR108" s="325">
        <f t="shared" si="254"/>
        <v>0</v>
      </c>
      <c r="HS108" s="325">
        <f t="shared" si="255"/>
        <v>0</v>
      </c>
      <c r="HT108" s="325">
        <f t="shared" si="256"/>
        <v>0</v>
      </c>
      <c r="HU108" s="325">
        <f t="shared" si="257"/>
        <v>0</v>
      </c>
      <c r="HV108" s="331">
        <f t="shared" si="258"/>
        <v>0</v>
      </c>
      <c r="HW108" s="331">
        <f t="shared" si="259"/>
        <v>0</v>
      </c>
      <c r="HX108" s="331">
        <f t="shared" si="260"/>
        <v>0</v>
      </c>
      <c r="HY108" s="331">
        <f t="shared" si="261"/>
        <v>0</v>
      </c>
      <c r="HZ108" s="331">
        <f t="shared" si="262"/>
        <v>0</v>
      </c>
      <c r="IA108" s="331">
        <f t="shared" si="263"/>
        <v>0</v>
      </c>
      <c r="IB108" s="331">
        <f t="shared" si="264"/>
        <v>0</v>
      </c>
      <c r="IC108" s="331">
        <f t="shared" si="265"/>
        <v>0</v>
      </c>
      <c r="ID108" s="331">
        <f t="shared" si="266"/>
        <v>0</v>
      </c>
      <c r="IE108" s="331">
        <f t="shared" si="267"/>
        <v>0</v>
      </c>
      <c r="IF108" s="331">
        <f t="shared" si="268"/>
        <v>0</v>
      </c>
      <c r="IG108" s="331">
        <f t="shared" si="269"/>
        <v>0</v>
      </c>
      <c r="IH108" s="331">
        <f t="shared" si="270"/>
        <v>0</v>
      </c>
      <c r="II108" s="331">
        <f t="shared" si="271"/>
        <v>0</v>
      </c>
      <c r="IJ108" s="331">
        <f t="shared" si="272"/>
        <v>0</v>
      </c>
      <c r="IK108" s="329"/>
    </row>
    <row r="109" spans="2:245" x14ac:dyDescent="0.3">
      <c r="B109" s="325">
        <f t="shared" si="56"/>
        <v>0</v>
      </c>
      <c r="C109" s="325">
        <v>11</v>
      </c>
      <c r="D109" s="330" t="e">
        <f t="shared" si="57"/>
        <v>#N/A</v>
      </c>
      <c r="E109" s="330" t="e">
        <f t="shared" si="58"/>
        <v>#N/A</v>
      </c>
      <c r="F109" s="330" t="e">
        <f t="shared" si="59"/>
        <v>#N/A</v>
      </c>
      <c r="G109" s="386" t="e">
        <f t="shared" si="104"/>
        <v>#N/A</v>
      </c>
      <c r="H109" s="386" t="e">
        <f t="shared" si="60"/>
        <v>#N/A</v>
      </c>
      <c r="I109" s="330"/>
      <c r="J109" s="331">
        <f t="shared" si="105"/>
        <v>0</v>
      </c>
      <c r="K109" s="325" t="e">
        <f t="shared" si="106"/>
        <v>#N/A</v>
      </c>
      <c r="L109" s="325">
        <f t="shared" si="107"/>
        <v>0</v>
      </c>
      <c r="M109" s="325">
        <f t="shared" si="108"/>
        <v>1</v>
      </c>
      <c r="N109" s="334">
        <f t="shared" si="61"/>
        <v>279.39999999999998</v>
      </c>
      <c r="O109" s="325">
        <f t="shared" si="109"/>
        <v>0</v>
      </c>
      <c r="P109" s="325">
        <f t="shared" si="110"/>
        <v>0</v>
      </c>
      <c r="Q109" s="325">
        <f t="shared" si="111"/>
        <v>0</v>
      </c>
      <c r="R109" s="325">
        <f t="shared" si="112"/>
        <v>0</v>
      </c>
      <c r="S109" s="325">
        <f t="shared" si="113"/>
        <v>0</v>
      </c>
      <c r="T109" s="331">
        <f t="shared" si="114"/>
        <v>0</v>
      </c>
      <c r="U109" s="331">
        <f t="shared" si="115"/>
        <v>0</v>
      </c>
      <c r="V109" s="331">
        <f t="shared" si="116"/>
        <v>0</v>
      </c>
      <c r="W109" s="331">
        <f t="shared" si="117"/>
        <v>0</v>
      </c>
      <c r="X109" s="331">
        <f t="shared" si="118"/>
        <v>0</v>
      </c>
      <c r="Y109" s="331">
        <f t="shared" si="119"/>
        <v>0</v>
      </c>
      <c r="Z109" s="331">
        <f t="shared" si="120"/>
        <v>0</v>
      </c>
      <c r="AA109" s="331">
        <f t="shared" si="121"/>
        <v>0</v>
      </c>
      <c r="AB109" s="331">
        <f t="shared" si="122"/>
        <v>0</v>
      </c>
      <c r="AC109" s="331">
        <f t="shared" si="123"/>
        <v>0</v>
      </c>
      <c r="AD109" s="331">
        <f t="shared" si="124"/>
        <v>0</v>
      </c>
      <c r="AE109" s="331">
        <f t="shared" si="125"/>
        <v>0</v>
      </c>
      <c r="AF109" s="331">
        <f t="shared" si="126"/>
        <v>0</v>
      </c>
      <c r="AG109" s="331">
        <f t="shared" si="127"/>
        <v>0</v>
      </c>
      <c r="AH109" s="331">
        <f t="shared" si="128"/>
        <v>0</v>
      </c>
      <c r="AI109" s="329"/>
      <c r="AJ109" s="325"/>
      <c r="AK109" s="325">
        <f t="shared" si="62"/>
        <v>0</v>
      </c>
      <c r="AL109" s="325">
        <v>11</v>
      </c>
      <c r="AM109" s="330" t="e">
        <f t="shared" si="63"/>
        <v>#N/A</v>
      </c>
      <c r="AN109" s="330" t="e">
        <f t="shared" si="64"/>
        <v>#N/A</v>
      </c>
      <c r="AO109" s="330" t="e">
        <f t="shared" si="65"/>
        <v>#N/A</v>
      </c>
      <c r="AP109" s="330" t="e">
        <f t="shared" si="66"/>
        <v>#N/A</v>
      </c>
      <c r="AQ109" s="330" t="e">
        <f t="shared" si="67"/>
        <v>#N/A</v>
      </c>
      <c r="AR109" s="330"/>
      <c r="AS109" s="331">
        <f t="shared" si="129"/>
        <v>0</v>
      </c>
      <c r="AT109" s="325" t="e">
        <f t="shared" si="130"/>
        <v>#N/A</v>
      </c>
      <c r="AU109" s="325">
        <f t="shared" si="131"/>
        <v>0</v>
      </c>
      <c r="AV109" s="325">
        <f t="shared" si="132"/>
        <v>1</v>
      </c>
      <c r="AW109" s="334">
        <f t="shared" si="68"/>
        <v>279.39999999999998</v>
      </c>
      <c r="AX109" s="325">
        <f t="shared" si="133"/>
        <v>0</v>
      </c>
      <c r="AY109" s="325">
        <f t="shared" si="134"/>
        <v>0</v>
      </c>
      <c r="AZ109" s="325">
        <f t="shared" si="135"/>
        <v>0</v>
      </c>
      <c r="BA109" s="325">
        <f t="shared" si="136"/>
        <v>0</v>
      </c>
      <c r="BB109" s="325">
        <f t="shared" si="137"/>
        <v>0</v>
      </c>
      <c r="BC109" s="331">
        <f t="shared" si="138"/>
        <v>0</v>
      </c>
      <c r="BD109" s="331">
        <f t="shared" si="139"/>
        <v>0</v>
      </c>
      <c r="BE109" s="331">
        <f t="shared" si="140"/>
        <v>0</v>
      </c>
      <c r="BF109" s="331">
        <f t="shared" si="141"/>
        <v>0</v>
      </c>
      <c r="BG109" s="331">
        <f t="shared" si="142"/>
        <v>0</v>
      </c>
      <c r="BH109" s="331">
        <f t="shared" si="143"/>
        <v>0</v>
      </c>
      <c r="BI109" s="331">
        <f t="shared" si="144"/>
        <v>0</v>
      </c>
      <c r="BJ109" s="331">
        <f t="shared" si="145"/>
        <v>0</v>
      </c>
      <c r="BK109" s="331">
        <f t="shared" si="146"/>
        <v>0</v>
      </c>
      <c r="BL109" s="331">
        <f t="shared" si="147"/>
        <v>0</v>
      </c>
      <c r="BM109" s="331">
        <f t="shared" si="148"/>
        <v>0</v>
      </c>
      <c r="BN109" s="331">
        <f t="shared" si="149"/>
        <v>0</v>
      </c>
      <c r="BO109" s="331">
        <f t="shared" si="150"/>
        <v>0</v>
      </c>
      <c r="BP109" s="331">
        <f t="shared" si="151"/>
        <v>0</v>
      </c>
      <c r="BQ109" s="331">
        <f t="shared" si="152"/>
        <v>0</v>
      </c>
      <c r="BR109" s="329"/>
      <c r="BS109" s="325"/>
      <c r="BT109" s="325">
        <f t="shared" si="69"/>
        <v>0</v>
      </c>
      <c r="BU109" s="325">
        <v>11</v>
      </c>
      <c r="BV109" s="330" t="e">
        <f t="shared" si="70"/>
        <v>#N/A</v>
      </c>
      <c r="BW109" s="330" t="e">
        <f t="shared" si="71"/>
        <v>#N/A</v>
      </c>
      <c r="BX109" s="330" t="e">
        <f t="shared" si="72"/>
        <v>#N/A</v>
      </c>
      <c r="BY109" s="330" t="e">
        <f t="shared" si="73"/>
        <v>#N/A</v>
      </c>
      <c r="BZ109" s="330" t="e">
        <f t="shared" si="74"/>
        <v>#N/A</v>
      </c>
      <c r="CA109" s="330"/>
      <c r="CB109" s="331">
        <f t="shared" si="153"/>
        <v>0</v>
      </c>
      <c r="CC109" s="325" t="e">
        <f t="shared" si="154"/>
        <v>#N/A</v>
      </c>
      <c r="CD109" s="325">
        <f t="shared" si="155"/>
        <v>0</v>
      </c>
      <c r="CE109" s="325">
        <f t="shared" si="156"/>
        <v>1</v>
      </c>
      <c r="CF109" s="334">
        <f t="shared" si="75"/>
        <v>279.39999999999998</v>
      </c>
      <c r="CG109" s="325">
        <f t="shared" si="157"/>
        <v>0</v>
      </c>
      <c r="CH109" s="325">
        <f t="shared" si="158"/>
        <v>0</v>
      </c>
      <c r="CI109" s="325">
        <f t="shared" si="159"/>
        <v>0</v>
      </c>
      <c r="CJ109" s="325">
        <f t="shared" si="160"/>
        <v>0</v>
      </c>
      <c r="CK109" s="325">
        <f t="shared" si="161"/>
        <v>0</v>
      </c>
      <c r="CL109" s="331">
        <f t="shared" si="162"/>
        <v>0</v>
      </c>
      <c r="CM109" s="331">
        <f t="shared" si="163"/>
        <v>0</v>
      </c>
      <c r="CN109" s="331">
        <f t="shared" si="164"/>
        <v>0</v>
      </c>
      <c r="CO109" s="331">
        <f t="shared" si="165"/>
        <v>0</v>
      </c>
      <c r="CP109" s="331">
        <f t="shared" si="166"/>
        <v>0</v>
      </c>
      <c r="CQ109" s="331">
        <f t="shared" si="167"/>
        <v>0</v>
      </c>
      <c r="CR109" s="331">
        <f t="shared" si="168"/>
        <v>0</v>
      </c>
      <c r="CS109" s="331">
        <f t="shared" si="169"/>
        <v>0</v>
      </c>
      <c r="CT109" s="331">
        <f t="shared" si="170"/>
        <v>0</v>
      </c>
      <c r="CU109" s="331">
        <f t="shared" si="171"/>
        <v>0</v>
      </c>
      <c r="CV109" s="331">
        <f t="shared" si="172"/>
        <v>0</v>
      </c>
      <c r="CW109" s="331">
        <f t="shared" si="173"/>
        <v>0</v>
      </c>
      <c r="CX109" s="331">
        <f t="shared" si="174"/>
        <v>0</v>
      </c>
      <c r="CY109" s="331">
        <f t="shared" si="175"/>
        <v>0</v>
      </c>
      <c r="CZ109" s="331">
        <f t="shared" si="176"/>
        <v>0</v>
      </c>
      <c r="DA109" s="329"/>
      <c r="DB109" s="325"/>
      <c r="DC109" s="325">
        <f t="shared" si="76"/>
        <v>0</v>
      </c>
      <c r="DD109" s="325">
        <v>11</v>
      </c>
      <c r="DE109" s="330" t="e">
        <f t="shared" si="77"/>
        <v>#N/A</v>
      </c>
      <c r="DF109" s="330" t="e">
        <f t="shared" si="78"/>
        <v>#N/A</v>
      </c>
      <c r="DG109" s="330" t="e">
        <f t="shared" si="79"/>
        <v>#N/A</v>
      </c>
      <c r="DH109" s="330" t="e">
        <f t="shared" si="80"/>
        <v>#N/A</v>
      </c>
      <c r="DI109" s="330" t="e">
        <f t="shared" si="81"/>
        <v>#N/A</v>
      </c>
      <c r="DJ109" s="330"/>
      <c r="DK109" s="331">
        <f t="shared" si="177"/>
        <v>0</v>
      </c>
      <c r="DL109" s="325" t="e">
        <f t="shared" si="178"/>
        <v>#N/A</v>
      </c>
      <c r="DM109" s="325">
        <f t="shared" si="179"/>
        <v>0</v>
      </c>
      <c r="DN109" s="325">
        <f t="shared" si="180"/>
        <v>1</v>
      </c>
      <c r="DO109" s="334">
        <f t="shared" si="82"/>
        <v>279.39999999999998</v>
      </c>
      <c r="DP109" s="325">
        <f t="shared" si="181"/>
        <v>0</v>
      </c>
      <c r="DQ109" s="325">
        <f t="shared" si="182"/>
        <v>0</v>
      </c>
      <c r="DR109" s="325">
        <f t="shared" si="183"/>
        <v>0</v>
      </c>
      <c r="DS109" s="325">
        <f t="shared" si="184"/>
        <v>0</v>
      </c>
      <c r="DT109" s="325">
        <f t="shared" si="185"/>
        <v>0</v>
      </c>
      <c r="DU109" s="331">
        <f t="shared" si="186"/>
        <v>0</v>
      </c>
      <c r="DV109" s="331">
        <f t="shared" si="187"/>
        <v>0</v>
      </c>
      <c r="DW109" s="331">
        <f t="shared" si="188"/>
        <v>0</v>
      </c>
      <c r="DX109" s="331">
        <f t="shared" si="189"/>
        <v>0</v>
      </c>
      <c r="DY109" s="331">
        <f t="shared" si="190"/>
        <v>0</v>
      </c>
      <c r="DZ109" s="331">
        <f t="shared" si="191"/>
        <v>0</v>
      </c>
      <c r="EA109" s="331">
        <f t="shared" si="192"/>
        <v>0</v>
      </c>
      <c r="EB109" s="331">
        <f t="shared" si="193"/>
        <v>0</v>
      </c>
      <c r="EC109" s="331">
        <f t="shared" si="194"/>
        <v>0</v>
      </c>
      <c r="ED109" s="331">
        <f t="shared" si="195"/>
        <v>0</v>
      </c>
      <c r="EE109" s="331">
        <f t="shared" si="196"/>
        <v>0</v>
      </c>
      <c r="EF109" s="331">
        <f t="shared" si="197"/>
        <v>0</v>
      </c>
      <c r="EG109" s="331">
        <f t="shared" si="198"/>
        <v>0</v>
      </c>
      <c r="EH109" s="331">
        <f t="shared" si="199"/>
        <v>0</v>
      </c>
      <c r="EI109" s="331">
        <f t="shared" si="200"/>
        <v>0</v>
      </c>
      <c r="EJ109" s="329"/>
      <c r="EK109" s="325"/>
      <c r="EL109" s="325">
        <f t="shared" si="83"/>
        <v>0</v>
      </c>
      <c r="EM109" s="325">
        <v>11</v>
      </c>
      <c r="EN109" s="330" t="e">
        <f t="shared" si="84"/>
        <v>#N/A</v>
      </c>
      <c r="EO109" s="330" t="e">
        <f t="shared" si="85"/>
        <v>#N/A</v>
      </c>
      <c r="EP109" s="330" t="e">
        <f t="shared" si="86"/>
        <v>#N/A</v>
      </c>
      <c r="EQ109" s="330" t="e">
        <f t="shared" si="87"/>
        <v>#N/A</v>
      </c>
      <c r="ER109" s="330" t="e">
        <f t="shared" si="88"/>
        <v>#N/A</v>
      </c>
      <c r="ES109" s="330"/>
      <c r="ET109" s="331">
        <f t="shared" si="201"/>
        <v>0</v>
      </c>
      <c r="EU109" s="325" t="e">
        <f t="shared" si="202"/>
        <v>#N/A</v>
      </c>
      <c r="EV109" s="325">
        <f t="shared" si="203"/>
        <v>0</v>
      </c>
      <c r="EW109" s="325">
        <f t="shared" si="204"/>
        <v>1</v>
      </c>
      <c r="EX109" s="334">
        <f t="shared" si="89"/>
        <v>279.39999999999998</v>
      </c>
      <c r="EY109" s="325">
        <f t="shared" si="205"/>
        <v>0</v>
      </c>
      <c r="EZ109" s="325">
        <f t="shared" si="206"/>
        <v>0</v>
      </c>
      <c r="FA109" s="325">
        <f t="shared" si="207"/>
        <v>0</v>
      </c>
      <c r="FB109" s="325">
        <f t="shared" si="208"/>
        <v>0</v>
      </c>
      <c r="FC109" s="325">
        <f t="shared" si="209"/>
        <v>0</v>
      </c>
      <c r="FD109" s="331">
        <f t="shared" si="210"/>
        <v>0</v>
      </c>
      <c r="FE109" s="331">
        <f t="shared" si="211"/>
        <v>0</v>
      </c>
      <c r="FF109" s="331">
        <f t="shared" si="212"/>
        <v>0</v>
      </c>
      <c r="FG109" s="331">
        <f t="shared" si="213"/>
        <v>0</v>
      </c>
      <c r="FH109" s="331">
        <f t="shared" si="214"/>
        <v>0</v>
      </c>
      <c r="FI109" s="331">
        <f t="shared" si="215"/>
        <v>0</v>
      </c>
      <c r="FJ109" s="331">
        <f t="shared" si="216"/>
        <v>0</v>
      </c>
      <c r="FK109" s="331">
        <f t="shared" si="217"/>
        <v>0</v>
      </c>
      <c r="FL109" s="331">
        <f t="shared" si="218"/>
        <v>0</v>
      </c>
      <c r="FM109" s="331">
        <f t="shared" si="219"/>
        <v>0</v>
      </c>
      <c r="FN109" s="331">
        <f t="shared" si="220"/>
        <v>0</v>
      </c>
      <c r="FO109" s="331">
        <f t="shared" si="221"/>
        <v>0</v>
      </c>
      <c r="FP109" s="331">
        <f t="shared" si="222"/>
        <v>0</v>
      </c>
      <c r="FQ109" s="331">
        <f t="shared" si="223"/>
        <v>0</v>
      </c>
      <c r="FR109" s="331">
        <f t="shared" si="224"/>
        <v>0</v>
      </c>
      <c r="FS109" s="329"/>
      <c r="FT109" s="325"/>
      <c r="FU109" s="325">
        <f t="shared" si="90"/>
        <v>0</v>
      </c>
      <c r="FV109" s="325">
        <v>11</v>
      </c>
      <c r="FW109" s="330" t="e">
        <f t="shared" si="91"/>
        <v>#N/A</v>
      </c>
      <c r="FX109" s="330" t="e">
        <f t="shared" si="92"/>
        <v>#N/A</v>
      </c>
      <c r="FY109" s="330" t="e">
        <f t="shared" si="93"/>
        <v>#N/A</v>
      </c>
      <c r="FZ109" s="330" t="e">
        <f t="shared" si="94"/>
        <v>#N/A</v>
      </c>
      <c r="GA109" s="330" t="e">
        <f t="shared" si="95"/>
        <v>#N/A</v>
      </c>
      <c r="GB109" s="330"/>
      <c r="GC109" s="331">
        <f t="shared" si="225"/>
        <v>0</v>
      </c>
      <c r="GD109" s="325" t="e">
        <f t="shared" si="226"/>
        <v>#N/A</v>
      </c>
      <c r="GE109" s="325">
        <f t="shared" si="227"/>
        <v>0</v>
      </c>
      <c r="GF109" s="325">
        <f t="shared" si="228"/>
        <v>1</v>
      </c>
      <c r="GG109" s="334">
        <f t="shared" si="96"/>
        <v>279.39999999999998</v>
      </c>
      <c r="GH109" s="325">
        <f t="shared" si="229"/>
        <v>0</v>
      </c>
      <c r="GI109" s="325">
        <f t="shared" si="230"/>
        <v>0</v>
      </c>
      <c r="GJ109" s="325">
        <f t="shared" si="231"/>
        <v>0</v>
      </c>
      <c r="GK109" s="325">
        <f t="shared" si="232"/>
        <v>0</v>
      </c>
      <c r="GL109" s="325">
        <f t="shared" si="233"/>
        <v>0</v>
      </c>
      <c r="GM109" s="331">
        <f t="shared" si="234"/>
        <v>0</v>
      </c>
      <c r="GN109" s="331">
        <f t="shared" si="235"/>
        <v>0</v>
      </c>
      <c r="GO109" s="331">
        <f t="shared" si="236"/>
        <v>0</v>
      </c>
      <c r="GP109" s="331">
        <f t="shared" si="237"/>
        <v>0</v>
      </c>
      <c r="GQ109" s="331">
        <f t="shared" si="238"/>
        <v>0</v>
      </c>
      <c r="GR109" s="331">
        <f t="shared" si="239"/>
        <v>0</v>
      </c>
      <c r="GS109" s="331">
        <f t="shared" si="240"/>
        <v>0</v>
      </c>
      <c r="GT109" s="331">
        <f t="shared" si="241"/>
        <v>0</v>
      </c>
      <c r="GU109" s="331">
        <f t="shared" si="242"/>
        <v>0</v>
      </c>
      <c r="GV109" s="331">
        <f t="shared" si="243"/>
        <v>0</v>
      </c>
      <c r="GW109" s="331">
        <f t="shared" si="244"/>
        <v>0</v>
      </c>
      <c r="GX109" s="331">
        <f t="shared" si="245"/>
        <v>0</v>
      </c>
      <c r="GY109" s="331">
        <f t="shared" si="246"/>
        <v>0</v>
      </c>
      <c r="GZ109" s="331">
        <f t="shared" si="247"/>
        <v>0</v>
      </c>
      <c r="HA109" s="331">
        <f t="shared" si="248"/>
        <v>0</v>
      </c>
      <c r="HB109" s="329"/>
      <c r="HC109" s="325"/>
      <c r="HD109" s="325">
        <f t="shared" si="97"/>
        <v>0</v>
      </c>
      <c r="HE109" s="325">
        <v>11</v>
      </c>
      <c r="HF109" s="330" t="e">
        <f t="shared" si="98"/>
        <v>#N/A</v>
      </c>
      <c r="HG109" s="330" t="e">
        <f t="shared" si="99"/>
        <v>#N/A</v>
      </c>
      <c r="HH109" s="330" t="e">
        <f t="shared" si="100"/>
        <v>#N/A</v>
      </c>
      <c r="HI109" s="330" t="e">
        <f t="shared" si="101"/>
        <v>#N/A</v>
      </c>
      <c r="HJ109" s="330" t="e">
        <f t="shared" si="102"/>
        <v>#N/A</v>
      </c>
      <c r="HK109" s="330"/>
      <c r="HL109" s="331">
        <f t="shared" si="249"/>
        <v>0</v>
      </c>
      <c r="HM109" s="325" t="e">
        <f t="shared" si="250"/>
        <v>#N/A</v>
      </c>
      <c r="HN109" s="325">
        <f t="shared" si="251"/>
        <v>0</v>
      </c>
      <c r="HO109" s="325">
        <f t="shared" si="252"/>
        <v>1</v>
      </c>
      <c r="HP109" s="334">
        <f t="shared" si="103"/>
        <v>279.39999999999998</v>
      </c>
      <c r="HQ109" s="325">
        <f t="shared" si="253"/>
        <v>0</v>
      </c>
      <c r="HR109" s="325">
        <f t="shared" si="254"/>
        <v>0</v>
      </c>
      <c r="HS109" s="325">
        <f t="shared" si="255"/>
        <v>0</v>
      </c>
      <c r="HT109" s="325">
        <f t="shared" si="256"/>
        <v>0</v>
      </c>
      <c r="HU109" s="325">
        <f t="shared" si="257"/>
        <v>0</v>
      </c>
      <c r="HV109" s="331">
        <f t="shared" si="258"/>
        <v>0</v>
      </c>
      <c r="HW109" s="331">
        <f t="shared" si="259"/>
        <v>0</v>
      </c>
      <c r="HX109" s="331">
        <f t="shared" si="260"/>
        <v>0</v>
      </c>
      <c r="HY109" s="331">
        <f t="shared" si="261"/>
        <v>0</v>
      </c>
      <c r="HZ109" s="331">
        <f t="shared" si="262"/>
        <v>0</v>
      </c>
      <c r="IA109" s="331">
        <f t="shared" si="263"/>
        <v>0</v>
      </c>
      <c r="IB109" s="331">
        <f t="shared" si="264"/>
        <v>0</v>
      </c>
      <c r="IC109" s="331">
        <f t="shared" si="265"/>
        <v>0</v>
      </c>
      <c r="ID109" s="331">
        <f t="shared" si="266"/>
        <v>0</v>
      </c>
      <c r="IE109" s="331">
        <f t="shared" si="267"/>
        <v>0</v>
      </c>
      <c r="IF109" s="331">
        <f t="shared" si="268"/>
        <v>0</v>
      </c>
      <c r="IG109" s="331">
        <f t="shared" si="269"/>
        <v>0</v>
      </c>
      <c r="IH109" s="331">
        <f t="shared" si="270"/>
        <v>0</v>
      </c>
      <c r="II109" s="331">
        <f t="shared" si="271"/>
        <v>0</v>
      </c>
      <c r="IJ109" s="331">
        <f t="shared" si="272"/>
        <v>0</v>
      </c>
      <c r="IK109" s="329"/>
    </row>
    <row r="110" spans="2:245" x14ac:dyDescent="0.3">
      <c r="B110" s="325">
        <f t="shared" si="56"/>
        <v>0</v>
      </c>
      <c r="C110" s="325">
        <v>12</v>
      </c>
      <c r="D110" s="330" t="e">
        <f t="shared" si="57"/>
        <v>#N/A</v>
      </c>
      <c r="E110" s="330" t="e">
        <f t="shared" si="58"/>
        <v>#N/A</v>
      </c>
      <c r="F110" s="330" t="e">
        <f t="shared" si="59"/>
        <v>#N/A</v>
      </c>
      <c r="G110" s="386" t="e">
        <f t="shared" si="104"/>
        <v>#N/A</v>
      </c>
      <c r="H110" s="386" t="e">
        <f t="shared" si="60"/>
        <v>#N/A</v>
      </c>
      <c r="I110" s="330"/>
      <c r="J110" s="331">
        <f t="shared" si="105"/>
        <v>0</v>
      </c>
      <c r="K110" s="325" t="e">
        <f t="shared" si="106"/>
        <v>#N/A</v>
      </c>
      <c r="L110" s="325">
        <f t="shared" si="107"/>
        <v>0</v>
      </c>
      <c r="M110" s="325">
        <f t="shared" si="108"/>
        <v>1</v>
      </c>
      <c r="N110" s="334">
        <f t="shared" si="61"/>
        <v>304.79999999999995</v>
      </c>
      <c r="O110" s="325">
        <f t="shared" si="109"/>
        <v>0</v>
      </c>
      <c r="P110" s="325">
        <f t="shared" si="110"/>
        <v>0</v>
      </c>
      <c r="Q110" s="325">
        <f t="shared" si="111"/>
        <v>0</v>
      </c>
      <c r="R110" s="325">
        <f t="shared" si="112"/>
        <v>0</v>
      </c>
      <c r="S110" s="325">
        <f t="shared" si="113"/>
        <v>0</v>
      </c>
      <c r="T110" s="331">
        <f t="shared" si="114"/>
        <v>0</v>
      </c>
      <c r="U110" s="331">
        <f t="shared" si="115"/>
        <v>0</v>
      </c>
      <c r="V110" s="331">
        <f t="shared" si="116"/>
        <v>0</v>
      </c>
      <c r="W110" s="331">
        <f t="shared" si="117"/>
        <v>0</v>
      </c>
      <c r="X110" s="331">
        <f t="shared" si="118"/>
        <v>0</v>
      </c>
      <c r="Y110" s="331">
        <f t="shared" si="119"/>
        <v>0</v>
      </c>
      <c r="Z110" s="331">
        <f t="shared" si="120"/>
        <v>0</v>
      </c>
      <c r="AA110" s="331">
        <f t="shared" si="121"/>
        <v>0</v>
      </c>
      <c r="AB110" s="331">
        <f t="shared" si="122"/>
        <v>0</v>
      </c>
      <c r="AC110" s="331">
        <f t="shared" si="123"/>
        <v>0</v>
      </c>
      <c r="AD110" s="331">
        <f t="shared" si="124"/>
        <v>0</v>
      </c>
      <c r="AE110" s="331">
        <f t="shared" si="125"/>
        <v>0</v>
      </c>
      <c r="AF110" s="331">
        <f t="shared" si="126"/>
        <v>0</v>
      </c>
      <c r="AG110" s="331">
        <f t="shared" si="127"/>
        <v>0</v>
      </c>
      <c r="AH110" s="331">
        <f t="shared" si="128"/>
        <v>0</v>
      </c>
      <c r="AI110" s="329"/>
      <c r="AJ110" s="325"/>
      <c r="AK110" s="325">
        <f t="shared" si="62"/>
        <v>0</v>
      </c>
      <c r="AL110" s="325">
        <v>12</v>
      </c>
      <c r="AM110" s="330" t="e">
        <f t="shared" si="63"/>
        <v>#N/A</v>
      </c>
      <c r="AN110" s="330" t="e">
        <f t="shared" si="64"/>
        <v>#N/A</v>
      </c>
      <c r="AO110" s="330" t="e">
        <f t="shared" si="65"/>
        <v>#N/A</v>
      </c>
      <c r="AP110" s="330" t="e">
        <f t="shared" si="66"/>
        <v>#N/A</v>
      </c>
      <c r="AQ110" s="330" t="e">
        <f t="shared" si="67"/>
        <v>#N/A</v>
      </c>
      <c r="AR110" s="330"/>
      <c r="AS110" s="331">
        <f t="shared" si="129"/>
        <v>0</v>
      </c>
      <c r="AT110" s="325" t="e">
        <f t="shared" si="130"/>
        <v>#N/A</v>
      </c>
      <c r="AU110" s="325">
        <f t="shared" si="131"/>
        <v>0</v>
      </c>
      <c r="AV110" s="325">
        <f t="shared" si="132"/>
        <v>1</v>
      </c>
      <c r="AW110" s="334">
        <f t="shared" si="68"/>
        <v>304.79999999999995</v>
      </c>
      <c r="AX110" s="325">
        <f t="shared" si="133"/>
        <v>0</v>
      </c>
      <c r="AY110" s="325">
        <f t="shared" si="134"/>
        <v>0</v>
      </c>
      <c r="AZ110" s="325">
        <f t="shared" si="135"/>
        <v>0</v>
      </c>
      <c r="BA110" s="325">
        <f t="shared" si="136"/>
        <v>0</v>
      </c>
      <c r="BB110" s="325">
        <f t="shared" si="137"/>
        <v>0</v>
      </c>
      <c r="BC110" s="331">
        <f t="shared" si="138"/>
        <v>0</v>
      </c>
      <c r="BD110" s="331">
        <f t="shared" si="139"/>
        <v>0</v>
      </c>
      <c r="BE110" s="331">
        <f t="shared" si="140"/>
        <v>0</v>
      </c>
      <c r="BF110" s="331">
        <f t="shared" si="141"/>
        <v>0</v>
      </c>
      <c r="BG110" s="331">
        <f t="shared" si="142"/>
        <v>0</v>
      </c>
      <c r="BH110" s="331">
        <f t="shared" si="143"/>
        <v>0</v>
      </c>
      <c r="BI110" s="331">
        <f t="shared" si="144"/>
        <v>0</v>
      </c>
      <c r="BJ110" s="331">
        <f t="shared" si="145"/>
        <v>0</v>
      </c>
      <c r="BK110" s="331">
        <f t="shared" si="146"/>
        <v>0</v>
      </c>
      <c r="BL110" s="331">
        <f t="shared" si="147"/>
        <v>0</v>
      </c>
      <c r="BM110" s="331">
        <f t="shared" si="148"/>
        <v>0</v>
      </c>
      <c r="BN110" s="331">
        <f t="shared" si="149"/>
        <v>0</v>
      </c>
      <c r="BO110" s="331">
        <f t="shared" si="150"/>
        <v>0</v>
      </c>
      <c r="BP110" s="331">
        <f t="shared" si="151"/>
        <v>0</v>
      </c>
      <c r="BQ110" s="331">
        <f t="shared" si="152"/>
        <v>0</v>
      </c>
      <c r="BR110" s="329"/>
      <c r="BS110" s="325"/>
      <c r="BT110" s="325">
        <f t="shared" si="69"/>
        <v>0</v>
      </c>
      <c r="BU110" s="325">
        <v>12</v>
      </c>
      <c r="BV110" s="330" t="e">
        <f t="shared" si="70"/>
        <v>#N/A</v>
      </c>
      <c r="BW110" s="330" t="e">
        <f t="shared" si="71"/>
        <v>#N/A</v>
      </c>
      <c r="BX110" s="330" t="e">
        <f t="shared" si="72"/>
        <v>#N/A</v>
      </c>
      <c r="BY110" s="330" t="e">
        <f t="shared" si="73"/>
        <v>#N/A</v>
      </c>
      <c r="BZ110" s="330" t="e">
        <f t="shared" si="74"/>
        <v>#N/A</v>
      </c>
      <c r="CA110" s="330"/>
      <c r="CB110" s="331">
        <f t="shared" si="153"/>
        <v>0</v>
      </c>
      <c r="CC110" s="325" t="e">
        <f t="shared" si="154"/>
        <v>#N/A</v>
      </c>
      <c r="CD110" s="325">
        <f t="shared" si="155"/>
        <v>0</v>
      </c>
      <c r="CE110" s="325">
        <f t="shared" si="156"/>
        <v>1</v>
      </c>
      <c r="CF110" s="334">
        <f t="shared" si="75"/>
        <v>304.79999999999995</v>
      </c>
      <c r="CG110" s="325">
        <f t="shared" si="157"/>
        <v>0</v>
      </c>
      <c r="CH110" s="325">
        <f t="shared" si="158"/>
        <v>0</v>
      </c>
      <c r="CI110" s="325">
        <f t="shared" si="159"/>
        <v>0</v>
      </c>
      <c r="CJ110" s="325">
        <f t="shared" si="160"/>
        <v>0</v>
      </c>
      <c r="CK110" s="325">
        <f t="shared" si="161"/>
        <v>0</v>
      </c>
      <c r="CL110" s="331">
        <f t="shared" si="162"/>
        <v>0</v>
      </c>
      <c r="CM110" s="331">
        <f t="shared" si="163"/>
        <v>0</v>
      </c>
      <c r="CN110" s="331">
        <f t="shared" si="164"/>
        <v>0</v>
      </c>
      <c r="CO110" s="331">
        <f t="shared" si="165"/>
        <v>0</v>
      </c>
      <c r="CP110" s="331">
        <f t="shared" si="166"/>
        <v>0</v>
      </c>
      <c r="CQ110" s="331">
        <f t="shared" si="167"/>
        <v>0</v>
      </c>
      <c r="CR110" s="331">
        <f t="shared" si="168"/>
        <v>0</v>
      </c>
      <c r="CS110" s="331">
        <f t="shared" si="169"/>
        <v>0</v>
      </c>
      <c r="CT110" s="331">
        <f t="shared" si="170"/>
        <v>0</v>
      </c>
      <c r="CU110" s="331">
        <f t="shared" si="171"/>
        <v>0</v>
      </c>
      <c r="CV110" s="331">
        <f t="shared" si="172"/>
        <v>0</v>
      </c>
      <c r="CW110" s="331">
        <f t="shared" si="173"/>
        <v>0</v>
      </c>
      <c r="CX110" s="331">
        <f t="shared" si="174"/>
        <v>0</v>
      </c>
      <c r="CY110" s="331">
        <f t="shared" si="175"/>
        <v>0</v>
      </c>
      <c r="CZ110" s="331">
        <f t="shared" si="176"/>
        <v>0</v>
      </c>
      <c r="DA110" s="329"/>
      <c r="DB110" s="325"/>
      <c r="DC110" s="325">
        <f t="shared" si="76"/>
        <v>0</v>
      </c>
      <c r="DD110" s="325">
        <v>12</v>
      </c>
      <c r="DE110" s="330" t="e">
        <f t="shared" si="77"/>
        <v>#N/A</v>
      </c>
      <c r="DF110" s="330" t="e">
        <f t="shared" si="78"/>
        <v>#N/A</v>
      </c>
      <c r="DG110" s="330" t="e">
        <f t="shared" si="79"/>
        <v>#N/A</v>
      </c>
      <c r="DH110" s="330" t="e">
        <f t="shared" si="80"/>
        <v>#N/A</v>
      </c>
      <c r="DI110" s="330" t="e">
        <f t="shared" si="81"/>
        <v>#N/A</v>
      </c>
      <c r="DJ110" s="330"/>
      <c r="DK110" s="331">
        <f t="shared" si="177"/>
        <v>0</v>
      </c>
      <c r="DL110" s="325" t="e">
        <f t="shared" si="178"/>
        <v>#N/A</v>
      </c>
      <c r="DM110" s="325">
        <f t="shared" si="179"/>
        <v>0</v>
      </c>
      <c r="DN110" s="325">
        <f t="shared" si="180"/>
        <v>1</v>
      </c>
      <c r="DO110" s="334">
        <f t="shared" si="82"/>
        <v>304.79999999999995</v>
      </c>
      <c r="DP110" s="325">
        <f t="shared" si="181"/>
        <v>0</v>
      </c>
      <c r="DQ110" s="325">
        <f t="shared" si="182"/>
        <v>0</v>
      </c>
      <c r="DR110" s="325">
        <f t="shared" si="183"/>
        <v>0</v>
      </c>
      <c r="DS110" s="325">
        <f t="shared" si="184"/>
        <v>0</v>
      </c>
      <c r="DT110" s="325">
        <f t="shared" si="185"/>
        <v>0</v>
      </c>
      <c r="DU110" s="331">
        <f t="shared" si="186"/>
        <v>0</v>
      </c>
      <c r="DV110" s="331">
        <f t="shared" si="187"/>
        <v>0</v>
      </c>
      <c r="DW110" s="331">
        <f t="shared" si="188"/>
        <v>0</v>
      </c>
      <c r="DX110" s="331">
        <f t="shared" si="189"/>
        <v>0</v>
      </c>
      <c r="DY110" s="331">
        <f t="shared" si="190"/>
        <v>0</v>
      </c>
      <c r="DZ110" s="331">
        <f t="shared" si="191"/>
        <v>0</v>
      </c>
      <c r="EA110" s="331">
        <f t="shared" si="192"/>
        <v>0</v>
      </c>
      <c r="EB110" s="331">
        <f t="shared" si="193"/>
        <v>0</v>
      </c>
      <c r="EC110" s="331">
        <f t="shared" si="194"/>
        <v>0</v>
      </c>
      <c r="ED110" s="331">
        <f t="shared" si="195"/>
        <v>0</v>
      </c>
      <c r="EE110" s="331">
        <f t="shared" si="196"/>
        <v>0</v>
      </c>
      <c r="EF110" s="331">
        <f t="shared" si="197"/>
        <v>0</v>
      </c>
      <c r="EG110" s="331">
        <f t="shared" si="198"/>
        <v>0</v>
      </c>
      <c r="EH110" s="331">
        <f t="shared" si="199"/>
        <v>0</v>
      </c>
      <c r="EI110" s="331">
        <f t="shared" si="200"/>
        <v>0</v>
      </c>
      <c r="EJ110" s="329"/>
      <c r="EK110" s="325"/>
      <c r="EL110" s="325">
        <f t="shared" si="83"/>
        <v>0</v>
      </c>
      <c r="EM110" s="325">
        <v>12</v>
      </c>
      <c r="EN110" s="330" t="e">
        <f t="shared" si="84"/>
        <v>#N/A</v>
      </c>
      <c r="EO110" s="330" t="e">
        <f t="shared" si="85"/>
        <v>#N/A</v>
      </c>
      <c r="EP110" s="330" t="e">
        <f t="shared" si="86"/>
        <v>#N/A</v>
      </c>
      <c r="EQ110" s="330" t="e">
        <f t="shared" si="87"/>
        <v>#N/A</v>
      </c>
      <c r="ER110" s="330" t="e">
        <f t="shared" si="88"/>
        <v>#N/A</v>
      </c>
      <c r="ES110" s="330"/>
      <c r="ET110" s="331">
        <f t="shared" si="201"/>
        <v>0</v>
      </c>
      <c r="EU110" s="325" t="e">
        <f t="shared" si="202"/>
        <v>#N/A</v>
      </c>
      <c r="EV110" s="325">
        <f t="shared" si="203"/>
        <v>0</v>
      </c>
      <c r="EW110" s="325">
        <f t="shared" si="204"/>
        <v>1</v>
      </c>
      <c r="EX110" s="334">
        <f t="shared" si="89"/>
        <v>304.79999999999995</v>
      </c>
      <c r="EY110" s="325">
        <f t="shared" si="205"/>
        <v>0</v>
      </c>
      <c r="EZ110" s="325">
        <f t="shared" si="206"/>
        <v>0</v>
      </c>
      <c r="FA110" s="325">
        <f t="shared" si="207"/>
        <v>0</v>
      </c>
      <c r="FB110" s="325">
        <f t="shared" si="208"/>
        <v>0</v>
      </c>
      <c r="FC110" s="325">
        <f t="shared" si="209"/>
        <v>0</v>
      </c>
      <c r="FD110" s="331">
        <f t="shared" si="210"/>
        <v>0</v>
      </c>
      <c r="FE110" s="331">
        <f t="shared" si="211"/>
        <v>0</v>
      </c>
      <c r="FF110" s="331">
        <f t="shared" si="212"/>
        <v>0</v>
      </c>
      <c r="FG110" s="331">
        <f t="shared" si="213"/>
        <v>0</v>
      </c>
      <c r="FH110" s="331">
        <f t="shared" si="214"/>
        <v>0</v>
      </c>
      <c r="FI110" s="331">
        <f t="shared" si="215"/>
        <v>0</v>
      </c>
      <c r="FJ110" s="331">
        <f t="shared" si="216"/>
        <v>0</v>
      </c>
      <c r="FK110" s="331">
        <f t="shared" si="217"/>
        <v>0</v>
      </c>
      <c r="FL110" s="331">
        <f t="shared" si="218"/>
        <v>0</v>
      </c>
      <c r="FM110" s="331">
        <f t="shared" si="219"/>
        <v>0</v>
      </c>
      <c r="FN110" s="331">
        <f t="shared" si="220"/>
        <v>0</v>
      </c>
      <c r="FO110" s="331">
        <f t="shared" si="221"/>
        <v>0</v>
      </c>
      <c r="FP110" s="331">
        <f t="shared" si="222"/>
        <v>0</v>
      </c>
      <c r="FQ110" s="331">
        <f t="shared" si="223"/>
        <v>0</v>
      </c>
      <c r="FR110" s="331">
        <f t="shared" si="224"/>
        <v>0</v>
      </c>
      <c r="FS110" s="329"/>
      <c r="FT110" s="325"/>
      <c r="FU110" s="325">
        <f t="shared" si="90"/>
        <v>0</v>
      </c>
      <c r="FV110" s="325">
        <v>12</v>
      </c>
      <c r="FW110" s="330" t="e">
        <f t="shared" si="91"/>
        <v>#N/A</v>
      </c>
      <c r="FX110" s="330" t="e">
        <f t="shared" si="92"/>
        <v>#N/A</v>
      </c>
      <c r="FY110" s="330" t="e">
        <f t="shared" si="93"/>
        <v>#N/A</v>
      </c>
      <c r="FZ110" s="330" t="e">
        <f t="shared" si="94"/>
        <v>#N/A</v>
      </c>
      <c r="GA110" s="330" t="e">
        <f t="shared" si="95"/>
        <v>#N/A</v>
      </c>
      <c r="GB110" s="330"/>
      <c r="GC110" s="331">
        <f t="shared" si="225"/>
        <v>0</v>
      </c>
      <c r="GD110" s="325" t="e">
        <f t="shared" si="226"/>
        <v>#N/A</v>
      </c>
      <c r="GE110" s="325">
        <f t="shared" si="227"/>
        <v>0</v>
      </c>
      <c r="GF110" s="325">
        <f t="shared" si="228"/>
        <v>1</v>
      </c>
      <c r="GG110" s="334">
        <f t="shared" si="96"/>
        <v>304.79999999999995</v>
      </c>
      <c r="GH110" s="325">
        <f t="shared" si="229"/>
        <v>0</v>
      </c>
      <c r="GI110" s="325">
        <f t="shared" si="230"/>
        <v>0</v>
      </c>
      <c r="GJ110" s="325">
        <f t="shared" si="231"/>
        <v>0</v>
      </c>
      <c r="GK110" s="325">
        <f t="shared" si="232"/>
        <v>0</v>
      </c>
      <c r="GL110" s="325">
        <f t="shared" si="233"/>
        <v>0</v>
      </c>
      <c r="GM110" s="331">
        <f t="shared" si="234"/>
        <v>0</v>
      </c>
      <c r="GN110" s="331">
        <f t="shared" si="235"/>
        <v>0</v>
      </c>
      <c r="GO110" s="331">
        <f t="shared" si="236"/>
        <v>0</v>
      </c>
      <c r="GP110" s="331">
        <f t="shared" si="237"/>
        <v>0</v>
      </c>
      <c r="GQ110" s="331">
        <f t="shared" si="238"/>
        <v>0</v>
      </c>
      <c r="GR110" s="331">
        <f t="shared" si="239"/>
        <v>0</v>
      </c>
      <c r="GS110" s="331">
        <f t="shared" si="240"/>
        <v>0</v>
      </c>
      <c r="GT110" s="331">
        <f t="shared" si="241"/>
        <v>0</v>
      </c>
      <c r="GU110" s="331">
        <f t="shared" si="242"/>
        <v>0</v>
      </c>
      <c r="GV110" s="331">
        <f t="shared" si="243"/>
        <v>0</v>
      </c>
      <c r="GW110" s="331">
        <f t="shared" si="244"/>
        <v>0</v>
      </c>
      <c r="GX110" s="331">
        <f t="shared" si="245"/>
        <v>0</v>
      </c>
      <c r="GY110" s="331">
        <f t="shared" si="246"/>
        <v>0</v>
      </c>
      <c r="GZ110" s="331">
        <f t="shared" si="247"/>
        <v>0</v>
      </c>
      <c r="HA110" s="331">
        <f t="shared" si="248"/>
        <v>0</v>
      </c>
      <c r="HB110" s="329"/>
      <c r="HC110" s="325"/>
      <c r="HD110" s="325">
        <f t="shared" si="97"/>
        <v>0</v>
      </c>
      <c r="HE110" s="325">
        <v>12</v>
      </c>
      <c r="HF110" s="330" t="e">
        <f t="shared" si="98"/>
        <v>#N/A</v>
      </c>
      <c r="HG110" s="330" t="e">
        <f t="shared" si="99"/>
        <v>#N/A</v>
      </c>
      <c r="HH110" s="330" t="e">
        <f t="shared" si="100"/>
        <v>#N/A</v>
      </c>
      <c r="HI110" s="330" t="e">
        <f t="shared" si="101"/>
        <v>#N/A</v>
      </c>
      <c r="HJ110" s="330" t="e">
        <f t="shared" si="102"/>
        <v>#N/A</v>
      </c>
      <c r="HK110" s="330"/>
      <c r="HL110" s="331">
        <f t="shared" si="249"/>
        <v>0</v>
      </c>
      <c r="HM110" s="325" t="e">
        <f t="shared" si="250"/>
        <v>#N/A</v>
      </c>
      <c r="HN110" s="325">
        <f t="shared" si="251"/>
        <v>0</v>
      </c>
      <c r="HO110" s="325">
        <f t="shared" si="252"/>
        <v>1</v>
      </c>
      <c r="HP110" s="334">
        <f t="shared" si="103"/>
        <v>304.79999999999995</v>
      </c>
      <c r="HQ110" s="325">
        <f t="shared" si="253"/>
        <v>0</v>
      </c>
      <c r="HR110" s="325">
        <f t="shared" si="254"/>
        <v>0</v>
      </c>
      <c r="HS110" s="325">
        <f t="shared" si="255"/>
        <v>0</v>
      </c>
      <c r="HT110" s="325">
        <f t="shared" si="256"/>
        <v>0</v>
      </c>
      <c r="HU110" s="325">
        <f t="shared" si="257"/>
        <v>0</v>
      </c>
      <c r="HV110" s="331">
        <f t="shared" si="258"/>
        <v>0</v>
      </c>
      <c r="HW110" s="331">
        <f t="shared" si="259"/>
        <v>0</v>
      </c>
      <c r="HX110" s="331">
        <f t="shared" si="260"/>
        <v>0</v>
      </c>
      <c r="HY110" s="331">
        <f t="shared" si="261"/>
        <v>0</v>
      </c>
      <c r="HZ110" s="331">
        <f t="shared" si="262"/>
        <v>0</v>
      </c>
      <c r="IA110" s="331">
        <f t="shared" si="263"/>
        <v>0</v>
      </c>
      <c r="IB110" s="331">
        <f t="shared" si="264"/>
        <v>0</v>
      </c>
      <c r="IC110" s="331">
        <f t="shared" si="265"/>
        <v>0</v>
      </c>
      <c r="ID110" s="331">
        <f t="shared" si="266"/>
        <v>0</v>
      </c>
      <c r="IE110" s="331">
        <f t="shared" si="267"/>
        <v>0</v>
      </c>
      <c r="IF110" s="331">
        <f t="shared" si="268"/>
        <v>0</v>
      </c>
      <c r="IG110" s="331">
        <f t="shared" si="269"/>
        <v>0</v>
      </c>
      <c r="IH110" s="331">
        <f t="shared" si="270"/>
        <v>0</v>
      </c>
      <c r="II110" s="331">
        <f t="shared" si="271"/>
        <v>0</v>
      </c>
      <c r="IJ110" s="331">
        <f t="shared" si="272"/>
        <v>0</v>
      </c>
      <c r="IK110" s="329"/>
    </row>
    <row r="111" spans="2:245" x14ac:dyDescent="0.3">
      <c r="B111" s="325">
        <f t="shared" si="56"/>
        <v>0</v>
      </c>
      <c r="C111" s="325">
        <v>13</v>
      </c>
      <c r="D111" s="330" t="e">
        <f t="shared" si="57"/>
        <v>#N/A</v>
      </c>
      <c r="E111" s="330" t="e">
        <f t="shared" si="58"/>
        <v>#N/A</v>
      </c>
      <c r="F111" s="330" t="e">
        <f t="shared" si="59"/>
        <v>#N/A</v>
      </c>
      <c r="G111" s="386" t="e">
        <f t="shared" si="104"/>
        <v>#N/A</v>
      </c>
      <c r="H111" s="386" t="e">
        <f t="shared" si="60"/>
        <v>#N/A</v>
      </c>
      <c r="I111" s="330"/>
      <c r="J111" s="331">
        <f t="shared" si="105"/>
        <v>0</v>
      </c>
      <c r="K111" s="325" t="e">
        <f t="shared" si="106"/>
        <v>#N/A</v>
      </c>
      <c r="L111" s="325">
        <f t="shared" si="107"/>
        <v>0</v>
      </c>
      <c r="M111" s="325">
        <f t="shared" si="108"/>
        <v>1</v>
      </c>
      <c r="N111" s="334">
        <f t="shared" si="61"/>
        <v>330.2</v>
      </c>
      <c r="O111" s="325">
        <f t="shared" si="109"/>
        <v>0</v>
      </c>
      <c r="P111" s="325">
        <f t="shared" si="110"/>
        <v>0</v>
      </c>
      <c r="Q111" s="325">
        <f t="shared" si="111"/>
        <v>0</v>
      </c>
      <c r="R111" s="325">
        <f t="shared" si="112"/>
        <v>0</v>
      </c>
      <c r="S111" s="325">
        <f t="shared" si="113"/>
        <v>0</v>
      </c>
      <c r="T111" s="331">
        <f t="shared" si="114"/>
        <v>0</v>
      </c>
      <c r="U111" s="331">
        <f t="shared" si="115"/>
        <v>0</v>
      </c>
      <c r="V111" s="331">
        <f t="shared" si="116"/>
        <v>0</v>
      </c>
      <c r="W111" s="331">
        <f t="shared" si="117"/>
        <v>0</v>
      </c>
      <c r="X111" s="331">
        <f t="shared" si="118"/>
        <v>0</v>
      </c>
      <c r="Y111" s="331">
        <f t="shared" si="119"/>
        <v>0</v>
      </c>
      <c r="Z111" s="331">
        <f t="shared" si="120"/>
        <v>0</v>
      </c>
      <c r="AA111" s="331">
        <f t="shared" si="121"/>
        <v>0</v>
      </c>
      <c r="AB111" s="331">
        <f t="shared" si="122"/>
        <v>0</v>
      </c>
      <c r="AC111" s="331">
        <f t="shared" si="123"/>
        <v>0</v>
      </c>
      <c r="AD111" s="331">
        <f t="shared" si="124"/>
        <v>0</v>
      </c>
      <c r="AE111" s="331">
        <f t="shared" si="125"/>
        <v>0</v>
      </c>
      <c r="AF111" s="331">
        <f t="shared" si="126"/>
        <v>0</v>
      </c>
      <c r="AG111" s="331">
        <f t="shared" si="127"/>
        <v>0</v>
      </c>
      <c r="AH111" s="331">
        <f t="shared" si="128"/>
        <v>0</v>
      </c>
      <c r="AI111" s="329"/>
      <c r="AJ111" s="325"/>
      <c r="AK111" s="325">
        <f t="shared" si="62"/>
        <v>0</v>
      </c>
      <c r="AL111" s="325">
        <v>13</v>
      </c>
      <c r="AM111" s="330" t="e">
        <f t="shared" si="63"/>
        <v>#N/A</v>
      </c>
      <c r="AN111" s="330" t="e">
        <f t="shared" si="64"/>
        <v>#N/A</v>
      </c>
      <c r="AO111" s="330" t="e">
        <f t="shared" si="65"/>
        <v>#N/A</v>
      </c>
      <c r="AP111" s="330" t="e">
        <f t="shared" si="66"/>
        <v>#N/A</v>
      </c>
      <c r="AQ111" s="330" t="e">
        <f t="shared" si="67"/>
        <v>#N/A</v>
      </c>
      <c r="AR111" s="330"/>
      <c r="AS111" s="331">
        <f t="shared" si="129"/>
        <v>0</v>
      </c>
      <c r="AT111" s="325" t="e">
        <f t="shared" si="130"/>
        <v>#N/A</v>
      </c>
      <c r="AU111" s="325">
        <f t="shared" si="131"/>
        <v>0</v>
      </c>
      <c r="AV111" s="325">
        <f t="shared" si="132"/>
        <v>1</v>
      </c>
      <c r="AW111" s="334">
        <f t="shared" si="68"/>
        <v>330.2</v>
      </c>
      <c r="AX111" s="325">
        <f t="shared" si="133"/>
        <v>0</v>
      </c>
      <c r="AY111" s="325">
        <f t="shared" si="134"/>
        <v>0</v>
      </c>
      <c r="AZ111" s="325">
        <f t="shared" si="135"/>
        <v>0</v>
      </c>
      <c r="BA111" s="325">
        <f t="shared" si="136"/>
        <v>0</v>
      </c>
      <c r="BB111" s="325">
        <f t="shared" si="137"/>
        <v>0</v>
      </c>
      <c r="BC111" s="331">
        <f t="shared" si="138"/>
        <v>0</v>
      </c>
      <c r="BD111" s="331">
        <f t="shared" si="139"/>
        <v>0</v>
      </c>
      <c r="BE111" s="331">
        <f t="shared" si="140"/>
        <v>0</v>
      </c>
      <c r="BF111" s="331">
        <f t="shared" si="141"/>
        <v>0</v>
      </c>
      <c r="BG111" s="331">
        <f t="shared" si="142"/>
        <v>0</v>
      </c>
      <c r="BH111" s="331">
        <f t="shared" si="143"/>
        <v>0</v>
      </c>
      <c r="BI111" s="331">
        <f t="shared" si="144"/>
        <v>0</v>
      </c>
      <c r="BJ111" s="331">
        <f t="shared" si="145"/>
        <v>0</v>
      </c>
      <c r="BK111" s="331">
        <f t="shared" si="146"/>
        <v>0</v>
      </c>
      <c r="BL111" s="331">
        <f t="shared" si="147"/>
        <v>0</v>
      </c>
      <c r="BM111" s="331">
        <f t="shared" si="148"/>
        <v>0</v>
      </c>
      <c r="BN111" s="331">
        <f t="shared" si="149"/>
        <v>0</v>
      </c>
      <c r="BO111" s="331">
        <f t="shared" si="150"/>
        <v>0</v>
      </c>
      <c r="BP111" s="331">
        <f t="shared" si="151"/>
        <v>0</v>
      </c>
      <c r="BQ111" s="331">
        <f t="shared" si="152"/>
        <v>0</v>
      </c>
      <c r="BR111" s="329"/>
      <c r="BS111" s="325"/>
      <c r="BT111" s="325">
        <f t="shared" si="69"/>
        <v>0</v>
      </c>
      <c r="BU111" s="325">
        <v>13</v>
      </c>
      <c r="BV111" s="330" t="e">
        <f t="shared" si="70"/>
        <v>#N/A</v>
      </c>
      <c r="BW111" s="330" t="e">
        <f t="shared" si="71"/>
        <v>#N/A</v>
      </c>
      <c r="BX111" s="330" t="e">
        <f t="shared" si="72"/>
        <v>#N/A</v>
      </c>
      <c r="BY111" s="330" t="e">
        <f t="shared" si="73"/>
        <v>#N/A</v>
      </c>
      <c r="BZ111" s="330" t="e">
        <f t="shared" si="74"/>
        <v>#N/A</v>
      </c>
      <c r="CA111" s="330"/>
      <c r="CB111" s="331">
        <f t="shared" si="153"/>
        <v>0</v>
      </c>
      <c r="CC111" s="325" t="e">
        <f t="shared" si="154"/>
        <v>#N/A</v>
      </c>
      <c r="CD111" s="325">
        <f t="shared" si="155"/>
        <v>0</v>
      </c>
      <c r="CE111" s="325">
        <f t="shared" si="156"/>
        <v>1</v>
      </c>
      <c r="CF111" s="334">
        <f t="shared" si="75"/>
        <v>330.2</v>
      </c>
      <c r="CG111" s="325">
        <f t="shared" si="157"/>
        <v>0</v>
      </c>
      <c r="CH111" s="325">
        <f t="shared" si="158"/>
        <v>0</v>
      </c>
      <c r="CI111" s="325">
        <f t="shared" si="159"/>
        <v>0</v>
      </c>
      <c r="CJ111" s="325">
        <f t="shared" si="160"/>
        <v>0</v>
      </c>
      <c r="CK111" s="325">
        <f t="shared" si="161"/>
        <v>0</v>
      </c>
      <c r="CL111" s="331">
        <f t="shared" si="162"/>
        <v>0</v>
      </c>
      <c r="CM111" s="331">
        <f t="shared" si="163"/>
        <v>0</v>
      </c>
      <c r="CN111" s="331">
        <f t="shared" si="164"/>
        <v>0</v>
      </c>
      <c r="CO111" s="331">
        <f t="shared" si="165"/>
        <v>0</v>
      </c>
      <c r="CP111" s="331">
        <f t="shared" si="166"/>
        <v>0</v>
      </c>
      <c r="CQ111" s="331">
        <f t="shared" si="167"/>
        <v>0</v>
      </c>
      <c r="CR111" s="331">
        <f t="shared" si="168"/>
        <v>0</v>
      </c>
      <c r="CS111" s="331">
        <f t="shared" si="169"/>
        <v>0</v>
      </c>
      <c r="CT111" s="331">
        <f t="shared" si="170"/>
        <v>0</v>
      </c>
      <c r="CU111" s="331">
        <f t="shared" si="171"/>
        <v>0</v>
      </c>
      <c r="CV111" s="331">
        <f t="shared" si="172"/>
        <v>0</v>
      </c>
      <c r="CW111" s="331">
        <f t="shared" si="173"/>
        <v>0</v>
      </c>
      <c r="CX111" s="331">
        <f t="shared" si="174"/>
        <v>0</v>
      </c>
      <c r="CY111" s="331">
        <f t="shared" si="175"/>
        <v>0</v>
      </c>
      <c r="CZ111" s="331">
        <f t="shared" si="176"/>
        <v>0</v>
      </c>
      <c r="DA111" s="329"/>
      <c r="DB111" s="325"/>
      <c r="DC111" s="325">
        <f t="shared" si="76"/>
        <v>0</v>
      </c>
      <c r="DD111" s="325">
        <v>13</v>
      </c>
      <c r="DE111" s="330" t="e">
        <f t="shared" si="77"/>
        <v>#N/A</v>
      </c>
      <c r="DF111" s="330" t="e">
        <f t="shared" si="78"/>
        <v>#N/A</v>
      </c>
      <c r="DG111" s="330" t="e">
        <f t="shared" si="79"/>
        <v>#N/A</v>
      </c>
      <c r="DH111" s="330" t="e">
        <f t="shared" si="80"/>
        <v>#N/A</v>
      </c>
      <c r="DI111" s="330" t="e">
        <f t="shared" si="81"/>
        <v>#N/A</v>
      </c>
      <c r="DJ111" s="330"/>
      <c r="DK111" s="331">
        <f t="shared" si="177"/>
        <v>0</v>
      </c>
      <c r="DL111" s="325" t="e">
        <f t="shared" si="178"/>
        <v>#N/A</v>
      </c>
      <c r="DM111" s="325">
        <f t="shared" si="179"/>
        <v>0</v>
      </c>
      <c r="DN111" s="325">
        <f t="shared" si="180"/>
        <v>1</v>
      </c>
      <c r="DO111" s="334">
        <f t="shared" si="82"/>
        <v>330.2</v>
      </c>
      <c r="DP111" s="325">
        <f t="shared" si="181"/>
        <v>0</v>
      </c>
      <c r="DQ111" s="325">
        <f t="shared" si="182"/>
        <v>0</v>
      </c>
      <c r="DR111" s="325">
        <f t="shared" si="183"/>
        <v>0</v>
      </c>
      <c r="DS111" s="325">
        <f t="shared" si="184"/>
        <v>0</v>
      </c>
      <c r="DT111" s="325">
        <f t="shared" si="185"/>
        <v>0</v>
      </c>
      <c r="DU111" s="331">
        <f t="shared" si="186"/>
        <v>0</v>
      </c>
      <c r="DV111" s="331">
        <f t="shared" si="187"/>
        <v>0</v>
      </c>
      <c r="DW111" s="331">
        <f t="shared" si="188"/>
        <v>0</v>
      </c>
      <c r="DX111" s="331">
        <f t="shared" si="189"/>
        <v>0</v>
      </c>
      <c r="DY111" s="331">
        <f t="shared" si="190"/>
        <v>0</v>
      </c>
      <c r="DZ111" s="331">
        <f t="shared" si="191"/>
        <v>0</v>
      </c>
      <c r="EA111" s="331">
        <f t="shared" si="192"/>
        <v>0</v>
      </c>
      <c r="EB111" s="331">
        <f t="shared" si="193"/>
        <v>0</v>
      </c>
      <c r="EC111" s="331">
        <f t="shared" si="194"/>
        <v>0</v>
      </c>
      <c r="ED111" s="331">
        <f t="shared" si="195"/>
        <v>0</v>
      </c>
      <c r="EE111" s="331">
        <f t="shared" si="196"/>
        <v>0</v>
      </c>
      <c r="EF111" s="331">
        <f t="shared" si="197"/>
        <v>0</v>
      </c>
      <c r="EG111" s="331">
        <f t="shared" si="198"/>
        <v>0</v>
      </c>
      <c r="EH111" s="331">
        <f t="shared" si="199"/>
        <v>0</v>
      </c>
      <c r="EI111" s="331">
        <f t="shared" si="200"/>
        <v>0</v>
      </c>
      <c r="EJ111" s="329"/>
      <c r="EK111" s="325"/>
      <c r="EL111" s="325">
        <f t="shared" si="83"/>
        <v>0</v>
      </c>
      <c r="EM111" s="325">
        <v>13</v>
      </c>
      <c r="EN111" s="330" t="e">
        <f t="shared" si="84"/>
        <v>#N/A</v>
      </c>
      <c r="EO111" s="330" t="e">
        <f t="shared" si="85"/>
        <v>#N/A</v>
      </c>
      <c r="EP111" s="330" t="e">
        <f t="shared" si="86"/>
        <v>#N/A</v>
      </c>
      <c r="EQ111" s="330" t="e">
        <f t="shared" si="87"/>
        <v>#N/A</v>
      </c>
      <c r="ER111" s="330" t="e">
        <f t="shared" si="88"/>
        <v>#N/A</v>
      </c>
      <c r="ES111" s="330"/>
      <c r="ET111" s="331">
        <f t="shared" si="201"/>
        <v>0</v>
      </c>
      <c r="EU111" s="325" t="e">
        <f t="shared" si="202"/>
        <v>#N/A</v>
      </c>
      <c r="EV111" s="325">
        <f t="shared" si="203"/>
        <v>0</v>
      </c>
      <c r="EW111" s="325">
        <f t="shared" si="204"/>
        <v>1</v>
      </c>
      <c r="EX111" s="334">
        <f t="shared" si="89"/>
        <v>330.2</v>
      </c>
      <c r="EY111" s="325">
        <f t="shared" si="205"/>
        <v>0</v>
      </c>
      <c r="EZ111" s="325">
        <f t="shared" si="206"/>
        <v>0</v>
      </c>
      <c r="FA111" s="325">
        <f t="shared" si="207"/>
        <v>0</v>
      </c>
      <c r="FB111" s="325">
        <f t="shared" si="208"/>
        <v>0</v>
      </c>
      <c r="FC111" s="325">
        <f t="shared" si="209"/>
        <v>0</v>
      </c>
      <c r="FD111" s="331">
        <f t="shared" si="210"/>
        <v>0</v>
      </c>
      <c r="FE111" s="331">
        <f t="shared" si="211"/>
        <v>0</v>
      </c>
      <c r="FF111" s="331">
        <f t="shared" si="212"/>
        <v>0</v>
      </c>
      <c r="FG111" s="331">
        <f t="shared" si="213"/>
        <v>0</v>
      </c>
      <c r="FH111" s="331">
        <f t="shared" si="214"/>
        <v>0</v>
      </c>
      <c r="FI111" s="331">
        <f t="shared" si="215"/>
        <v>0</v>
      </c>
      <c r="FJ111" s="331">
        <f t="shared" si="216"/>
        <v>0</v>
      </c>
      <c r="FK111" s="331">
        <f t="shared" si="217"/>
        <v>0</v>
      </c>
      <c r="FL111" s="331">
        <f t="shared" si="218"/>
        <v>0</v>
      </c>
      <c r="FM111" s="331">
        <f t="shared" si="219"/>
        <v>0</v>
      </c>
      <c r="FN111" s="331">
        <f t="shared" si="220"/>
        <v>0</v>
      </c>
      <c r="FO111" s="331">
        <f t="shared" si="221"/>
        <v>0</v>
      </c>
      <c r="FP111" s="331">
        <f t="shared" si="222"/>
        <v>0</v>
      </c>
      <c r="FQ111" s="331">
        <f t="shared" si="223"/>
        <v>0</v>
      </c>
      <c r="FR111" s="331">
        <f t="shared" si="224"/>
        <v>0</v>
      </c>
      <c r="FS111" s="329"/>
      <c r="FT111" s="325"/>
      <c r="FU111" s="325">
        <f t="shared" si="90"/>
        <v>0</v>
      </c>
      <c r="FV111" s="325">
        <v>13</v>
      </c>
      <c r="FW111" s="330" t="e">
        <f t="shared" si="91"/>
        <v>#N/A</v>
      </c>
      <c r="FX111" s="330" t="e">
        <f t="shared" si="92"/>
        <v>#N/A</v>
      </c>
      <c r="FY111" s="330" t="e">
        <f t="shared" si="93"/>
        <v>#N/A</v>
      </c>
      <c r="FZ111" s="330" t="e">
        <f t="shared" si="94"/>
        <v>#N/A</v>
      </c>
      <c r="GA111" s="330" t="e">
        <f t="shared" si="95"/>
        <v>#N/A</v>
      </c>
      <c r="GB111" s="330"/>
      <c r="GC111" s="331">
        <f t="shared" si="225"/>
        <v>0</v>
      </c>
      <c r="GD111" s="325" t="e">
        <f t="shared" si="226"/>
        <v>#N/A</v>
      </c>
      <c r="GE111" s="325">
        <f t="shared" si="227"/>
        <v>0</v>
      </c>
      <c r="GF111" s="325">
        <f t="shared" si="228"/>
        <v>1</v>
      </c>
      <c r="GG111" s="334">
        <f t="shared" si="96"/>
        <v>330.2</v>
      </c>
      <c r="GH111" s="325">
        <f t="shared" si="229"/>
        <v>0</v>
      </c>
      <c r="GI111" s="325">
        <f t="shared" si="230"/>
        <v>0</v>
      </c>
      <c r="GJ111" s="325">
        <f t="shared" si="231"/>
        <v>0</v>
      </c>
      <c r="GK111" s="325">
        <f t="shared" si="232"/>
        <v>0</v>
      </c>
      <c r="GL111" s="325">
        <f t="shared" si="233"/>
        <v>0</v>
      </c>
      <c r="GM111" s="331">
        <f t="shared" si="234"/>
        <v>0</v>
      </c>
      <c r="GN111" s="331">
        <f t="shared" si="235"/>
        <v>0</v>
      </c>
      <c r="GO111" s="331">
        <f t="shared" si="236"/>
        <v>0</v>
      </c>
      <c r="GP111" s="331">
        <f t="shared" si="237"/>
        <v>0</v>
      </c>
      <c r="GQ111" s="331">
        <f t="shared" si="238"/>
        <v>0</v>
      </c>
      <c r="GR111" s="331">
        <f t="shared" si="239"/>
        <v>0</v>
      </c>
      <c r="GS111" s="331">
        <f t="shared" si="240"/>
        <v>0</v>
      </c>
      <c r="GT111" s="331">
        <f t="shared" si="241"/>
        <v>0</v>
      </c>
      <c r="GU111" s="331">
        <f t="shared" si="242"/>
        <v>0</v>
      </c>
      <c r="GV111" s="331">
        <f t="shared" si="243"/>
        <v>0</v>
      </c>
      <c r="GW111" s="331">
        <f t="shared" si="244"/>
        <v>0</v>
      </c>
      <c r="GX111" s="331">
        <f t="shared" si="245"/>
        <v>0</v>
      </c>
      <c r="GY111" s="331">
        <f t="shared" si="246"/>
        <v>0</v>
      </c>
      <c r="GZ111" s="331">
        <f t="shared" si="247"/>
        <v>0</v>
      </c>
      <c r="HA111" s="331">
        <f t="shared" si="248"/>
        <v>0</v>
      </c>
      <c r="HB111" s="329"/>
      <c r="HC111" s="325"/>
      <c r="HD111" s="325">
        <f t="shared" si="97"/>
        <v>0</v>
      </c>
      <c r="HE111" s="325">
        <v>13</v>
      </c>
      <c r="HF111" s="330" t="e">
        <f t="shared" si="98"/>
        <v>#N/A</v>
      </c>
      <c r="HG111" s="330" t="e">
        <f t="shared" si="99"/>
        <v>#N/A</v>
      </c>
      <c r="HH111" s="330" t="e">
        <f t="shared" si="100"/>
        <v>#N/A</v>
      </c>
      <c r="HI111" s="330" t="e">
        <f t="shared" si="101"/>
        <v>#N/A</v>
      </c>
      <c r="HJ111" s="330" t="e">
        <f t="shared" si="102"/>
        <v>#N/A</v>
      </c>
      <c r="HK111" s="330"/>
      <c r="HL111" s="331">
        <f t="shared" si="249"/>
        <v>0</v>
      </c>
      <c r="HM111" s="325" t="e">
        <f t="shared" si="250"/>
        <v>#N/A</v>
      </c>
      <c r="HN111" s="325">
        <f t="shared" si="251"/>
        <v>0</v>
      </c>
      <c r="HO111" s="325">
        <f t="shared" si="252"/>
        <v>1</v>
      </c>
      <c r="HP111" s="334">
        <f t="shared" si="103"/>
        <v>330.2</v>
      </c>
      <c r="HQ111" s="325">
        <f t="shared" si="253"/>
        <v>0</v>
      </c>
      <c r="HR111" s="325">
        <f t="shared" si="254"/>
        <v>0</v>
      </c>
      <c r="HS111" s="325">
        <f t="shared" si="255"/>
        <v>0</v>
      </c>
      <c r="HT111" s="325">
        <f t="shared" si="256"/>
        <v>0</v>
      </c>
      <c r="HU111" s="325">
        <f t="shared" si="257"/>
        <v>0</v>
      </c>
      <c r="HV111" s="331">
        <f t="shared" si="258"/>
        <v>0</v>
      </c>
      <c r="HW111" s="331">
        <f t="shared" si="259"/>
        <v>0</v>
      </c>
      <c r="HX111" s="331">
        <f t="shared" si="260"/>
        <v>0</v>
      </c>
      <c r="HY111" s="331">
        <f t="shared" si="261"/>
        <v>0</v>
      </c>
      <c r="HZ111" s="331">
        <f t="shared" si="262"/>
        <v>0</v>
      </c>
      <c r="IA111" s="331">
        <f t="shared" si="263"/>
        <v>0</v>
      </c>
      <c r="IB111" s="331">
        <f t="shared" si="264"/>
        <v>0</v>
      </c>
      <c r="IC111" s="331">
        <f t="shared" si="265"/>
        <v>0</v>
      </c>
      <c r="ID111" s="331">
        <f t="shared" si="266"/>
        <v>0</v>
      </c>
      <c r="IE111" s="331">
        <f t="shared" si="267"/>
        <v>0</v>
      </c>
      <c r="IF111" s="331">
        <f t="shared" si="268"/>
        <v>0</v>
      </c>
      <c r="IG111" s="331">
        <f t="shared" si="269"/>
        <v>0</v>
      </c>
      <c r="IH111" s="331">
        <f t="shared" si="270"/>
        <v>0</v>
      </c>
      <c r="II111" s="331">
        <f t="shared" si="271"/>
        <v>0</v>
      </c>
      <c r="IJ111" s="331">
        <f t="shared" si="272"/>
        <v>0</v>
      </c>
      <c r="IK111" s="329"/>
    </row>
    <row r="112" spans="2:245" x14ac:dyDescent="0.3">
      <c r="B112" s="325">
        <f t="shared" si="56"/>
        <v>0</v>
      </c>
      <c r="C112" s="325">
        <v>14</v>
      </c>
      <c r="D112" s="330" t="e">
        <f t="shared" si="57"/>
        <v>#N/A</v>
      </c>
      <c r="E112" s="330" t="e">
        <f t="shared" si="58"/>
        <v>#N/A</v>
      </c>
      <c r="F112" s="330" t="e">
        <f t="shared" si="59"/>
        <v>#N/A</v>
      </c>
      <c r="G112" s="386" t="e">
        <f t="shared" si="104"/>
        <v>#N/A</v>
      </c>
      <c r="H112" s="386" t="e">
        <f t="shared" si="60"/>
        <v>#N/A</v>
      </c>
      <c r="I112" s="330"/>
      <c r="J112" s="331">
        <f t="shared" si="105"/>
        <v>0</v>
      </c>
      <c r="K112" s="325" t="e">
        <f t="shared" si="106"/>
        <v>#N/A</v>
      </c>
      <c r="L112" s="325">
        <f t="shared" si="107"/>
        <v>0</v>
      </c>
      <c r="M112" s="325">
        <f t="shared" si="108"/>
        <v>1</v>
      </c>
      <c r="N112" s="334">
        <f t="shared" si="61"/>
        <v>355.59999999999997</v>
      </c>
      <c r="O112" s="325">
        <f t="shared" si="109"/>
        <v>0</v>
      </c>
      <c r="P112" s="325">
        <f t="shared" si="110"/>
        <v>0</v>
      </c>
      <c r="Q112" s="325">
        <f t="shared" si="111"/>
        <v>0</v>
      </c>
      <c r="R112" s="325">
        <f t="shared" si="112"/>
        <v>0</v>
      </c>
      <c r="S112" s="325">
        <f t="shared" si="113"/>
        <v>0</v>
      </c>
      <c r="T112" s="331">
        <f t="shared" si="114"/>
        <v>0</v>
      </c>
      <c r="U112" s="331">
        <f t="shared" si="115"/>
        <v>0</v>
      </c>
      <c r="V112" s="331">
        <f t="shared" si="116"/>
        <v>0</v>
      </c>
      <c r="W112" s="331">
        <f t="shared" si="117"/>
        <v>0</v>
      </c>
      <c r="X112" s="331">
        <f t="shared" si="118"/>
        <v>0</v>
      </c>
      <c r="Y112" s="331">
        <f t="shared" si="119"/>
        <v>0</v>
      </c>
      <c r="Z112" s="331">
        <f t="shared" si="120"/>
        <v>0</v>
      </c>
      <c r="AA112" s="331">
        <f t="shared" si="121"/>
        <v>0</v>
      </c>
      <c r="AB112" s="331">
        <f t="shared" si="122"/>
        <v>0</v>
      </c>
      <c r="AC112" s="331">
        <f t="shared" si="123"/>
        <v>0</v>
      </c>
      <c r="AD112" s="331">
        <f t="shared" si="124"/>
        <v>0</v>
      </c>
      <c r="AE112" s="331">
        <f t="shared" si="125"/>
        <v>0</v>
      </c>
      <c r="AF112" s="331">
        <f t="shared" si="126"/>
        <v>0</v>
      </c>
      <c r="AG112" s="331">
        <f t="shared" si="127"/>
        <v>0</v>
      </c>
      <c r="AH112" s="331">
        <f t="shared" si="128"/>
        <v>0</v>
      </c>
      <c r="AI112" s="329"/>
      <c r="AJ112" s="325"/>
      <c r="AK112" s="325">
        <f t="shared" si="62"/>
        <v>0</v>
      </c>
      <c r="AL112" s="325">
        <v>14</v>
      </c>
      <c r="AM112" s="330" t="e">
        <f t="shared" si="63"/>
        <v>#N/A</v>
      </c>
      <c r="AN112" s="330" t="e">
        <f t="shared" si="64"/>
        <v>#N/A</v>
      </c>
      <c r="AO112" s="330" t="e">
        <f t="shared" si="65"/>
        <v>#N/A</v>
      </c>
      <c r="AP112" s="330" t="e">
        <f t="shared" si="66"/>
        <v>#N/A</v>
      </c>
      <c r="AQ112" s="330" t="e">
        <f t="shared" si="67"/>
        <v>#N/A</v>
      </c>
      <c r="AR112" s="330"/>
      <c r="AS112" s="331">
        <f t="shared" si="129"/>
        <v>0</v>
      </c>
      <c r="AT112" s="325" t="e">
        <f t="shared" si="130"/>
        <v>#N/A</v>
      </c>
      <c r="AU112" s="325">
        <f t="shared" si="131"/>
        <v>0</v>
      </c>
      <c r="AV112" s="325">
        <f t="shared" si="132"/>
        <v>1</v>
      </c>
      <c r="AW112" s="334">
        <f t="shared" si="68"/>
        <v>355.59999999999997</v>
      </c>
      <c r="AX112" s="325">
        <f t="shared" si="133"/>
        <v>0</v>
      </c>
      <c r="AY112" s="325">
        <f t="shared" si="134"/>
        <v>0</v>
      </c>
      <c r="AZ112" s="325">
        <f t="shared" si="135"/>
        <v>0</v>
      </c>
      <c r="BA112" s="325">
        <f t="shared" si="136"/>
        <v>0</v>
      </c>
      <c r="BB112" s="325">
        <f t="shared" si="137"/>
        <v>0</v>
      </c>
      <c r="BC112" s="331">
        <f t="shared" si="138"/>
        <v>0</v>
      </c>
      <c r="BD112" s="331">
        <f t="shared" si="139"/>
        <v>0</v>
      </c>
      <c r="BE112" s="331">
        <f t="shared" si="140"/>
        <v>0</v>
      </c>
      <c r="BF112" s="331">
        <f t="shared" si="141"/>
        <v>0</v>
      </c>
      <c r="BG112" s="331">
        <f t="shared" si="142"/>
        <v>0</v>
      </c>
      <c r="BH112" s="331">
        <f t="shared" si="143"/>
        <v>0</v>
      </c>
      <c r="BI112" s="331">
        <f t="shared" si="144"/>
        <v>0</v>
      </c>
      <c r="BJ112" s="331">
        <f t="shared" si="145"/>
        <v>0</v>
      </c>
      <c r="BK112" s="331">
        <f t="shared" si="146"/>
        <v>0</v>
      </c>
      <c r="BL112" s="331">
        <f t="shared" si="147"/>
        <v>0</v>
      </c>
      <c r="BM112" s="331">
        <f t="shared" si="148"/>
        <v>0</v>
      </c>
      <c r="BN112" s="331">
        <f t="shared" si="149"/>
        <v>0</v>
      </c>
      <c r="BO112" s="331">
        <f t="shared" si="150"/>
        <v>0</v>
      </c>
      <c r="BP112" s="331">
        <f t="shared" si="151"/>
        <v>0</v>
      </c>
      <c r="BQ112" s="331">
        <f t="shared" si="152"/>
        <v>0</v>
      </c>
      <c r="BR112" s="329"/>
      <c r="BS112" s="325"/>
      <c r="BT112" s="325">
        <f t="shared" si="69"/>
        <v>0</v>
      </c>
      <c r="BU112" s="325">
        <v>14</v>
      </c>
      <c r="BV112" s="330" t="e">
        <f t="shared" si="70"/>
        <v>#N/A</v>
      </c>
      <c r="BW112" s="330" t="e">
        <f t="shared" si="71"/>
        <v>#N/A</v>
      </c>
      <c r="BX112" s="330" t="e">
        <f t="shared" si="72"/>
        <v>#N/A</v>
      </c>
      <c r="BY112" s="330" t="e">
        <f t="shared" si="73"/>
        <v>#N/A</v>
      </c>
      <c r="BZ112" s="330" t="e">
        <f t="shared" si="74"/>
        <v>#N/A</v>
      </c>
      <c r="CA112" s="330"/>
      <c r="CB112" s="331">
        <f t="shared" si="153"/>
        <v>0</v>
      </c>
      <c r="CC112" s="325" t="e">
        <f t="shared" si="154"/>
        <v>#N/A</v>
      </c>
      <c r="CD112" s="325">
        <f t="shared" si="155"/>
        <v>0</v>
      </c>
      <c r="CE112" s="325">
        <f t="shared" si="156"/>
        <v>1</v>
      </c>
      <c r="CF112" s="334">
        <f t="shared" si="75"/>
        <v>355.59999999999997</v>
      </c>
      <c r="CG112" s="325">
        <f t="shared" si="157"/>
        <v>0</v>
      </c>
      <c r="CH112" s="325">
        <f t="shared" si="158"/>
        <v>0</v>
      </c>
      <c r="CI112" s="325">
        <f t="shared" si="159"/>
        <v>0</v>
      </c>
      <c r="CJ112" s="325">
        <f t="shared" si="160"/>
        <v>0</v>
      </c>
      <c r="CK112" s="325">
        <f t="shared" si="161"/>
        <v>0</v>
      </c>
      <c r="CL112" s="331">
        <f t="shared" si="162"/>
        <v>0</v>
      </c>
      <c r="CM112" s="331">
        <f t="shared" si="163"/>
        <v>0</v>
      </c>
      <c r="CN112" s="331">
        <f t="shared" si="164"/>
        <v>0</v>
      </c>
      <c r="CO112" s="331">
        <f t="shared" si="165"/>
        <v>0</v>
      </c>
      <c r="CP112" s="331">
        <f t="shared" si="166"/>
        <v>0</v>
      </c>
      <c r="CQ112" s="331">
        <f t="shared" si="167"/>
        <v>0</v>
      </c>
      <c r="CR112" s="331">
        <f t="shared" si="168"/>
        <v>0</v>
      </c>
      <c r="CS112" s="331">
        <f t="shared" si="169"/>
        <v>0</v>
      </c>
      <c r="CT112" s="331">
        <f t="shared" si="170"/>
        <v>0</v>
      </c>
      <c r="CU112" s="331">
        <f t="shared" si="171"/>
        <v>0</v>
      </c>
      <c r="CV112" s="331">
        <f t="shared" si="172"/>
        <v>0</v>
      </c>
      <c r="CW112" s="331">
        <f t="shared" si="173"/>
        <v>0</v>
      </c>
      <c r="CX112" s="331">
        <f t="shared" si="174"/>
        <v>0</v>
      </c>
      <c r="CY112" s="331">
        <f t="shared" si="175"/>
        <v>0</v>
      </c>
      <c r="CZ112" s="331">
        <f t="shared" si="176"/>
        <v>0</v>
      </c>
      <c r="DA112" s="329"/>
      <c r="DB112" s="325"/>
      <c r="DC112" s="325">
        <f t="shared" si="76"/>
        <v>0</v>
      </c>
      <c r="DD112" s="325">
        <v>14</v>
      </c>
      <c r="DE112" s="330" t="e">
        <f t="shared" si="77"/>
        <v>#N/A</v>
      </c>
      <c r="DF112" s="330" t="e">
        <f t="shared" si="78"/>
        <v>#N/A</v>
      </c>
      <c r="DG112" s="330" t="e">
        <f t="shared" si="79"/>
        <v>#N/A</v>
      </c>
      <c r="DH112" s="330" t="e">
        <f t="shared" si="80"/>
        <v>#N/A</v>
      </c>
      <c r="DI112" s="330" t="e">
        <f t="shared" si="81"/>
        <v>#N/A</v>
      </c>
      <c r="DJ112" s="330"/>
      <c r="DK112" s="331">
        <f t="shared" si="177"/>
        <v>0</v>
      </c>
      <c r="DL112" s="325" t="e">
        <f t="shared" si="178"/>
        <v>#N/A</v>
      </c>
      <c r="DM112" s="325">
        <f t="shared" si="179"/>
        <v>0</v>
      </c>
      <c r="DN112" s="325">
        <f t="shared" si="180"/>
        <v>1</v>
      </c>
      <c r="DO112" s="334">
        <f t="shared" si="82"/>
        <v>355.59999999999997</v>
      </c>
      <c r="DP112" s="325">
        <f t="shared" si="181"/>
        <v>0</v>
      </c>
      <c r="DQ112" s="325">
        <f t="shared" si="182"/>
        <v>0</v>
      </c>
      <c r="DR112" s="325">
        <f t="shared" si="183"/>
        <v>0</v>
      </c>
      <c r="DS112" s="325">
        <f t="shared" si="184"/>
        <v>0</v>
      </c>
      <c r="DT112" s="325">
        <f t="shared" si="185"/>
        <v>0</v>
      </c>
      <c r="DU112" s="331">
        <f t="shared" si="186"/>
        <v>0</v>
      </c>
      <c r="DV112" s="331">
        <f t="shared" si="187"/>
        <v>0</v>
      </c>
      <c r="DW112" s="331">
        <f t="shared" si="188"/>
        <v>0</v>
      </c>
      <c r="DX112" s="331">
        <f t="shared" si="189"/>
        <v>0</v>
      </c>
      <c r="DY112" s="331">
        <f t="shared" si="190"/>
        <v>0</v>
      </c>
      <c r="DZ112" s="331">
        <f t="shared" si="191"/>
        <v>0</v>
      </c>
      <c r="EA112" s="331">
        <f t="shared" si="192"/>
        <v>0</v>
      </c>
      <c r="EB112" s="331">
        <f t="shared" si="193"/>
        <v>0</v>
      </c>
      <c r="EC112" s="331">
        <f t="shared" si="194"/>
        <v>0</v>
      </c>
      <c r="ED112" s="331">
        <f t="shared" si="195"/>
        <v>0</v>
      </c>
      <c r="EE112" s="331">
        <f t="shared" si="196"/>
        <v>0</v>
      </c>
      <c r="EF112" s="331">
        <f t="shared" si="197"/>
        <v>0</v>
      </c>
      <c r="EG112" s="331">
        <f t="shared" si="198"/>
        <v>0</v>
      </c>
      <c r="EH112" s="331">
        <f t="shared" si="199"/>
        <v>0</v>
      </c>
      <c r="EI112" s="331">
        <f t="shared" si="200"/>
        <v>0</v>
      </c>
      <c r="EJ112" s="329"/>
      <c r="EK112" s="325"/>
      <c r="EL112" s="325">
        <f t="shared" si="83"/>
        <v>0</v>
      </c>
      <c r="EM112" s="325">
        <v>14</v>
      </c>
      <c r="EN112" s="330" t="e">
        <f t="shared" si="84"/>
        <v>#N/A</v>
      </c>
      <c r="EO112" s="330" t="e">
        <f t="shared" si="85"/>
        <v>#N/A</v>
      </c>
      <c r="EP112" s="330" t="e">
        <f t="shared" si="86"/>
        <v>#N/A</v>
      </c>
      <c r="EQ112" s="330" t="e">
        <f t="shared" si="87"/>
        <v>#N/A</v>
      </c>
      <c r="ER112" s="330" t="e">
        <f t="shared" si="88"/>
        <v>#N/A</v>
      </c>
      <c r="ES112" s="330"/>
      <c r="ET112" s="331">
        <f t="shared" si="201"/>
        <v>0</v>
      </c>
      <c r="EU112" s="325" t="e">
        <f t="shared" si="202"/>
        <v>#N/A</v>
      </c>
      <c r="EV112" s="325">
        <f t="shared" si="203"/>
        <v>0</v>
      </c>
      <c r="EW112" s="325">
        <f t="shared" si="204"/>
        <v>1</v>
      </c>
      <c r="EX112" s="334">
        <f t="shared" si="89"/>
        <v>355.59999999999997</v>
      </c>
      <c r="EY112" s="325">
        <f t="shared" si="205"/>
        <v>0</v>
      </c>
      <c r="EZ112" s="325">
        <f t="shared" si="206"/>
        <v>0</v>
      </c>
      <c r="FA112" s="325">
        <f t="shared" si="207"/>
        <v>0</v>
      </c>
      <c r="FB112" s="325">
        <f t="shared" si="208"/>
        <v>0</v>
      </c>
      <c r="FC112" s="325">
        <f t="shared" si="209"/>
        <v>0</v>
      </c>
      <c r="FD112" s="331">
        <f t="shared" si="210"/>
        <v>0</v>
      </c>
      <c r="FE112" s="331">
        <f t="shared" si="211"/>
        <v>0</v>
      </c>
      <c r="FF112" s="331">
        <f t="shared" si="212"/>
        <v>0</v>
      </c>
      <c r="FG112" s="331">
        <f t="shared" si="213"/>
        <v>0</v>
      </c>
      <c r="FH112" s="331">
        <f t="shared" si="214"/>
        <v>0</v>
      </c>
      <c r="FI112" s="331">
        <f t="shared" si="215"/>
        <v>0</v>
      </c>
      <c r="FJ112" s="331">
        <f t="shared" si="216"/>
        <v>0</v>
      </c>
      <c r="FK112" s="331">
        <f t="shared" si="217"/>
        <v>0</v>
      </c>
      <c r="FL112" s="331">
        <f t="shared" si="218"/>
        <v>0</v>
      </c>
      <c r="FM112" s="331">
        <f t="shared" si="219"/>
        <v>0</v>
      </c>
      <c r="FN112" s="331">
        <f t="shared" si="220"/>
        <v>0</v>
      </c>
      <c r="FO112" s="331">
        <f t="shared" si="221"/>
        <v>0</v>
      </c>
      <c r="FP112" s="331">
        <f t="shared" si="222"/>
        <v>0</v>
      </c>
      <c r="FQ112" s="331">
        <f t="shared" si="223"/>
        <v>0</v>
      </c>
      <c r="FR112" s="331">
        <f t="shared" si="224"/>
        <v>0</v>
      </c>
      <c r="FS112" s="329"/>
      <c r="FT112" s="325"/>
      <c r="FU112" s="325">
        <f t="shared" si="90"/>
        <v>0</v>
      </c>
      <c r="FV112" s="325">
        <v>14</v>
      </c>
      <c r="FW112" s="330" t="e">
        <f t="shared" si="91"/>
        <v>#N/A</v>
      </c>
      <c r="FX112" s="330" t="e">
        <f t="shared" si="92"/>
        <v>#N/A</v>
      </c>
      <c r="FY112" s="330" t="e">
        <f t="shared" si="93"/>
        <v>#N/A</v>
      </c>
      <c r="FZ112" s="330" t="e">
        <f t="shared" si="94"/>
        <v>#N/A</v>
      </c>
      <c r="GA112" s="330" t="e">
        <f t="shared" si="95"/>
        <v>#N/A</v>
      </c>
      <c r="GB112" s="330"/>
      <c r="GC112" s="331">
        <f t="shared" si="225"/>
        <v>0</v>
      </c>
      <c r="GD112" s="325" t="e">
        <f t="shared" si="226"/>
        <v>#N/A</v>
      </c>
      <c r="GE112" s="325">
        <f t="shared" si="227"/>
        <v>0</v>
      </c>
      <c r="GF112" s="325">
        <f t="shared" si="228"/>
        <v>1</v>
      </c>
      <c r="GG112" s="334">
        <f t="shared" si="96"/>
        <v>355.59999999999997</v>
      </c>
      <c r="GH112" s="325">
        <f t="shared" si="229"/>
        <v>0</v>
      </c>
      <c r="GI112" s="325">
        <f t="shared" si="230"/>
        <v>0</v>
      </c>
      <c r="GJ112" s="325">
        <f t="shared" si="231"/>
        <v>0</v>
      </c>
      <c r="GK112" s="325">
        <f t="shared" si="232"/>
        <v>0</v>
      </c>
      <c r="GL112" s="325">
        <f t="shared" si="233"/>
        <v>0</v>
      </c>
      <c r="GM112" s="331">
        <f t="shared" si="234"/>
        <v>0</v>
      </c>
      <c r="GN112" s="331">
        <f t="shared" si="235"/>
        <v>0</v>
      </c>
      <c r="GO112" s="331">
        <f t="shared" si="236"/>
        <v>0</v>
      </c>
      <c r="GP112" s="331">
        <f t="shared" si="237"/>
        <v>0</v>
      </c>
      <c r="GQ112" s="331">
        <f t="shared" si="238"/>
        <v>0</v>
      </c>
      <c r="GR112" s="331">
        <f t="shared" si="239"/>
        <v>0</v>
      </c>
      <c r="GS112" s="331">
        <f t="shared" si="240"/>
        <v>0</v>
      </c>
      <c r="GT112" s="331">
        <f t="shared" si="241"/>
        <v>0</v>
      </c>
      <c r="GU112" s="331">
        <f t="shared" si="242"/>
        <v>0</v>
      </c>
      <c r="GV112" s="331">
        <f t="shared" si="243"/>
        <v>0</v>
      </c>
      <c r="GW112" s="331">
        <f t="shared" si="244"/>
        <v>0</v>
      </c>
      <c r="GX112" s="331">
        <f t="shared" si="245"/>
        <v>0</v>
      </c>
      <c r="GY112" s="331">
        <f t="shared" si="246"/>
        <v>0</v>
      </c>
      <c r="GZ112" s="331">
        <f t="shared" si="247"/>
        <v>0</v>
      </c>
      <c r="HA112" s="331">
        <f t="shared" si="248"/>
        <v>0</v>
      </c>
      <c r="HB112" s="329"/>
      <c r="HC112" s="325"/>
      <c r="HD112" s="325">
        <f t="shared" si="97"/>
        <v>0</v>
      </c>
      <c r="HE112" s="325">
        <v>14</v>
      </c>
      <c r="HF112" s="330" t="e">
        <f t="shared" si="98"/>
        <v>#N/A</v>
      </c>
      <c r="HG112" s="330" t="e">
        <f t="shared" si="99"/>
        <v>#N/A</v>
      </c>
      <c r="HH112" s="330" t="e">
        <f t="shared" si="100"/>
        <v>#N/A</v>
      </c>
      <c r="HI112" s="330" t="e">
        <f t="shared" si="101"/>
        <v>#N/A</v>
      </c>
      <c r="HJ112" s="330" t="e">
        <f t="shared" si="102"/>
        <v>#N/A</v>
      </c>
      <c r="HK112" s="330"/>
      <c r="HL112" s="331">
        <f t="shared" si="249"/>
        <v>0</v>
      </c>
      <c r="HM112" s="325" t="e">
        <f t="shared" si="250"/>
        <v>#N/A</v>
      </c>
      <c r="HN112" s="325">
        <f t="shared" si="251"/>
        <v>0</v>
      </c>
      <c r="HO112" s="325">
        <f t="shared" si="252"/>
        <v>1</v>
      </c>
      <c r="HP112" s="334">
        <f t="shared" si="103"/>
        <v>355.59999999999997</v>
      </c>
      <c r="HQ112" s="325">
        <f t="shared" si="253"/>
        <v>0</v>
      </c>
      <c r="HR112" s="325">
        <f t="shared" si="254"/>
        <v>0</v>
      </c>
      <c r="HS112" s="325">
        <f t="shared" si="255"/>
        <v>0</v>
      </c>
      <c r="HT112" s="325">
        <f t="shared" si="256"/>
        <v>0</v>
      </c>
      <c r="HU112" s="325">
        <f t="shared" si="257"/>
        <v>0</v>
      </c>
      <c r="HV112" s="331">
        <f t="shared" si="258"/>
        <v>0</v>
      </c>
      <c r="HW112" s="331">
        <f t="shared" si="259"/>
        <v>0</v>
      </c>
      <c r="HX112" s="331">
        <f t="shared" si="260"/>
        <v>0</v>
      </c>
      <c r="HY112" s="331">
        <f t="shared" si="261"/>
        <v>0</v>
      </c>
      <c r="HZ112" s="331">
        <f t="shared" si="262"/>
        <v>0</v>
      </c>
      <c r="IA112" s="331">
        <f t="shared" si="263"/>
        <v>0</v>
      </c>
      <c r="IB112" s="331">
        <f t="shared" si="264"/>
        <v>0</v>
      </c>
      <c r="IC112" s="331">
        <f t="shared" si="265"/>
        <v>0</v>
      </c>
      <c r="ID112" s="331">
        <f t="shared" si="266"/>
        <v>0</v>
      </c>
      <c r="IE112" s="331">
        <f t="shared" si="267"/>
        <v>0</v>
      </c>
      <c r="IF112" s="331">
        <f t="shared" si="268"/>
        <v>0</v>
      </c>
      <c r="IG112" s="331">
        <f t="shared" si="269"/>
        <v>0</v>
      </c>
      <c r="IH112" s="331">
        <f t="shared" si="270"/>
        <v>0</v>
      </c>
      <c r="II112" s="331">
        <f t="shared" si="271"/>
        <v>0</v>
      </c>
      <c r="IJ112" s="331">
        <f t="shared" si="272"/>
        <v>0</v>
      </c>
      <c r="IK112" s="329"/>
    </row>
    <row r="113" spans="2:245" x14ac:dyDescent="0.3">
      <c r="B113" s="325">
        <f t="shared" si="56"/>
        <v>0</v>
      </c>
      <c r="C113" s="325">
        <v>15</v>
      </c>
      <c r="D113" s="330" t="e">
        <f t="shared" si="57"/>
        <v>#N/A</v>
      </c>
      <c r="E113" s="330" t="e">
        <f t="shared" si="58"/>
        <v>#N/A</v>
      </c>
      <c r="F113" s="330" t="e">
        <f t="shared" si="59"/>
        <v>#N/A</v>
      </c>
      <c r="G113" s="386" t="e">
        <f t="shared" si="104"/>
        <v>#N/A</v>
      </c>
      <c r="H113" s="386" t="e">
        <f t="shared" si="60"/>
        <v>#N/A</v>
      </c>
      <c r="I113" s="330"/>
      <c r="J113" s="331">
        <f t="shared" si="105"/>
        <v>0</v>
      </c>
      <c r="K113" s="325" t="e">
        <f t="shared" si="106"/>
        <v>#N/A</v>
      </c>
      <c r="L113" s="325">
        <f t="shared" si="107"/>
        <v>0</v>
      </c>
      <c r="M113" s="325">
        <f t="shared" si="108"/>
        <v>1</v>
      </c>
      <c r="N113" s="334">
        <f t="shared" si="61"/>
        <v>381</v>
      </c>
      <c r="O113" s="325">
        <f t="shared" si="109"/>
        <v>0</v>
      </c>
      <c r="P113" s="325">
        <f t="shared" si="110"/>
        <v>0</v>
      </c>
      <c r="Q113" s="325">
        <f t="shared" si="111"/>
        <v>0</v>
      </c>
      <c r="R113" s="325">
        <f t="shared" si="112"/>
        <v>0</v>
      </c>
      <c r="S113" s="325">
        <f t="shared" si="113"/>
        <v>0</v>
      </c>
      <c r="T113" s="331">
        <f t="shared" si="114"/>
        <v>0</v>
      </c>
      <c r="U113" s="331">
        <f t="shared" si="115"/>
        <v>0</v>
      </c>
      <c r="V113" s="331">
        <f t="shared" si="116"/>
        <v>0</v>
      </c>
      <c r="W113" s="331">
        <f t="shared" si="117"/>
        <v>0</v>
      </c>
      <c r="X113" s="331">
        <f t="shared" si="118"/>
        <v>0</v>
      </c>
      <c r="Y113" s="331">
        <f t="shared" si="119"/>
        <v>0</v>
      </c>
      <c r="Z113" s="331">
        <f t="shared" si="120"/>
        <v>0</v>
      </c>
      <c r="AA113" s="331">
        <f t="shared" si="121"/>
        <v>0</v>
      </c>
      <c r="AB113" s="331">
        <f t="shared" si="122"/>
        <v>0</v>
      </c>
      <c r="AC113" s="331">
        <f t="shared" si="123"/>
        <v>0</v>
      </c>
      <c r="AD113" s="331">
        <f t="shared" si="124"/>
        <v>0</v>
      </c>
      <c r="AE113" s="331">
        <f t="shared" si="125"/>
        <v>0</v>
      </c>
      <c r="AF113" s="331">
        <f t="shared" si="126"/>
        <v>0</v>
      </c>
      <c r="AG113" s="331">
        <f t="shared" si="127"/>
        <v>0</v>
      </c>
      <c r="AH113" s="331">
        <f t="shared" si="128"/>
        <v>0</v>
      </c>
      <c r="AI113" s="329"/>
      <c r="AJ113" s="325"/>
      <c r="AK113" s="325">
        <f t="shared" si="62"/>
        <v>0</v>
      </c>
      <c r="AL113" s="325">
        <v>15</v>
      </c>
      <c r="AM113" s="330" t="e">
        <f t="shared" si="63"/>
        <v>#N/A</v>
      </c>
      <c r="AN113" s="330" t="e">
        <f t="shared" si="64"/>
        <v>#N/A</v>
      </c>
      <c r="AO113" s="330" t="e">
        <f t="shared" si="65"/>
        <v>#N/A</v>
      </c>
      <c r="AP113" s="330" t="e">
        <f t="shared" si="66"/>
        <v>#N/A</v>
      </c>
      <c r="AQ113" s="330" t="e">
        <f t="shared" si="67"/>
        <v>#N/A</v>
      </c>
      <c r="AR113" s="330"/>
      <c r="AS113" s="331">
        <f t="shared" si="129"/>
        <v>0</v>
      </c>
      <c r="AT113" s="325" t="e">
        <f t="shared" si="130"/>
        <v>#N/A</v>
      </c>
      <c r="AU113" s="325">
        <f t="shared" si="131"/>
        <v>0</v>
      </c>
      <c r="AV113" s="325">
        <f t="shared" si="132"/>
        <v>1</v>
      </c>
      <c r="AW113" s="334">
        <f t="shared" si="68"/>
        <v>381</v>
      </c>
      <c r="AX113" s="325">
        <f t="shared" si="133"/>
        <v>0</v>
      </c>
      <c r="AY113" s="325">
        <f t="shared" si="134"/>
        <v>0</v>
      </c>
      <c r="AZ113" s="325">
        <f t="shared" si="135"/>
        <v>0</v>
      </c>
      <c r="BA113" s="325">
        <f t="shared" si="136"/>
        <v>0</v>
      </c>
      <c r="BB113" s="325">
        <f t="shared" si="137"/>
        <v>0</v>
      </c>
      <c r="BC113" s="331">
        <f t="shared" si="138"/>
        <v>0</v>
      </c>
      <c r="BD113" s="331">
        <f t="shared" si="139"/>
        <v>0</v>
      </c>
      <c r="BE113" s="331">
        <f t="shared" si="140"/>
        <v>0</v>
      </c>
      <c r="BF113" s="331">
        <f t="shared" si="141"/>
        <v>0</v>
      </c>
      <c r="BG113" s="331">
        <f t="shared" si="142"/>
        <v>0</v>
      </c>
      <c r="BH113" s="331">
        <f t="shared" si="143"/>
        <v>0</v>
      </c>
      <c r="BI113" s="331">
        <f t="shared" si="144"/>
        <v>0</v>
      </c>
      <c r="BJ113" s="331">
        <f t="shared" si="145"/>
        <v>0</v>
      </c>
      <c r="BK113" s="331">
        <f t="shared" si="146"/>
        <v>0</v>
      </c>
      <c r="BL113" s="331">
        <f t="shared" si="147"/>
        <v>0</v>
      </c>
      <c r="BM113" s="331">
        <f t="shared" si="148"/>
        <v>0</v>
      </c>
      <c r="BN113" s="331">
        <f t="shared" si="149"/>
        <v>0</v>
      </c>
      <c r="BO113" s="331">
        <f t="shared" si="150"/>
        <v>0</v>
      </c>
      <c r="BP113" s="331">
        <f t="shared" si="151"/>
        <v>0</v>
      </c>
      <c r="BQ113" s="331">
        <f t="shared" si="152"/>
        <v>0</v>
      </c>
      <c r="BR113" s="329"/>
      <c r="BS113" s="325"/>
      <c r="BT113" s="325">
        <f t="shared" si="69"/>
        <v>0</v>
      </c>
      <c r="BU113" s="325">
        <v>15</v>
      </c>
      <c r="BV113" s="330" t="e">
        <f t="shared" si="70"/>
        <v>#N/A</v>
      </c>
      <c r="BW113" s="330" t="e">
        <f t="shared" si="71"/>
        <v>#N/A</v>
      </c>
      <c r="BX113" s="330" t="e">
        <f t="shared" si="72"/>
        <v>#N/A</v>
      </c>
      <c r="BY113" s="330" t="e">
        <f t="shared" si="73"/>
        <v>#N/A</v>
      </c>
      <c r="BZ113" s="330" t="e">
        <f t="shared" si="74"/>
        <v>#N/A</v>
      </c>
      <c r="CA113" s="330"/>
      <c r="CB113" s="331">
        <f t="shared" si="153"/>
        <v>0</v>
      </c>
      <c r="CC113" s="325" t="e">
        <f t="shared" si="154"/>
        <v>#N/A</v>
      </c>
      <c r="CD113" s="325">
        <f t="shared" si="155"/>
        <v>0</v>
      </c>
      <c r="CE113" s="325">
        <f t="shared" si="156"/>
        <v>1</v>
      </c>
      <c r="CF113" s="334">
        <f t="shared" si="75"/>
        <v>381</v>
      </c>
      <c r="CG113" s="325">
        <f t="shared" si="157"/>
        <v>0</v>
      </c>
      <c r="CH113" s="325">
        <f t="shared" si="158"/>
        <v>0</v>
      </c>
      <c r="CI113" s="325">
        <f t="shared" si="159"/>
        <v>0</v>
      </c>
      <c r="CJ113" s="325">
        <f t="shared" si="160"/>
        <v>0</v>
      </c>
      <c r="CK113" s="325">
        <f t="shared" si="161"/>
        <v>0</v>
      </c>
      <c r="CL113" s="331">
        <f t="shared" si="162"/>
        <v>0</v>
      </c>
      <c r="CM113" s="331">
        <f t="shared" si="163"/>
        <v>0</v>
      </c>
      <c r="CN113" s="331">
        <f t="shared" si="164"/>
        <v>0</v>
      </c>
      <c r="CO113" s="331">
        <f t="shared" si="165"/>
        <v>0</v>
      </c>
      <c r="CP113" s="331">
        <f t="shared" si="166"/>
        <v>0</v>
      </c>
      <c r="CQ113" s="331">
        <f t="shared" si="167"/>
        <v>0</v>
      </c>
      <c r="CR113" s="331">
        <f t="shared" si="168"/>
        <v>0</v>
      </c>
      <c r="CS113" s="331">
        <f t="shared" si="169"/>
        <v>0</v>
      </c>
      <c r="CT113" s="331">
        <f t="shared" si="170"/>
        <v>0</v>
      </c>
      <c r="CU113" s="331">
        <f t="shared" si="171"/>
        <v>0</v>
      </c>
      <c r="CV113" s="331">
        <f t="shared" si="172"/>
        <v>0</v>
      </c>
      <c r="CW113" s="331">
        <f t="shared" si="173"/>
        <v>0</v>
      </c>
      <c r="CX113" s="331">
        <f t="shared" si="174"/>
        <v>0</v>
      </c>
      <c r="CY113" s="331">
        <f t="shared" si="175"/>
        <v>0</v>
      </c>
      <c r="CZ113" s="331">
        <f t="shared" si="176"/>
        <v>0</v>
      </c>
      <c r="DA113" s="329"/>
      <c r="DB113" s="325"/>
      <c r="DC113" s="325">
        <f t="shared" si="76"/>
        <v>0</v>
      </c>
      <c r="DD113" s="325">
        <v>15</v>
      </c>
      <c r="DE113" s="330" t="e">
        <f t="shared" si="77"/>
        <v>#N/A</v>
      </c>
      <c r="DF113" s="330" t="e">
        <f t="shared" si="78"/>
        <v>#N/A</v>
      </c>
      <c r="DG113" s="330" t="e">
        <f t="shared" si="79"/>
        <v>#N/A</v>
      </c>
      <c r="DH113" s="330" t="e">
        <f t="shared" si="80"/>
        <v>#N/A</v>
      </c>
      <c r="DI113" s="330" t="e">
        <f t="shared" si="81"/>
        <v>#N/A</v>
      </c>
      <c r="DJ113" s="330"/>
      <c r="DK113" s="331">
        <f t="shared" si="177"/>
        <v>0</v>
      </c>
      <c r="DL113" s="325" t="e">
        <f t="shared" si="178"/>
        <v>#N/A</v>
      </c>
      <c r="DM113" s="325">
        <f t="shared" si="179"/>
        <v>0</v>
      </c>
      <c r="DN113" s="325">
        <f t="shared" si="180"/>
        <v>1</v>
      </c>
      <c r="DO113" s="334">
        <f t="shared" si="82"/>
        <v>381</v>
      </c>
      <c r="DP113" s="325">
        <f t="shared" si="181"/>
        <v>0</v>
      </c>
      <c r="DQ113" s="325">
        <f t="shared" si="182"/>
        <v>0</v>
      </c>
      <c r="DR113" s="325">
        <f t="shared" si="183"/>
        <v>0</v>
      </c>
      <c r="DS113" s="325">
        <f t="shared" si="184"/>
        <v>0</v>
      </c>
      <c r="DT113" s="325">
        <f t="shared" si="185"/>
        <v>0</v>
      </c>
      <c r="DU113" s="331">
        <f t="shared" si="186"/>
        <v>0</v>
      </c>
      <c r="DV113" s="331">
        <f t="shared" si="187"/>
        <v>0</v>
      </c>
      <c r="DW113" s="331">
        <f t="shared" si="188"/>
        <v>0</v>
      </c>
      <c r="DX113" s="331">
        <f t="shared" si="189"/>
        <v>0</v>
      </c>
      <c r="DY113" s="331">
        <f t="shared" si="190"/>
        <v>0</v>
      </c>
      <c r="DZ113" s="331">
        <f t="shared" si="191"/>
        <v>0</v>
      </c>
      <c r="EA113" s="331">
        <f t="shared" si="192"/>
        <v>0</v>
      </c>
      <c r="EB113" s="331">
        <f t="shared" si="193"/>
        <v>0</v>
      </c>
      <c r="EC113" s="331">
        <f t="shared" si="194"/>
        <v>0</v>
      </c>
      <c r="ED113" s="331">
        <f t="shared" si="195"/>
        <v>0</v>
      </c>
      <c r="EE113" s="331">
        <f t="shared" si="196"/>
        <v>0</v>
      </c>
      <c r="EF113" s="331">
        <f t="shared" si="197"/>
        <v>0</v>
      </c>
      <c r="EG113" s="331">
        <f t="shared" si="198"/>
        <v>0</v>
      </c>
      <c r="EH113" s="331">
        <f t="shared" si="199"/>
        <v>0</v>
      </c>
      <c r="EI113" s="331">
        <f t="shared" si="200"/>
        <v>0</v>
      </c>
      <c r="EJ113" s="329"/>
      <c r="EK113" s="325"/>
      <c r="EL113" s="325">
        <f t="shared" si="83"/>
        <v>0</v>
      </c>
      <c r="EM113" s="325">
        <v>15</v>
      </c>
      <c r="EN113" s="330" t="e">
        <f t="shared" si="84"/>
        <v>#N/A</v>
      </c>
      <c r="EO113" s="330" t="e">
        <f t="shared" si="85"/>
        <v>#N/A</v>
      </c>
      <c r="EP113" s="330" t="e">
        <f t="shared" si="86"/>
        <v>#N/A</v>
      </c>
      <c r="EQ113" s="330" t="e">
        <f t="shared" si="87"/>
        <v>#N/A</v>
      </c>
      <c r="ER113" s="330" t="e">
        <f t="shared" si="88"/>
        <v>#N/A</v>
      </c>
      <c r="ES113" s="330"/>
      <c r="ET113" s="331">
        <f t="shared" si="201"/>
        <v>0</v>
      </c>
      <c r="EU113" s="325" t="e">
        <f t="shared" si="202"/>
        <v>#N/A</v>
      </c>
      <c r="EV113" s="325">
        <f t="shared" si="203"/>
        <v>0</v>
      </c>
      <c r="EW113" s="325">
        <f t="shared" si="204"/>
        <v>1</v>
      </c>
      <c r="EX113" s="334">
        <f t="shared" si="89"/>
        <v>381</v>
      </c>
      <c r="EY113" s="325">
        <f t="shared" si="205"/>
        <v>0</v>
      </c>
      <c r="EZ113" s="325">
        <f t="shared" si="206"/>
        <v>0</v>
      </c>
      <c r="FA113" s="325">
        <f t="shared" si="207"/>
        <v>0</v>
      </c>
      <c r="FB113" s="325">
        <f t="shared" si="208"/>
        <v>0</v>
      </c>
      <c r="FC113" s="325">
        <f t="shared" si="209"/>
        <v>0</v>
      </c>
      <c r="FD113" s="331">
        <f t="shared" si="210"/>
        <v>0</v>
      </c>
      <c r="FE113" s="331">
        <f t="shared" si="211"/>
        <v>0</v>
      </c>
      <c r="FF113" s="331">
        <f t="shared" si="212"/>
        <v>0</v>
      </c>
      <c r="FG113" s="331">
        <f t="shared" si="213"/>
        <v>0</v>
      </c>
      <c r="FH113" s="331">
        <f t="shared" si="214"/>
        <v>0</v>
      </c>
      <c r="FI113" s="331">
        <f t="shared" si="215"/>
        <v>0</v>
      </c>
      <c r="FJ113" s="331">
        <f t="shared" si="216"/>
        <v>0</v>
      </c>
      <c r="FK113" s="331">
        <f t="shared" si="217"/>
        <v>0</v>
      </c>
      <c r="FL113" s="331">
        <f t="shared" si="218"/>
        <v>0</v>
      </c>
      <c r="FM113" s="331">
        <f t="shared" si="219"/>
        <v>0</v>
      </c>
      <c r="FN113" s="331">
        <f t="shared" si="220"/>
        <v>0</v>
      </c>
      <c r="FO113" s="331">
        <f t="shared" si="221"/>
        <v>0</v>
      </c>
      <c r="FP113" s="331">
        <f t="shared" si="222"/>
        <v>0</v>
      </c>
      <c r="FQ113" s="331">
        <f t="shared" si="223"/>
        <v>0</v>
      </c>
      <c r="FR113" s="331">
        <f t="shared" si="224"/>
        <v>0</v>
      </c>
      <c r="FS113" s="329"/>
      <c r="FT113" s="325"/>
      <c r="FU113" s="325">
        <f t="shared" si="90"/>
        <v>0</v>
      </c>
      <c r="FV113" s="325">
        <v>15</v>
      </c>
      <c r="FW113" s="330" t="e">
        <f t="shared" si="91"/>
        <v>#N/A</v>
      </c>
      <c r="FX113" s="330" t="e">
        <f t="shared" si="92"/>
        <v>#N/A</v>
      </c>
      <c r="FY113" s="330" t="e">
        <f t="shared" si="93"/>
        <v>#N/A</v>
      </c>
      <c r="FZ113" s="330" t="e">
        <f t="shared" si="94"/>
        <v>#N/A</v>
      </c>
      <c r="GA113" s="330" t="e">
        <f t="shared" si="95"/>
        <v>#N/A</v>
      </c>
      <c r="GB113" s="330"/>
      <c r="GC113" s="331">
        <f t="shared" si="225"/>
        <v>0</v>
      </c>
      <c r="GD113" s="325" t="e">
        <f t="shared" si="226"/>
        <v>#N/A</v>
      </c>
      <c r="GE113" s="325">
        <f t="shared" si="227"/>
        <v>0</v>
      </c>
      <c r="GF113" s="325">
        <f t="shared" si="228"/>
        <v>1</v>
      </c>
      <c r="GG113" s="334">
        <f t="shared" si="96"/>
        <v>381</v>
      </c>
      <c r="GH113" s="325">
        <f t="shared" si="229"/>
        <v>0</v>
      </c>
      <c r="GI113" s="325">
        <f t="shared" si="230"/>
        <v>0</v>
      </c>
      <c r="GJ113" s="325">
        <f t="shared" si="231"/>
        <v>0</v>
      </c>
      <c r="GK113" s="325">
        <f t="shared" si="232"/>
        <v>0</v>
      </c>
      <c r="GL113" s="325">
        <f t="shared" si="233"/>
        <v>0</v>
      </c>
      <c r="GM113" s="331">
        <f t="shared" si="234"/>
        <v>0</v>
      </c>
      <c r="GN113" s="331">
        <f t="shared" si="235"/>
        <v>0</v>
      </c>
      <c r="GO113" s="331">
        <f t="shared" si="236"/>
        <v>0</v>
      </c>
      <c r="GP113" s="331">
        <f t="shared" si="237"/>
        <v>0</v>
      </c>
      <c r="GQ113" s="331">
        <f t="shared" si="238"/>
        <v>0</v>
      </c>
      <c r="GR113" s="331">
        <f t="shared" si="239"/>
        <v>0</v>
      </c>
      <c r="GS113" s="331">
        <f t="shared" si="240"/>
        <v>0</v>
      </c>
      <c r="GT113" s="331">
        <f t="shared" si="241"/>
        <v>0</v>
      </c>
      <c r="GU113" s="331">
        <f t="shared" si="242"/>
        <v>0</v>
      </c>
      <c r="GV113" s="331">
        <f t="shared" si="243"/>
        <v>0</v>
      </c>
      <c r="GW113" s="331">
        <f t="shared" si="244"/>
        <v>0</v>
      </c>
      <c r="GX113" s="331">
        <f t="shared" si="245"/>
        <v>0</v>
      </c>
      <c r="GY113" s="331">
        <f t="shared" si="246"/>
        <v>0</v>
      </c>
      <c r="GZ113" s="331">
        <f t="shared" si="247"/>
        <v>0</v>
      </c>
      <c r="HA113" s="331">
        <f t="shared" si="248"/>
        <v>0</v>
      </c>
      <c r="HB113" s="329"/>
      <c r="HC113" s="325"/>
      <c r="HD113" s="325">
        <f t="shared" si="97"/>
        <v>0</v>
      </c>
      <c r="HE113" s="325">
        <v>15</v>
      </c>
      <c r="HF113" s="330" t="e">
        <f t="shared" si="98"/>
        <v>#N/A</v>
      </c>
      <c r="HG113" s="330" t="e">
        <f t="shared" si="99"/>
        <v>#N/A</v>
      </c>
      <c r="HH113" s="330" t="e">
        <f t="shared" si="100"/>
        <v>#N/A</v>
      </c>
      <c r="HI113" s="330" t="e">
        <f t="shared" si="101"/>
        <v>#N/A</v>
      </c>
      <c r="HJ113" s="330" t="e">
        <f t="shared" si="102"/>
        <v>#N/A</v>
      </c>
      <c r="HK113" s="330"/>
      <c r="HL113" s="331">
        <f t="shared" si="249"/>
        <v>0</v>
      </c>
      <c r="HM113" s="325" t="e">
        <f t="shared" si="250"/>
        <v>#N/A</v>
      </c>
      <c r="HN113" s="325">
        <f t="shared" si="251"/>
        <v>0</v>
      </c>
      <c r="HO113" s="325">
        <f t="shared" si="252"/>
        <v>1</v>
      </c>
      <c r="HP113" s="334">
        <f t="shared" si="103"/>
        <v>381</v>
      </c>
      <c r="HQ113" s="325">
        <f t="shared" si="253"/>
        <v>0</v>
      </c>
      <c r="HR113" s="325">
        <f t="shared" si="254"/>
        <v>0</v>
      </c>
      <c r="HS113" s="325">
        <f t="shared" si="255"/>
        <v>0</v>
      </c>
      <c r="HT113" s="325">
        <f t="shared" si="256"/>
        <v>0</v>
      </c>
      <c r="HU113" s="325">
        <f t="shared" si="257"/>
        <v>0</v>
      </c>
      <c r="HV113" s="331">
        <f t="shared" si="258"/>
        <v>0</v>
      </c>
      <c r="HW113" s="331">
        <f t="shared" si="259"/>
        <v>0</v>
      </c>
      <c r="HX113" s="331">
        <f t="shared" si="260"/>
        <v>0</v>
      </c>
      <c r="HY113" s="331">
        <f t="shared" si="261"/>
        <v>0</v>
      </c>
      <c r="HZ113" s="331">
        <f t="shared" si="262"/>
        <v>0</v>
      </c>
      <c r="IA113" s="331">
        <f t="shared" si="263"/>
        <v>0</v>
      </c>
      <c r="IB113" s="331">
        <f t="shared" si="264"/>
        <v>0</v>
      </c>
      <c r="IC113" s="331">
        <f t="shared" si="265"/>
        <v>0</v>
      </c>
      <c r="ID113" s="331">
        <f t="shared" si="266"/>
        <v>0</v>
      </c>
      <c r="IE113" s="331">
        <f t="shared" si="267"/>
        <v>0</v>
      </c>
      <c r="IF113" s="331">
        <f t="shared" si="268"/>
        <v>0</v>
      </c>
      <c r="IG113" s="331">
        <f t="shared" si="269"/>
        <v>0</v>
      </c>
      <c r="IH113" s="331">
        <f t="shared" si="270"/>
        <v>0</v>
      </c>
      <c r="II113" s="331">
        <f t="shared" si="271"/>
        <v>0</v>
      </c>
      <c r="IJ113" s="331">
        <f t="shared" si="272"/>
        <v>0</v>
      </c>
      <c r="IK113" s="329"/>
    </row>
    <row r="114" spans="2:245" x14ac:dyDescent="0.3">
      <c r="B114" s="325">
        <f t="shared" si="56"/>
        <v>0</v>
      </c>
      <c r="C114" s="325">
        <v>16</v>
      </c>
      <c r="D114" s="330" t="e">
        <f t="shared" si="57"/>
        <v>#N/A</v>
      </c>
      <c r="E114" s="330" t="e">
        <f t="shared" si="58"/>
        <v>#N/A</v>
      </c>
      <c r="F114" s="330" t="e">
        <f t="shared" si="59"/>
        <v>#N/A</v>
      </c>
      <c r="G114" s="386" t="e">
        <f t="shared" si="104"/>
        <v>#N/A</v>
      </c>
      <c r="H114" s="386" t="e">
        <f t="shared" si="60"/>
        <v>#N/A</v>
      </c>
      <c r="I114" s="330"/>
      <c r="J114" s="331">
        <f t="shared" si="105"/>
        <v>0</v>
      </c>
      <c r="K114" s="325" t="e">
        <f t="shared" si="106"/>
        <v>#N/A</v>
      </c>
      <c r="L114" s="325">
        <f t="shared" si="107"/>
        <v>0</v>
      </c>
      <c r="M114" s="325">
        <f t="shared" si="108"/>
        <v>1</v>
      </c>
      <c r="N114" s="334">
        <f t="shared" si="61"/>
        <v>406.4</v>
      </c>
      <c r="O114" s="325">
        <f t="shared" si="109"/>
        <v>0</v>
      </c>
      <c r="P114" s="325">
        <f t="shared" si="110"/>
        <v>0</v>
      </c>
      <c r="Q114" s="325">
        <f t="shared" si="111"/>
        <v>0</v>
      </c>
      <c r="R114" s="325">
        <f t="shared" si="112"/>
        <v>0</v>
      </c>
      <c r="S114" s="325">
        <f t="shared" si="113"/>
        <v>0</v>
      </c>
      <c r="T114" s="331">
        <f t="shared" si="114"/>
        <v>0</v>
      </c>
      <c r="U114" s="331">
        <f t="shared" si="115"/>
        <v>0</v>
      </c>
      <c r="V114" s="331">
        <f t="shared" si="116"/>
        <v>0</v>
      </c>
      <c r="W114" s="331">
        <f t="shared" si="117"/>
        <v>0</v>
      </c>
      <c r="X114" s="331">
        <f t="shared" si="118"/>
        <v>0</v>
      </c>
      <c r="Y114" s="331">
        <f t="shared" si="119"/>
        <v>0</v>
      </c>
      <c r="Z114" s="331">
        <f t="shared" si="120"/>
        <v>0</v>
      </c>
      <c r="AA114" s="331">
        <f t="shared" si="121"/>
        <v>0</v>
      </c>
      <c r="AB114" s="331">
        <f t="shared" si="122"/>
        <v>0</v>
      </c>
      <c r="AC114" s="331">
        <f t="shared" si="123"/>
        <v>0</v>
      </c>
      <c r="AD114" s="331">
        <f t="shared" si="124"/>
        <v>0</v>
      </c>
      <c r="AE114" s="331">
        <f t="shared" si="125"/>
        <v>0</v>
      </c>
      <c r="AF114" s="331">
        <f t="shared" si="126"/>
        <v>0</v>
      </c>
      <c r="AG114" s="331">
        <f t="shared" si="127"/>
        <v>0</v>
      </c>
      <c r="AH114" s="331">
        <f t="shared" si="128"/>
        <v>0</v>
      </c>
      <c r="AI114" s="329"/>
      <c r="AJ114" s="325"/>
      <c r="AK114" s="325">
        <f t="shared" si="62"/>
        <v>0</v>
      </c>
      <c r="AL114" s="325">
        <v>16</v>
      </c>
      <c r="AM114" s="330" t="e">
        <f t="shared" si="63"/>
        <v>#N/A</v>
      </c>
      <c r="AN114" s="330" t="e">
        <f t="shared" si="64"/>
        <v>#N/A</v>
      </c>
      <c r="AO114" s="330" t="e">
        <f t="shared" si="65"/>
        <v>#N/A</v>
      </c>
      <c r="AP114" s="330" t="e">
        <f t="shared" si="66"/>
        <v>#N/A</v>
      </c>
      <c r="AQ114" s="330" t="e">
        <f t="shared" si="67"/>
        <v>#N/A</v>
      </c>
      <c r="AR114" s="330"/>
      <c r="AS114" s="331">
        <f t="shared" si="129"/>
        <v>0</v>
      </c>
      <c r="AT114" s="325" t="e">
        <f t="shared" si="130"/>
        <v>#N/A</v>
      </c>
      <c r="AU114" s="325">
        <f t="shared" si="131"/>
        <v>0</v>
      </c>
      <c r="AV114" s="325">
        <f t="shared" si="132"/>
        <v>1</v>
      </c>
      <c r="AW114" s="334">
        <f t="shared" si="68"/>
        <v>406.4</v>
      </c>
      <c r="AX114" s="325">
        <f t="shared" si="133"/>
        <v>0</v>
      </c>
      <c r="AY114" s="325">
        <f t="shared" si="134"/>
        <v>0</v>
      </c>
      <c r="AZ114" s="325">
        <f t="shared" si="135"/>
        <v>0</v>
      </c>
      <c r="BA114" s="325">
        <f t="shared" si="136"/>
        <v>0</v>
      </c>
      <c r="BB114" s="325">
        <f t="shared" si="137"/>
        <v>0</v>
      </c>
      <c r="BC114" s="331">
        <f t="shared" si="138"/>
        <v>0</v>
      </c>
      <c r="BD114" s="331">
        <f t="shared" si="139"/>
        <v>0</v>
      </c>
      <c r="BE114" s="331">
        <f t="shared" si="140"/>
        <v>0</v>
      </c>
      <c r="BF114" s="331">
        <f t="shared" si="141"/>
        <v>0</v>
      </c>
      <c r="BG114" s="331">
        <f t="shared" si="142"/>
        <v>0</v>
      </c>
      <c r="BH114" s="331">
        <f t="shared" si="143"/>
        <v>0</v>
      </c>
      <c r="BI114" s="331">
        <f t="shared" si="144"/>
        <v>0</v>
      </c>
      <c r="BJ114" s="331">
        <f t="shared" si="145"/>
        <v>0</v>
      </c>
      <c r="BK114" s="331">
        <f t="shared" si="146"/>
        <v>0</v>
      </c>
      <c r="BL114" s="331">
        <f t="shared" si="147"/>
        <v>0</v>
      </c>
      <c r="BM114" s="331">
        <f t="shared" si="148"/>
        <v>0</v>
      </c>
      <c r="BN114" s="331">
        <f t="shared" si="149"/>
        <v>0</v>
      </c>
      <c r="BO114" s="331">
        <f t="shared" si="150"/>
        <v>0</v>
      </c>
      <c r="BP114" s="331">
        <f t="shared" si="151"/>
        <v>0</v>
      </c>
      <c r="BQ114" s="331">
        <f t="shared" si="152"/>
        <v>0</v>
      </c>
      <c r="BR114" s="329"/>
      <c r="BS114" s="325"/>
      <c r="BT114" s="325">
        <f t="shared" si="69"/>
        <v>0</v>
      </c>
      <c r="BU114" s="325">
        <v>16</v>
      </c>
      <c r="BV114" s="330" t="e">
        <f t="shared" si="70"/>
        <v>#N/A</v>
      </c>
      <c r="BW114" s="330" t="e">
        <f t="shared" si="71"/>
        <v>#N/A</v>
      </c>
      <c r="BX114" s="330" t="e">
        <f t="shared" si="72"/>
        <v>#N/A</v>
      </c>
      <c r="BY114" s="330" t="e">
        <f t="shared" si="73"/>
        <v>#N/A</v>
      </c>
      <c r="BZ114" s="330" t="e">
        <f t="shared" si="74"/>
        <v>#N/A</v>
      </c>
      <c r="CA114" s="330"/>
      <c r="CB114" s="331">
        <f t="shared" si="153"/>
        <v>0</v>
      </c>
      <c r="CC114" s="325" t="e">
        <f t="shared" si="154"/>
        <v>#N/A</v>
      </c>
      <c r="CD114" s="325">
        <f t="shared" si="155"/>
        <v>0</v>
      </c>
      <c r="CE114" s="325">
        <f t="shared" si="156"/>
        <v>1</v>
      </c>
      <c r="CF114" s="334">
        <f t="shared" si="75"/>
        <v>406.4</v>
      </c>
      <c r="CG114" s="325">
        <f t="shared" si="157"/>
        <v>0</v>
      </c>
      <c r="CH114" s="325">
        <f t="shared" si="158"/>
        <v>0</v>
      </c>
      <c r="CI114" s="325">
        <f t="shared" si="159"/>
        <v>0</v>
      </c>
      <c r="CJ114" s="325">
        <f t="shared" si="160"/>
        <v>0</v>
      </c>
      <c r="CK114" s="325">
        <f t="shared" si="161"/>
        <v>0</v>
      </c>
      <c r="CL114" s="331">
        <f t="shared" si="162"/>
        <v>0</v>
      </c>
      <c r="CM114" s="331">
        <f t="shared" si="163"/>
        <v>0</v>
      </c>
      <c r="CN114" s="331">
        <f t="shared" si="164"/>
        <v>0</v>
      </c>
      <c r="CO114" s="331">
        <f t="shared" si="165"/>
        <v>0</v>
      </c>
      <c r="CP114" s="331">
        <f t="shared" si="166"/>
        <v>0</v>
      </c>
      <c r="CQ114" s="331">
        <f t="shared" si="167"/>
        <v>0</v>
      </c>
      <c r="CR114" s="331">
        <f t="shared" si="168"/>
        <v>0</v>
      </c>
      <c r="CS114" s="331">
        <f t="shared" si="169"/>
        <v>0</v>
      </c>
      <c r="CT114" s="331">
        <f t="shared" si="170"/>
        <v>0</v>
      </c>
      <c r="CU114" s="331">
        <f t="shared" si="171"/>
        <v>0</v>
      </c>
      <c r="CV114" s="331">
        <f t="shared" si="172"/>
        <v>0</v>
      </c>
      <c r="CW114" s="331">
        <f t="shared" si="173"/>
        <v>0</v>
      </c>
      <c r="CX114" s="331">
        <f t="shared" si="174"/>
        <v>0</v>
      </c>
      <c r="CY114" s="331">
        <f t="shared" si="175"/>
        <v>0</v>
      </c>
      <c r="CZ114" s="331">
        <f t="shared" si="176"/>
        <v>0</v>
      </c>
      <c r="DA114" s="329"/>
      <c r="DB114" s="325"/>
      <c r="DC114" s="325">
        <f t="shared" si="76"/>
        <v>0</v>
      </c>
      <c r="DD114" s="325">
        <v>16</v>
      </c>
      <c r="DE114" s="330" t="e">
        <f t="shared" si="77"/>
        <v>#N/A</v>
      </c>
      <c r="DF114" s="330" t="e">
        <f t="shared" si="78"/>
        <v>#N/A</v>
      </c>
      <c r="DG114" s="330" t="e">
        <f t="shared" si="79"/>
        <v>#N/A</v>
      </c>
      <c r="DH114" s="330" t="e">
        <f t="shared" si="80"/>
        <v>#N/A</v>
      </c>
      <c r="DI114" s="330" t="e">
        <f t="shared" si="81"/>
        <v>#N/A</v>
      </c>
      <c r="DJ114" s="330"/>
      <c r="DK114" s="331">
        <f t="shared" si="177"/>
        <v>0</v>
      </c>
      <c r="DL114" s="325" t="e">
        <f t="shared" si="178"/>
        <v>#N/A</v>
      </c>
      <c r="DM114" s="325">
        <f t="shared" si="179"/>
        <v>0</v>
      </c>
      <c r="DN114" s="325">
        <f t="shared" si="180"/>
        <v>1</v>
      </c>
      <c r="DO114" s="334">
        <f t="shared" si="82"/>
        <v>406.4</v>
      </c>
      <c r="DP114" s="325">
        <f t="shared" si="181"/>
        <v>0</v>
      </c>
      <c r="DQ114" s="325">
        <f t="shared" si="182"/>
        <v>0</v>
      </c>
      <c r="DR114" s="325">
        <f t="shared" si="183"/>
        <v>0</v>
      </c>
      <c r="DS114" s="325">
        <f t="shared" si="184"/>
        <v>0</v>
      </c>
      <c r="DT114" s="325">
        <f t="shared" si="185"/>
        <v>0</v>
      </c>
      <c r="DU114" s="331">
        <f t="shared" si="186"/>
        <v>0</v>
      </c>
      <c r="DV114" s="331">
        <f t="shared" si="187"/>
        <v>0</v>
      </c>
      <c r="DW114" s="331">
        <f t="shared" si="188"/>
        <v>0</v>
      </c>
      <c r="DX114" s="331">
        <f t="shared" si="189"/>
        <v>0</v>
      </c>
      <c r="DY114" s="331">
        <f t="shared" si="190"/>
        <v>0</v>
      </c>
      <c r="DZ114" s="331">
        <f t="shared" si="191"/>
        <v>0</v>
      </c>
      <c r="EA114" s="331">
        <f t="shared" si="192"/>
        <v>0</v>
      </c>
      <c r="EB114" s="331">
        <f t="shared" si="193"/>
        <v>0</v>
      </c>
      <c r="EC114" s="331">
        <f t="shared" si="194"/>
        <v>0</v>
      </c>
      <c r="ED114" s="331">
        <f t="shared" si="195"/>
        <v>0</v>
      </c>
      <c r="EE114" s="331">
        <f t="shared" si="196"/>
        <v>0</v>
      </c>
      <c r="EF114" s="331">
        <f t="shared" si="197"/>
        <v>0</v>
      </c>
      <c r="EG114" s="331">
        <f t="shared" si="198"/>
        <v>0</v>
      </c>
      <c r="EH114" s="331">
        <f t="shared" si="199"/>
        <v>0</v>
      </c>
      <c r="EI114" s="331">
        <f t="shared" si="200"/>
        <v>0</v>
      </c>
      <c r="EJ114" s="329"/>
      <c r="EK114" s="325"/>
      <c r="EL114" s="325">
        <f t="shared" si="83"/>
        <v>0</v>
      </c>
      <c r="EM114" s="325">
        <v>16</v>
      </c>
      <c r="EN114" s="330" t="e">
        <f t="shared" si="84"/>
        <v>#N/A</v>
      </c>
      <c r="EO114" s="330" t="e">
        <f t="shared" si="85"/>
        <v>#N/A</v>
      </c>
      <c r="EP114" s="330" t="e">
        <f t="shared" si="86"/>
        <v>#N/A</v>
      </c>
      <c r="EQ114" s="330" t="e">
        <f t="shared" si="87"/>
        <v>#N/A</v>
      </c>
      <c r="ER114" s="330" t="e">
        <f t="shared" si="88"/>
        <v>#N/A</v>
      </c>
      <c r="ES114" s="330"/>
      <c r="ET114" s="331">
        <f t="shared" si="201"/>
        <v>0</v>
      </c>
      <c r="EU114" s="325" t="e">
        <f t="shared" si="202"/>
        <v>#N/A</v>
      </c>
      <c r="EV114" s="325">
        <f t="shared" si="203"/>
        <v>0</v>
      </c>
      <c r="EW114" s="325">
        <f t="shared" si="204"/>
        <v>1</v>
      </c>
      <c r="EX114" s="334">
        <f t="shared" si="89"/>
        <v>406.4</v>
      </c>
      <c r="EY114" s="325">
        <f t="shared" si="205"/>
        <v>0</v>
      </c>
      <c r="EZ114" s="325">
        <f t="shared" si="206"/>
        <v>0</v>
      </c>
      <c r="FA114" s="325">
        <f t="shared" si="207"/>
        <v>0</v>
      </c>
      <c r="FB114" s="325">
        <f t="shared" si="208"/>
        <v>0</v>
      </c>
      <c r="FC114" s="325">
        <f t="shared" si="209"/>
        <v>0</v>
      </c>
      <c r="FD114" s="331">
        <f t="shared" si="210"/>
        <v>0</v>
      </c>
      <c r="FE114" s="331">
        <f t="shared" si="211"/>
        <v>0</v>
      </c>
      <c r="FF114" s="331">
        <f t="shared" si="212"/>
        <v>0</v>
      </c>
      <c r="FG114" s="331">
        <f t="shared" si="213"/>
        <v>0</v>
      </c>
      <c r="FH114" s="331">
        <f t="shared" si="214"/>
        <v>0</v>
      </c>
      <c r="FI114" s="331">
        <f t="shared" si="215"/>
        <v>0</v>
      </c>
      <c r="FJ114" s="331">
        <f t="shared" si="216"/>
        <v>0</v>
      </c>
      <c r="FK114" s="331">
        <f t="shared" si="217"/>
        <v>0</v>
      </c>
      <c r="FL114" s="331">
        <f t="shared" si="218"/>
        <v>0</v>
      </c>
      <c r="FM114" s="331">
        <f t="shared" si="219"/>
        <v>0</v>
      </c>
      <c r="FN114" s="331">
        <f t="shared" si="220"/>
        <v>0</v>
      </c>
      <c r="FO114" s="331">
        <f t="shared" si="221"/>
        <v>0</v>
      </c>
      <c r="FP114" s="331">
        <f t="shared" si="222"/>
        <v>0</v>
      </c>
      <c r="FQ114" s="331">
        <f t="shared" si="223"/>
        <v>0</v>
      </c>
      <c r="FR114" s="331">
        <f t="shared" si="224"/>
        <v>0</v>
      </c>
      <c r="FS114" s="329"/>
      <c r="FT114" s="325"/>
      <c r="FU114" s="325">
        <f t="shared" si="90"/>
        <v>0</v>
      </c>
      <c r="FV114" s="325">
        <v>16</v>
      </c>
      <c r="FW114" s="330" t="e">
        <f t="shared" si="91"/>
        <v>#N/A</v>
      </c>
      <c r="FX114" s="330" t="e">
        <f t="shared" si="92"/>
        <v>#N/A</v>
      </c>
      <c r="FY114" s="330" t="e">
        <f t="shared" si="93"/>
        <v>#N/A</v>
      </c>
      <c r="FZ114" s="330" t="e">
        <f t="shared" si="94"/>
        <v>#N/A</v>
      </c>
      <c r="GA114" s="330" t="e">
        <f t="shared" si="95"/>
        <v>#N/A</v>
      </c>
      <c r="GB114" s="330"/>
      <c r="GC114" s="331">
        <f t="shared" si="225"/>
        <v>0</v>
      </c>
      <c r="GD114" s="325" t="e">
        <f t="shared" si="226"/>
        <v>#N/A</v>
      </c>
      <c r="GE114" s="325">
        <f t="shared" si="227"/>
        <v>0</v>
      </c>
      <c r="GF114" s="325">
        <f t="shared" si="228"/>
        <v>1</v>
      </c>
      <c r="GG114" s="334">
        <f t="shared" si="96"/>
        <v>406.4</v>
      </c>
      <c r="GH114" s="325">
        <f t="shared" si="229"/>
        <v>0</v>
      </c>
      <c r="GI114" s="325">
        <f t="shared" si="230"/>
        <v>0</v>
      </c>
      <c r="GJ114" s="325">
        <f t="shared" si="231"/>
        <v>0</v>
      </c>
      <c r="GK114" s="325">
        <f t="shared" si="232"/>
        <v>0</v>
      </c>
      <c r="GL114" s="325">
        <f t="shared" si="233"/>
        <v>0</v>
      </c>
      <c r="GM114" s="331">
        <f t="shared" si="234"/>
        <v>0</v>
      </c>
      <c r="GN114" s="331">
        <f t="shared" si="235"/>
        <v>0</v>
      </c>
      <c r="GO114" s="331">
        <f t="shared" si="236"/>
        <v>0</v>
      </c>
      <c r="GP114" s="331">
        <f t="shared" si="237"/>
        <v>0</v>
      </c>
      <c r="GQ114" s="331">
        <f t="shared" si="238"/>
        <v>0</v>
      </c>
      <c r="GR114" s="331">
        <f t="shared" si="239"/>
        <v>0</v>
      </c>
      <c r="GS114" s="331">
        <f t="shared" si="240"/>
        <v>0</v>
      </c>
      <c r="GT114" s="331">
        <f t="shared" si="241"/>
        <v>0</v>
      </c>
      <c r="GU114" s="331">
        <f t="shared" si="242"/>
        <v>0</v>
      </c>
      <c r="GV114" s="331">
        <f t="shared" si="243"/>
        <v>0</v>
      </c>
      <c r="GW114" s="331">
        <f t="shared" si="244"/>
        <v>0</v>
      </c>
      <c r="GX114" s="331">
        <f t="shared" si="245"/>
        <v>0</v>
      </c>
      <c r="GY114" s="331">
        <f t="shared" si="246"/>
        <v>0</v>
      </c>
      <c r="GZ114" s="331">
        <f t="shared" si="247"/>
        <v>0</v>
      </c>
      <c r="HA114" s="331">
        <f t="shared" si="248"/>
        <v>0</v>
      </c>
      <c r="HB114" s="329"/>
      <c r="HC114" s="325"/>
      <c r="HD114" s="325">
        <f t="shared" si="97"/>
        <v>0</v>
      </c>
      <c r="HE114" s="325">
        <v>16</v>
      </c>
      <c r="HF114" s="330" t="e">
        <f t="shared" si="98"/>
        <v>#N/A</v>
      </c>
      <c r="HG114" s="330" t="e">
        <f t="shared" si="99"/>
        <v>#N/A</v>
      </c>
      <c r="HH114" s="330" t="e">
        <f t="shared" si="100"/>
        <v>#N/A</v>
      </c>
      <c r="HI114" s="330" t="e">
        <f t="shared" si="101"/>
        <v>#N/A</v>
      </c>
      <c r="HJ114" s="330" t="e">
        <f t="shared" si="102"/>
        <v>#N/A</v>
      </c>
      <c r="HK114" s="330"/>
      <c r="HL114" s="331">
        <f t="shared" si="249"/>
        <v>0</v>
      </c>
      <c r="HM114" s="325" t="e">
        <f t="shared" si="250"/>
        <v>#N/A</v>
      </c>
      <c r="HN114" s="325">
        <f t="shared" si="251"/>
        <v>0</v>
      </c>
      <c r="HO114" s="325">
        <f t="shared" si="252"/>
        <v>1</v>
      </c>
      <c r="HP114" s="334">
        <f t="shared" si="103"/>
        <v>406.4</v>
      </c>
      <c r="HQ114" s="325">
        <f t="shared" si="253"/>
        <v>0</v>
      </c>
      <c r="HR114" s="325">
        <f t="shared" si="254"/>
        <v>0</v>
      </c>
      <c r="HS114" s="325">
        <f t="shared" si="255"/>
        <v>0</v>
      </c>
      <c r="HT114" s="325">
        <f t="shared" si="256"/>
        <v>0</v>
      </c>
      <c r="HU114" s="325">
        <f t="shared" si="257"/>
        <v>0</v>
      </c>
      <c r="HV114" s="331">
        <f t="shared" si="258"/>
        <v>0</v>
      </c>
      <c r="HW114" s="331">
        <f t="shared" si="259"/>
        <v>0</v>
      </c>
      <c r="HX114" s="331">
        <f t="shared" si="260"/>
        <v>0</v>
      </c>
      <c r="HY114" s="331">
        <f t="shared" si="261"/>
        <v>0</v>
      </c>
      <c r="HZ114" s="331">
        <f t="shared" si="262"/>
        <v>0</v>
      </c>
      <c r="IA114" s="331">
        <f t="shared" si="263"/>
        <v>0</v>
      </c>
      <c r="IB114" s="331">
        <f t="shared" si="264"/>
        <v>0</v>
      </c>
      <c r="IC114" s="331">
        <f t="shared" si="265"/>
        <v>0</v>
      </c>
      <c r="ID114" s="331">
        <f t="shared" si="266"/>
        <v>0</v>
      </c>
      <c r="IE114" s="331">
        <f t="shared" si="267"/>
        <v>0</v>
      </c>
      <c r="IF114" s="331">
        <f t="shared" si="268"/>
        <v>0</v>
      </c>
      <c r="IG114" s="331">
        <f t="shared" si="269"/>
        <v>0</v>
      </c>
      <c r="IH114" s="331">
        <f t="shared" si="270"/>
        <v>0</v>
      </c>
      <c r="II114" s="331">
        <f t="shared" si="271"/>
        <v>0</v>
      </c>
      <c r="IJ114" s="331">
        <f t="shared" si="272"/>
        <v>0</v>
      </c>
      <c r="IK114" s="329"/>
    </row>
    <row r="115" spans="2:245" x14ac:dyDescent="0.3">
      <c r="B115" s="325">
        <f t="shared" si="56"/>
        <v>0</v>
      </c>
      <c r="C115" s="325">
        <v>17</v>
      </c>
      <c r="D115" s="330" t="e">
        <f t="shared" si="57"/>
        <v>#N/A</v>
      </c>
      <c r="E115" s="330" t="e">
        <f t="shared" si="58"/>
        <v>#N/A</v>
      </c>
      <c r="F115" s="330" t="e">
        <f t="shared" si="59"/>
        <v>#N/A</v>
      </c>
      <c r="G115" s="386" t="e">
        <f t="shared" si="104"/>
        <v>#N/A</v>
      </c>
      <c r="H115" s="386" t="e">
        <f t="shared" si="60"/>
        <v>#N/A</v>
      </c>
      <c r="I115" s="330"/>
      <c r="J115" s="331">
        <f t="shared" si="105"/>
        <v>0</v>
      </c>
      <c r="K115" s="325" t="e">
        <f t="shared" si="106"/>
        <v>#N/A</v>
      </c>
      <c r="L115" s="325">
        <f t="shared" si="107"/>
        <v>0</v>
      </c>
      <c r="M115" s="325">
        <f t="shared" si="108"/>
        <v>1</v>
      </c>
      <c r="N115" s="334">
        <f t="shared" si="61"/>
        <v>431.79999999999995</v>
      </c>
      <c r="O115" s="325">
        <f t="shared" si="109"/>
        <v>0</v>
      </c>
      <c r="P115" s="325">
        <f t="shared" si="110"/>
        <v>0</v>
      </c>
      <c r="Q115" s="325">
        <f t="shared" si="111"/>
        <v>0</v>
      </c>
      <c r="R115" s="325">
        <f t="shared" si="112"/>
        <v>0</v>
      </c>
      <c r="S115" s="325">
        <f t="shared" si="113"/>
        <v>0</v>
      </c>
      <c r="T115" s="331">
        <f t="shared" si="114"/>
        <v>0</v>
      </c>
      <c r="U115" s="331">
        <f t="shared" si="115"/>
        <v>0</v>
      </c>
      <c r="V115" s="331">
        <f t="shared" si="116"/>
        <v>0</v>
      </c>
      <c r="W115" s="331">
        <f t="shared" si="117"/>
        <v>0</v>
      </c>
      <c r="X115" s="331">
        <f t="shared" si="118"/>
        <v>0</v>
      </c>
      <c r="Y115" s="331">
        <f t="shared" si="119"/>
        <v>0</v>
      </c>
      <c r="Z115" s="331">
        <f t="shared" si="120"/>
        <v>0</v>
      </c>
      <c r="AA115" s="331">
        <f t="shared" si="121"/>
        <v>0</v>
      </c>
      <c r="AB115" s="331">
        <f t="shared" si="122"/>
        <v>0</v>
      </c>
      <c r="AC115" s="331">
        <f t="shared" si="123"/>
        <v>0</v>
      </c>
      <c r="AD115" s="331">
        <f t="shared" si="124"/>
        <v>0</v>
      </c>
      <c r="AE115" s="331">
        <f t="shared" si="125"/>
        <v>0</v>
      </c>
      <c r="AF115" s="331">
        <f t="shared" si="126"/>
        <v>0</v>
      </c>
      <c r="AG115" s="331">
        <f t="shared" si="127"/>
        <v>0</v>
      </c>
      <c r="AH115" s="331">
        <f t="shared" si="128"/>
        <v>0</v>
      </c>
      <c r="AI115" s="329"/>
      <c r="AJ115" s="325"/>
      <c r="AK115" s="325">
        <f t="shared" si="62"/>
        <v>0</v>
      </c>
      <c r="AL115" s="325">
        <v>17</v>
      </c>
      <c r="AM115" s="330" t="e">
        <f t="shared" si="63"/>
        <v>#N/A</v>
      </c>
      <c r="AN115" s="330" t="e">
        <f t="shared" si="64"/>
        <v>#N/A</v>
      </c>
      <c r="AO115" s="330" t="e">
        <f t="shared" si="65"/>
        <v>#N/A</v>
      </c>
      <c r="AP115" s="330" t="e">
        <f t="shared" si="66"/>
        <v>#N/A</v>
      </c>
      <c r="AQ115" s="330" t="e">
        <f t="shared" si="67"/>
        <v>#N/A</v>
      </c>
      <c r="AR115" s="330"/>
      <c r="AS115" s="331">
        <f t="shared" si="129"/>
        <v>0</v>
      </c>
      <c r="AT115" s="325" t="e">
        <f t="shared" si="130"/>
        <v>#N/A</v>
      </c>
      <c r="AU115" s="325">
        <f t="shared" si="131"/>
        <v>0</v>
      </c>
      <c r="AV115" s="325">
        <f t="shared" si="132"/>
        <v>1</v>
      </c>
      <c r="AW115" s="334">
        <f t="shared" si="68"/>
        <v>431.79999999999995</v>
      </c>
      <c r="AX115" s="325">
        <f t="shared" si="133"/>
        <v>0</v>
      </c>
      <c r="AY115" s="325">
        <f t="shared" si="134"/>
        <v>0</v>
      </c>
      <c r="AZ115" s="325">
        <f t="shared" si="135"/>
        <v>0</v>
      </c>
      <c r="BA115" s="325">
        <f t="shared" si="136"/>
        <v>0</v>
      </c>
      <c r="BB115" s="325">
        <f t="shared" si="137"/>
        <v>0</v>
      </c>
      <c r="BC115" s="331">
        <f t="shared" si="138"/>
        <v>0</v>
      </c>
      <c r="BD115" s="331">
        <f t="shared" si="139"/>
        <v>0</v>
      </c>
      <c r="BE115" s="331">
        <f t="shared" si="140"/>
        <v>0</v>
      </c>
      <c r="BF115" s="331">
        <f t="shared" si="141"/>
        <v>0</v>
      </c>
      <c r="BG115" s="331">
        <f t="shared" si="142"/>
        <v>0</v>
      </c>
      <c r="BH115" s="331">
        <f t="shared" si="143"/>
        <v>0</v>
      </c>
      <c r="BI115" s="331">
        <f t="shared" si="144"/>
        <v>0</v>
      </c>
      <c r="BJ115" s="331">
        <f t="shared" si="145"/>
        <v>0</v>
      </c>
      <c r="BK115" s="331">
        <f t="shared" si="146"/>
        <v>0</v>
      </c>
      <c r="BL115" s="331">
        <f t="shared" si="147"/>
        <v>0</v>
      </c>
      <c r="BM115" s="331">
        <f t="shared" si="148"/>
        <v>0</v>
      </c>
      <c r="BN115" s="331">
        <f t="shared" si="149"/>
        <v>0</v>
      </c>
      <c r="BO115" s="331">
        <f t="shared" si="150"/>
        <v>0</v>
      </c>
      <c r="BP115" s="331">
        <f t="shared" si="151"/>
        <v>0</v>
      </c>
      <c r="BQ115" s="331">
        <f t="shared" si="152"/>
        <v>0</v>
      </c>
      <c r="BR115" s="329"/>
      <c r="BS115" s="325"/>
      <c r="BT115" s="325">
        <f t="shared" si="69"/>
        <v>0</v>
      </c>
      <c r="BU115" s="325">
        <v>17</v>
      </c>
      <c r="BV115" s="330" t="e">
        <f t="shared" si="70"/>
        <v>#N/A</v>
      </c>
      <c r="BW115" s="330" t="e">
        <f t="shared" si="71"/>
        <v>#N/A</v>
      </c>
      <c r="BX115" s="330" t="e">
        <f t="shared" si="72"/>
        <v>#N/A</v>
      </c>
      <c r="BY115" s="330" t="e">
        <f t="shared" si="73"/>
        <v>#N/A</v>
      </c>
      <c r="BZ115" s="330" t="e">
        <f t="shared" si="74"/>
        <v>#N/A</v>
      </c>
      <c r="CA115" s="330"/>
      <c r="CB115" s="331">
        <f t="shared" si="153"/>
        <v>0</v>
      </c>
      <c r="CC115" s="325" t="e">
        <f t="shared" si="154"/>
        <v>#N/A</v>
      </c>
      <c r="CD115" s="325">
        <f t="shared" si="155"/>
        <v>0</v>
      </c>
      <c r="CE115" s="325">
        <f t="shared" si="156"/>
        <v>1</v>
      </c>
      <c r="CF115" s="334">
        <f t="shared" si="75"/>
        <v>431.79999999999995</v>
      </c>
      <c r="CG115" s="325">
        <f t="shared" si="157"/>
        <v>0</v>
      </c>
      <c r="CH115" s="325">
        <f t="shared" si="158"/>
        <v>0</v>
      </c>
      <c r="CI115" s="325">
        <f t="shared" si="159"/>
        <v>0</v>
      </c>
      <c r="CJ115" s="325">
        <f t="shared" si="160"/>
        <v>0</v>
      </c>
      <c r="CK115" s="325">
        <f t="shared" si="161"/>
        <v>0</v>
      </c>
      <c r="CL115" s="331">
        <f t="shared" si="162"/>
        <v>0</v>
      </c>
      <c r="CM115" s="331">
        <f t="shared" si="163"/>
        <v>0</v>
      </c>
      <c r="CN115" s="331">
        <f t="shared" si="164"/>
        <v>0</v>
      </c>
      <c r="CO115" s="331">
        <f t="shared" si="165"/>
        <v>0</v>
      </c>
      <c r="CP115" s="331">
        <f t="shared" si="166"/>
        <v>0</v>
      </c>
      <c r="CQ115" s="331">
        <f t="shared" si="167"/>
        <v>0</v>
      </c>
      <c r="CR115" s="331">
        <f t="shared" si="168"/>
        <v>0</v>
      </c>
      <c r="CS115" s="331">
        <f t="shared" si="169"/>
        <v>0</v>
      </c>
      <c r="CT115" s="331">
        <f t="shared" si="170"/>
        <v>0</v>
      </c>
      <c r="CU115" s="331">
        <f t="shared" si="171"/>
        <v>0</v>
      </c>
      <c r="CV115" s="331">
        <f t="shared" si="172"/>
        <v>0</v>
      </c>
      <c r="CW115" s="331">
        <f t="shared" si="173"/>
        <v>0</v>
      </c>
      <c r="CX115" s="331">
        <f t="shared" si="174"/>
        <v>0</v>
      </c>
      <c r="CY115" s="331">
        <f t="shared" si="175"/>
        <v>0</v>
      </c>
      <c r="CZ115" s="331">
        <f t="shared" si="176"/>
        <v>0</v>
      </c>
      <c r="DA115" s="329"/>
      <c r="DB115" s="325"/>
      <c r="DC115" s="325">
        <f t="shared" si="76"/>
        <v>0</v>
      </c>
      <c r="DD115" s="325">
        <v>17</v>
      </c>
      <c r="DE115" s="330" t="e">
        <f t="shared" si="77"/>
        <v>#N/A</v>
      </c>
      <c r="DF115" s="330" t="e">
        <f t="shared" si="78"/>
        <v>#N/A</v>
      </c>
      <c r="DG115" s="330" t="e">
        <f t="shared" si="79"/>
        <v>#N/A</v>
      </c>
      <c r="DH115" s="330" t="e">
        <f t="shared" si="80"/>
        <v>#N/A</v>
      </c>
      <c r="DI115" s="330" t="e">
        <f t="shared" si="81"/>
        <v>#N/A</v>
      </c>
      <c r="DJ115" s="330"/>
      <c r="DK115" s="331">
        <f t="shared" si="177"/>
        <v>0</v>
      </c>
      <c r="DL115" s="325" t="e">
        <f t="shared" si="178"/>
        <v>#N/A</v>
      </c>
      <c r="DM115" s="325">
        <f t="shared" si="179"/>
        <v>0</v>
      </c>
      <c r="DN115" s="325">
        <f t="shared" si="180"/>
        <v>1</v>
      </c>
      <c r="DO115" s="334">
        <f t="shared" si="82"/>
        <v>431.79999999999995</v>
      </c>
      <c r="DP115" s="325">
        <f t="shared" si="181"/>
        <v>0</v>
      </c>
      <c r="DQ115" s="325">
        <f t="shared" si="182"/>
        <v>0</v>
      </c>
      <c r="DR115" s="325">
        <f t="shared" si="183"/>
        <v>0</v>
      </c>
      <c r="DS115" s="325">
        <f t="shared" si="184"/>
        <v>0</v>
      </c>
      <c r="DT115" s="325">
        <f t="shared" si="185"/>
        <v>0</v>
      </c>
      <c r="DU115" s="331">
        <f t="shared" si="186"/>
        <v>0</v>
      </c>
      <c r="DV115" s="331">
        <f t="shared" si="187"/>
        <v>0</v>
      </c>
      <c r="DW115" s="331">
        <f t="shared" si="188"/>
        <v>0</v>
      </c>
      <c r="DX115" s="331">
        <f t="shared" si="189"/>
        <v>0</v>
      </c>
      <c r="DY115" s="331">
        <f t="shared" si="190"/>
        <v>0</v>
      </c>
      <c r="DZ115" s="331">
        <f t="shared" si="191"/>
        <v>0</v>
      </c>
      <c r="EA115" s="331">
        <f t="shared" si="192"/>
        <v>0</v>
      </c>
      <c r="EB115" s="331">
        <f t="shared" si="193"/>
        <v>0</v>
      </c>
      <c r="EC115" s="331">
        <f t="shared" si="194"/>
        <v>0</v>
      </c>
      <c r="ED115" s="331">
        <f t="shared" si="195"/>
        <v>0</v>
      </c>
      <c r="EE115" s="331">
        <f t="shared" si="196"/>
        <v>0</v>
      </c>
      <c r="EF115" s="331">
        <f t="shared" si="197"/>
        <v>0</v>
      </c>
      <c r="EG115" s="331">
        <f t="shared" si="198"/>
        <v>0</v>
      </c>
      <c r="EH115" s="331">
        <f t="shared" si="199"/>
        <v>0</v>
      </c>
      <c r="EI115" s="331">
        <f t="shared" si="200"/>
        <v>0</v>
      </c>
      <c r="EJ115" s="329"/>
      <c r="EK115" s="325"/>
      <c r="EL115" s="325">
        <f t="shared" si="83"/>
        <v>0</v>
      </c>
      <c r="EM115" s="325">
        <v>17</v>
      </c>
      <c r="EN115" s="330" t="e">
        <f t="shared" si="84"/>
        <v>#N/A</v>
      </c>
      <c r="EO115" s="330" t="e">
        <f t="shared" si="85"/>
        <v>#N/A</v>
      </c>
      <c r="EP115" s="330" t="e">
        <f t="shared" si="86"/>
        <v>#N/A</v>
      </c>
      <c r="EQ115" s="330" t="e">
        <f t="shared" si="87"/>
        <v>#N/A</v>
      </c>
      <c r="ER115" s="330" t="e">
        <f t="shared" si="88"/>
        <v>#N/A</v>
      </c>
      <c r="ES115" s="330"/>
      <c r="ET115" s="331">
        <f t="shared" si="201"/>
        <v>0</v>
      </c>
      <c r="EU115" s="325" t="e">
        <f t="shared" si="202"/>
        <v>#N/A</v>
      </c>
      <c r="EV115" s="325">
        <f t="shared" si="203"/>
        <v>0</v>
      </c>
      <c r="EW115" s="325">
        <f t="shared" si="204"/>
        <v>1</v>
      </c>
      <c r="EX115" s="334">
        <f t="shared" si="89"/>
        <v>431.79999999999995</v>
      </c>
      <c r="EY115" s="325">
        <f t="shared" si="205"/>
        <v>0</v>
      </c>
      <c r="EZ115" s="325">
        <f t="shared" si="206"/>
        <v>0</v>
      </c>
      <c r="FA115" s="325">
        <f t="shared" si="207"/>
        <v>0</v>
      </c>
      <c r="FB115" s="325">
        <f t="shared" si="208"/>
        <v>0</v>
      </c>
      <c r="FC115" s="325">
        <f t="shared" si="209"/>
        <v>0</v>
      </c>
      <c r="FD115" s="331">
        <f t="shared" si="210"/>
        <v>0</v>
      </c>
      <c r="FE115" s="331">
        <f t="shared" si="211"/>
        <v>0</v>
      </c>
      <c r="FF115" s="331">
        <f t="shared" si="212"/>
        <v>0</v>
      </c>
      <c r="FG115" s="331">
        <f t="shared" si="213"/>
        <v>0</v>
      </c>
      <c r="FH115" s="331">
        <f t="shared" si="214"/>
        <v>0</v>
      </c>
      <c r="FI115" s="331">
        <f t="shared" si="215"/>
        <v>0</v>
      </c>
      <c r="FJ115" s="331">
        <f t="shared" si="216"/>
        <v>0</v>
      </c>
      <c r="FK115" s="331">
        <f t="shared" si="217"/>
        <v>0</v>
      </c>
      <c r="FL115" s="331">
        <f t="shared" si="218"/>
        <v>0</v>
      </c>
      <c r="FM115" s="331">
        <f t="shared" si="219"/>
        <v>0</v>
      </c>
      <c r="FN115" s="331">
        <f t="shared" si="220"/>
        <v>0</v>
      </c>
      <c r="FO115" s="331">
        <f t="shared" si="221"/>
        <v>0</v>
      </c>
      <c r="FP115" s="331">
        <f t="shared" si="222"/>
        <v>0</v>
      </c>
      <c r="FQ115" s="331">
        <f t="shared" si="223"/>
        <v>0</v>
      </c>
      <c r="FR115" s="331">
        <f t="shared" si="224"/>
        <v>0</v>
      </c>
      <c r="FS115" s="329"/>
      <c r="FT115" s="325"/>
      <c r="FU115" s="325">
        <f t="shared" si="90"/>
        <v>0</v>
      </c>
      <c r="FV115" s="325">
        <v>17</v>
      </c>
      <c r="FW115" s="330" t="e">
        <f t="shared" si="91"/>
        <v>#N/A</v>
      </c>
      <c r="FX115" s="330" t="e">
        <f t="shared" si="92"/>
        <v>#N/A</v>
      </c>
      <c r="FY115" s="330" t="e">
        <f t="shared" si="93"/>
        <v>#N/A</v>
      </c>
      <c r="FZ115" s="330" t="e">
        <f t="shared" si="94"/>
        <v>#N/A</v>
      </c>
      <c r="GA115" s="330" t="e">
        <f t="shared" si="95"/>
        <v>#N/A</v>
      </c>
      <c r="GB115" s="330"/>
      <c r="GC115" s="331">
        <f t="shared" si="225"/>
        <v>0</v>
      </c>
      <c r="GD115" s="325" t="e">
        <f t="shared" si="226"/>
        <v>#N/A</v>
      </c>
      <c r="GE115" s="325">
        <f t="shared" si="227"/>
        <v>0</v>
      </c>
      <c r="GF115" s="325">
        <f t="shared" si="228"/>
        <v>1</v>
      </c>
      <c r="GG115" s="334">
        <f t="shared" si="96"/>
        <v>431.79999999999995</v>
      </c>
      <c r="GH115" s="325">
        <f t="shared" si="229"/>
        <v>0</v>
      </c>
      <c r="GI115" s="325">
        <f t="shared" si="230"/>
        <v>0</v>
      </c>
      <c r="GJ115" s="325">
        <f t="shared" si="231"/>
        <v>0</v>
      </c>
      <c r="GK115" s="325">
        <f t="shared" si="232"/>
        <v>0</v>
      </c>
      <c r="GL115" s="325">
        <f t="shared" si="233"/>
        <v>0</v>
      </c>
      <c r="GM115" s="331">
        <f t="shared" si="234"/>
        <v>0</v>
      </c>
      <c r="GN115" s="331">
        <f t="shared" si="235"/>
        <v>0</v>
      </c>
      <c r="GO115" s="331">
        <f t="shared" si="236"/>
        <v>0</v>
      </c>
      <c r="GP115" s="331">
        <f t="shared" si="237"/>
        <v>0</v>
      </c>
      <c r="GQ115" s="331">
        <f t="shared" si="238"/>
        <v>0</v>
      </c>
      <c r="GR115" s="331">
        <f t="shared" si="239"/>
        <v>0</v>
      </c>
      <c r="GS115" s="331">
        <f t="shared" si="240"/>
        <v>0</v>
      </c>
      <c r="GT115" s="331">
        <f t="shared" si="241"/>
        <v>0</v>
      </c>
      <c r="GU115" s="331">
        <f t="shared" si="242"/>
        <v>0</v>
      </c>
      <c r="GV115" s="331">
        <f t="shared" si="243"/>
        <v>0</v>
      </c>
      <c r="GW115" s="331">
        <f t="shared" si="244"/>
        <v>0</v>
      </c>
      <c r="GX115" s="331">
        <f t="shared" si="245"/>
        <v>0</v>
      </c>
      <c r="GY115" s="331">
        <f t="shared" si="246"/>
        <v>0</v>
      </c>
      <c r="GZ115" s="331">
        <f t="shared" si="247"/>
        <v>0</v>
      </c>
      <c r="HA115" s="331">
        <f t="shared" si="248"/>
        <v>0</v>
      </c>
      <c r="HB115" s="329"/>
      <c r="HC115" s="325"/>
      <c r="HD115" s="325">
        <f t="shared" si="97"/>
        <v>0</v>
      </c>
      <c r="HE115" s="325">
        <v>17</v>
      </c>
      <c r="HF115" s="330" t="e">
        <f t="shared" si="98"/>
        <v>#N/A</v>
      </c>
      <c r="HG115" s="330" t="e">
        <f t="shared" si="99"/>
        <v>#N/A</v>
      </c>
      <c r="HH115" s="330" t="e">
        <f t="shared" si="100"/>
        <v>#N/A</v>
      </c>
      <c r="HI115" s="330" t="e">
        <f t="shared" si="101"/>
        <v>#N/A</v>
      </c>
      <c r="HJ115" s="330" t="e">
        <f t="shared" si="102"/>
        <v>#N/A</v>
      </c>
      <c r="HK115" s="330"/>
      <c r="HL115" s="331">
        <f t="shared" si="249"/>
        <v>0</v>
      </c>
      <c r="HM115" s="325" t="e">
        <f t="shared" si="250"/>
        <v>#N/A</v>
      </c>
      <c r="HN115" s="325">
        <f t="shared" si="251"/>
        <v>0</v>
      </c>
      <c r="HO115" s="325">
        <f t="shared" si="252"/>
        <v>1</v>
      </c>
      <c r="HP115" s="334">
        <f t="shared" si="103"/>
        <v>431.79999999999995</v>
      </c>
      <c r="HQ115" s="325">
        <f t="shared" si="253"/>
        <v>0</v>
      </c>
      <c r="HR115" s="325">
        <f t="shared" si="254"/>
        <v>0</v>
      </c>
      <c r="HS115" s="325">
        <f t="shared" si="255"/>
        <v>0</v>
      </c>
      <c r="HT115" s="325">
        <f t="shared" si="256"/>
        <v>0</v>
      </c>
      <c r="HU115" s="325">
        <f t="shared" si="257"/>
        <v>0</v>
      </c>
      <c r="HV115" s="331">
        <f t="shared" si="258"/>
        <v>0</v>
      </c>
      <c r="HW115" s="331">
        <f t="shared" si="259"/>
        <v>0</v>
      </c>
      <c r="HX115" s="331">
        <f t="shared" si="260"/>
        <v>0</v>
      </c>
      <c r="HY115" s="331">
        <f t="shared" si="261"/>
        <v>0</v>
      </c>
      <c r="HZ115" s="331">
        <f t="shared" si="262"/>
        <v>0</v>
      </c>
      <c r="IA115" s="331">
        <f t="shared" si="263"/>
        <v>0</v>
      </c>
      <c r="IB115" s="331">
        <f t="shared" si="264"/>
        <v>0</v>
      </c>
      <c r="IC115" s="331">
        <f t="shared" si="265"/>
        <v>0</v>
      </c>
      <c r="ID115" s="331">
        <f t="shared" si="266"/>
        <v>0</v>
      </c>
      <c r="IE115" s="331">
        <f t="shared" si="267"/>
        <v>0</v>
      </c>
      <c r="IF115" s="331">
        <f t="shared" si="268"/>
        <v>0</v>
      </c>
      <c r="IG115" s="331">
        <f t="shared" si="269"/>
        <v>0</v>
      </c>
      <c r="IH115" s="331">
        <f t="shared" si="270"/>
        <v>0</v>
      </c>
      <c r="II115" s="331">
        <f t="shared" si="271"/>
        <v>0</v>
      </c>
      <c r="IJ115" s="331">
        <f t="shared" si="272"/>
        <v>0</v>
      </c>
      <c r="IK115" s="329"/>
    </row>
    <row r="116" spans="2:245" x14ac:dyDescent="0.3">
      <c r="B116" s="325">
        <f t="shared" si="56"/>
        <v>0</v>
      </c>
      <c r="C116" s="325">
        <v>18</v>
      </c>
      <c r="D116" s="330" t="e">
        <f t="shared" si="57"/>
        <v>#N/A</v>
      </c>
      <c r="E116" s="330" t="e">
        <f t="shared" si="58"/>
        <v>#N/A</v>
      </c>
      <c r="F116" s="330" t="e">
        <f t="shared" si="59"/>
        <v>#N/A</v>
      </c>
      <c r="G116" s="386" t="e">
        <f t="shared" si="104"/>
        <v>#N/A</v>
      </c>
      <c r="H116" s="386" t="e">
        <f t="shared" si="60"/>
        <v>#N/A</v>
      </c>
      <c r="I116" s="330"/>
      <c r="J116" s="331">
        <f t="shared" si="105"/>
        <v>0</v>
      </c>
      <c r="K116" s="325" t="e">
        <f t="shared" si="106"/>
        <v>#N/A</v>
      </c>
      <c r="L116" s="325">
        <f t="shared" si="107"/>
        <v>0</v>
      </c>
      <c r="M116" s="325">
        <f t="shared" si="108"/>
        <v>1</v>
      </c>
      <c r="N116" s="334">
        <f t="shared" si="61"/>
        <v>457.2</v>
      </c>
      <c r="O116" s="325">
        <f t="shared" si="109"/>
        <v>0</v>
      </c>
      <c r="P116" s="325">
        <f t="shared" si="110"/>
        <v>0</v>
      </c>
      <c r="Q116" s="325">
        <f t="shared" si="111"/>
        <v>0</v>
      </c>
      <c r="R116" s="325">
        <f t="shared" si="112"/>
        <v>0</v>
      </c>
      <c r="S116" s="325">
        <f t="shared" si="113"/>
        <v>0</v>
      </c>
      <c r="T116" s="331">
        <f t="shared" si="114"/>
        <v>0</v>
      </c>
      <c r="U116" s="331">
        <f t="shared" si="115"/>
        <v>0</v>
      </c>
      <c r="V116" s="331">
        <f t="shared" si="116"/>
        <v>0</v>
      </c>
      <c r="W116" s="331">
        <f t="shared" si="117"/>
        <v>0</v>
      </c>
      <c r="X116" s="331">
        <f t="shared" si="118"/>
        <v>0</v>
      </c>
      <c r="Y116" s="331">
        <f t="shared" si="119"/>
        <v>0</v>
      </c>
      <c r="Z116" s="331">
        <f t="shared" si="120"/>
        <v>0</v>
      </c>
      <c r="AA116" s="331">
        <f t="shared" si="121"/>
        <v>0</v>
      </c>
      <c r="AB116" s="331">
        <f t="shared" si="122"/>
        <v>0</v>
      </c>
      <c r="AC116" s="331">
        <f t="shared" si="123"/>
        <v>0</v>
      </c>
      <c r="AD116" s="331">
        <f t="shared" si="124"/>
        <v>0</v>
      </c>
      <c r="AE116" s="331">
        <f t="shared" si="125"/>
        <v>0</v>
      </c>
      <c r="AF116" s="331">
        <f t="shared" si="126"/>
        <v>0</v>
      </c>
      <c r="AG116" s="331">
        <f t="shared" si="127"/>
        <v>0</v>
      </c>
      <c r="AH116" s="331">
        <f t="shared" si="128"/>
        <v>0</v>
      </c>
      <c r="AI116" s="329"/>
      <c r="AJ116" s="325"/>
      <c r="AK116" s="325">
        <f t="shared" si="62"/>
        <v>0</v>
      </c>
      <c r="AL116" s="325">
        <v>18</v>
      </c>
      <c r="AM116" s="330" t="e">
        <f t="shared" si="63"/>
        <v>#N/A</v>
      </c>
      <c r="AN116" s="330" t="e">
        <f t="shared" si="64"/>
        <v>#N/A</v>
      </c>
      <c r="AO116" s="330" t="e">
        <f t="shared" si="65"/>
        <v>#N/A</v>
      </c>
      <c r="AP116" s="330" t="e">
        <f t="shared" si="66"/>
        <v>#N/A</v>
      </c>
      <c r="AQ116" s="330" t="e">
        <f t="shared" si="67"/>
        <v>#N/A</v>
      </c>
      <c r="AR116" s="330"/>
      <c r="AS116" s="331">
        <f t="shared" si="129"/>
        <v>0</v>
      </c>
      <c r="AT116" s="325" t="e">
        <f t="shared" si="130"/>
        <v>#N/A</v>
      </c>
      <c r="AU116" s="325">
        <f t="shared" si="131"/>
        <v>0</v>
      </c>
      <c r="AV116" s="325">
        <f t="shared" si="132"/>
        <v>1</v>
      </c>
      <c r="AW116" s="334">
        <f t="shared" si="68"/>
        <v>457.2</v>
      </c>
      <c r="AX116" s="325">
        <f t="shared" si="133"/>
        <v>0</v>
      </c>
      <c r="AY116" s="325">
        <f t="shared" si="134"/>
        <v>0</v>
      </c>
      <c r="AZ116" s="325">
        <f t="shared" si="135"/>
        <v>0</v>
      </c>
      <c r="BA116" s="325">
        <f t="shared" si="136"/>
        <v>0</v>
      </c>
      <c r="BB116" s="325">
        <f t="shared" si="137"/>
        <v>0</v>
      </c>
      <c r="BC116" s="331">
        <f t="shared" si="138"/>
        <v>0</v>
      </c>
      <c r="BD116" s="331">
        <f t="shared" si="139"/>
        <v>0</v>
      </c>
      <c r="BE116" s="331">
        <f t="shared" si="140"/>
        <v>0</v>
      </c>
      <c r="BF116" s="331">
        <f t="shared" si="141"/>
        <v>0</v>
      </c>
      <c r="BG116" s="331">
        <f t="shared" si="142"/>
        <v>0</v>
      </c>
      <c r="BH116" s="331">
        <f t="shared" si="143"/>
        <v>0</v>
      </c>
      <c r="BI116" s="331">
        <f t="shared" si="144"/>
        <v>0</v>
      </c>
      <c r="BJ116" s="331">
        <f t="shared" si="145"/>
        <v>0</v>
      </c>
      <c r="BK116" s="331">
        <f t="shared" si="146"/>
        <v>0</v>
      </c>
      <c r="BL116" s="331">
        <f t="shared" si="147"/>
        <v>0</v>
      </c>
      <c r="BM116" s="331">
        <f t="shared" si="148"/>
        <v>0</v>
      </c>
      <c r="BN116" s="331">
        <f t="shared" si="149"/>
        <v>0</v>
      </c>
      <c r="BO116" s="331">
        <f t="shared" si="150"/>
        <v>0</v>
      </c>
      <c r="BP116" s="331">
        <f t="shared" si="151"/>
        <v>0</v>
      </c>
      <c r="BQ116" s="331">
        <f t="shared" si="152"/>
        <v>0</v>
      </c>
      <c r="BR116" s="329"/>
      <c r="BS116" s="325"/>
      <c r="BT116" s="325">
        <f t="shared" si="69"/>
        <v>0</v>
      </c>
      <c r="BU116" s="325">
        <v>18</v>
      </c>
      <c r="BV116" s="330" t="e">
        <f t="shared" si="70"/>
        <v>#N/A</v>
      </c>
      <c r="BW116" s="330" t="e">
        <f t="shared" si="71"/>
        <v>#N/A</v>
      </c>
      <c r="BX116" s="330" t="e">
        <f t="shared" si="72"/>
        <v>#N/A</v>
      </c>
      <c r="BY116" s="330" t="e">
        <f t="shared" si="73"/>
        <v>#N/A</v>
      </c>
      <c r="BZ116" s="330" t="e">
        <f t="shared" si="74"/>
        <v>#N/A</v>
      </c>
      <c r="CA116" s="330"/>
      <c r="CB116" s="331">
        <f t="shared" si="153"/>
        <v>0</v>
      </c>
      <c r="CC116" s="325" t="e">
        <f t="shared" si="154"/>
        <v>#N/A</v>
      </c>
      <c r="CD116" s="325">
        <f t="shared" si="155"/>
        <v>0</v>
      </c>
      <c r="CE116" s="325">
        <f t="shared" si="156"/>
        <v>1</v>
      </c>
      <c r="CF116" s="334">
        <f t="shared" si="75"/>
        <v>457.2</v>
      </c>
      <c r="CG116" s="325">
        <f t="shared" si="157"/>
        <v>0</v>
      </c>
      <c r="CH116" s="325">
        <f t="shared" si="158"/>
        <v>0</v>
      </c>
      <c r="CI116" s="325">
        <f t="shared" si="159"/>
        <v>0</v>
      </c>
      <c r="CJ116" s="325">
        <f t="shared" si="160"/>
        <v>0</v>
      </c>
      <c r="CK116" s="325">
        <f t="shared" si="161"/>
        <v>0</v>
      </c>
      <c r="CL116" s="331">
        <f t="shared" si="162"/>
        <v>0</v>
      </c>
      <c r="CM116" s="331">
        <f t="shared" si="163"/>
        <v>0</v>
      </c>
      <c r="CN116" s="331">
        <f t="shared" si="164"/>
        <v>0</v>
      </c>
      <c r="CO116" s="331">
        <f t="shared" si="165"/>
        <v>0</v>
      </c>
      <c r="CP116" s="331">
        <f t="shared" si="166"/>
        <v>0</v>
      </c>
      <c r="CQ116" s="331">
        <f t="shared" si="167"/>
        <v>0</v>
      </c>
      <c r="CR116" s="331">
        <f t="shared" si="168"/>
        <v>0</v>
      </c>
      <c r="CS116" s="331">
        <f t="shared" si="169"/>
        <v>0</v>
      </c>
      <c r="CT116" s="331">
        <f t="shared" si="170"/>
        <v>0</v>
      </c>
      <c r="CU116" s="331">
        <f t="shared" si="171"/>
        <v>0</v>
      </c>
      <c r="CV116" s="331">
        <f t="shared" si="172"/>
        <v>0</v>
      </c>
      <c r="CW116" s="331">
        <f t="shared" si="173"/>
        <v>0</v>
      </c>
      <c r="CX116" s="331">
        <f t="shared" si="174"/>
        <v>0</v>
      </c>
      <c r="CY116" s="331">
        <f t="shared" si="175"/>
        <v>0</v>
      </c>
      <c r="CZ116" s="331">
        <f t="shared" si="176"/>
        <v>0</v>
      </c>
      <c r="DA116" s="329"/>
      <c r="DB116" s="325"/>
      <c r="DC116" s="325">
        <f t="shared" si="76"/>
        <v>0</v>
      </c>
      <c r="DD116" s="325">
        <v>18</v>
      </c>
      <c r="DE116" s="330" t="e">
        <f t="shared" si="77"/>
        <v>#N/A</v>
      </c>
      <c r="DF116" s="330" t="e">
        <f t="shared" si="78"/>
        <v>#N/A</v>
      </c>
      <c r="DG116" s="330" t="e">
        <f t="shared" si="79"/>
        <v>#N/A</v>
      </c>
      <c r="DH116" s="330" t="e">
        <f t="shared" si="80"/>
        <v>#N/A</v>
      </c>
      <c r="DI116" s="330" t="e">
        <f t="shared" si="81"/>
        <v>#N/A</v>
      </c>
      <c r="DJ116" s="330"/>
      <c r="DK116" s="331">
        <f t="shared" si="177"/>
        <v>0</v>
      </c>
      <c r="DL116" s="325" t="e">
        <f t="shared" si="178"/>
        <v>#N/A</v>
      </c>
      <c r="DM116" s="325">
        <f t="shared" si="179"/>
        <v>0</v>
      </c>
      <c r="DN116" s="325">
        <f t="shared" si="180"/>
        <v>1</v>
      </c>
      <c r="DO116" s="334">
        <f t="shared" si="82"/>
        <v>457.2</v>
      </c>
      <c r="DP116" s="325">
        <f t="shared" si="181"/>
        <v>0</v>
      </c>
      <c r="DQ116" s="325">
        <f t="shared" si="182"/>
        <v>0</v>
      </c>
      <c r="DR116" s="325">
        <f t="shared" si="183"/>
        <v>0</v>
      </c>
      <c r="DS116" s="325">
        <f t="shared" si="184"/>
        <v>0</v>
      </c>
      <c r="DT116" s="325">
        <f t="shared" si="185"/>
        <v>0</v>
      </c>
      <c r="DU116" s="331">
        <f t="shared" si="186"/>
        <v>0</v>
      </c>
      <c r="DV116" s="331">
        <f t="shared" si="187"/>
        <v>0</v>
      </c>
      <c r="DW116" s="331">
        <f t="shared" si="188"/>
        <v>0</v>
      </c>
      <c r="DX116" s="331">
        <f t="shared" si="189"/>
        <v>0</v>
      </c>
      <c r="DY116" s="331">
        <f t="shared" si="190"/>
        <v>0</v>
      </c>
      <c r="DZ116" s="331">
        <f t="shared" si="191"/>
        <v>0</v>
      </c>
      <c r="EA116" s="331">
        <f t="shared" si="192"/>
        <v>0</v>
      </c>
      <c r="EB116" s="331">
        <f t="shared" si="193"/>
        <v>0</v>
      </c>
      <c r="EC116" s="331">
        <f t="shared" si="194"/>
        <v>0</v>
      </c>
      <c r="ED116" s="331">
        <f t="shared" si="195"/>
        <v>0</v>
      </c>
      <c r="EE116" s="331">
        <f t="shared" si="196"/>
        <v>0</v>
      </c>
      <c r="EF116" s="331">
        <f t="shared" si="197"/>
        <v>0</v>
      </c>
      <c r="EG116" s="331">
        <f t="shared" si="198"/>
        <v>0</v>
      </c>
      <c r="EH116" s="331">
        <f t="shared" si="199"/>
        <v>0</v>
      </c>
      <c r="EI116" s="331">
        <f t="shared" si="200"/>
        <v>0</v>
      </c>
      <c r="EJ116" s="329"/>
      <c r="EK116" s="325"/>
      <c r="EL116" s="325">
        <f t="shared" si="83"/>
        <v>0</v>
      </c>
      <c r="EM116" s="325">
        <v>18</v>
      </c>
      <c r="EN116" s="330" t="e">
        <f t="shared" si="84"/>
        <v>#N/A</v>
      </c>
      <c r="EO116" s="330" t="e">
        <f t="shared" si="85"/>
        <v>#N/A</v>
      </c>
      <c r="EP116" s="330" t="e">
        <f t="shared" si="86"/>
        <v>#N/A</v>
      </c>
      <c r="EQ116" s="330" t="e">
        <f t="shared" si="87"/>
        <v>#N/A</v>
      </c>
      <c r="ER116" s="330" t="e">
        <f t="shared" si="88"/>
        <v>#N/A</v>
      </c>
      <c r="ES116" s="330"/>
      <c r="ET116" s="331">
        <f t="shared" si="201"/>
        <v>0</v>
      </c>
      <c r="EU116" s="325" t="e">
        <f t="shared" si="202"/>
        <v>#N/A</v>
      </c>
      <c r="EV116" s="325">
        <f t="shared" si="203"/>
        <v>0</v>
      </c>
      <c r="EW116" s="325">
        <f t="shared" si="204"/>
        <v>1</v>
      </c>
      <c r="EX116" s="334">
        <f t="shared" si="89"/>
        <v>457.2</v>
      </c>
      <c r="EY116" s="325">
        <f t="shared" si="205"/>
        <v>0</v>
      </c>
      <c r="EZ116" s="325">
        <f t="shared" si="206"/>
        <v>0</v>
      </c>
      <c r="FA116" s="325">
        <f t="shared" si="207"/>
        <v>0</v>
      </c>
      <c r="FB116" s="325">
        <f t="shared" si="208"/>
        <v>0</v>
      </c>
      <c r="FC116" s="325">
        <f t="shared" si="209"/>
        <v>0</v>
      </c>
      <c r="FD116" s="331">
        <f t="shared" si="210"/>
        <v>0</v>
      </c>
      <c r="FE116" s="331">
        <f t="shared" si="211"/>
        <v>0</v>
      </c>
      <c r="FF116" s="331">
        <f t="shared" si="212"/>
        <v>0</v>
      </c>
      <c r="FG116" s="331">
        <f t="shared" si="213"/>
        <v>0</v>
      </c>
      <c r="FH116" s="331">
        <f t="shared" si="214"/>
        <v>0</v>
      </c>
      <c r="FI116" s="331">
        <f t="shared" si="215"/>
        <v>0</v>
      </c>
      <c r="FJ116" s="331">
        <f t="shared" si="216"/>
        <v>0</v>
      </c>
      <c r="FK116" s="331">
        <f t="shared" si="217"/>
        <v>0</v>
      </c>
      <c r="FL116" s="331">
        <f t="shared" si="218"/>
        <v>0</v>
      </c>
      <c r="FM116" s="331">
        <f t="shared" si="219"/>
        <v>0</v>
      </c>
      <c r="FN116" s="331">
        <f t="shared" si="220"/>
        <v>0</v>
      </c>
      <c r="FO116" s="331">
        <f t="shared" si="221"/>
        <v>0</v>
      </c>
      <c r="FP116" s="331">
        <f t="shared" si="222"/>
        <v>0</v>
      </c>
      <c r="FQ116" s="331">
        <f t="shared" si="223"/>
        <v>0</v>
      </c>
      <c r="FR116" s="331">
        <f t="shared" si="224"/>
        <v>0</v>
      </c>
      <c r="FS116" s="329"/>
      <c r="FT116" s="325"/>
      <c r="FU116" s="325">
        <f t="shared" si="90"/>
        <v>0</v>
      </c>
      <c r="FV116" s="325">
        <v>18</v>
      </c>
      <c r="FW116" s="330" t="e">
        <f t="shared" si="91"/>
        <v>#N/A</v>
      </c>
      <c r="FX116" s="330" t="e">
        <f t="shared" si="92"/>
        <v>#N/A</v>
      </c>
      <c r="FY116" s="330" t="e">
        <f t="shared" si="93"/>
        <v>#N/A</v>
      </c>
      <c r="FZ116" s="330" t="e">
        <f t="shared" si="94"/>
        <v>#N/A</v>
      </c>
      <c r="GA116" s="330" t="e">
        <f t="shared" si="95"/>
        <v>#N/A</v>
      </c>
      <c r="GB116" s="330"/>
      <c r="GC116" s="331">
        <f t="shared" si="225"/>
        <v>0</v>
      </c>
      <c r="GD116" s="325" t="e">
        <f t="shared" si="226"/>
        <v>#N/A</v>
      </c>
      <c r="GE116" s="325">
        <f t="shared" si="227"/>
        <v>0</v>
      </c>
      <c r="GF116" s="325">
        <f t="shared" si="228"/>
        <v>1</v>
      </c>
      <c r="GG116" s="334">
        <f t="shared" si="96"/>
        <v>457.2</v>
      </c>
      <c r="GH116" s="325">
        <f t="shared" si="229"/>
        <v>0</v>
      </c>
      <c r="GI116" s="325">
        <f t="shared" si="230"/>
        <v>0</v>
      </c>
      <c r="GJ116" s="325">
        <f t="shared" si="231"/>
        <v>0</v>
      </c>
      <c r="GK116" s="325">
        <f t="shared" si="232"/>
        <v>0</v>
      </c>
      <c r="GL116" s="325">
        <f t="shared" si="233"/>
        <v>0</v>
      </c>
      <c r="GM116" s="331">
        <f t="shared" si="234"/>
        <v>0</v>
      </c>
      <c r="GN116" s="331">
        <f t="shared" si="235"/>
        <v>0</v>
      </c>
      <c r="GO116" s="331">
        <f t="shared" si="236"/>
        <v>0</v>
      </c>
      <c r="GP116" s="331">
        <f t="shared" si="237"/>
        <v>0</v>
      </c>
      <c r="GQ116" s="331">
        <f t="shared" si="238"/>
        <v>0</v>
      </c>
      <c r="GR116" s="331">
        <f t="shared" si="239"/>
        <v>0</v>
      </c>
      <c r="GS116" s="331">
        <f t="shared" si="240"/>
        <v>0</v>
      </c>
      <c r="GT116" s="331">
        <f t="shared" si="241"/>
        <v>0</v>
      </c>
      <c r="GU116" s="331">
        <f t="shared" si="242"/>
        <v>0</v>
      </c>
      <c r="GV116" s="331">
        <f t="shared" si="243"/>
        <v>0</v>
      </c>
      <c r="GW116" s="331">
        <f t="shared" si="244"/>
        <v>0</v>
      </c>
      <c r="GX116" s="331">
        <f t="shared" si="245"/>
        <v>0</v>
      </c>
      <c r="GY116" s="331">
        <f t="shared" si="246"/>
        <v>0</v>
      </c>
      <c r="GZ116" s="331">
        <f t="shared" si="247"/>
        <v>0</v>
      </c>
      <c r="HA116" s="331">
        <f t="shared" si="248"/>
        <v>0</v>
      </c>
      <c r="HB116" s="329"/>
      <c r="HC116" s="325"/>
      <c r="HD116" s="325">
        <f t="shared" si="97"/>
        <v>0</v>
      </c>
      <c r="HE116" s="325">
        <v>18</v>
      </c>
      <c r="HF116" s="330" t="e">
        <f t="shared" si="98"/>
        <v>#N/A</v>
      </c>
      <c r="HG116" s="330" t="e">
        <f t="shared" si="99"/>
        <v>#N/A</v>
      </c>
      <c r="HH116" s="330" t="e">
        <f t="shared" si="100"/>
        <v>#N/A</v>
      </c>
      <c r="HI116" s="330" t="e">
        <f t="shared" si="101"/>
        <v>#N/A</v>
      </c>
      <c r="HJ116" s="330" t="e">
        <f t="shared" si="102"/>
        <v>#N/A</v>
      </c>
      <c r="HK116" s="330"/>
      <c r="HL116" s="331">
        <f t="shared" si="249"/>
        <v>0</v>
      </c>
      <c r="HM116" s="325" t="e">
        <f t="shared" si="250"/>
        <v>#N/A</v>
      </c>
      <c r="HN116" s="325">
        <f t="shared" si="251"/>
        <v>0</v>
      </c>
      <c r="HO116" s="325">
        <f t="shared" si="252"/>
        <v>1</v>
      </c>
      <c r="HP116" s="334">
        <f t="shared" si="103"/>
        <v>457.2</v>
      </c>
      <c r="HQ116" s="325">
        <f t="shared" si="253"/>
        <v>0</v>
      </c>
      <c r="HR116" s="325">
        <f t="shared" si="254"/>
        <v>0</v>
      </c>
      <c r="HS116" s="325">
        <f t="shared" si="255"/>
        <v>0</v>
      </c>
      <c r="HT116" s="325">
        <f t="shared" si="256"/>
        <v>0</v>
      </c>
      <c r="HU116" s="325">
        <f t="shared" si="257"/>
        <v>0</v>
      </c>
      <c r="HV116" s="331">
        <f t="shared" si="258"/>
        <v>0</v>
      </c>
      <c r="HW116" s="331">
        <f t="shared" si="259"/>
        <v>0</v>
      </c>
      <c r="HX116" s="331">
        <f t="shared" si="260"/>
        <v>0</v>
      </c>
      <c r="HY116" s="331">
        <f t="shared" si="261"/>
        <v>0</v>
      </c>
      <c r="HZ116" s="331">
        <f t="shared" si="262"/>
        <v>0</v>
      </c>
      <c r="IA116" s="331">
        <f t="shared" si="263"/>
        <v>0</v>
      </c>
      <c r="IB116" s="331">
        <f t="shared" si="264"/>
        <v>0</v>
      </c>
      <c r="IC116" s="331">
        <f t="shared" si="265"/>
        <v>0</v>
      </c>
      <c r="ID116" s="331">
        <f t="shared" si="266"/>
        <v>0</v>
      </c>
      <c r="IE116" s="331">
        <f t="shared" si="267"/>
        <v>0</v>
      </c>
      <c r="IF116" s="331">
        <f t="shared" si="268"/>
        <v>0</v>
      </c>
      <c r="IG116" s="331">
        <f t="shared" si="269"/>
        <v>0</v>
      </c>
      <c r="IH116" s="331">
        <f t="shared" si="270"/>
        <v>0</v>
      </c>
      <c r="II116" s="331">
        <f t="shared" si="271"/>
        <v>0</v>
      </c>
      <c r="IJ116" s="331">
        <f t="shared" si="272"/>
        <v>0</v>
      </c>
      <c r="IK116" s="329"/>
    </row>
    <row r="117" spans="2:245" x14ac:dyDescent="0.3">
      <c r="B117" s="325">
        <f t="shared" si="56"/>
        <v>0</v>
      </c>
      <c r="C117" s="325">
        <v>19</v>
      </c>
      <c r="D117" s="330" t="e">
        <f t="shared" si="57"/>
        <v>#N/A</v>
      </c>
      <c r="E117" s="330" t="e">
        <f t="shared" si="58"/>
        <v>#N/A</v>
      </c>
      <c r="F117" s="330" t="e">
        <f t="shared" si="59"/>
        <v>#N/A</v>
      </c>
      <c r="G117" s="386" t="e">
        <f t="shared" si="104"/>
        <v>#N/A</v>
      </c>
      <c r="H117" s="386" t="e">
        <f t="shared" si="60"/>
        <v>#N/A</v>
      </c>
      <c r="I117" s="330"/>
      <c r="J117" s="331">
        <f t="shared" si="105"/>
        <v>0</v>
      </c>
      <c r="K117" s="325" t="e">
        <f t="shared" si="106"/>
        <v>#N/A</v>
      </c>
      <c r="L117" s="325">
        <f t="shared" si="107"/>
        <v>0</v>
      </c>
      <c r="M117" s="325">
        <f t="shared" si="108"/>
        <v>1</v>
      </c>
      <c r="N117" s="334">
        <f t="shared" si="61"/>
        <v>482.59999999999997</v>
      </c>
      <c r="O117" s="325">
        <f t="shared" si="109"/>
        <v>0</v>
      </c>
      <c r="P117" s="325">
        <f t="shared" si="110"/>
        <v>0</v>
      </c>
      <c r="Q117" s="325">
        <f t="shared" si="111"/>
        <v>0</v>
      </c>
      <c r="R117" s="325">
        <f t="shared" si="112"/>
        <v>0</v>
      </c>
      <c r="S117" s="325">
        <f t="shared" si="113"/>
        <v>0</v>
      </c>
      <c r="T117" s="331">
        <f t="shared" si="114"/>
        <v>0</v>
      </c>
      <c r="U117" s="331">
        <f t="shared" si="115"/>
        <v>0</v>
      </c>
      <c r="V117" s="331">
        <f t="shared" si="116"/>
        <v>0</v>
      </c>
      <c r="W117" s="331">
        <f t="shared" si="117"/>
        <v>0</v>
      </c>
      <c r="X117" s="331">
        <f t="shared" si="118"/>
        <v>0</v>
      </c>
      <c r="Y117" s="331">
        <f t="shared" si="119"/>
        <v>0</v>
      </c>
      <c r="Z117" s="331">
        <f t="shared" si="120"/>
        <v>0</v>
      </c>
      <c r="AA117" s="331">
        <f t="shared" si="121"/>
        <v>0</v>
      </c>
      <c r="AB117" s="331">
        <f t="shared" si="122"/>
        <v>0</v>
      </c>
      <c r="AC117" s="331">
        <f t="shared" si="123"/>
        <v>0</v>
      </c>
      <c r="AD117" s="331">
        <f t="shared" si="124"/>
        <v>0</v>
      </c>
      <c r="AE117" s="331">
        <f t="shared" si="125"/>
        <v>0</v>
      </c>
      <c r="AF117" s="331">
        <f t="shared" si="126"/>
        <v>0</v>
      </c>
      <c r="AG117" s="331">
        <f t="shared" si="127"/>
        <v>0</v>
      </c>
      <c r="AH117" s="331">
        <f t="shared" si="128"/>
        <v>0</v>
      </c>
      <c r="AI117" s="329"/>
      <c r="AJ117" s="325"/>
      <c r="AK117" s="325">
        <f t="shared" si="62"/>
        <v>0</v>
      </c>
      <c r="AL117" s="325">
        <v>19</v>
      </c>
      <c r="AM117" s="330" t="e">
        <f t="shared" si="63"/>
        <v>#N/A</v>
      </c>
      <c r="AN117" s="330" t="e">
        <f t="shared" si="64"/>
        <v>#N/A</v>
      </c>
      <c r="AO117" s="330" t="e">
        <f t="shared" si="65"/>
        <v>#N/A</v>
      </c>
      <c r="AP117" s="330" t="e">
        <f t="shared" si="66"/>
        <v>#N/A</v>
      </c>
      <c r="AQ117" s="330" t="e">
        <f t="shared" si="67"/>
        <v>#N/A</v>
      </c>
      <c r="AR117" s="330"/>
      <c r="AS117" s="331">
        <f t="shared" si="129"/>
        <v>0</v>
      </c>
      <c r="AT117" s="325" t="e">
        <f t="shared" si="130"/>
        <v>#N/A</v>
      </c>
      <c r="AU117" s="325">
        <f t="shared" si="131"/>
        <v>0</v>
      </c>
      <c r="AV117" s="325">
        <f t="shared" si="132"/>
        <v>1</v>
      </c>
      <c r="AW117" s="334">
        <f t="shared" si="68"/>
        <v>482.59999999999997</v>
      </c>
      <c r="AX117" s="325">
        <f t="shared" si="133"/>
        <v>0</v>
      </c>
      <c r="AY117" s="325">
        <f t="shared" si="134"/>
        <v>0</v>
      </c>
      <c r="AZ117" s="325">
        <f t="shared" si="135"/>
        <v>0</v>
      </c>
      <c r="BA117" s="325">
        <f t="shared" si="136"/>
        <v>0</v>
      </c>
      <c r="BB117" s="325">
        <f t="shared" si="137"/>
        <v>0</v>
      </c>
      <c r="BC117" s="331">
        <f t="shared" si="138"/>
        <v>0</v>
      </c>
      <c r="BD117" s="331">
        <f t="shared" si="139"/>
        <v>0</v>
      </c>
      <c r="BE117" s="331">
        <f t="shared" si="140"/>
        <v>0</v>
      </c>
      <c r="BF117" s="331">
        <f t="shared" si="141"/>
        <v>0</v>
      </c>
      <c r="BG117" s="331">
        <f t="shared" si="142"/>
        <v>0</v>
      </c>
      <c r="BH117" s="331">
        <f t="shared" si="143"/>
        <v>0</v>
      </c>
      <c r="BI117" s="331">
        <f t="shared" si="144"/>
        <v>0</v>
      </c>
      <c r="BJ117" s="331">
        <f t="shared" si="145"/>
        <v>0</v>
      </c>
      <c r="BK117" s="331">
        <f t="shared" si="146"/>
        <v>0</v>
      </c>
      <c r="BL117" s="331">
        <f t="shared" si="147"/>
        <v>0</v>
      </c>
      <c r="BM117" s="331">
        <f t="shared" si="148"/>
        <v>0</v>
      </c>
      <c r="BN117" s="331">
        <f t="shared" si="149"/>
        <v>0</v>
      </c>
      <c r="BO117" s="331">
        <f t="shared" si="150"/>
        <v>0</v>
      </c>
      <c r="BP117" s="331">
        <f t="shared" si="151"/>
        <v>0</v>
      </c>
      <c r="BQ117" s="331">
        <f t="shared" si="152"/>
        <v>0</v>
      </c>
      <c r="BR117" s="329"/>
      <c r="BS117" s="325"/>
      <c r="BT117" s="325">
        <f t="shared" si="69"/>
        <v>0</v>
      </c>
      <c r="BU117" s="325">
        <v>19</v>
      </c>
      <c r="BV117" s="330" t="e">
        <f t="shared" si="70"/>
        <v>#N/A</v>
      </c>
      <c r="BW117" s="330" t="e">
        <f t="shared" si="71"/>
        <v>#N/A</v>
      </c>
      <c r="BX117" s="330" t="e">
        <f t="shared" si="72"/>
        <v>#N/A</v>
      </c>
      <c r="BY117" s="330" t="e">
        <f t="shared" si="73"/>
        <v>#N/A</v>
      </c>
      <c r="BZ117" s="330" t="e">
        <f t="shared" si="74"/>
        <v>#N/A</v>
      </c>
      <c r="CA117" s="330"/>
      <c r="CB117" s="331">
        <f t="shared" si="153"/>
        <v>0</v>
      </c>
      <c r="CC117" s="325" t="e">
        <f t="shared" si="154"/>
        <v>#N/A</v>
      </c>
      <c r="CD117" s="325">
        <f t="shared" si="155"/>
        <v>0</v>
      </c>
      <c r="CE117" s="325">
        <f t="shared" si="156"/>
        <v>1</v>
      </c>
      <c r="CF117" s="334">
        <f t="shared" si="75"/>
        <v>482.59999999999997</v>
      </c>
      <c r="CG117" s="325">
        <f t="shared" si="157"/>
        <v>0</v>
      </c>
      <c r="CH117" s="325">
        <f t="shared" si="158"/>
        <v>0</v>
      </c>
      <c r="CI117" s="325">
        <f t="shared" si="159"/>
        <v>0</v>
      </c>
      <c r="CJ117" s="325">
        <f t="shared" si="160"/>
        <v>0</v>
      </c>
      <c r="CK117" s="325">
        <f t="shared" si="161"/>
        <v>0</v>
      </c>
      <c r="CL117" s="331">
        <f t="shared" si="162"/>
        <v>0</v>
      </c>
      <c r="CM117" s="331">
        <f t="shared" si="163"/>
        <v>0</v>
      </c>
      <c r="CN117" s="331">
        <f t="shared" si="164"/>
        <v>0</v>
      </c>
      <c r="CO117" s="331">
        <f t="shared" si="165"/>
        <v>0</v>
      </c>
      <c r="CP117" s="331">
        <f t="shared" si="166"/>
        <v>0</v>
      </c>
      <c r="CQ117" s="331">
        <f t="shared" si="167"/>
        <v>0</v>
      </c>
      <c r="CR117" s="331">
        <f t="shared" si="168"/>
        <v>0</v>
      </c>
      <c r="CS117" s="331">
        <f t="shared" si="169"/>
        <v>0</v>
      </c>
      <c r="CT117" s="331">
        <f t="shared" si="170"/>
        <v>0</v>
      </c>
      <c r="CU117" s="331">
        <f t="shared" si="171"/>
        <v>0</v>
      </c>
      <c r="CV117" s="331">
        <f t="shared" si="172"/>
        <v>0</v>
      </c>
      <c r="CW117" s="331">
        <f t="shared" si="173"/>
        <v>0</v>
      </c>
      <c r="CX117" s="331">
        <f t="shared" si="174"/>
        <v>0</v>
      </c>
      <c r="CY117" s="331">
        <f t="shared" si="175"/>
        <v>0</v>
      </c>
      <c r="CZ117" s="331">
        <f t="shared" si="176"/>
        <v>0</v>
      </c>
      <c r="DA117" s="329"/>
      <c r="DB117" s="325"/>
      <c r="DC117" s="325">
        <f t="shared" si="76"/>
        <v>0</v>
      </c>
      <c r="DD117" s="325">
        <v>19</v>
      </c>
      <c r="DE117" s="330" t="e">
        <f t="shared" si="77"/>
        <v>#N/A</v>
      </c>
      <c r="DF117" s="330" t="e">
        <f t="shared" si="78"/>
        <v>#N/A</v>
      </c>
      <c r="DG117" s="330" t="e">
        <f t="shared" si="79"/>
        <v>#N/A</v>
      </c>
      <c r="DH117" s="330" t="e">
        <f t="shared" si="80"/>
        <v>#N/A</v>
      </c>
      <c r="DI117" s="330" t="e">
        <f t="shared" si="81"/>
        <v>#N/A</v>
      </c>
      <c r="DJ117" s="330"/>
      <c r="DK117" s="331">
        <f t="shared" si="177"/>
        <v>0</v>
      </c>
      <c r="DL117" s="325" t="e">
        <f t="shared" si="178"/>
        <v>#N/A</v>
      </c>
      <c r="DM117" s="325">
        <f t="shared" si="179"/>
        <v>0</v>
      </c>
      <c r="DN117" s="325">
        <f t="shared" si="180"/>
        <v>1</v>
      </c>
      <c r="DO117" s="334">
        <f t="shared" si="82"/>
        <v>482.59999999999997</v>
      </c>
      <c r="DP117" s="325">
        <f t="shared" si="181"/>
        <v>0</v>
      </c>
      <c r="DQ117" s="325">
        <f t="shared" si="182"/>
        <v>0</v>
      </c>
      <c r="DR117" s="325">
        <f t="shared" si="183"/>
        <v>0</v>
      </c>
      <c r="DS117" s="325">
        <f t="shared" si="184"/>
        <v>0</v>
      </c>
      <c r="DT117" s="325">
        <f t="shared" si="185"/>
        <v>0</v>
      </c>
      <c r="DU117" s="331">
        <f t="shared" si="186"/>
        <v>0</v>
      </c>
      <c r="DV117" s="331">
        <f t="shared" si="187"/>
        <v>0</v>
      </c>
      <c r="DW117" s="331">
        <f t="shared" si="188"/>
        <v>0</v>
      </c>
      <c r="DX117" s="331">
        <f t="shared" si="189"/>
        <v>0</v>
      </c>
      <c r="DY117" s="331">
        <f t="shared" si="190"/>
        <v>0</v>
      </c>
      <c r="DZ117" s="331">
        <f t="shared" si="191"/>
        <v>0</v>
      </c>
      <c r="EA117" s="331">
        <f t="shared" si="192"/>
        <v>0</v>
      </c>
      <c r="EB117" s="331">
        <f t="shared" si="193"/>
        <v>0</v>
      </c>
      <c r="EC117" s="331">
        <f t="shared" si="194"/>
        <v>0</v>
      </c>
      <c r="ED117" s="331">
        <f t="shared" si="195"/>
        <v>0</v>
      </c>
      <c r="EE117" s="331">
        <f t="shared" si="196"/>
        <v>0</v>
      </c>
      <c r="EF117" s="331">
        <f t="shared" si="197"/>
        <v>0</v>
      </c>
      <c r="EG117" s="331">
        <f t="shared" si="198"/>
        <v>0</v>
      </c>
      <c r="EH117" s="331">
        <f t="shared" si="199"/>
        <v>0</v>
      </c>
      <c r="EI117" s="331">
        <f t="shared" si="200"/>
        <v>0</v>
      </c>
      <c r="EJ117" s="329"/>
      <c r="EK117" s="325"/>
      <c r="EL117" s="325">
        <f t="shared" si="83"/>
        <v>0</v>
      </c>
      <c r="EM117" s="325">
        <v>19</v>
      </c>
      <c r="EN117" s="330" t="e">
        <f t="shared" si="84"/>
        <v>#N/A</v>
      </c>
      <c r="EO117" s="330" t="e">
        <f t="shared" si="85"/>
        <v>#N/A</v>
      </c>
      <c r="EP117" s="330" t="e">
        <f t="shared" si="86"/>
        <v>#N/A</v>
      </c>
      <c r="EQ117" s="330" t="e">
        <f t="shared" si="87"/>
        <v>#N/A</v>
      </c>
      <c r="ER117" s="330" t="e">
        <f t="shared" si="88"/>
        <v>#N/A</v>
      </c>
      <c r="ES117" s="330"/>
      <c r="ET117" s="331">
        <f t="shared" si="201"/>
        <v>0</v>
      </c>
      <c r="EU117" s="325" t="e">
        <f t="shared" si="202"/>
        <v>#N/A</v>
      </c>
      <c r="EV117" s="325">
        <f t="shared" si="203"/>
        <v>0</v>
      </c>
      <c r="EW117" s="325">
        <f t="shared" si="204"/>
        <v>1</v>
      </c>
      <c r="EX117" s="334">
        <f t="shared" si="89"/>
        <v>482.59999999999997</v>
      </c>
      <c r="EY117" s="325">
        <f t="shared" si="205"/>
        <v>0</v>
      </c>
      <c r="EZ117" s="325">
        <f t="shared" si="206"/>
        <v>0</v>
      </c>
      <c r="FA117" s="325">
        <f t="shared" si="207"/>
        <v>0</v>
      </c>
      <c r="FB117" s="325">
        <f t="shared" si="208"/>
        <v>0</v>
      </c>
      <c r="FC117" s="325">
        <f t="shared" si="209"/>
        <v>0</v>
      </c>
      <c r="FD117" s="331">
        <f t="shared" si="210"/>
        <v>0</v>
      </c>
      <c r="FE117" s="331">
        <f t="shared" si="211"/>
        <v>0</v>
      </c>
      <c r="FF117" s="331">
        <f t="shared" si="212"/>
        <v>0</v>
      </c>
      <c r="FG117" s="331">
        <f t="shared" si="213"/>
        <v>0</v>
      </c>
      <c r="FH117" s="331">
        <f t="shared" si="214"/>
        <v>0</v>
      </c>
      <c r="FI117" s="331">
        <f t="shared" si="215"/>
        <v>0</v>
      </c>
      <c r="FJ117" s="331">
        <f t="shared" si="216"/>
        <v>0</v>
      </c>
      <c r="FK117" s="331">
        <f t="shared" si="217"/>
        <v>0</v>
      </c>
      <c r="FL117" s="331">
        <f t="shared" si="218"/>
        <v>0</v>
      </c>
      <c r="FM117" s="331">
        <f t="shared" si="219"/>
        <v>0</v>
      </c>
      <c r="FN117" s="331">
        <f t="shared" si="220"/>
        <v>0</v>
      </c>
      <c r="FO117" s="331">
        <f t="shared" si="221"/>
        <v>0</v>
      </c>
      <c r="FP117" s="331">
        <f t="shared" si="222"/>
        <v>0</v>
      </c>
      <c r="FQ117" s="331">
        <f t="shared" si="223"/>
        <v>0</v>
      </c>
      <c r="FR117" s="331">
        <f t="shared" si="224"/>
        <v>0</v>
      </c>
      <c r="FS117" s="329"/>
      <c r="FT117" s="325"/>
      <c r="FU117" s="325">
        <f t="shared" si="90"/>
        <v>0</v>
      </c>
      <c r="FV117" s="325">
        <v>19</v>
      </c>
      <c r="FW117" s="330" t="e">
        <f t="shared" si="91"/>
        <v>#N/A</v>
      </c>
      <c r="FX117" s="330" t="e">
        <f t="shared" si="92"/>
        <v>#N/A</v>
      </c>
      <c r="FY117" s="330" t="e">
        <f t="shared" si="93"/>
        <v>#N/A</v>
      </c>
      <c r="FZ117" s="330" t="e">
        <f t="shared" si="94"/>
        <v>#N/A</v>
      </c>
      <c r="GA117" s="330" t="e">
        <f t="shared" si="95"/>
        <v>#N/A</v>
      </c>
      <c r="GB117" s="330"/>
      <c r="GC117" s="331">
        <f t="shared" si="225"/>
        <v>0</v>
      </c>
      <c r="GD117" s="325" t="e">
        <f t="shared" si="226"/>
        <v>#N/A</v>
      </c>
      <c r="GE117" s="325">
        <f t="shared" si="227"/>
        <v>0</v>
      </c>
      <c r="GF117" s="325">
        <f t="shared" si="228"/>
        <v>1</v>
      </c>
      <c r="GG117" s="334">
        <f t="shared" si="96"/>
        <v>482.59999999999997</v>
      </c>
      <c r="GH117" s="325">
        <f t="shared" si="229"/>
        <v>0</v>
      </c>
      <c r="GI117" s="325">
        <f t="shared" si="230"/>
        <v>0</v>
      </c>
      <c r="GJ117" s="325">
        <f t="shared" si="231"/>
        <v>0</v>
      </c>
      <c r="GK117" s="325">
        <f t="shared" si="232"/>
        <v>0</v>
      </c>
      <c r="GL117" s="325">
        <f t="shared" si="233"/>
        <v>0</v>
      </c>
      <c r="GM117" s="331">
        <f t="shared" si="234"/>
        <v>0</v>
      </c>
      <c r="GN117" s="331">
        <f t="shared" si="235"/>
        <v>0</v>
      </c>
      <c r="GO117" s="331">
        <f t="shared" si="236"/>
        <v>0</v>
      </c>
      <c r="GP117" s="331">
        <f t="shared" si="237"/>
        <v>0</v>
      </c>
      <c r="GQ117" s="331">
        <f t="shared" si="238"/>
        <v>0</v>
      </c>
      <c r="GR117" s="331">
        <f t="shared" si="239"/>
        <v>0</v>
      </c>
      <c r="GS117" s="331">
        <f t="shared" si="240"/>
        <v>0</v>
      </c>
      <c r="GT117" s="331">
        <f t="shared" si="241"/>
        <v>0</v>
      </c>
      <c r="GU117" s="331">
        <f t="shared" si="242"/>
        <v>0</v>
      </c>
      <c r="GV117" s="331">
        <f t="shared" si="243"/>
        <v>0</v>
      </c>
      <c r="GW117" s="331">
        <f t="shared" si="244"/>
        <v>0</v>
      </c>
      <c r="GX117" s="331">
        <f t="shared" si="245"/>
        <v>0</v>
      </c>
      <c r="GY117" s="331">
        <f t="shared" si="246"/>
        <v>0</v>
      </c>
      <c r="GZ117" s="331">
        <f t="shared" si="247"/>
        <v>0</v>
      </c>
      <c r="HA117" s="331">
        <f t="shared" si="248"/>
        <v>0</v>
      </c>
      <c r="HB117" s="329"/>
      <c r="HC117" s="325"/>
      <c r="HD117" s="325">
        <f t="shared" si="97"/>
        <v>0</v>
      </c>
      <c r="HE117" s="325">
        <v>19</v>
      </c>
      <c r="HF117" s="330" t="e">
        <f t="shared" si="98"/>
        <v>#N/A</v>
      </c>
      <c r="HG117" s="330" t="e">
        <f t="shared" si="99"/>
        <v>#N/A</v>
      </c>
      <c r="HH117" s="330" t="e">
        <f t="shared" si="100"/>
        <v>#N/A</v>
      </c>
      <c r="HI117" s="330" t="e">
        <f t="shared" si="101"/>
        <v>#N/A</v>
      </c>
      <c r="HJ117" s="330" t="e">
        <f t="shared" si="102"/>
        <v>#N/A</v>
      </c>
      <c r="HK117" s="330"/>
      <c r="HL117" s="331">
        <f t="shared" si="249"/>
        <v>0</v>
      </c>
      <c r="HM117" s="325" t="e">
        <f t="shared" si="250"/>
        <v>#N/A</v>
      </c>
      <c r="HN117" s="325">
        <f t="shared" si="251"/>
        <v>0</v>
      </c>
      <c r="HO117" s="325">
        <f t="shared" si="252"/>
        <v>1</v>
      </c>
      <c r="HP117" s="334">
        <f t="shared" si="103"/>
        <v>482.59999999999997</v>
      </c>
      <c r="HQ117" s="325">
        <f t="shared" si="253"/>
        <v>0</v>
      </c>
      <c r="HR117" s="325">
        <f t="shared" si="254"/>
        <v>0</v>
      </c>
      <c r="HS117" s="325">
        <f t="shared" si="255"/>
        <v>0</v>
      </c>
      <c r="HT117" s="325">
        <f t="shared" si="256"/>
        <v>0</v>
      </c>
      <c r="HU117" s="325">
        <f t="shared" si="257"/>
        <v>0</v>
      </c>
      <c r="HV117" s="331">
        <f t="shared" si="258"/>
        <v>0</v>
      </c>
      <c r="HW117" s="331">
        <f t="shared" si="259"/>
        <v>0</v>
      </c>
      <c r="HX117" s="331">
        <f t="shared" si="260"/>
        <v>0</v>
      </c>
      <c r="HY117" s="331">
        <f t="shared" si="261"/>
        <v>0</v>
      </c>
      <c r="HZ117" s="331">
        <f t="shared" si="262"/>
        <v>0</v>
      </c>
      <c r="IA117" s="331">
        <f t="shared" si="263"/>
        <v>0</v>
      </c>
      <c r="IB117" s="331">
        <f t="shared" si="264"/>
        <v>0</v>
      </c>
      <c r="IC117" s="331">
        <f t="shared" si="265"/>
        <v>0</v>
      </c>
      <c r="ID117" s="331">
        <f t="shared" si="266"/>
        <v>0</v>
      </c>
      <c r="IE117" s="331">
        <f t="shared" si="267"/>
        <v>0</v>
      </c>
      <c r="IF117" s="331">
        <f t="shared" si="268"/>
        <v>0</v>
      </c>
      <c r="IG117" s="331">
        <f t="shared" si="269"/>
        <v>0</v>
      </c>
      <c r="IH117" s="331">
        <f t="shared" si="270"/>
        <v>0</v>
      </c>
      <c r="II117" s="331">
        <f t="shared" si="271"/>
        <v>0</v>
      </c>
      <c r="IJ117" s="331">
        <f t="shared" si="272"/>
        <v>0</v>
      </c>
      <c r="IK117" s="329"/>
    </row>
    <row r="118" spans="2:245" x14ac:dyDescent="0.3">
      <c r="B118" s="325">
        <f t="shared" si="56"/>
        <v>0</v>
      </c>
      <c r="C118" s="325">
        <v>20</v>
      </c>
      <c r="D118" s="330" t="e">
        <f t="shared" si="57"/>
        <v>#N/A</v>
      </c>
      <c r="E118" s="330" t="e">
        <f t="shared" si="58"/>
        <v>#N/A</v>
      </c>
      <c r="F118" s="330" t="e">
        <f t="shared" si="59"/>
        <v>#N/A</v>
      </c>
      <c r="G118" s="386" t="e">
        <f t="shared" si="104"/>
        <v>#N/A</v>
      </c>
      <c r="H118" s="386" t="e">
        <f t="shared" si="60"/>
        <v>#N/A</v>
      </c>
      <c r="I118" s="330"/>
      <c r="J118" s="331">
        <f t="shared" si="105"/>
        <v>0</v>
      </c>
      <c r="K118" s="325" t="e">
        <f t="shared" si="106"/>
        <v>#N/A</v>
      </c>
      <c r="L118" s="325">
        <f t="shared" si="107"/>
        <v>0</v>
      </c>
      <c r="M118" s="325">
        <f t="shared" si="108"/>
        <v>1</v>
      </c>
      <c r="N118" s="334">
        <f t="shared" si="61"/>
        <v>508</v>
      </c>
      <c r="O118" s="325">
        <f t="shared" si="109"/>
        <v>0</v>
      </c>
      <c r="P118" s="325">
        <f t="shared" si="110"/>
        <v>0</v>
      </c>
      <c r="Q118" s="325">
        <f t="shared" si="111"/>
        <v>0</v>
      </c>
      <c r="R118" s="325">
        <f t="shared" si="112"/>
        <v>0</v>
      </c>
      <c r="S118" s="325">
        <f t="shared" si="113"/>
        <v>0</v>
      </c>
      <c r="T118" s="331">
        <f t="shared" si="114"/>
        <v>0</v>
      </c>
      <c r="U118" s="331">
        <f t="shared" si="115"/>
        <v>0</v>
      </c>
      <c r="V118" s="331">
        <f t="shared" si="116"/>
        <v>0</v>
      </c>
      <c r="W118" s="331">
        <f t="shared" si="117"/>
        <v>0</v>
      </c>
      <c r="X118" s="331">
        <f t="shared" si="118"/>
        <v>0</v>
      </c>
      <c r="Y118" s="331">
        <f t="shared" si="119"/>
        <v>0</v>
      </c>
      <c r="Z118" s="331">
        <f t="shared" si="120"/>
        <v>0</v>
      </c>
      <c r="AA118" s="331">
        <f t="shared" si="121"/>
        <v>0</v>
      </c>
      <c r="AB118" s="331">
        <f t="shared" si="122"/>
        <v>0</v>
      </c>
      <c r="AC118" s="331">
        <f t="shared" si="123"/>
        <v>0</v>
      </c>
      <c r="AD118" s="331">
        <f t="shared" si="124"/>
        <v>0</v>
      </c>
      <c r="AE118" s="331">
        <f t="shared" si="125"/>
        <v>0</v>
      </c>
      <c r="AF118" s="331">
        <f t="shared" si="126"/>
        <v>0</v>
      </c>
      <c r="AG118" s="331">
        <f t="shared" si="127"/>
        <v>0</v>
      </c>
      <c r="AH118" s="331">
        <f t="shared" si="128"/>
        <v>0</v>
      </c>
      <c r="AI118" s="329"/>
      <c r="AJ118" s="325"/>
      <c r="AK118" s="325">
        <f t="shared" si="62"/>
        <v>0</v>
      </c>
      <c r="AL118" s="325">
        <v>20</v>
      </c>
      <c r="AM118" s="330" t="e">
        <f t="shared" si="63"/>
        <v>#N/A</v>
      </c>
      <c r="AN118" s="330" t="e">
        <f t="shared" si="64"/>
        <v>#N/A</v>
      </c>
      <c r="AO118" s="330" t="e">
        <f t="shared" si="65"/>
        <v>#N/A</v>
      </c>
      <c r="AP118" s="330" t="e">
        <f t="shared" si="66"/>
        <v>#N/A</v>
      </c>
      <c r="AQ118" s="330" t="e">
        <f t="shared" si="67"/>
        <v>#N/A</v>
      </c>
      <c r="AR118" s="330"/>
      <c r="AS118" s="331">
        <f t="shared" si="129"/>
        <v>0</v>
      </c>
      <c r="AT118" s="325" t="e">
        <f t="shared" si="130"/>
        <v>#N/A</v>
      </c>
      <c r="AU118" s="325">
        <f t="shared" si="131"/>
        <v>0</v>
      </c>
      <c r="AV118" s="325">
        <f t="shared" si="132"/>
        <v>1</v>
      </c>
      <c r="AW118" s="334">
        <f t="shared" si="68"/>
        <v>508</v>
      </c>
      <c r="AX118" s="325">
        <f t="shared" si="133"/>
        <v>0</v>
      </c>
      <c r="AY118" s="325">
        <f t="shared" si="134"/>
        <v>0</v>
      </c>
      <c r="AZ118" s="325">
        <f t="shared" si="135"/>
        <v>0</v>
      </c>
      <c r="BA118" s="325">
        <f t="shared" si="136"/>
        <v>0</v>
      </c>
      <c r="BB118" s="325">
        <f t="shared" si="137"/>
        <v>0</v>
      </c>
      <c r="BC118" s="331">
        <f t="shared" si="138"/>
        <v>0</v>
      </c>
      <c r="BD118" s="331">
        <f t="shared" si="139"/>
        <v>0</v>
      </c>
      <c r="BE118" s="331">
        <f t="shared" si="140"/>
        <v>0</v>
      </c>
      <c r="BF118" s="331">
        <f t="shared" si="141"/>
        <v>0</v>
      </c>
      <c r="BG118" s="331">
        <f t="shared" si="142"/>
        <v>0</v>
      </c>
      <c r="BH118" s="331">
        <f t="shared" si="143"/>
        <v>0</v>
      </c>
      <c r="BI118" s="331">
        <f t="shared" si="144"/>
        <v>0</v>
      </c>
      <c r="BJ118" s="331">
        <f t="shared" si="145"/>
        <v>0</v>
      </c>
      <c r="BK118" s="331">
        <f t="shared" si="146"/>
        <v>0</v>
      </c>
      <c r="BL118" s="331">
        <f t="shared" si="147"/>
        <v>0</v>
      </c>
      <c r="BM118" s="331">
        <f t="shared" si="148"/>
        <v>0</v>
      </c>
      <c r="BN118" s="331">
        <f t="shared" si="149"/>
        <v>0</v>
      </c>
      <c r="BO118" s="331">
        <f t="shared" si="150"/>
        <v>0</v>
      </c>
      <c r="BP118" s="331">
        <f t="shared" si="151"/>
        <v>0</v>
      </c>
      <c r="BQ118" s="331">
        <f t="shared" si="152"/>
        <v>0</v>
      </c>
      <c r="BR118" s="329"/>
      <c r="BS118" s="325"/>
      <c r="BT118" s="325">
        <f t="shared" si="69"/>
        <v>0</v>
      </c>
      <c r="BU118" s="325">
        <v>20</v>
      </c>
      <c r="BV118" s="330" t="e">
        <f t="shared" si="70"/>
        <v>#N/A</v>
      </c>
      <c r="BW118" s="330" t="e">
        <f t="shared" si="71"/>
        <v>#N/A</v>
      </c>
      <c r="BX118" s="330" t="e">
        <f t="shared" si="72"/>
        <v>#N/A</v>
      </c>
      <c r="BY118" s="330" t="e">
        <f t="shared" si="73"/>
        <v>#N/A</v>
      </c>
      <c r="BZ118" s="330" t="e">
        <f t="shared" si="74"/>
        <v>#N/A</v>
      </c>
      <c r="CA118" s="330"/>
      <c r="CB118" s="331">
        <f t="shared" si="153"/>
        <v>0</v>
      </c>
      <c r="CC118" s="325" t="e">
        <f t="shared" si="154"/>
        <v>#N/A</v>
      </c>
      <c r="CD118" s="325">
        <f t="shared" si="155"/>
        <v>0</v>
      </c>
      <c r="CE118" s="325">
        <f t="shared" si="156"/>
        <v>1</v>
      </c>
      <c r="CF118" s="334">
        <f t="shared" si="75"/>
        <v>508</v>
      </c>
      <c r="CG118" s="325">
        <f t="shared" si="157"/>
        <v>0</v>
      </c>
      <c r="CH118" s="325">
        <f t="shared" si="158"/>
        <v>0</v>
      </c>
      <c r="CI118" s="325">
        <f t="shared" si="159"/>
        <v>0</v>
      </c>
      <c r="CJ118" s="325">
        <f t="shared" si="160"/>
        <v>0</v>
      </c>
      <c r="CK118" s="325">
        <f t="shared" si="161"/>
        <v>0</v>
      </c>
      <c r="CL118" s="331">
        <f t="shared" si="162"/>
        <v>0</v>
      </c>
      <c r="CM118" s="331">
        <f t="shared" si="163"/>
        <v>0</v>
      </c>
      <c r="CN118" s="331">
        <f t="shared" si="164"/>
        <v>0</v>
      </c>
      <c r="CO118" s="331">
        <f t="shared" si="165"/>
        <v>0</v>
      </c>
      <c r="CP118" s="331">
        <f t="shared" si="166"/>
        <v>0</v>
      </c>
      <c r="CQ118" s="331">
        <f t="shared" si="167"/>
        <v>0</v>
      </c>
      <c r="CR118" s="331">
        <f t="shared" si="168"/>
        <v>0</v>
      </c>
      <c r="CS118" s="331">
        <f t="shared" si="169"/>
        <v>0</v>
      </c>
      <c r="CT118" s="331">
        <f t="shared" si="170"/>
        <v>0</v>
      </c>
      <c r="CU118" s="331">
        <f t="shared" si="171"/>
        <v>0</v>
      </c>
      <c r="CV118" s="331">
        <f t="shared" si="172"/>
        <v>0</v>
      </c>
      <c r="CW118" s="331">
        <f t="shared" si="173"/>
        <v>0</v>
      </c>
      <c r="CX118" s="331">
        <f t="shared" si="174"/>
        <v>0</v>
      </c>
      <c r="CY118" s="331">
        <f t="shared" si="175"/>
        <v>0</v>
      </c>
      <c r="CZ118" s="331">
        <f t="shared" si="176"/>
        <v>0</v>
      </c>
      <c r="DA118" s="329"/>
      <c r="DB118" s="325"/>
      <c r="DC118" s="325">
        <f t="shared" si="76"/>
        <v>0</v>
      </c>
      <c r="DD118" s="325">
        <v>20</v>
      </c>
      <c r="DE118" s="330" t="e">
        <f t="shared" si="77"/>
        <v>#N/A</v>
      </c>
      <c r="DF118" s="330" t="e">
        <f t="shared" si="78"/>
        <v>#N/A</v>
      </c>
      <c r="DG118" s="330" t="e">
        <f t="shared" si="79"/>
        <v>#N/A</v>
      </c>
      <c r="DH118" s="330" t="e">
        <f t="shared" si="80"/>
        <v>#N/A</v>
      </c>
      <c r="DI118" s="330" t="e">
        <f t="shared" si="81"/>
        <v>#N/A</v>
      </c>
      <c r="DJ118" s="330"/>
      <c r="DK118" s="331">
        <f t="shared" si="177"/>
        <v>0</v>
      </c>
      <c r="DL118" s="325" t="e">
        <f t="shared" si="178"/>
        <v>#N/A</v>
      </c>
      <c r="DM118" s="325">
        <f t="shared" si="179"/>
        <v>0</v>
      </c>
      <c r="DN118" s="325">
        <f t="shared" si="180"/>
        <v>1</v>
      </c>
      <c r="DO118" s="334">
        <f t="shared" si="82"/>
        <v>508</v>
      </c>
      <c r="DP118" s="325">
        <f t="shared" si="181"/>
        <v>0</v>
      </c>
      <c r="DQ118" s="325">
        <f t="shared" si="182"/>
        <v>0</v>
      </c>
      <c r="DR118" s="325">
        <f t="shared" si="183"/>
        <v>0</v>
      </c>
      <c r="DS118" s="325">
        <f t="shared" si="184"/>
        <v>0</v>
      </c>
      <c r="DT118" s="325">
        <f t="shared" si="185"/>
        <v>0</v>
      </c>
      <c r="DU118" s="331">
        <f t="shared" si="186"/>
        <v>0</v>
      </c>
      <c r="DV118" s="331">
        <f t="shared" si="187"/>
        <v>0</v>
      </c>
      <c r="DW118" s="331">
        <f t="shared" si="188"/>
        <v>0</v>
      </c>
      <c r="DX118" s="331">
        <f t="shared" si="189"/>
        <v>0</v>
      </c>
      <c r="DY118" s="331">
        <f t="shared" si="190"/>
        <v>0</v>
      </c>
      <c r="DZ118" s="331">
        <f t="shared" si="191"/>
        <v>0</v>
      </c>
      <c r="EA118" s="331">
        <f t="shared" si="192"/>
        <v>0</v>
      </c>
      <c r="EB118" s="331">
        <f t="shared" si="193"/>
        <v>0</v>
      </c>
      <c r="EC118" s="331">
        <f t="shared" si="194"/>
        <v>0</v>
      </c>
      <c r="ED118" s="331">
        <f t="shared" si="195"/>
        <v>0</v>
      </c>
      <c r="EE118" s="331">
        <f t="shared" si="196"/>
        <v>0</v>
      </c>
      <c r="EF118" s="331">
        <f t="shared" si="197"/>
        <v>0</v>
      </c>
      <c r="EG118" s="331">
        <f t="shared" si="198"/>
        <v>0</v>
      </c>
      <c r="EH118" s="331">
        <f t="shared" si="199"/>
        <v>0</v>
      </c>
      <c r="EI118" s="331">
        <f t="shared" si="200"/>
        <v>0</v>
      </c>
      <c r="EJ118" s="329"/>
      <c r="EK118" s="325"/>
      <c r="EL118" s="325">
        <f t="shared" si="83"/>
        <v>0</v>
      </c>
      <c r="EM118" s="325">
        <v>20</v>
      </c>
      <c r="EN118" s="330" t="e">
        <f t="shared" si="84"/>
        <v>#N/A</v>
      </c>
      <c r="EO118" s="330" t="e">
        <f t="shared" si="85"/>
        <v>#N/A</v>
      </c>
      <c r="EP118" s="330" t="e">
        <f t="shared" si="86"/>
        <v>#N/A</v>
      </c>
      <c r="EQ118" s="330" t="e">
        <f t="shared" si="87"/>
        <v>#N/A</v>
      </c>
      <c r="ER118" s="330" t="e">
        <f t="shared" si="88"/>
        <v>#N/A</v>
      </c>
      <c r="ES118" s="330"/>
      <c r="ET118" s="331">
        <f t="shared" si="201"/>
        <v>0</v>
      </c>
      <c r="EU118" s="325" t="e">
        <f t="shared" si="202"/>
        <v>#N/A</v>
      </c>
      <c r="EV118" s="325">
        <f t="shared" si="203"/>
        <v>0</v>
      </c>
      <c r="EW118" s="325">
        <f t="shared" si="204"/>
        <v>1</v>
      </c>
      <c r="EX118" s="334">
        <f t="shared" si="89"/>
        <v>508</v>
      </c>
      <c r="EY118" s="325">
        <f t="shared" si="205"/>
        <v>0</v>
      </c>
      <c r="EZ118" s="325">
        <f t="shared" si="206"/>
        <v>0</v>
      </c>
      <c r="FA118" s="325">
        <f t="shared" si="207"/>
        <v>0</v>
      </c>
      <c r="FB118" s="325">
        <f t="shared" si="208"/>
        <v>0</v>
      </c>
      <c r="FC118" s="325">
        <f t="shared" si="209"/>
        <v>0</v>
      </c>
      <c r="FD118" s="331">
        <f t="shared" si="210"/>
        <v>0</v>
      </c>
      <c r="FE118" s="331">
        <f t="shared" si="211"/>
        <v>0</v>
      </c>
      <c r="FF118" s="331">
        <f t="shared" si="212"/>
        <v>0</v>
      </c>
      <c r="FG118" s="331">
        <f t="shared" si="213"/>
        <v>0</v>
      </c>
      <c r="FH118" s="331">
        <f t="shared" si="214"/>
        <v>0</v>
      </c>
      <c r="FI118" s="331">
        <f t="shared" si="215"/>
        <v>0</v>
      </c>
      <c r="FJ118" s="331">
        <f t="shared" si="216"/>
        <v>0</v>
      </c>
      <c r="FK118" s="331">
        <f t="shared" si="217"/>
        <v>0</v>
      </c>
      <c r="FL118" s="331">
        <f t="shared" si="218"/>
        <v>0</v>
      </c>
      <c r="FM118" s="331">
        <f t="shared" si="219"/>
        <v>0</v>
      </c>
      <c r="FN118" s="331">
        <f t="shared" si="220"/>
        <v>0</v>
      </c>
      <c r="FO118" s="331">
        <f t="shared" si="221"/>
        <v>0</v>
      </c>
      <c r="FP118" s="331">
        <f t="shared" si="222"/>
        <v>0</v>
      </c>
      <c r="FQ118" s="331">
        <f t="shared" si="223"/>
        <v>0</v>
      </c>
      <c r="FR118" s="331">
        <f t="shared" si="224"/>
        <v>0</v>
      </c>
      <c r="FS118" s="329"/>
      <c r="FT118" s="325"/>
      <c r="FU118" s="325">
        <f t="shared" si="90"/>
        <v>0</v>
      </c>
      <c r="FV118" s="325">
        <v>20</v>
      </c>
      <c r="FW118" s="330" t="e">
        <f t="shared" si="91"/>
        <v>#N/A</v>
      </c>
      <c r="FX118" s="330" t="e">
        <f t="shared" si="92"/>
        <v>#N/A</v>
      </c>
      <c r="FY118" s="330" t="e">
        <f t="shared" si="93"/>
        <v>#N/A</v>
      </c>
      <c r="FZ118" s="330" t="e">
        <f t="shared" si="94"/>
        <v>#N/A</v>
      </c>
      <c r="GA118" s="330" t="e">
        <f t="shared" si="95"/>
        <v>#N/A</v>
      </c>
      <c r="GB118" s="330"/>
      <c r="GC118" s="331">
        <f t="shared" si="225"/>
        <v>0</v>
      </c>
      <c r="GD118" s="325" t="e">
        <f t="shared" si="226"/>
        <v>#N/A</v>
      </c>
      <c r="GE118" s="325">
        <f t="shared" si="227"/>
        <v>0</v>
      </c>
      <c r="GF118" s="325">
        <f t="shared" si="228"/>
        <v>1</v>
      </c>
      <c r="GG118" s="334">
        <f t="shared" si="96"/>
        <v>508</v>
      </c>
      <c r="GH118" s="325">
        <f t="shared" si="229"/>
        <v>0</v>
      </c>
      <c r="GI118" s="325">
        <f t="shared" si="230"/>
        <v>0</v>
      </c>
      <c r="GJ118" s="325">
        <f t="shared" si="231"/>
        <v>0</v>
      </c>
      <c r="GK118" s="325">
        <f t="shared" si="232"/>
        <v>0</v>
      </c>
      <c r="GL118" s="325">
        <f t="shared" si="233"/>
        <v>0</v>
      </c>
      <c r="GM118" s="331">
        <f t="shared" si="234"/>
        <v>0</v>
      </c>
      <c r="GN118" s="331">
        <f t="shared" si="235"/>
        <v>0</v>
      </c>
      <c r="GO118" s="331">
        <f t="shared" si="236"/>
        <v>0</v>
      </c>
      <c r="GP118" s="331">
        <f t="shared" si="237"/>
        <v>0</v>
      </c>
      <c r="GQ118" s="331">
        <f t="shared" si="238"/>
        <v>0</v>
      </c>
      <c r="GR118" s="331">
        <f t="shared" si="239"/>
        <v>0</v>
      </c>
      <c r="GS118" s="331">
        <f t="shared" si="240"/>
        <v>0</v>
      </c>
      <c r="GT118" s="331">
        <f t="shared" si="241"/>
        <v>0</v>
      </c>
      <c r="GU118" s="331">
        <f t="shared" si="242"/>
        <v>0</v>
      </c>
      <c r="GV118" s="331">
        <f t="shared" si="243"/>
        <v>0</v>
      </c>
      <c r="GW118" s="331">
        <f t="shared" si="244"/>
        <v>0</v>
      </c>
      <c r="GX118" s="331">
        <f t="shared" si="245"/>
        <v>0</v>
      </c>
      <c r="GY118" s="331">
        <f t="shared" si="246"/>
        <v>0</v>
      </c>
      <c r="GZ118" s="331">
        <f t="shared" si="247"/>
        <v>0</v>
      </c>
      <c r="HA118" s="331">
        <f t="shared" si="248"/>
        <v>0</v>
      </c>
      <c r="HB118" s="329"/>
      <c r="HC118" s="325"/>
      <c r="HD118" s="325">
        <f t="shared" si="97"/>
        <v>0</v>
      </c>
      <c r="HE118" s="325">
        <v>20</v>
      </c>
      <c r="HF118" s="330" t="e">
        <f t="shared" si="98"/>
        <v>#N/A</v>
      </c>
      <c r="HG118" s="330" t="e">
        <f t="shared" si="99"/>
        <v>#N/A</v>
      </c>
      <c r="HH118" s="330" t="e">
        <f t="shared" si="100"/>
        <v>#N/A</v>
      </c>
      <c r="HI118" s="330" t="e">
        <f t="shared" si="101"/>
        <v>#N/A</v>
      </c>
      <c r="HJ118" s="330" t="e">
        <f t="shared" si="102"/>
        <v>#N/A</v>
      </c>
      <c r="HK118" s="330"/>
      <c r="HL118" s="331">
        <f t="shared" si="249"/>
        <v>0</v>
      </c>
      <c r="HM118" s="325" t="e">
        <f t="shared" si="250"/>
        <v>#N/A</v>
      </c>
      <c r="HN118" s="325">
        <f t="shared" si="251"/>
        <v>0</v>
      </c>
      <c r="HO118" s="325">
        <f t="shared" si="252"/>
        <v>1</v>
      </c>
      <c r="HP118" s="334">
        <f t="shared" si="103"/>
        <v>508</v>
      </c>
      <c r="HQ118" s="325">
        <f t="shared" si="253"/>
        <v>0</v>
      </c>
      <c r="HR118" s="325">
        <f t="shared" si="254"/>
        <v>0</v>
      </c>
      <c r="HS118" s="325">
        <f t="shared" si="255"/>
        <v>0</v>
      </c>
      <c r="HT118" s="325">
        <f t="shared" si="256"/>
        <v>0</v>
      </c>
      <c r="HU118" s="325">
        <f t="shared" si="257"/>
        <v>0</v>
      </c>
      <c r="HV118" s="331">
        <f t="shared" si="258"/>
        <v>0</v>
      </c>
      <c r="HW118" s="331">
        <f t="shared" si="259"/>
        <v>0</v>
      </c>
      <c r="HX118" s="331">
        <f t="shared" si="260"/>
        <v>0</v>
      </c>
      <c r="HY118" s="331">
        <f t="shared" si="261"/>
        <v>0</v>
      </c>
      <c r="HZ118" s="331">
        <f t="shared" si="262"/>
        <v>0</v>
      </c>
      <c r="IA118" s="331">
        <f t="shared" si="263"/>
        <v>0</v>
      </c>
      <c r="IB118" s="331">
        <f t="shared" si="264"/>
        <v>0</v>
      </c>
      <c r="IC118" s="331">
        <f t="shared" si="265"/>
        <v>0</v>
      </c>
      <c r="ID118" s="331">
        <f t="shared" si="266"/>
        <v>0</v>
      </c>
      <c r="IE118" s="331">
        <f t="shared" si="267"/>
        <v>0</v>
      </c>
      <c r="IF118" s="331">
        <f t="shared" si="268"/>
        <v>0</v>
      </c>
      <c r="IG118" s="331">
        <f t="shared" si="269"/>
        <v>0</v>
      </c>
      <c r="IH118" s="331">
        <f t="shared" si="270"/>
        <v>0</v>
      </c>
      <c r="II118" s="331">
        <f t="shared" si="271"/>
        <v>0</v>
      </c>
      <c r="IJ118" s="331">
        <f t="shared" si="272"/>
        <v>0</v>
      </c>
      <c r="IK118" s="329"/>
    </row>
    <row r="119" spans="2:245" x14ac:dyDescent="0.3">
      <c r="B119" s="325">
        <f t="shared" si="56"/>
        <v>0</v>
      </c>
      <c r="C119" s="325">
        <v>21</v>
      </c>
      <c r="D119" s="330" t="e">
        <f t="shared" si="57"/>
        <v>#N/A</v>
      </c>
      <c r="E119" s="330" t="e">
        <f t="shared" si="58"/>
        <v>#N/A</v>
      </c>
      <c r="F119" s="330" t="e">
        <f t="shared" si="59"/>
        <v>#N/A</v>
      </c>
      <c r="G119" s="386" t="e">
        <f t="shared" si="104"/>
        <v>#N/A</v>
      </c>
      <c r="H119" s="386" t="e">
        <f t="shared" si="60"/>
        <v>#N/A</v>
      </c>
      <c r="I119" s="330"/>
      <c r="J119" s="331">
        <f t="shared" si="105"/>
        <v>0</v>
      </c>
      <c r="K119" s="325" t="e">
        <f t="shared" si="106"/>
        <v>#N/A</v>
      </c>
      <c r="L119" s="325">
        <f t="shared" si="107"/>
        <v>0</v>
      </c>
      <c r="M119" s="325">
        <f t="shared" si="108"/>
        <v>1</v>
      </c>
      <c r="N119" s="334">
        <f t="shared" si="61"/>
        <v>533.4</v>
      </c>
      <c r="O119" s="325">
        <f t="shared" si="109"/>
        <v>0</v>
      </c>
      <c r="P119" s="325">
        <f t="shared" si="110"/>
        <v>0</v>
      </c>
      <c r="Q119" s="325">
        <f t="shared" si="111"/>
        <v>0</v>
      </c>
      <c r="R119" s="325">
        <f t="shared" si="112"/>
        <v>0</v>
      </c>
      <c r="S119" s="325">
        <f t="shared" si="113"/>
        <v>0</v>
      </c>
      <c r="T119" s="331">
        <f t="shared" si="114"/>
        <v>0</v>
      </c>
      <c r="U119" s="331">
        <f t="shared" si="115"/>
        <v>0</v>
      </c>
      <c r="V119" s="331">
        <f t="shared" si="116"/>
        <v>0</v>
      </c>
      <c r="W119" s="331">
        <f t="shared" si="117"/>
        <v>0</v>
      </c>
      <c r="X119" s="331">
        <f t="shared" si="118"/>
        <v>0</v>
      </c>
      <c r="Y119" s="331">
        <f t="shared" si="119"/>
        <v>0</v>
      </c>
      <c r="Z119" s="331">
        <f t="shared" si="120"/>
        <v>0</v>
      </c>
      <c r="AA119" s="331">
        <f t="shared" si="121"/>
        <v>0</v>
      </c>
      <c r="AB119" s="331">
        <f t="shared" si="122"/>
        <v>0</v>
      </c>
      <c r="AC119" s="331">
        <f t="shared" si="123"/>
        <v>0</v>
      </c>
      <c r="AD119" s="331">
        <f t="shared" si="124"/>
        <v>0</v>
      </c>
      <c r="AE119" s="331">
        <f t="shared" si="125"/>
        <v>0</v>
      </c>
      <c r="AF119" s="331">
        <f t="shared" si="126"/>
        <v>0</v>
      </c>
      <c r="AG119" s="331">
        <f t="shared" si="127"/>
        <v>0</v>
      </c>
      <c r="AH119" s="331">
        <f t="shared" si="128"/>
        <v>0</v>
      </c>
      <c r="AI119" s="329"/>
      <c r="AJ119" s="325"/>
      <c r="AK119" s="325">
        <f t="shared" si="62"/>
        <v>0</v>
      </c>
      <c r="AL119" s="325">
        <v>21</v>
      </c>
      <c r="AM119" s="330" t="e">
        <f t="shared" si="63"/>
        <v>#N/A</v>
      </c>
      <c r="AN119" s="330" t="e">
        <f t="shared" si="64"/>
        <v>#N/A</v>
      </c>
      <c r="AO119" s="330" t="e">
        <f t="shared" si="65"/>
        <v>#N/A</v>
      </c>
      <c r="AP119" s="330" t="e">
        <f t="shared" si="66"/>
        <v>#N/A</v>
      </c>
      <c r="AQ119" s="330" t="e">
        <f t="shared" si="67"/>
        <v>#N/A</v>
      </c>
      <c r="AR119" s="330"/>
      <c r="AS119" s="331">
        <f t="shared" si="129"/>
        <v>0</v>
      </c>
      <c r="AT119" s="325" t="e">
        <f t="shared" si="130"/>
        <v>#N/A</v>
      </c>
      <c r="AU119" s="325">
        <f t="shared" si="131"/>
        <v>0</v>
      </c>
      <c r="AV119" s="325">
        <f t="shared" si="132"/>
        <v>1</v>
      </c>
      <c r="AW119" s="334">
        <f t="shared" si="68"/>
        <v>533.4</v>
      </c>
      <c r="AX119" s="325">
        <f t="shared" si="133"/>
        <v>0</v>
      </c>
      <c r="AY119" s="325">
        <f t="shared" si="134"/>
        <v>0</v>
      </c>
      <c r="AZ119" s="325">
        <f t="shared" si="135"/>
        <v>0</v>
      </c>
      <c r="BA119" s="325">
        <f t="shared" si="136"/>
        <v>0</v>
      </c>
      <c r="BB119" s="325">
        <f t="shared" si="137"/>
        <v>0</v>
      </c>
      <c r="BC119" s="331">
        <f t="shared" si="138"/>
        <v>0</v>
      </c>
      <c r="BD119" s="331">
        <f t="shared" si="139"/>
        <v>0</v>
      </c>
      <c r="BE119" s="331">
        <f t="shared" si="140"/>
        <v>0</v>
      </c>
      <c r="BF119" s="331">
        <f t="shared" si="141"/>
        <v>0</v>
      </c>
      <c r="BG119" s="331">
        <f t="shared" si="142"/>
        <v>0</v>
      </c>
      <c r="BH119" s="331">
        <f t="shared" si="143"/>
        <v>0</v>
      </c>
      <c r="BI119" s="331">
        <f t="shared" si="144"/>
        <v>0</v>
      </c>
      <c r="BJ119" s="331">
        <f t="shared" si="145"/>
        <v>0</v>
      </c>
      <c r="BK119" s="331">
        <f t="shared" si="146"/>
        <v>0</v>
      </c>
      <c r="BL119" s="331">
        <f t="shared" si="147"/>
        <v>0</v>
      </c>
      <c r="BM119" s="331">
        <f t="shared" si="148"/>
        <v>0</v>
      </c>
      <c r="BN119" s="331">
        <f t="shared" si="149"/>
        <v>0</v>
      </c>
      <c r="BO119" s="331">
        <f t="shared" si="150"/>
        <v>0</v>
      </c>
      <c r="BP119" s="331">
        <f t="shared" si="151"/>
        <v>0</v>
      </c>
      <c r="BQ119" s="331">
        <f t="shared" si="152"/>
        <v>0</v>
      </c>
      <c r="BR119" s="329"/>
      <c r="BS119" s="325"/>
      <c r="BT119" s="325">
        <f t="shared" si="69"/>
        <v>0</v>
      </c>
      <c r="BU119" s="325">
        <v>21</v>
      </c>
      <c r="BV119" s="330" t="e">
        <f t="shared" si="70"/>
        <v>#N/A</v>
      </c>
      <c r="BW119" s="330" t="e">
        <f t="shared" si="71"/>
        <v>#N/A</v>
      </c>
      <c r="BX119" s="330" t="e">
        <f t="shared" si="72"/>
        <v>#N/A</v>
      </c>
      <c r="BY119" s="330" t="e">
        <f t="shared" si="73"/>
        <v>#N/A</v>
      </c>
      <c r="BZ119" s="330" t="e">
        <f t="shared" si="74"/>
        <v>#N/A</v>
      </c>
      <c r="CA119" s="330"/>
      <c r="CB119" s="331">
        <f t="shared" si="153"/>
        <v>0</v>
      </c>
      <c r="CC119" s="325" t="e">
        <f t="shared" si="154"/>
        <v>#N/A</v>
      </c>
      <c r="CD119" s="325">
        <f t="shared" si="155"/>
        <v>0</v>
      </c>
      <c r="CE119" s="325">
        <f t="shared" si="156"/>
        <v>1</v>
      </c>
      <c r="CF119" s="334">
        <f t="shared" si="75"/>
        <v>533.4</v>
      </c>
      <c r="CG119" s="325">
        <f t="shared" si="157"/>
        <v>0</v>
      </c>
      <c r="CH119" s="325">
        <f t="shared" si="158"/>
        <v>0</v>
      </c>
      <c r="CI119" s="325">
        <f t="shared" si="159"/>
        <v>0</v>
      </c>
      <c r="CJ119" s="325">
        <f t="shared" si="160"/>
        <v>0</v>
      </c>
      <c r="CK119" s="325">
        <f t="shared" si="161"/>
        <v>0</v>
      </c>
      <c r="CL119" s="331">
        <f t="shared" si="162"/>
        <v>0</v>
      </c>
      <c r="CM119" s="331">
        <f t="shared" si="163"/>
        <v>0</v>
      </c>
      <c r="CN119" s="331">
        <f t="shared" si="164"/>
        <v>0</v>
      </c>
      <c r="CO119" s="331">
        <f t="shared" si="165"/>
        <v>0</v>
      </c>
      <c r="CP119" s="331">
        <f t="shared" si="166"/>
        <v>0</v>
      </c>
      <c r="CQ119" s="331">
        <f t="shared" si="167"/>
        <v>0</v>
      </c>
      <c r="CR119" s="331">
        <f t="shared" si="168"/>
        <v>0</v>
      </c>
      <c r="CS119" s="331">
        <f t="shared" si="169"/>
        <v>0</v>
      </c>
      <c r="CT119" s="331">
        <f t="shared" si="170"/>
        <v>0</v>
      </c>
      <c r="CU119" s="331">
        <f t="shared" si="171"/>
        <v>0</v>
      </c>
      <c r="CV119" s="331">
        <f t="shared" si="172"/>
        <v>0</v>
      </c>
      <c r="CW119" s="331">
        <f t="shared" si="173"/>
        <v>0</v>
      </c>
      <c r="CX119" s="331">
        <f t="shared" si="174"/>
        <v>0</v>
      </c>
      <c r="CY119" s="331">
        <f t="shared" si="175"/>
        <v>0</v>
      </c>
      <c r="CZ119" s="331">
        <f t="shared" si="176"/>
        <v>0</v>
      </c>
      <c r="DA119" s="329"/>
      <c r="DB119" s="325"/>
      <c r="DC119" s="325">
        <f t="shared" si="76"/>
        <v>0</v>
      </c>
      <c r="DD119" s="325">
        <v>21</v>
      </c>
      <c r="DE119" s="330" t="e">
        <f t="shared" si="77"/>
        <v>#N/A</v>
      </c>
      <c r="DF119" s="330" t="e">
        <f t="shared" si="78"/>
        <v>#N/A</v>
      </c>
      <c r="DG119" s="330" t="e">
        <f t="shared" si="79"/>
        <v>#N/A</v>
      </c>
      <c r="DH119" s="330" t="e">
        <f t="shared" si="80"/>
        <v>#N/A</v>
      </c>
      <c r="DI119" s="330" t="e">
        <f t="shared" si="81"/>
        <v>#N/A</v>
      </c>
      <c r="DJ119" s="330"/>
      <c r="DK119" s="331">
        <f t="shared" si="177"/>
        <v>0</v>
      </c>
      <c r="DL119" s="325" t="e">
        <f t="shared" si="178"/>
        <v>#N/A</v>
      </c>
      <c r="DM119" s="325">
        <f t="shared" si="179"/>
        <v>0</v>
      </c>
      <c r="DN119" s="325">
        <f t="shared" si="180"/>
        <v>1</v>
      </c>
      <c r="DO119" s="334">
        <f t="shared" si="82"/>
        <v>533.4</v>
      </c>
      <c r="DP119" s="325">
        <f t="shared" si="181"/>
        <v>0</v>
      </c>
      <c r="DQ119" s="325">
        <f t="shared" si="182"/>
        <v>0</v>
      </c>
      <c r="DR119" s="325">
        <f t="shared" si="183"/>
        <v>0</v>
      </c>
      <c r="DS119" s="325">
        <f t="shared" si="184"/>
        <v>0</v>
      </c>
      <c r="DT119" s="325">
        <f t="shared" si="185"/>
        <v>0</v>
      </c>
      <c r="DU119" s="331">
        <f t="shared" si="186"/>
        <v>0</v>
      </c>
      <c r="DV119" s="331">
        <f t="shared" si="187"/>
        <v>0</v>
      </c>
      <c r="DW119" s="331">
        <f t="shared" si="188"/>
        <v>0</v>
      </c>
      <c r="DX119" s="331">
        <f t="shared" si="189"/>
        <v>0</v>
      </c>
      <c r="DY119" s="331">
        <f t="shared" si="190"/>
        <v>0</v>
      </c>
      <c r="DZ119" s="331">
        <f t="shared" si="191"/>
        <v>0</v>
      </c>
      <c r="EA119" s="331">
        <f t="shared" si="192"/>
        <v>0</v>
      </c>
      <c r="EB119" s="331">
        <f t="shared" si="193"/>
        <v>0</v>
      </c>
      <c r="EC119" s="331">
        <f t="shared" si="194"/>
        <v>0</v>
      </c>
      <c r="ED119" s="331">
        <f t="shared" si="195"/>
        <v>0</v>
      </c>
      <c r="EE119" s="331">
        <f t="shared" si="196"/>
        <v>0</v>
      </c>
      <c r="EF119" s="331">
        <f t="shared" si="197"/>
        <v>0</v>
      </c>
      <c r="EG119" s="331">
        <f t="shared" si="198"/>
        <v>0</v>
      </c>
      <c r="EH119" s="331">
        <f t="shared" si="199"/>
        <v>0</v>
      </c>
      <c r="EI119" s="331">
        <f t="shared" si="200"/>
        <v>0</v>
      </c>
      <c r="EJ119" s="329"/>
      <c r="EK119" s="325"/>
      <c r="EL119" s="325">
        <f t="shared" si="83"/>
        <v>0</v>
      </c>
      <c r="EM119" s="325">
        <v>21</v>
      </c>
      <c r="EN119" s="330" t="e">
        <f t="shared" si="84"/>
        <v>#N/A</v>
      </c>
      <c r="EO119" s="330" t="e">
        <f t="shared" si="85"/>
        <v>#N/A</v>
      </c>
      <c r="EP119" s="330" t="e">
        <f t="shared" si="86"/>
        <v>#N/A</v>
      </c>
      <c r="EQ119" s="330" t="e">
        <f t="shared" si="87"/>
        <v>#N/A</v>
      </c>
      <c r="ER119" s="330" t="e">
        <f t="shared" si="88"/>
        <v>#N/A</v>
      </c>
      <c r="ES119" s="330"/>
      <c r="ET119" s="331">
        <f t="shared" si="201"/>
        <v>0</v>
      </c>
      <c r="EU119" s="325" t="e">
        <f t="shared" si="202"/>
        <v>#N/A</v>
      </c>
      <c r="EV119" s="325">
        <f t="shared" si="203"/>
        <v>0</v>
      </c>
      <c r="EW119" s="325">
        <f t="shared" si="204"/>
        <v>1</v>
      </c>
      <c r="EX119" s="334">
        <f t="shared" si="89"/>
        <v>533.4</v>
      </c>
      <c r="EY119" s="325">
        <f t="shared" si="205"/>
        <v>0</v>
      </c>
      <c r="EZ119" s="325">
        <f t="shared" si="206"/>
        <v>0</v>
      </c>
      <c r="FA119" s="325">
        <f t="shared" si="207"/>
        <v>0</v>
      </c>
      <c r="FB119" s="325">
        <f t="shared" si="208"/>
        <v>0</v>
      </c>
      <c r="FC119" s="325">
        <f t="shared" si="209"/>
        <v>0</v>
      </c>
      <c r="FD119" s="331">
        <f t="shared" si="210"/>
        <v>0</v>
      </c>
      <c r="FE119" s="331">
        <f t="shared" si="211"/>
        <v>0</v>
      </c>
      <c r="FF119" s="331">
        <f t="shared" si="212"/>
        <v>0</v>
      </c>
      <c r="FG119" s="331">
        <f t="shared" si="213"/>
        <v>0</v>
      </c>
      <c r="FH119" s="331">
        <f t="shared" si="214"/>
        <v>0</v>
      </c>
      <c r="FI119" s="331">
        <f t="shared" si="215"/>
        <v>0</v>
      </c>
      <c r="FJ119" s="331">
        <f t="shared" si="216"/>
        <v>0</v>
      </c>
      <c r="FK119" s="331">
        <f t="shared" si="217"/>
        <v>0</v>
      </c>
      <c r="FL119" s="331">
        <f t="shared" si="218"/>
        <v>0</v>
      </c>
      <c r="FM119" s="331">
        <f t="shared" si="219"/>
        <v>0</v>
      </c>
      <c r="FN119" s="331">
        <f t="shared" si="220"/>
        <v>0</v>
      </c>
      <c r="FO119" s="331">
        <f t="shared" si="221"/>
        <v>0</v>
      </c>
      <c r="FP119" s="331">
        <f t="shared" si="222"/>
        <v>0</v>
      </c>
      <c r="FQ119" s="331">
        <f t="shared" si="223"/>
        <v>0</v>
      </c>
      <c r="FR119" s="331">
        <f t="shared" si="224"/>
        <v>0</v>
      </c>
      <c r="FS119" s="329"/>
      <c r="FT119" s="325"/>
      <c r="FU119" s="325">
        <f t="shared" si="90"/>
        <v>0</v>
      </c>
      <c r="FV119" s="325">
        <v>21</v>
      </c>
      <c r="FW119" s="330" t="e">
        <f t="shared" si="91"/>
        <v>#N/A</v>
      </c>
      <c r="FX119" s="330" t="e">
        <f t="shared" si="92"/>
        <v>#N/A</v>
      </c>
      <c r="FY119" s="330" t="e">
        <f t="shared" si="93"/>
        <v>#N/A</v>
      </c>
      <c r="FZ119" s="330" t="e">
        <f t="shared" si="94"/>
        <v>#N/A</v>
      </c>
      <c r="GA119" s="330" t="e">
        <f t="shared" si="95"/>
        <v>#N/A</v>
      </c>
      <c r="GB119" s="330"/>
      <c r="GC119" s="331">
        <f t="shared" si="225"/>
        <v>0</v>
      </c>
      <c r="GD119" s="325" t="e">
        <f t="shared" si="226"/>
        <v>#N/A</v>
      </c>
      <c r="GE119" s="325">
        <f t="shared" si="227"/>
        <v>0</v>
      </c>
      <c r="GF119" s="325">
        <f t="shared" si="228"/>
        <v>1</v>
      </c>
      <c r="GG119" s="334">
        <f t="shared" si="96"/>
        <v>533.4</v>
      </c>
      <c r="GH119" s="325">
        <f t="shared" si="229"/>
        <v>0</v>
      </c>
      <c r="GI119" s="325">
        <f t="shared" si="230"/>
        <v>0</v>
      </c>
      <c r="GJ119" s="325">
        <f t="shared" si="231"/>
        <v>0</v>
      </c>
      <c r="GK119" s="325">
        <f t="shared" si="232"/>
        <v>0</v>
      </c>
      <c r="GL119" s="325">
        <f t="shared" si="233"/>
        <v>0</v>
      </c>
      <c r="GM119" s="331">
        <f t="shared" si="234"/>
        <v>0</v>
      </c>
      <c r="GN119" s="331">
        <f t="shared" si="235"/>
        <v>0</v>
      </c>
      <c r="GO119" s="331">
        <f t="shared" si="236"/>
        <v>0</v>
      </c>
      <c r="GP119" s="331">
        <f t="shared" si="237"/>
        <v>0</v>
      </c>
      <c r="GQ119" s="331">
        <f t="shared" si="238"/>
        <v>0</v>
      </c>
      <c r="GR119" s="331">
        <f t="shared" si="239"/>
        <v>0</v>
      </c>
      <c r="GS119" s="331">
        <f t="shared" si="240"/>
        <v>0</v>
      </c>
      <c r="GT119" s="331">
        <f t="shared" si="241"/>
        <v>0</v>
      </c>
      <c r="GU119" s="331">
        <f t="shared" si="242"/>
        <v>0</v>
      </c>
      <c r="GV119" s="331">
        <f t="shared" si="243"/>
        <v>0</v>
      </c>
      <c r="GW119" s="331">
        <f t="shared" si="244"/>
        <v>0</v>
      </c>
      <c r="GX119" s="331">
        <f t="shared" si="245"/>
        <v>0</v>
      </c>
      <c r="GY119" s="331">
        <f t="shared" si="246"/>
        <v>0</v>
      </c>
      <c r="GZ119" s="331">
        <f t="shared" si="247"/>
        <v>0</v>
      </c>
      <c r="HA119" s="331">
        <f t="shared" si="248"/>
        <v>0</v>
      </c>
      <c r="HB119" s="329"/>
      <c r="HC119" s="325"/>
      <c r="HD119" s="325">
        <f t="shared" si="97"/>
        <v>0</v>
      </c>
      <c r="HE119" s="325">
        <v>21</v>
      </c>
      <c r="HF119" s="330" t="e">
        <f t="shared" si="98"/>
        <v>#N/A</v>
      </c>
      <c r="HG119" s="330" t="e">
        <f t="shared" si="99"/>
        <v>#N/A</v>
      </c>
      <c r="HH119" s="330" t="e">
        <f t="shared" si="100"/>
        <v>#N/A</v>
      </c>
      <c r="HI119" s="330" t="e">
        <f t="shared" si="101"/>
        <v>#N/A</v>
      </c>
      <c r="HJ119" s="330" t="e">
        <f t="shared" si="102"/>
        <v>#N/A</v>
      </c>
      <c r="HK119" s="330"/>
      <c r="HL119" s="331">
        <f t="shared" si="249"/>
        <v>0</v>
      </c>
      <c r="HM119" s="325" t="e">
        <f t="shared" si="250"/>
        <v>#N/A</v>
      </c>
      <c r="HN119" s="325">
        <f t="shared" si="251"/>
        <v>0</v>
      </c>
      <c r="HO119" s="325">
        <f t="shared" si="252"/>
        <v>1</v>
      </c>
      <c r="HP119" s="334">
        <f t="shared" si="103"/>
        <v>533.4</v>
      </c>
      <c r="HQ119" s="325">
        <f t="shared" si="253"/>
        <v>0</v>
      </c>
      <c r="HR119" s="325">
        <f t="shared" si="254"/>
        <v>0</v>
      </c>
      <c r="HS119" s="325">
        <f t="shared" si="255"/>
        <v>0</v>
      </c>
      <c r="HT119" s="325">
        <f t="shared" si="256"/>
        <v>0</v>
      </c>
      <c r="HU119" s="325">
        <f t="shared" si="257"/>
        <v>0</v>
      </c>
      <c r="HV119" s="331">
        <f t="shared" si="258"/>
        <v>0</v>
      </c>
      <c r="HW119" s="331">
        <f t="shared" si="259"/>
        <v>0</v>
      </c>
      <c r="HX119" s="331">
        <f t="shared" si="260"/>
        <v>0</v>
      </c>
      <c r="HY119" s="331">
        <f t="shared" si="261"/>
        <v>0</v>
      </c>
      <c r="HZ119" s="331">
        <f t="shared" si="262"/>
        <v>0</v>
      </c>
      <c r="IA119" s="331">
        <f t="shared" si="263"/>
        <v>0</v>
      </c>
      <c r="IB119" s="331">
        <f t="shared" si="264"/>
        <v>0</v>
      </c>
      <c r="IC119" s="331">
        <f t="shared" si="265"/>
        <v>0</v>
      </c>
      <c r="ID119" s="331">
        <f t="shared" si="266"/>
        <v>0</v>
      </c>
      <c r="IE119" s="331">
        <f t="shared" si="267"/>
        <v>0</v>
      </c>
      <c r="IF119" s="331">
        <f t="shared" si="268"/>
        <v>0</v>
      </c>
      <c r="IG119" s="331">
        <f t="shared" si="269"/>
        <v>0</v>
      </c>
      <c r="IH119" s="331">
        <f t="shared" si="270"/>
        <v>0</v>
      </c>
      <c r="II119" s="331">
        <f t="shared" si="271"/>
        <v>0</v>
      </c>
      <c r="IJ119" s="331">
        <f t="shared" si="272"/>
        <v>0</v>
      </c>
      <c r="IK119" s="329"/>
    </row>
    <row r="120" spans="2:245" x14ac:dyDescent="0.3">
      <c r="B120" s="325">
        <f t="shared" si="56"/>
        <v>0</v>
      </c>
      <c r="C120" s="325">
        <v>22</v>
      </c>
      <c r="D120" s="330" t="e">
        <f t="shared" si="57"/>
        <v>#N/A</v>
      </c>
      <c r="E120" s="330" t="e">
        <f t="shared" si="58"/>
        <v>#N/A</v>
      </c>
      <c r="F120" s="330" t="e">
        <f t="shared" si="59"/>
        <v>#N/A</v>
      </c>
      <c r="G120" s="386" t="e">
        <f t="shared" si="104"/>
        <v>#N/A</v>
      </c>
      <c r="H120" s="386" t="e">
        <f t="shared" si="60"/>
        <v>#N/A</v>
      </c>
      <c r="I120" s="330"/>
      <c r="J120" s="331">
        <f t="shared" si="105"/>
        <v>0</v>
      </c>
      <c r="K120" s="325" t="e">
        <f t="shared" si="106"/>
        <v>#N/A</v>
      </c>
      <c r="L120" s="325">
        <f t="shared" si="107"/>
        <v>0</v>
      </c>
      <c r="M120" s="325">
        <f t="shared" si="108"/>
        <v>1</v>
      </c>
      <c r="N120" s="334">
        <f t="shared" si="61"/>
        <v>558.79999999999995</v>
      </c>
      <c r="O120" s="325">
        <f t="shared" si="109"/>
        <v>0</v>
      </c>
      <c r="P120" s="325">
        <f t="shared" si="110"/>
        <v>0</v>
      </c>
      <c r="Q120" s="325">
        <f t="shared" si="111"/>
        <v>0</v>
      </c>
      <c r="R120" s="325">
        <f t="shared" si="112"/>
        <v>0</v>
      </c>
      <c r="S120" s="325">
        <f t="shared" si="113"/>
        <v>0</v>
      </c>
      <c r="T120" s="331">
        <f t="shared" si="114"/>
        <v>0</v>
      </c>
      <c r="U120" s="331">
        <f t="shared" si="115"/>
        <v>0</v>
      </c>
      <c r="V120" s="331">
        <f t="shared" si="116"/>
        <v>0</v>
      </c>
      <c r="W120" s="331">
        <f t="shared" si="117"/>
        <v>0</v>
      </c>
      <c r="X120" s="331">
        <f t="shared" si="118"/>
        <v>0</v>
      </c>
      <c r="Y120" s="331">
        <f t="shared" si="119"/>
        <v>0</v>
      </c>
      <c r="Z120" s="331">
        <f t="shared" si="120"/>
        <v>0</v>
      </c>
      <c r="AA120" s="331">
        <f t="shared" si="121"/>
        <v>0</v>
      </c>
      <c r="AB120" s="331">
        <f t="shared" si="122"/>
        <v>0</v>
      </c>
      <c r="AC120" s="331">
        <f t="shared" si="123"/>
        <v>0</v>
      </c>
      <c r="AD120" s="331">
        <f t="shared" si="124"/>
        <v>0</v>
      </c>
      <c r="AE120" s="331">
        <f t="shared" si="125"/>
        <v>0</v>
      </c>
      <c r="AF120" s="331">
        <f t="shared" si="126"/>
        <v>0</v>
      </c>
      <c r="AG120" s="331">
        <f t="shared" si="127"/>
        <v>0</v>
      </c>
      <c r="AH120" s="331">
        <f t="shared" si="128"/>
        <v>0</v>
      </c>
      <c r="AI120" s="329"/>
      <c r="AJ120" s="325"/>
      <c r="AK120" s="325">
        <f t="shared" si="62"/>
        <v>0</v>
      </c>
      <c r="AL120" s="325">
        <v>22</v>
      </c>
      <c r="AM120" s="330" t="e">
        <f t="shared" si="63"/>
        <v>#N/A</v>
      </c>
      <c r="AN120" s="330" t="e">
        <f t="shared" si="64"/>
        <v>#N/A</v>
      </c>
      <c r="AO120" s="330" t="e">
        <f t="shared" si="65"/>
        <v>#N/A</v>
      </c>
      <c r="AP120" s="330" t="e">
        <f t="shared" si="66"/>
        <v>#N/A</v>
      </c>
      <c r="AQ120" s="330" t="e">
        <f t="shared" si="67"/>
        <v>#N/A</v>
      </c>
      <c r="AR120" s="330"/>
      <c r="AS120" s="331">
        <f t="shared" si="129"/>
        <v>0</v>
      </c>
      <c r="AT120" s="325" t="e">
        <f t="shared" si="130"/>
        <v>#N/A</v>
      </c>
      <c r="AU120" s="325">
        <f t="shared" si="131"/>
        <v>0</v>
      </c>
      <c r="AV120" s="325">
        <f t="shared" si="132"/>
        <v>1</v>
      </c>
      <c r="AW120" s="334">
        <f t="shared" si="68"/>
        <v>558.79999999999995</v>
      </c>
      <c r="AX120" s="325">
        <f t="shared" si="133"/>
        <v>0</v>
      </c>
      <c r="AY120" s="325">
        <f t="shared" si="134"/>
        <v>0</v>
      </c>
      <c r="AZ120" s="325">
        <f t="shared" si="135"/>
        <v>0</v>
      </c>
      <c r="BA120" s="325">
        <f t="shared" si="136"/>
        <v>0</v>
      </c>
      <c r="BB120" s="325">
        <f t="shared" si="137"/>
        <v>0</v>
      </c>
      <c r="BC120" s="331">
        <f t="shared" si="138"/>
        <v>0</v>
      </c>
      <c r="BD120" s="331">
        <f t="shared" si="139"/>
        <v>0</v>
      </c>
      <c r="BE120" s="331">
        <f t="shared" si="140"/>
        <v>0</v>
      </c>
      <c r="BF120" s="331">
        <f t="shared" si="141"/>
        <v>0</v>
      </c>
      <c r="BG120" s="331">
        <f t="shared" si="142"/>
        <v>0</v>
      </c>
      <c r="BH120" s="331">
        <f t="shared" si="143"/>
        <v>0</v>
      </c>
      <c r="BI120" s="331">
        <f t="shared" si="144"/>
        <v>0</v>
      </c>
      <c r="BJ120" s="331">
        <f t="shared" si="145"/>
        <v>0</v>
      </c>
      <c r="BK120" s="331">
        <f t="shared" si="146"/>
        <v>0</v>
      </c>
      <c r="BL120" s="331">
        <f t="shared" si="147"/>
        <v>0</v>
      </c>
      <c r="BM120" s="331">
        <f t="shared" si="148"/>
        <v>0</v>
      </c>
      <c r="BN120" s="331">
        <f t="shared" si="149"/>
        <v>0</v>
      </c>
      <c r="BO120" s="331">
        <f t="shared" si="150"/>
        <v>0</v>
      </c>
      <c r="BP120" s="331">
        <f t="shared" si="151"/>
        <v>0</v>
      </c>
      <c r="BQ120" s="331">
        <f t="shared" si="152"/>
        <v>0</v>
      </c>
      <c r="BR120" s="329"/>
      <c r="BS120" s="325"/>
      <c r="BT120" s="325">
        <f t="shared" si="69"/>
        <v>0</v>
      </c>
      <c r="BU120" s="325">
        <v>22</v>
      </c>
      <c r="BV120" s="330" t="e">
        <f t="shared" si="70"/>
        <v>#N/A</v>
      </c>
      <c r="BW120" s="330" t="e">
        <f t="shared" si="71"/>
        <v>#N/A</v>
      </c>
      <c r="BX120" s="330" t="e">
        <f t="shared" si="72"/>
        <v>#N/A</v>
      </c>
      <c r="BY120" s="330" t="e">
        <f t="shared" si="73"/>
        <v>#N/A</v>
      </c>
      <c r="BZ120" s="330" t="e">
        <f t="shared" si="74"/>
        <v>#N/A</v>
      </c>
      <c r="CA120" s="330"/>
      <c r="CB120" s="331">
        <f t="shared" si="153"/>
        <v>0</v>
      </c>
      <c r="CC120" s="325" t="e">
        <f t="shared" si="154"/>
        <v>#N/A</v>
      </c>
      <c r="CD120" s="325">
        <f t="shared" si="155"/>
        <v>0</v>
      </c>
      <c r="CE120" s="325">
        <f t="shared" si="156"/>
        <v>1</v>
      </c>
      <c r="CF120" s="334">
        <f t="shared" si="75"/>
        <v>558.79999999999995</v>
      </c>
      <c r="CG120" s="325">
        <f t="shared" si="157"/>
        <v>0</v>
      </c>
      <c r="CH120" s="325">
        <f t="shared" si="158"/>
        <v>0</v>
      </c>
      <c r="CI120" s="325">
        <f t="shared" si="159"/>
        <v>0</v>
      </c>
      <c r="CJ120" s="325">
        <f t="shared" si="160"/>
        <v>0</v>
      </c>
      <c r="CK120" s="325">
        <f t="shared" si="161"/>
        <v>0</v>
      </c>
      <c r="CL120" s="331">
        <f t="shared" si="162"/>
        <v>0</v>
      </c>
      <c r="CM120" s="331">
        <f t="shared" si="163"/>
        <v>0</v>
      </c>
      <c r="CN120" s="331">
        <f t="shared" si="164"/>
        <v>0</v>
      </c>
      <c r="CO120" s="331">
        <f t="shared" si="165"/>
        <v>0</v>
      </c>
      <c r="CP120" s="331">
        <f t="shared" si="166"/>
        <v>0</v>
      </c>
      <c r="CQ120" s="331">
        <f t="shared" si="167"/>
        <v>0</v>
      </c>
      <c r="CR120" s="331">
        <f t="shared" si="168"/>
        <v>0</v>
      </c>
      <c r="CS120" s="331">
        <f t="shared" si="169"/>
        <v>0</v>
      </c>
      <c r="CT120" s="331">
        <f t="shared" si="170"/>
        <v>0</v>
      </c>
      <c r="CU120" s="331">
        <f t="shared" si="171"/>
        <v>0</v>
      </c>
      <c r="CV120" s="331">
        <f t="shared" si="172"/>
        <v>0</v>
      </c>
      <c r="CW120" s="331">
        <f t="shared" si="173"/>
        <v>0</v>
      </c>
      <c r="CX120" s="331">
        <f t="shared" si="174"/>
        <v>0</v>
      </c>
      <c r="CY120" s="331">
        <f t="shared" si="175"/>
        <v>0</v>
      </c>
      <c r="CZ120" s="331">
        <f t="shared" si="176"/>
        <v>0</v>
      </c>
      <c r="DA120" s="329"/>
      <c r="DB120" s="325"/>
      <c r="DC120" s="325">
        <f t="shared" si="76"/>
        <v>0</v>
      </c>
      <c r="DD120" s="325">
        <v>22</v>
      </c>
      <c r="DE120" s="330" t="e">
        <f t="shared" si="77"/>
        <v>#N/A</v>
      </c>
      <c r="DF120" s="330" t="e">
        <f t="shared" si="78"/>
        <v>#N/A</v>
      </c>
      <c r="DG120" s="330" t="e">
        <f t="shared" si="79"/>
        <v>#N/A</v>
      </c>
      <c r="DH120" s="330" t="e">
        <f t="shared" si="80"/>
        <v>#N/A</v>
      </c>
      <c r="DI120" s="330" t="e">
        <f t="shared" si="81"/>
        <v>#N/A</v>
      </c>
      <c r="DJ120" s="330"/>
      <c r="DK120" s="331">
        <f t="shared" si="177"/>
        <v>0</v>
      </c>
      <c r="DL120" s="325" t="e">
        <f t="shared" si="178"/>
        <v>#N/A</v>
      </c>
      <c r="DM120" s="325">
        <f t="shared" si="179"/>
        <v>0</v>
      </c>
      <c r="DN120" s="325">
        <f t="shared" si="180"/>
        <v>1</v>
      </c>
      <c r="DO120" s="334">
        <f t="shared" si="82"/>
        <v>558.79999999999995</v>
      </c>
      <c r="DP120" s="325">
        <f t="shared" si="181"/>
        <v>0</v>
      </c>
      <c r="DQ120" s="325">
        <f t="shared" si="182"/>
        <v>0</v>
      </c>
      <c r="DR120" s="325">
        <f t="shared" si="183"/>
        <v>0</v>
      </c>
      <c r="DS120" s="325">
        <f t="shared" si="184"/>
        <v>0</v>
      </c>
      <c r="DT120" s="325">
        <f t="shared" si="185"/>
        <v>0</v>
      </c>
      <c r="DU120" s="331">
        <f t="shared" si="186"/>
        <v>0</v>
      </c>
      <c r="DV120" s="331">
        <f t="shared" si="187"/>
        <v>0</v>
      </c>
      <c r="DW120" s="331">
        <f t="shared" si="188"/>
        <v>0</v>
      </c>
      <c r="DX120" s="331">
        <f t="shared" si="189"/>
        <v>0</v>
      </c>
      <c r="DY120" s="331">
        <f t="shared" si="190"/>
        <v>0</v>
      </c>
      <c r="DZ120" s="331">
        <f t="shared" si="191"/>
        <v>0</v>
      </c>
      <c r="EA120" s="331">
        <f t="shared" si="192"/>
        <v>0</v>
      </c>
      <c r="EB120" s="331">
        <f t="shared" si="193"/>
        <v>0</v>
      </c>
      <c r="EC120" s="331">
        <f t="shared" si="194"/>
        <v>0</v>
      </c>
      <c r="ED120" s="331">
        <f t="shared" si="195"/>
        <v>0</v>
      </c>
      <c r="EE120" s="331">
        <f t="shared" si="196"/>
        <v>0</v>
      </c>
      <c r="EF120" s="331">
        <f t="shared" si="197"/>
        <v>0</v>
      </c>
      <c r="EG120" s="331">
        <f t="shared" si="198"/>
        <v>0</v>
      </c>
      <c r="EH120" s="331">
        <f t="shared" si="199"/>
        <v>0</v>
      </c>
      <c r="EI120" s="331">
        <f t="shared" si="200"/>
        <v>0</v>
      </c>
      <c r="EJ120" s="329"/>
      <c r="EK120" s="325"/>
      <c r="EL120" s="325">
        <f t="shared" si="83"/>
        <v>0</v>
      </c>
      <c r="EM120" s="325">
        <v>22</v>
      </c>
      <c r="EN120" s="330" t="e">
        <f t="shared" si="84"/>
        <v>#N/A</v>
      </c>
      <c r="EO120" s="330" t="e">
        <f t="shared" si="85"/>
        <v>#N/A</v>
      </c>
      <c r="EP120" s="330" t="e">
        <f t="shared" si="86"/>
        <v>#N/A</v>
      </c>
      <c r="EQ120" s="330" t="e">
        <f t="shared" si="87"/>
        <v>#N/A</v>
      </c>
      <c r="ER120" s="330" t="e">
        <f t="shared" si="88"/>
        <v>#N/A</v>
      </c>
      <c r="ES120" s="330"/>
      <c r="ET120" s="331">
        <f t="shared" si="201"/>
        <v>0</v>
      </c>
      <c r="EU120" s="325" t="e">
        <f t="shared" si="202"/>
        <v>#N/A</v>
      </c>
      <c r="EV120" s="325">
        <f t="shared" si="203"/>
        <v>0</v>
      </c>
      <c r="EW120" s="325">
        <f t="shared" si="204"/>
        <v>1</v>
      </c>
      <c r="EX120" s="334">
        <f t="shared" si="89"/>
        <v>558.79999999999995</v>
      </c>
      <c r="EY120" s="325">
        <f t="shared" si="205"/>
        <v>0</v>
      </c>
      <c r="EZ120" s="325">
        <f t="shared" si="206"/>
        <v>0</v>
      </c>
      <c r="FA120" s="325">
        <f t="shared" si="207"/>
        <v>0</v>
      </c>
      <c r="FB120" s="325">
        <f t="shared" si="208"/>
        <v>0</v>
      </c>
      <c r="FC120" s="325">
        <f t="shared" si="209"/>
        <v>0</v>
      </c>
      <c r="FD120" s="331">
        <f t="shared" si="210"/>
        <v>0</v>
      </c>
      <c r="FE120" s="331">
        <f t="shared" si="211"/>
        <v>0</v>
      </c>
      <c r="FF120" s="331">
        <f t="shared" si="212"/>
        <v>0</v>
      </c>
      <c r="FG120" s="331">
        <f t="shared" si="213"/>
        <v>0</v>
      </c>
      <c r="FH120" s="331">
        <f t="shared" si="214"/>
        <v>0</v>
      </c>
      <c r="FI120" s="331">
        <f t="shared" si="215"/>
        <v>0</v>
      </c>
      <c r="FJ120" s="331">
        <f t="shared" si="216"/>
        <v>0</v>
      </c>
      <c r="FK120" s="331">
        <f t="shared" si="217"/>
        <v>0</v>
      </c>
      <c r="FL120" s="331">
        <f t="shared" si="218"/>
        <v>0</v>
      </c>
      <c r="FM120" s="331">
        <f t="shared" si="219"/>
        <v>0</v>
      </c>
      <c r="FN120" s="331">
        <f t="shared" si="220"/>
        <v>0</v>
      </c>
      <c r="FO120" s="331">
        <f t="shared" si="221"/>
        <v>0</v>
      </c>
      <c r="FP120" s="331">
        <f t="shared" si="222"/>
        <v>0</v>
      </c>
      <c r="FQ120" s="331">
        <f t="shared" si="223"/>
        <v>0</v>
      </c>
      <c r="FR120" s="331">
        <f t="shared" si="224"/>
        <v>0</v>
      </c>
      <c r="FS120" s="329"/>
      <c r="FT120" s="325"/>
      <c r="FU120" s="325">
        <f t="shared" si="90"/>
        <v>0</v>
      </c>
      <c r="FV120" s="325">
        <v>22</v>
      </c>
      <c r="FW120" s="330" t="e">
        <f t="shared" si="91"/>
        <v>#N/A</v>
      </c>
      <c r="FX120" s="330" t="e">
        <f t="shared" si="92"/>
        <v>#N/A</v>
      </c>
      <c r="FY120" s="330" t="e">
        <f t="shared" si="93"/>
        <v>#N/A</v>
      </c>
      <c r="FZ120" s="330" t="e">
        <f t="shared" si="94"/>
        <v>#N/A</v>
      </c>
      <c r="GA120" s="330" t="e">
        <f t="shared" si="95"/>
        <v>#N/A</v>
      </c>
      <c r="GB120" s="330"/>
      <c r="GC120" s="331">
        <f t="shared" si="225"/>
        <v>0</v>
      </c>
      <c r="GD120" s="325" t="e">
        <f t="shared" si="226"/>
        <v>#N/A</v>
      </c>
      <c r="GE120" s="325">
        <f t="shared" si="227"/>
        <v>0</v>
      </c>
      <c r="GF120" s="325">
        <f t="shared" si="228"/>
        <v>1</v>
      </c>
      <c r="GG120" s="334">
        <f t="shared" si="96"/>
        <v>558.79999999999995</v>
      </c>
      <c r="GH120" s="325">
        <f t="shared" si="229"/>
        <v>0</v>
      </c>
      <c r="GI120" s="325">
        <f t="shared" si="230"/>
        <v>0</v>
      </c>
      <c r="GJ120" s="325">
        <f t="shared" si="231"/>
        <v>0</v>
      </c>
      <c r="GK120" s="325">
        <f t="shared" si="232"/>
        <v>0</v>
      </c>
      <c r="GL120" s="325">
        <f t="shared" si="233"/>
        <v>0</v>
      </c>
      <c r="GM120" s="331">
        <f t="shared" si="234"/>
        <v>0</v>
      </c>
      <c r="GN120" s="331">
        <f t="shared" si="235"/>
        <v>0</v>
      </c>
      <c r="GO120" s="331">
        <f t="shared" si="236"/>
        <v>0</v>
      </c>
      <c r="GP120" s="331">
        <f t="shared" si="237"/>
        <v>0</v>
      </c>
      <c r="GQ120" s="331">
        <f t="shared" si="238"/>
        <v>0</v>
      </c>
      <c r="GR120" s="331">
        <f t="shared" si="239"/>
        <v>0</v>
      </c>
      <c r="GS120" s="331">
        <f t="shared" si="240"/>
        <v>0</v>
      </c>
      <c r="GT120" s="331">
        <f t="shared" si="241"/>
        <v>0</v>
      </c>
      <c r="GU120" s="331">
        <f t="shared" si="242"/>
        <v>0</v>
      </c>
      <c r="GV120" s="331">
        <f t="shared" si="243"/>
        <v>0</v>
      </c>
      <c r="GW120" s="331">
        <f t="shared" si="244"/>
        <v>0</v>
      </c>
      <c r="GX120" s="331">
        <f t="shared" si="245"/>
        <v>0</v>
      </c>
      <c r="GY120" s="331">
        <f t="shared" si="246"/>
        <v>0</v>
      </c>
      <c r="GZ120" s="331">
        <f t="shared" si="247"/>
        <v>0</v>
      </c>
      <c r="HA120" s="331">
        <f t="shared" si="248"/>
        <v>0</v>
      </c>
      <c r="HB120" s="329"/>
      <c r="HC120" s="325"/>
      <c r="HD120" s="325">
        <f t="shared" si="97"/>
        <v>0</v>
      </c>
      <c r="HE120" s="325">
        <v>22</v>
      </c>
      <c r="HF120" s="330" t="e">
        <f t="shared" si="98"/>
        <v>#N/A</v>
      </c>
      <c r="HG120" s="330" t="e">
        <f t="shared" si="99"/>
        <v>#N/A</v>
      </c>
      <c r="HH120" s="330" t="e">
        <f t="shared" si="100"/>
        <v>#N/A</v>
      </c>
      <c r="HI120" s="330" t="e">
        <f t="shared" si="101"/>
        <v>#N/A</v>
      </c>
      <c r="HJ120" s="330" t="e">
        <f t="shared" si="102"/>
        <v>#N/A</v>
      </c>
      <c r="HK120" s="330"/>
      <c r="HL120" s="331">
        <f t="shared" si="249"/>
        <v>0</v>
      </c>
      <c r="HM120" s="325" t="e">
        <f t="shared" si="250"/>
        <v>#N/A</v>
      </c>
      <c r="HN120" s="325">
        <f t="shared" si="251"/>
        <v>0</v>
      </c>
      <c r="HO120" s="325">
        <f t="shared" si="252"/>
        <v>1</v>
      </c>
      <c r="HP120" s="334">
        <f t="shared" si="103"/>
        <v>558.79999999999995</v>
      </c>
      <c r="HQ120" s="325">
        <f t="shared" si="253"/>
        <v>0</v>
      </c>
      <c r="HR120" s="325">
        <f t="shared" si="254"/>
        <v>0</v>
      </c>
      <c r="HS120" s="325">
        <f t="shared" si="255"/>
        <v>0</v>
      </c>
      <c r="HT120" s="325">
        <f t="shared" si="256"/>
        <v>0</v>
      </c>
      <c r="HU120" s="325">
        <f t="shared" si="257"/>
        <v>0</v>
      </c>
      <c r="HV120" s="331">
        <f t="shared" si="258"/>
        <v>0</v>
      </c>
      <c r="HW120" s="331">
        <f t="shared" si="259"/>
        <v>0</v>
      </c>
      <c r="HX120" s="331">
        <f t="shared" si="260"/>
        <v>0</v>
      </c>
      <c r="HY120" s="331">
        <f t="shared" si="261"/>
        <v>0</v>
      </c>
      <c r="HZ120" s="331">
        <f t="shared" si="262"/>
        <v>0</v>
      </c>
      <c r="IA120" s="331">
        <f t="shared" si="263"/>
        <v>0</v>
      </c>
      <c r="IB120" s="331">
        <f t="shared" si="264"/>
        <v>0</v>
      </c>
      <c r="IC120" s="331">
        <f t="shared" si="265"/>
        <v>0</v>
      </c>
      <c r="ID120" s="331">
        <f t="shared" si="266"/>
        <v>0</v>
      </c>
      <c r="IE120" s="331">
        <f t="shared" si="267"/>
        <v>0</v>
      </c>
      <c r="IF120" s="331">
        <f t="shared" si="268"/>
        <v>0</v>
      </c>
      <c r="IG120" s="331">
        <f t="shared" si="269"/>
        <v>0</v>
      </c>
      <c r="IH120" s="331">
        <f t="shared" si="270"/>
        <v>0</v>
      </c>
      <c r="II120" s="331">
        <f t="shared" si="271"/>
        <v>0</v>
      </c>
      <c r="IJ120" s="331">
        <f t="shared" si="272"/>
        <v>0</v>
      </c>
      <c r="IK120" s="329"/>
    </row>
    <row r="121" spans="2:245" x14ac:dyDescent="0.3">
      <c r="B121" s="325">
        <f t="shared" si="56"/>
        <v>0</v>
      </c>
      <c r="C121" s="325">
        <v>23</v>
      </c>
      <c r="D121" s="330" t="e">
        <f t="shared" si="57"/>
        <v>#N/A</v>
      </c>
      <c r="E121" s="330" t="e">
        <f t="shared" si="58"/>
        <v>#N/A</v>
      </c>
      <c r="F121" s="330" t="e">
        <f t="shared" si="59"/>
        <v>#N/A</v>
      </c>
      <c r="G121" s="386" t="e">
        <f t="shared" si="104"/>
        <v>#N/A</v>
      </c>
      <c r="H121" s="386" t="e">
        <f t="shared" si="60"/>
        <v>#N/A</v>
      </c>
      <c r="I121" s="330"/>
      <c r="J121" s="331">
        <f t="shared" si="105"/>
        <v>0</v>
      </c>
      <c r="K121" s="325" t="e">
        <f t="shared" si="106"/>
        <v>#N/A</v>
      </c>
      <c r="L121" s="325">
        <f t="shared" si="107"/>
        <v>0</v>
      </c>
      <c r="M121" s="325">
        <f t="shared" si="108"/>
        <v>1</v>
      </c>
      <c r="N121" s="334">
        <f t="shared" si="61"/>
        <v>584.19999999999993</v>
      </c>
      <c r="O121" s="325">
        <f t="shared" si="109"/>
        <v>0</v>
      </c>
      <c r="P121" s="325">
        <f t="shared" si="110"/>
        <v>0</v>
      </c>
      <c r="Q121" s="325">
        <f t="shared" si="111"/>
        <v>0</v>
      </c>
      <c r="R121" s="325">
        <f t="shared" si="112"/>
        <v>0</v>
      </c>
      <c r="S121" s="325">
        <f t="shared" si="113"/>
        <v>0</v>
      </c>
      <c r="T121" s="331">
        <f t="shared" si="114"/>
        <v>0</v>
      </c>
      <c r="U121" s="331">
        <f t="shared" si="115"/>
        <v>0</v>
      </c>
      <c r="V121" s="331">
        <f t="shared" si="116"/>
        <v>0</v>
      </c>
      <c r="W121" s="331">
        <f t="shared" si="117"/>
        <v>0</v>
      </c>
      <c r="X121" s="331">
        <f t="shared" si="118"/>
        <v>0</v>
      </c>
      <c r="Y121" s="331">
        <f t="shared" si="119"/>
        <v>0</v>
      </c>
      <c r="Z121" s="331">
        <f t="shared" si="120"/>
        <v>0</v>
      </c>
      <c r="AA121" s="331">
        <f t="shared" si="121"/>
        <v>0</v>
      </c>
      <c r="AB121" s="331">
        <f t="shared" si="122"/>
        <v>0</v>
      </c>
      <c r="AC121" s="331">
        <f t="shared" si="123"/>
        <v>0</v>
      </c>
      <c r="AD121" s="331">
        <f t="shared" si="124"/>
        <v>0</v>
      </c>
      <c r="AE121" s="331">
        <f t="shared" si="125"/>
        <v>0</v>
      </c>
      <c r="AF121" s="331">
        <f t="shared" si="126"/>
        <v>0</v>
      </c>
      <c r="AG121" s="331">
        <f t="shared" si="127"/>
        <v>0</v>
      </c>
      <c r="AH121" s="331">
        <f t="shared" si="128"/>
        <v>0</v>
      </c>
      <c r="AI121" s="329"/>
      <c r="AJ121" s="325"/>
      <c r="AK121" s="325">
        <f t="shared" si="62"/>
        <v>0</v>
      </c>
      <c r="AL121" s="325">
        <v>23</v>
      </c>
      <c r="AM121" s="330" t="e">
        <f t="shared" si="63"/>
        <v>#N/A</v>
      </c>
      <c r="AN121" s="330" t="e">
        <f t="shared" si="64"/>
        <v>#N/A</v>
      </c>
      <c r="AO121" s="330" t="e">
        <f t="shared" si="65"/>
        <v>#N/A</v>
      </c>
      <c r="AP121" s="330" t="e">
        <f t="shared" si="66"/>
        <v>#N/A</v>
      </c>
      <c r="AQ121" s="330" t="e">
        <f t="shared" si="67"/>
        <v>#N/A</v>
      </c>
      <c r="AR121" s="330"/>
      <c r="AS121" s="331">
        <f t="shared" si="129"/>
        <v>0</v>
      </c>
      <c r="AT121" s="325" t="e">
        <f t="shared" si="130"/>
        <v>#N/A</v>
      </c>
      <c r="AU121" s="325">
        <f t="shared" si="131"/>
        <v>0</v>
      </c>
      <c r="AV121" s="325">
        <f t="shared" si="132"/>
        <v>1</v>
      </c>
      <c r="AW121" s="334">
        <f t="shared" si="68"/>
        <v>584.19999999999993</v>
      </c>
      <c r="AX121" s="325">
        <f t="shared" si="133"/>
        <v>0</v>
      </c>
      <c r="AY121" s="325">
        <f t="shared" si="134"/>
        <v>0</v>
      </c>
      <c r="AZ121" s="325">
        <f t="shared" si="135"/>
        <v>0</v>
      </c>
      <c r="BA121" s="325">
        <f t="shared" si="136"/>
        <v>0</v>
      </c>
      <c r="BB121" s="325">
        <f t="shared" si="137"/>
        <v>0</v>
      </c>
      <c r="BC121" s="331">
        <f t="shared" si="138"/>
        <v>0</v>
      </c>
      <c r="BD121" s="331">
        <f t="shared" si="139"/>
        <v>0</v>
      </c>
      <c r="BE121" s="331">
        <f t="shared" si="140"/>
        <v>0</v>
      </c>
      <c r="BF121" s="331">
        <f t="shared" si="141"/>
        <v>0</v>
      </c>
      <c r="BG121" s="331">
        <f t="shared" si="142"/>
        <v>0</v>
      </c>
      <c r="BH121" s="331">
        <f t="shared" si="143"/>
        <v>0</v>
      </c>
      <c r="BI121" s="331">
        <f t="shared" si="144"/>
        <v>0</v>
      </c>
      <c r="BJ121" s="331">
        <f t="shared" si="145"/>
        <v>0</v>
      </c>
      <c r="BK121" s="331">
        <f t="shared" si="146"/>
        <v>0</v>
      </c>
      <c r="BL121" s="331">
        <f t="shared" si="147"/>
        <v>0</v>
      </c>
      <c r="BM121" s="331">
        <f t="shared" si="148"/>
        <v>0</v>
      </c>
      <c r="BN121" s="331">
        <f t="shared" si="149"/>
        <v>0</v>
      </c>
      <c r="BO121" s="331">
        <f t="shared" si="150"/>
        <v>0</v>
      </c>
      <c r="BP121" s="331">
        <f t="shared" si="151"/>
        <v>0</v>
      </c>
      <c r="BQ121" s="331">
        <f t="shared" si="152"/>
        <v>0</v>
      </c>
      <c r="BR121" s="329"/>
      <c r="BS121" s="325"/>
      <c r="BT121" s="325">
        <f t="shared" si="69"/>
        <v>0</v>
      </c>
      <c r="BU121" s="325">
        <v>23</v>
      </c>
      <c r="BV121" s="330" t="e">
        <f t="shared" si="70"/>
        <v>#N/A</v>
      </c>
      <c r="BW121" s="330" t="e">
        <f t="shared" si="71"/>
        <v>#N/A</v>
      </c>
      <c r="BX121" s="330" t="e">
        <f t="shared" si="72"/>
        <v>#N/A</v>
      </c>
      <c r="BY121" s="330" t="e">
        <f t="shared" si="73"/>
        <v>#N/A</v>
      </c>
      <c r="BZ121" s="330" t="e">
        <f t="shared" si="74"/>
        <v>#N/A</v>
      </c>
      <c r="CA121" s="330"/>
      <c r="CB121" s="331">
        <f t="shared" si="153"/>
        <v>0</v>
      </c>
      <c r="CC121" s="325" t="e">
        <f t="shared" si="154"/>
        <v>#N/A</v>
      </c>
      <c r="CD121" s="325">
        <f t="shared" si="155"/>
        <v>0</v>
      </c>
      <c r="CE121" s="325">
        <f t="shared" si="156"/>
        <v>1</v>
      </c>
      <c r="CF121" s="334">
        <f t="shared" si="75"/>
        <v>584.19999999999993</v>
      </c>
      <c r="CG121" s="325">
        <f t="shared" si="157"/>
        <v>0</v>
      </c>
      <c r="CH121" s="325">
        <f t="shared" si="158"/>
        <v>0</v>
      </c>
      <c r="CI121" s="325">
        <f t="shared" si="159"/>
        <v>0</v>
      </c>
      <c r="CJ121" s="325">
        <f t="shared" si="160"/>
        <v>0</v>
      </c>
      <c r="CK121" s="325">
        <f t="shared" si="161"/>
        <v>0</v>
      </c>
      <c r="CL121" s="331">
        <f t="shared" si="162"/>
        <v>0</v>
      </c>
      <c r="CM121" s="331">
        <f t="shared" si="163"/>
        <v>0</v>
      </c>
      <c r="CN121" s="331">
        <f t="shared" si="164"/>
        <v>0</v>
      </c>
      <c r="CO121" s="331">
        <f t="shared" si="165"/>
        <v>0</v>
      </c>
      <c r="CP121" s="331">
        <f t="shared" si="166"/>
        <v>0</v>
      </c>
      <c r="CQ121" s="331">
        <f t="shared" si="167"/>
        <v>0</v>
      </c>
      <c r="CR121" s="331">
        <f t="shared" si="168"/>
        <v>0</v>
      </c>
      <c r="CS121" s="331">
        <f t="shared" si="169"/>
        <v>0</v>
      </c>
      <c r="CT121" s="331">
        <f t="shared" si="170"/>
        <v>0</v>
      </c>
      <c r="CU121" s="331">
        <f t="shared" si="171"/>
        <v>0</v>
      </c>
      <c r="CV121" s="331">
        <f t="shared" si="172"/>
        <v>0</v>
      </c>
      <c r="CW121" s="331">
        <f t="shared" si="173"/>
        <v>0</v>
      </c>
      <c r="CX121" s="331">
        <f t="shared" si="174"/>
        <v>0</v>
      </c>
      <c r="CY121" s="331">
        <f t="shared" si="175"/>
        <v>0</v>
      </c>
      <c r="CZ121" s="331">
        <f t="shared" si="176"/>
        <v>0</v>
      </c>
      <c r="DA121" s="329"/>
      <c r="DB121" s="325"/>
      <c r="DC121" s="325">
        <f t="shared" si="76"/>
        <v>0</v>
      </c>
      <c r="DD121" s="325">
        <v>23</v>
      </c>
      <c r="DE121" s="330" t="e">
        <f t="shared" si="77"/>
        <v>#N/A</v>
      </c>
      <c r="DF121" s="330" t="e">
        <f t="shared" si="78"/>
        <v>#N/A</v>
      </c>
      <c r="DG121" s="330" t="e">
        <f t="shared" si="79"/>
        <v>#N/A</v>
      </c>
      <c r="DH121" s="330" t="e">
        <f t="shared" si="80"/>
        <v>#N/A</v>
      </c>
      <c r="DI121" s="330" t="e">
        <f t="shared" si="81"/>
        <v>#N/A</v>
      </c>
      <c r="DJ121" s="330"/>
      <c r="DK121" s="331">
        <f t="shared" si="177"/>
        <v>0</v>
      </c>
      <c r="DL121" s="325" t="e">
        <f t="shared" si="178"/>
        <v>#N/A</v>
      </c>
      <c r="DM121" s="325">
        <f t="shared" si="179"/>
        <v>0</v>
      </c>
      <c r="DN121" s="325">
        <f t="shared" si="180"/>
        <v>1</v>
      </c>
      <c r="DO121" s="334">
        <f t="shared" si="82"/>
        <v>584.19999999999993</v>
      </c>
      <c r="DP121" s="325">
        <f t="shared" si="181"/>
        <v>0</v>
      </c>
      <c r="DQ121" s="325">
        <f t="shared" si="182"/>
        <v>0</v>
      </c>
      <c r="DR121" s="325">
        <f t="shared" si="183"/>
        <v>0</v>
      </c>
      <c r="DS121" s="325">
        <f t="shared" si="184"/>
        <v>0</v>
      </c>
      <c r="DT121" s="325">
        <f t="shared" si="185"/>
        <v>0</v>
      </c>
      <c r="DU121" s="331">
        <f t="shared" si="186"/>
        <v>0</v>
      </c>
      <c r="DV121" s="331">
        <f t="shared" si="187"/>
        <v>0</v>
      </c>
      <c r="DW121" s="331">
        <f t="shared" si="188"/>
        <v>0</v>
      </c>
      <c r="DX121" s="331">
        <f t="shared" si="189"/>
        <v>0</v>
      </c>
      <c r="DY121" s="331">
        <f t="shared" si="190"/>
        <v>0</v>
      </c>
      <c r="DZ121" s="331">
        <f t="shared" si="191"/>
        <v>0</v>
      </c>
      <c r="EA121" s="331">
        <f t="shared" si="192"/>
        <v>0</v>
      </c>
      <c r="EB121" s="331">
        <f t="shared" si="193"/>
        <v>0</v>
      </c>
      <c r="EC121" s="331">
        <f t="shared" si="194"/>
        <v>0</v>
      </c>
      <c r="ED121" s="331">
        <f t="shared" si="195"/>
        <v>0</v>
      </c>
      <c r="EE121" s="331">
        <f t="shared" si="196"/>
        <v>0</v>
      </c>
      <c r="EF121" s="331">
        <f t="shared" si="197"/>
        <v>0</v>
      </c>
      <c r="EG121" s="331">
        <f t="shared" si="198"/>
        <v>0</v>
      </c>
      <c r="EH121" s="331">
        <f t="shared" si="199"/>
        <v>0</v>
      </c>
      <c r="EI121" s="331">
        <f t="shared" si="200"/>
        <v>0</v>
      </c>
      <c r="EJ121" s="329"/>
      <c r="EK121" s="325"/>
      <c r="EL121" s="325">
        <f t="shared" si="83"/>
        <v>0</v>
      </c>
      <c r="EM121" s="325">
        <v>23</v>
      </c>
      <c r="EN121" s="330" t="e">
        <f t="shared" si="84"/>
        <v>#N/A</v>
      </c>
      <c r="EO121" s="330" t="e">
        <f t="shared" si="85"/>
        <v>#N/A</v>
      </c>
      <c r="EP121" s="330" t="e">
        <f t="shared" si="86"/>
        <v>#N/A</v>
      </c>
      <c r="EQ121" s="330" t="e">
        <f t="shared" si="87"/>
        <v>#N/A</v>
      </c>
      <c r="ER121" s="330" t="e">
        <f t="shared" si="88"/>
        <v>#N/A</v>
      </c>
      <c r="ES121" s="330"/>
      <c r="ET121" s="331">
        <f t="shared" si="201"/>
        <v>0</v>
      </c>
      <c r="EU121" s="325" t="e">
        <f t="shared" si="202"/>
        <v>#N/A</v>
      </c>
      <c r="EV121" s="325">
        <f t="shared" si="203"/>
        <v>0</v>
      </c>
      <c r="EW121" s="325">
        <f t="shared" si="204"/>
        <v>1</v>
      </c>
      <c r="EX121" s="334">
        <f t="shared" si="89"/>
        <v>584.19999999999993</v>
      </c>
      <c r="EY121" s="325">
        <f t="shared" si="205"/>
        <v>0</v>
      </c>
      <c r="EZ121" s="325">
        <f t="shared" si="206"/>
        <v>0</v>
      </c>
      <c r="FA121" s="325">
        <f t="shared" si="207"/>
        <v>0</v>
      </c>
      <c r="FB121" s="325">
        <f t="shared" si="208"/>
        <v>0</v>
      </c>
      <c r="FC121" s="325">
        <f t="shared" si="209"/>
        <v>0</v>
      </c>
      <c r="FD121" s="331">
        <f t="shared" si="210"/>
        <v>0</v>
      </c>
      <c r="FE121" s="331">
        <f t="shared" si="211"/>
        <v>0</v>
      </c>
      <c r="FF121" s="331">
        <f t="shared" si="212"/>
        <v>0</v>
      </c>
      <c r="FG121" s="331">
        <f t="shared" si="213"/>
        <v>0</v>
      </c>
      <c r="FH121" s="331">
        <f t="shared" si="214"/>
        <v>0</v>
      </c>
      <c r="FI121" s="331">
        <f t="shared" si="215"/>
        <v>0</v>
      </c>
      <c r="FJ121" s="331">
        <f t="shared" si="216"/>
        <v>0</v>
      </c>
      <c r="FK121" s="331">
        <f t="shared" si="217"/>
        <v>0</v>
      </c>
      <c r="FL121" s="331">
        <f t="shared" si="218"/>
        <v>0</v>
      </c>
      <c r="FM121" s="331">
        <f t="shared" si="219"/>
        <v>0</v>
      </c>
      <c r="FN121" s="331">
        <f t="shared" si="220"/>
        <v>0</v>
      </c>
      <c r="FO121" s="331">
        <f t="shared" si="221"/>
        <v>0</v>
      </c>
      <c r="FP121" s="331">
        <f t="shared" si="222"/>
        <v>0</v>
      </c>
      <c r="FQ121" s="331">
        <f t="shared" si="223"/>
        <v>0</v>
      </c>
      <c r="FR121" s="331">
        <f t="shared" si="224"/>
        <v>0</v>
      </c>
      <c r="FS121" s="329"/>
      <c r="FT121" s="325"/>
      <c r="FU121" s="325">
        <f t="shared" si="90"/>
        <v>0</v>
      </c>
      <c r="FV121" s="325">
        <v>23</v>
      </c>
      <c r="FW121" s="330" t="e">
        <f t="shared" si="91"/>
        <v>#N/A</v>
      </c>
      <c r="FX121" s="330" t="e">
        <f t="shared" si="92"/>
        <v>#N/A</v>
      </c>
      <c r="FY121" s="330" t="e">
        <f t="shared" si="93"/>
        <v>#N/A</v>
      </c>
      <c r="FZ121" s="330" t="e">
        <f t="shared" si="94"/>
        <v>#N/A</v>
      </c>
      <c r="GA121" s="330" t="e">
        <f t="shared" si="95"/>
        <v>#N/A</v>
      </c>
      <c r="GB121" s="330"/>
      <c r="GC121" s="331">
        <f t="shared" si="225"/>
        <v>0</v>
      </c>
      <c r="GD121" s="325" t="e">
        <f t="shared" si="226"/>
        <v>#N/A</v>
      </c>
      <c r="GE121" s="325">
        <f t="shared" si="227"/>
        <v>0</v>
      </c>
      <c r="GF121" s="325">
        <f t="shared" si="228"/>
        <v>1</v>
      </c>
      <c r="GG121" s="334">
        <f t="shared" si="96"/>
        <v>584.19999999999993</v>
      </c>
      <c r="GH121" s="325">
        <f t="shared" si="229"/>
        <v>0</v>
      </c>
      <c r="GI121" s="325">
        <f t="shared" si="230"/>
        <v>0</v>
      </c>
      <c r="GJ121" s="325">
        <f t="shared" si="231"/>
        <v>0</v>
      </c>
      <c r="GK121" s="325">
        <f t="shared" si="232"/>
        <v>0</v>
      </c>
      <c r="GL121" s="325">
        <f t="shared" si="233"/>
        <v>0</v>
      </c>
      <c r="GM121" s="331">
        <f t="shared" si="234"/>
        <v>0</v>
      </c>
      <c r="GN121" s="331">
        <f t="shared" si="235"/>
        <v>0</v>
      </c>
      <c r="GO121" s="331">
        <f t="shared" si="236"/>
        <v>0</v>
      </c>
      <c r="GP121" s="331">
        <f t="shared" si="237"/>
        <v>0</v>
      </c>
      <c r="GQ121" s="331">
        <f t="shared" si="238"/>
        <v>0</v>
      </c>
      <c r="GR121" s="331">
        <f t="shared" si="239"/>
        <v>0</v>
      </c>
      <c r="GS121" s="331">
        <f t="shared" si="240"/>
        <v>0</v>
      </c>
      <c r="GT121" s="331">
        <f t="shared" si="241"/>
        <v>0</v>
      </c>
      <c r="GU121" s="331">
        <f t="shared" si="242"/>
        <v>0</v>
      </c>
      <c r="GV121" s="331">
        <f t="shared" si="243"/>
        <v>0</v>
      </c>
      <c r="GW121" s="331">
        <f t="shared" si="244"/>
        <v>0</v>
      </c>
      <c r="GX121" s="331">
        <f t="shared" si="245"/>
        <v>0</v>
      </c>
      <c r="GY121" s="331">
        <f t="shared" si="246"/>
        <v>0</v>
      </c>
      <c r="GZ121" s="331">
        <f t="shared" si="247"/>
        <v>0</v>
      </c>
      <c r="HA121" s="331">
        <f t="shared" si="248"/>
        <v>0</v>
      </c>
      <c r="HB121" s="329"/>
      <c r="HC121" s="325"/>
      <c r="HD121" s="325">
        <f t="shared" si="97"/>
        <v>0</v>
      </c>
      <c r="HE121" s="325">
        <v>23</v>
      </c>
      <c r="HF121" s="330" t="e">
        <f t="shared" si="98"/>
        <v>#N/A</v>
      </c>
      <c r="HG121" s="330" t="e">
        <f t="shared" si="99"/>
        <v>#N/A</v>
      </c>
      <c r="HH121" s="330" t="e">
        <f t="shared" si="100"/>
        <v>#N/A</v>
      </c>
      <c r="HI121" s="330" t="e">
        <f t="shared" si="101"/>
        <v>#N/A</v>
      </c>
      <c r="HJ121" s="330" t="e">
        <f t="shared" si="102"/>
        <v>#N/A</v>
      </c>
      <c r="HK121" s="330"/>
      <c r="HL121" s="331">
        <f t="shared" si="249"/>
        <v>0</v>
      </c>
      <c r="HM121" s="325" t="e">
        <f t="shared" si="250"/>
        <v>#N/A</v>
      </c>
      <c r="HN121" s="325">
        <f t="shared" si="251"/>
        <v>0</v>
      </c>
      <c r="HO121" s="325">
        <f t="shared" si="252"/>
        <v>1</v>
      </c>
      <c r="HP121" s="334">
        <f t="shared" si="103"/>
        <v>584.19999999999993</v>
      </c>
      <c r="HQ121" s="325">
        <f t="shared" si="253"/>
        <v>0</v>
      </c>
      <c r="HR121" s="325">
        <f t="shared" si="254"/>
        <v>0</v>
      </c>
      <c r="HS121" s="325">
        <f t="shared" si="255"/>
        <v>0</v>
      </c>
      <c r="HT121" s="325">
        <f t="shared" si="256"/>
        <v>0</v>
      </c>
      <c r="HU121" s="325">
        <f t="shared" si="257"/>
        <v>0</v>
      </c>
      <c r="HV121" s="331">
        <f t="shared" si="258"/>
        <v>0</v>
      </c>
      <c r="HW121" s="331">
        <f t="shared" si="259"/>
        <v>0</v>
      </c>
      <c r="HX121" s="331">
        <f t="shared" si="260"/>
        <v>0</v>
      </c>
      <c r="HY121" s="331">
        <f t="shared" si="261"/>
        <v>0</v>
      </c>
      <c r="HZ121" s="331">
        <f t="shared" si="262"/>
        <v>0</v>
      </c>
      <c r="IA121" s="331">
        <f t="shared" si="263"/>
        <v>0</v>
      </c>
      <c r="IB121" s="331">
        <f t="shared" si="264"/>
        <v>0</v>
      </c>
      <c r="IC121" s="331">
        <f t="shared" si="265"/>
        <v>0</v>
      </c>
      <c r="ID121" s="331">
        <f t="shared" si="266"/>
        <v>0</v>
      </c>
      <c r="IE121" s="331">
        <f t="shared" si="267"/>
        <v>0</v>
      </c>
      <c r="IF121" s="331">
        <f t="shared" si="268"/>
        <v>0</v>
      </c>
      <c r="IG121" s="331">
        <f t="shared" si="269"/>
        <v>0</v>
      </c>
      <c r="IH121" s="331">
        <f t="shared" si="270"/>
        <v>0</v>
      </c>
      <c r="II121" s="331">
        <f t="shared" si="271"/>
        <v>0</v>
      </c>
      <c r="IJ121" s="331">
        <f t="shared" si="272"/>
        <v>0</v>
      </c>
      <c r="IK121" s="329"/>
    </row>
    <row r="122" spans="2:245" x14ac:dyDescent="0.3">
      <c r="B122" s="325">
        <f t="shared" si="56"/>
        <v>0</v>
      </c>
      <c r="C122" s="325">
        <v>24</v>
      </c>
      <c r="D122" s="330" t="e">
        <f t="shared" si="57"/>
        <v>#N/A</v>
      </c>
      <c r="E122" s="330" t="e">
        <f t="shared" si="58"/>
        <v>#N/A</v>
      </c>
      <c r="F122" s="330" t="e">
        <f t="shared" si="59"/>
        <v>#N/A</v>
      </c>
      <c r="G122" s="386" t="e">
        <f t="shared" si="104"/>
        <v>#N/A</v>
      </c>
      <c r="H122" s="386" t="e">
        <f t="shared" si="60"/>
        <v>#N/A</v>
      </c>
      <c r="I122" s="330"/>
      <c r="J122" s="331">
        <f t="shared" si="105"/>
        <v>0</v>
      </c>
      <c r="K122" s="325" t="e">
        <f t="shared" si="106"/>
        <v>#N/A</v>
      </c>
      <c r="L122" s="325">
        <f t="shared" si="107"/>
        <v>0</v>
      </c>
      <c r="M122" s="325">
        <f t="shared" si="108"/>
        <v>1</v>
      </c>
      <c r="N122" s="334">
        <f t="shared" si="61"/>
        <v>609.59999999999991</v>
      </c>
      <c r="O122" s="325">
        <f t="shared" si="109"/>
        <v>0</v>
      </c>
      <c r="P122" s="325">
        <f t="shared" si="110"/>
        <v>0</v>
      </c>
      <c r="Q122" s="325">
        <f t="shared" si="111"/>
        <v>0</v>
      </c>
      <c r="R122" s="325">
        <f t="shared" si="112"/>
        <v>0</v>
      </c>
      <c r="S122" s="325">
        <f t="shared" si="113"/>
        <v>0</v>
      </c>
      <c r="T122" s="331">
        <f t="shared" si="114"/>
        <v>0</v>
      </c>
      <c r="U122" s="331">
        <f t="shared" si="115"/>
        <v>0</v>
      </c>
      <c r="V122" s="331">
        <f t="shared" si="116"/>
        <v>0</v>
      </c>
      <c r="W122" s="331">
        <f t="shared" si="117"/>
        <v>0</v>
      </c>
      <c r="X122" s="331">
        <f t="shared" si="118"/>
        <v>0</v>
      </c>
      <c r="Y122" s="331">
        <f t="shared" si="119"/>
        <v>0</v>
      </c>
      <c r="Z122" s="331">
        <f t="shared" si="120"/>
        <v>0</v>
      </c>
      <c r="AA122" s="331">
        <f t="shared" si="121"/>
        <v>0</v>
      </c>
      <c r="AB122" s="331">
        <f t="shared" si="122"/>
        <v>0</v>
      </c>
      <c r="AC122" s="331">
        <f t="shared" si="123"/>
        <v>0</v>
      </c>
      <c r="AD122" s="331">
        <f t="shared" si="124"/>
        <v>0</v>
      </c>
      <c r="AE122" s="331">
        <f t="shared" si="125"/>
        <v>0</v>
      </c>
      <c r="AF122" s="331">
        <f t="shared" si="126"/>
        <v>0</v>
      </c>
      <c r="AG122" s="331">
        <f t="shared" si="127"/>
        <v>0</v>
      </c>
      <c r="AH122" s="331">
        <f t="shared" si="128"/>
        <v>0</v>
      </c>
      <c r="AI122" s="329"/>
      <c r="AJ122" s="325"/>
      <c r="AK122" s="325">
        <f t="shared" si="62"/>
        <v>0</v>
      </c>
      <c r="AL122" s="325">
        <v>24</v>
      </c>
      <c r="AM122" s="330" t="e">
        <f t="shared" si="63"/>
        <v>#N/A</v>
      </c>
      <c r="AN122" s="330" t="e">
        <f t="shared" si="64"/>
        <v>#N/A</v>
      </c>
      <c r="AO122" s="330" t="e">
        <f t="shared" si="65"/>
        <v>#N/A</v>
      </c>
      <c r="AP122" s="330" t="e">
        <f t="shared" si="66"/>
        <v>#N/A</v>
      </c>
      <c r="AQ122" s="330" t="e">
        <f t="shared" si="67"/>
        <v>#N/A</v>
      </c>
      <c r="AR122" s="330"/>
      <c r="AS122" s="331">
        <f t="shared" si="129"/>
        <v>0</v>
      </c>
      <c r="AT122" s="325" t="e">
        <f t="shared" si="130"/>
        <v>#N/A</v>
      </c>
      <c r="AU122" s="325">
        <f t="shared" si="131"/>
        <v>0</v>
      </c>
      <c r="AV122" s="325">
        <f t="shared" si="132"/>
        <v>1</v>
      </c>
      <c r="AW122" s="334">
        <f t="shared" si="68"/>
        <v>609.59999999999991</v>
      </c>
      <c r="AX122" s="325">
        <f t="shared" si="133"/>
        <v>0</v>
      </c>
      <c r="AY122" s="325">
        <f t="shared" si="134"/>
        <v>0</v>
      </c>
      <c r="AZ122" s="325">
        <f t="shared" si="135"/>
        <v>0</v>
      </c>
      <c r="BA122" s="325">
        <f t="shared" si="136"/>
        <v>0</v>
      </c>
      <c r="BB122" s="325">
        <f t="shared" si="137"/>
        <v>0</v>
      </c>
      <c r="BC122" s="331">
        <f t="shared" si="138"/>
        <v>0</v>
      </c>
      <c r="BD122" s="331">
        <f t="shared" si="139"/>
        <v>0</v>
      </c>
      <c r="BE122" s="331">
        <f t="shared" si="140"/>
        <v>0</v>
      </c>
      <c r="BF122" s="331">
        <f t="shared" si="141"/>
        <v>0</v>
      </c>
      <c r="BG122" s="331">
        <f t="shared" si="142"/>
        <v>0</v>
      </c>
      <c r="BH122" s="331">
        <f t="shared" si="143"/>
        <v>0</v>
      </c>
      <c r="BI122" s="331">
        <f t="shared" si="144"/>
        <v>0</v>
      </c>
      <c r="BJ122" s="331">
        <f t="shared" si="145"/>
        <v>0</v>
      </c>
      <c r="BK122" s="331">
        <f t="shared" si="146"/>
        <v>0</v>
      </c>
      <c r="BL122" s="331">
        <f t="shared" si="147"/>
        <v>0</v>
      </c>
      <c r="BM122" s="331">
        <f t="shared" si="148"/>
        <v>0</v>
      </c>
      <c r="BN122" s="331">
        <f t="shared" si="149"/>
        <v>0</v>
      </c>
      <c r="BO122" s="331">
        <f t="shared" si="150"/>
        <v>0</v>
      </c>
      <c r="BP122" s="331">
        <f t="shared" si="151"/>
        <v>0</v>
      </c>
      <c r="BQ122" s="331">
        <f t="shared" si="152"/>
        <v>0</v>
      </c>
      <c r="BR122" s="329"/>
      <c r="BS122" s="325"/>
      <c r="BT122" s="325">
        <f t="shared" si="69"/>
        <v>0</v>
      </c>
      <c r="BU122" s="325">
        <v>24</v>
      </c>
      <c r="BV122" s="330" t="e">
        <f t="shared" si="70"/>
        <v>#N/A</v>
      </c>
      <c r="BW122" s="330" t="e">
        <f t="shared" si="71"/>
        <v>#N/A</v>
      </c>
      <c r="BX122" s="330" t="e">
        <f t="shared" si="72"/>
        <v>#N/A</v>
      </c>
      <c r="BY122" s="330" t="e">
        <f t="shared" si="73"/>
        <v>#N/A</v>
      </c>
      <c r="BZ122" s="330" t="e">
        <f t="shared" si="74"/>
        <v>#N/A</v>
      </c>
      <c r="CA122" s="330"/>
      <c r="CB122" s="331">
        <f t="shared" si="153"/>
        <v>0</v>
      </c>
      <c r="CC122" s="325" t="e">
        <f t="shared" si="154"/>
        <v>#N/A</v>
      </c>
      <c r="CD122" s="325">
        <f t="shared" si="155"/>
        <v>0</v>
      </c>
      <c r="CE122" s="325">
        <f t="shared" si="156"/>
        <v>1</v>
      </c>
      <c r="CF122" s="334">
        <f t="shared" si="75"/>
        <v>609.59999999999991</v>
      </c>
      <c r="CG122" s="325">
        <f t="shared" si="157"/>
        <v>0</v>
      </c>
      <c r="CH122" s="325">
        <f t="shared" si="158"/>
        <v>0</v>
      </c>
      <c r="CI122" s="325">
        <f t="shared" si="159"/>
        <v>0</v>
      </c>
      <c r="CJ122" s="325">
        <f t="shared" si="160"/>
        <v>0</v>
      </c>
      <c r="CK122" s="325">
        <f t="shared" si="161"/>
        <v>0</v>
      </c>
      <c r="CL122" s="331">
        <f t="shared" si="162"/>
        <v>0</v>
      </c>
      <c r="CM122" s="331">
        <f t="shared" si="163"/>
        <v>0</v>
      </c>
      <c r="CN122" s="331">
        <f t="shared" si="164"/>
        <v>0</v>
      </c>
      <c r="CO122" s="331">
        <f t="shared" si="165"/>
        <v>0</v>
      </c>
      <c r="CP122" s="331">
        <f t="shared" si="166"/>
        <v>0</v>
      </c>
      <c r="CQ122" s="331">
        <f t="shared" si="167"/>
        <v>0</v>
      </c>
      <c r="CR122" s="331">
        <f t="shared" si="168"/>
        <v>0</v>
      </c>
      <c r="CS122" s="331">
        <f t="shared" si="169"/>
        <v>0</v>
      </c>
      <c r="CT122" s="331">
        <f t="shared" si="170"/>
        <v>0</v>
      </c>
      <c r="CU122" s="331">
        <f t="shared" si="171"/>
        <v>0</v>
      </c>
      <c r="CV122" s="331">
        <f t="shared" si="172"/>
        <v>0</v>
      </c>
      <c r="CW122" s="331">
        <f t="shared" si="173"/>
        <v>0</v>
      </c>
      <c r="CX122" s="331">
        <f t="shared" si="174"/>
        <v>0</v>
      </c>
      <c r="CY122" s="331">
        <f t="shared" si="175"/>
        <v>0</v>
      </c>
      <c r="CZ122" s="331">
        <f t="shared" si="176"/>
        <v>0</v>
      </c>
      <c r="DA122" s="329"/>
      <c r="DB122" s="325"/>
      <c r="DC122" s="325">
        <f t="shared" si="76"/>
        <v>0</v>
      </c>
      <c r="DD122" s="325">
        <v>24</v>
      </c>
      <c r="DE122" s="330" t="e">
        <f t="shared" si="77"/>
        <v>#N/A</v>
      </c>
      <c r="DF122" s="330" t="e">
        <f t="shared" si="78"/>
        <v>#N/A</v>
      </c>
      <c r="DG122" s="330" t="e">
        <f t="shared" si="79"/>
        <v>#N/A</v>
      </c>
      <c r="DH122" s="330" t="e">
        <f t="shared" si="80"/>
        <v>#N/A</v>
      </c>
      <c r="DI122" s="330" t="e">
        <f t="shared" si="81"/>
        <v>#N/A</v>
      </c>
      <c r="DJ122" s="330"/>
      <c r="DK122" s="331">
        <f t="shared" si="177"/>
        <v>0</v>
      </c>
      <c r="DL122" s="325" t="e">
        <f t="shared" si="178"/>
        <v>#N/A</v>
      </c>
      <c r="DM122" s="325">
        <f t="shared" si="179"/>
        <v>0</v>
      </c>
      <c r="DN122" s="325">
        <f t="shared" si="180"/>
        <v>1</v>
      </c>
      <c r="DO122" s="334">
        <f t="shared" si="82"/>
        <v>609.59999999999991</v>
      </c>
      <c r="DP122" s="325">
        <f t="shared" si="181"/>
        <v>0</v>
      </c>
      <c r="DQ122" s="325">
        <f t="shared" si="182"/>
        <v>0</v>
      </c>
      <c r="DR122" s="325">
        <f t="shared" si="183"/>
        <v>0</v>
      </c>
      <c r="DS122" s="325">
        <f t="shared" si="184"/>
        <v>0</v>
      </c>
      <c r="DT122" s="325">
        <f t="shared" si="185"/>
        <v>0</v>
      </c>
      <c r="DU122" s="331">
        <f t="shared" si="186"/>
        <v>0</v>
      </c>
      <c r="DV122" s="331">
        <f t="shared" si="187"/>
        <v>0</v>
      </c>
      <c r="DW122" s="331">
        <f t="shared" si="188"/>
        <v>0</v>
      </c>
      <c r="DX122" s="331">
        <f t="shared" si="189"/>
        <v>0</v>
      </c>
      <c r="DY122" s="331">
        <f t="shared" si="190"/>
        <v>0</v>
      </c>
      <c r="DZ122" s="331">
        <f t="shared" si="191"/>
        <v>0</v>
      </c>
      <c r="EA122" s="331">
        <f t="shared" si="192"/>
        <v>0</v>
      </c>
      <c r="EB122" s="331">
        <f t="shared" si="193"/>
        <v>0</v>
      </c>
      <c r="EC122" s="331">
        <f t="shared" si="194"/>
        <v>0</v>
      </c>
      <c r="ED122" s="331">
        <f t="shared" si="195"/>
        <v>0</v>
      </c>
      <c r="EE122" s="331">
        <f t="shared" si="196"/>
        <v>0</v>
      </c>
      <c r="EF122" s="331">
        <f t="shared" si="197"/>
        <v>0</v>
      </c>
      <c r="EG122" s="331">
        <f t="shared" si="198"/>
        <v>0</v>
      </c>
      <c r="EH122" s="331">
        <f t="shared" si="199"/>
        <v>0</v>
      </c>
      <c r="EI122" s="331">
        <f t="shared" si="200"/>
        <v>0</v>
      </c>
      <c r="EJ122" s="329"/>
      <c r="EK122" s="325"/>
      <c r="EL122" s="325">
        <f t="shared" si="83"/>
        <v>0</v>
      </c>
      <c r="EM122" s="325">
        <v>24</v>
      </c>
      <c r="EN122" s="330" t="e">
        <f t="shared" si="84"/>
        <v>#N/A</v>
      </c>
      <c r="EO122" s="330" t="e">
        <f t="shared" si="85"/>
        <v>#N/A</v>
      </c>
      <c r="EP122" s="330" t="e">
        <f t="shared" si="86"/>
        <v>#N/A</v>
      </c>
      <c r="EQ122" s="330" t="e">
        <f t="shared" si="87"/>
        <v>#N/A</v>
      </c>
      <c r="ER122" s="330" t="e">
        <f t="shared" si="88"/>
        <v>#N/A</v>
      </c>
      <c r="ES122" s="330"/>
      <c r="ET122" s="331">
        <f t="shared" si="201"/>
        <v>0</v>
      </c>
      <c r="EU122" s="325" t="e">
        <f t="shared" si="202"/>
        <v>#N/A</v>
      </c>
      <c r="EV122" s="325">
        <f t="shared" si="203"/>
        <v>0</v>
      </c>
      <c r="EW122" s="325">
        <f t="shared" si="204"/>
        <v>1</v>
      </c>
      <c r="EX122" s="334">
        <f t="shared" si="89"/>
        <v>609.59999999999991</v>
      </c>
      <c r="EY122" s="325">
        <f t="shared" si="205"/>
        <v>0</v>
      </c>
      <c r="EZ122" s="325">
        <f t="shared" si="206"/>
        <v>0</v>
      </c>
      <c r="FA122" s="325">
        <f t="shared" si="207"/>
        <v>0</v>
      </c>
      <c r="FB122" s="325">
        <f t="shared" si="208"/>
        <v>0</v>
      </c>
      <c r="FC122" s="325">
        <f t="shared" si="209"/>
        <v>0</v>
      </c>
      <c r="FD122" s="331">
        <f t="shared" si="210"/>
        <v>0</v>
      </c>
      <c r="FE122" s="331">
        <f t="shared" si="211"/>
        <v>0</v>
      </c>
      <c r="FF122" s="331">
        <f t="shared" si="212"/>
        <v>0</v>
      </c>
      <c r="FG122" s="331">
        <f t="shared" si="213"/>
        <v>0</v>
      </c>
      <c r="FH122" s="331">
        <f t="shared" si="214"/>
        <v>0</v>
      </c>
      <c r="FI122" s="331">
        <f t="shared" si="215"/>
        <v>0</v>
      </c>
      <c r="FJ122" s="331">
        <f t="shared" si="216"/>
        <v>0</v>
      </c>
      <c r="FK122" s="331">
        <f t="shared" si="217"/>
        <v>0</v>
      </c>
      <c r="FL122" s="331">
        <f t="shared" si="218"/>
        <v>0</v>
      </c>
      <c r="FM122" s="331">
        <f t="shared" si="219"/>
        <v>0</v>
      </c>
      <c r="FN122" s="331">
        <f t="shared" si="220"/>
        <v>0</v>
      </c>
      <c r="FO122" s="331">
        <f t="shared" si="221"/>
        <v>0</v>
      </c>
      <c r="FP122" s="331">
        <f t="shared" si="222"/>
        <v>0</v>
      </c>
      <c r="FQ122" s="331">
        <f t="shared" si="223"/>
        <v>0</v>
      </c>
      <c r="FR122" s="331">
        <f t="shared" si="224"/>
        <v>0</v>
      </c>
      <c r="FS122" s="329"/>
      <c r="FT122" s="325"/>
      <c r="FU122" s="325">
        <f t="shared" si="90"/>
        <v>0</v>
      </c>
      <c r="FV122" s="325">
        <v>24</v>
      </c>
      <c r="FW122" s="330" t="e">
        <f t="shared" si="91"/>
        <v>#N/A</v>
      </c>
      <c r="FX122" s="330" t="e">
        <f t="shared" si="92"/>
        <v>#N/A</v>
      </c>
      <c r="FY122" s="330" t="e">
        <f t="shared" si="93"/>
        <v>#N/A</v>
      </c>
      <c r="FZ122" s="330" t="e">
        <f t="shared" si="94"/>
        <v>#N/A</v>
      </c>
      <c r="GA122" s="330" t="e">
        <f t="shared" si="95"/>
        <v>#N/A</v>
      </c>
      <c r="GB122" s="330"/>
      <c r="GC122" s="331">
        <f t="shared" si="225"/>
        <v>0</v>
      </c>
      <c r="GD122" s="325" t="e">
        <f t="shared" si="226"/>
        <v>#N/A</v>
      </c>
      <c r="GE122" s="325">
        <f t="shared" si="227"/>
        <v>0</v>
      </c>
      <c r="GF122" s="325">
        <f t="shared" si="228"/>
        <v>1</v>
      </c>
      <c r="GG122" s="334">
        <f t="shared" si="96"/>
        <v>609.59999999999991</v>
      </c>
      <c r="GH122" s="325">
        <f t="shared" si="229"/>
        <v>0</v>
      </c>
      <c r="GI122" s="325">
        <f t="shared" si="230"/>
        <v>0</v>
      </c>
      <c r="GJ122" s="325">
        <f t="shared" si="231"/>
        <v>0</v>
      </c>
      <c r="GK122" s="325">
        <f t="shared" si="232"/>
        <v>0</v>
      </c>
      <c r="GL122" s="325">
        <f t="shared" si="233"/>
        <v>0</v>
      </c>
      <c r="GM122" s="331">
        <f t="shared" si="234"/>
        <v>0</v>
      </c>
      <c r="GN122" s="331">
        <f t="shared" si="235"/>
        <v>0</v>
      </c>
      <c r="GO122" s="331">
        <f t="shared" si="236"/>
        <v>0</v>
      </c>
      <c r="GP122" s="331">
        <f t="shared" si="237"/>
        <v>0</v>
      </c>
      <c r="GQ122" s="331">
        <f t="shared" si="238"/>
        <v>0</v>
      </c>
      <c r="GR122" s="331">
        <f t="shared" si="239"/>
        <v>0</v>
      </c>
      <c r="GS122" s="331">
        <f t="shared" si="240"/>
        <v>0</v>
      </c>
      <c r="GT122" s="331">
        <f t="shared" si="241"/>
        <v>0</v>
      </c>
      <c r="GU122" s="331">
        <f t="shared" si="242"/>
        <v>0</v>
      </c>
      <c r="GV122" s="331">
        <f t="shared" si="243"/>
        <v>0</v>
      </c>
      <c r="GW122" s="331">
        <f t="shared" si="244"/>
        <v>0</v>
      </c>
      <c r="GX122" s="331">
        <f t="shared" si="245"/>
        <v>0</v>
      </c>
      <c r="GY122" s="331">
        <f t="shared" si="246"/>
        <v>0</v>
      </c>
      <c r="GZ122" s="331">
        <f t="shared" si="247"/>
        <v>0</v>
      </c>
      <c r="HA122" s="331">
        <f t="shared" si="248"/>
        <v>0</v>
      </c>
      <c r="HB122" s="329"/>
      <c r="HC122" s="325"/>
      <c r="HD122" s="325">
        <f t="shared" si="97"/>
        <v>0</v>
      </c>
      <c r="HE122" s="325">
        <v>24</v>
      </c>
      <c r="HF122" s="330" t="e">
        <f t="shared" si="98"/>
        <v>#N/A</v>
      </c>
      <c r="HG122" s="330" t="e">
        <f t="shared" si="99"/>
        <v>#N/A</v>
      </c>
      <c r="HH122" s="330" t="e">
        <f t="shared" si="100"/>
        <v>#N/A</v>
      </c>
      <c r="HI122" s="330" t="e">
        <f t="shared" si="101"/>
        <v>#N/A</v>
      </c>
      <c r="HJ122" s="330" t="e">
        <f t="shared" si="102"/>
        <v>#N/A</v>
      </c>
      <c r="HK122" s="330"/>
      <c r="HL122" s="331">
        <f t="shared" si="249"/>
        <v>0</v>
      </c>
      <c r="HM122" s="325" t="e">
        <f t="shared" si="250"/>
        <v>#N/A</v>
      </c>
      <c r="HN122" s="325">
        <f t="shared" si="251"/>
        <v>0</v>
      </c>
      <c r="HO122" s="325">
        <f t="shared" si="252"/>
        <v>1</v>
      </c>
      <c r="HP122" s="334">
        <f t="shared" si="103"/>
        <v>609.59999999999991</v>
      </c>
      <c r="HQ122" s="325">
        <f t="shared" si="253"/>
        <v>0</v>
      </c>
      <c r="HR122" s="325">
        <f t="shared" si="254"/>
        <v>0</v>
      </c>
      <c r="HS122" s="325">
        <f t="shared" si="255"/>
        <v>0</v>
      </c>
      <c r="HT122" s="325">
        <f t="shared" si="256"/>
        <v>0</v>
      </c>
      <c r="HU122" s="325">
        <f t="shared" si="257"/>
        <v>0</v>
      </c>
      <c r="HV122" s="331">
        <f t="shared" si="258"/>
        <v>0</v>
      </c>
      <c r="HW122" s="331">
        <f t="shared" si="259"/>
        <v>0</v>
      </c>
      <c r="HX122" s="331">
        <f t="shared" si="260"/>
        <v>0</v>
      </c>
      <c r="HY122" s="331">
        <f t="shared" si="261"/>
        <v>0</v>
      </c>
      <c r="HZ122" s="331">
        <f t="shared" si="262"/>
        <v>0</v>
      </c>
      <c r="IA122" s="331">
        <f t="shared" si="263"/>
        <v>0</v>
      </c>
      <c r="IB122" s="331">
        <f t="shared" si="264"/>
        <v>0</v>
      </c>
      <c r="IC122" s="331">
        <f t="shared" si="265"/>
        <v>0</v>
      </c>
      <c r="ID122" s="331">
        <f t="shared" si="266"/>
        <v>0</v>
      </c>
      <c r="IE122" s="331">
        <f t="shared" si="267"/>
        <v>0</v>
      </c>
      <c r="IF122" s="331">
        <f t="shared" si="268"/>
        <v>0</v>
      </c>
      <c r="IG122" s="331">
        <f t="shared" si="269"/>
        <v>0</v>
      </c>
      <c r="IH122" s="331">
        <f t="shared" si="270"/>
        <v>0</v>
      </c>
      <c r="II122" s="331">
        <f t="shared" si="271"/>
        <v>0</v>
      </c>
      <c r="IJ122" s="331">
        <f t="shared" si="272"/>
        <v>0</v>
      </c>
      <c r="IK122" s="329"/>
    </row>
    <row r="123" spans="2:245" x14ac:dyDescent="0.3">
      <c r="B123" s="325">
        <f t="shared" si="56"/>
        <v>0</v>
      </c>
      <c r="C123" s="325">
        <v>25</v>
      </c>
      <c r="D123" s="330" t="e">
        <f t="shared" si="57"/>
        <v>#N/A</v>
      </c>
      <c r="E123" s="330" t="e">
        <f t="shared" si="58"/>
        <v>#N/A</v>
      </c>
      <c r="F123" s="330" t="e">
        <f t="shared" si="59"/>
        <v>#N/A</v>
      </c>
      <c r="G123" s="386" t="e">
        <f t="shared" si="104"/>
        <v>#N/A</v>
      </c>
      <c r="H123" s="386" t="e">
        <f t="shared" si="60"/>
        <v>#N/A</v>
      </c>
      <c r="I123" s="330"/>
      <c r="J123" s="331">
        <f t="shared" si="105"/>
        <v>0</v>
      </c>
      <c r="K123" s="325" t="e">
        <f t="shared" si="106"/>
        <v>#N/A</v>
      </c>
      <c r="L123" s="325">
        <f t="shared" si="107"/>
        <v>0</v>
      </c>
      <c r="M123" s="325">
        <f t="shared" si="108"/>
        <v>1</v>
      </c>
      <c r="N123" s="334">
        <f t="shared" si="61"/>
        <v>635</v>
      </c>
      <c r="O123" s="325">
        <f t="shared" si="109"/>
        <v>0</v>
      </c>
      <c r="P123" s="325">
        <f t="shared" si="110"/>
        <v>0</v>
      </c>
      <c r="Q123" s="325">
        <f t="shared" si="111"/>
        <v>0</v>
      </c>
      <c r="R123" s="325">
        <f t="shared" si="112"/>
        <v>0</v>
      </c>
      <c r="S123" s="325">
        <f t="shared" si="113"/>
        <v>0</v>
      </c>
      <c r="T123" s="331">
        <f t="shared" si="114"/>
        <v>0</v>
      </c>
      <c r="U123" s="331">
        <f t="shared" si="115"/>
        <v>0</v>
      </c>
      <c r="V123" s="331">
        <f t="shared" si="116"/>
        <v>0</v>
      </c>
      <c r="W123" s="331">
        <f t="shared" si="117"/>
        <v>0</v>
      </c>
      <c r="X123" s="331">
        <f t="shared" si="118"/>
        <v>0</v>
      </c>
      <c r="Y123" s="331">
        <f t="shared" si="119"/>
        <v>0</v>
      </c>
      <c r="Z123" s="331">
        <f t="shared" si="120"/>
        <v>0</v>
      </c>
      <c r="AA123" s="331">
        <f t="shared" si="121"/>
        <v>0</v>
      </c>
      <c r="AB123" s="331">
        <f t="shared" si="122"/>
        <v>0</v>
      </c>
      <c r="AC123" s="331">
        <f t="shared" si="123"/>
        <v>0</v>
      </c>
      <c r="AD123" s="331">
        <f t="shared" si="124"/>
        <v>0</v>
      </c>
      <c r="AE123" s="331">
        <f t="shared" si="125"/>
        <v>0</v>
      </c>
      <c r="AF123" s="331">
        <f t="shared" si="126"/>
        <v>0</v>
      </c>
      <c r="AG123" s="331">
        <f t="shared" si="127"/>
        <v>0</v>
      </c>
      <c r="AH123" s="331">
        <f t="shared" si="128"/>
        <v>0</v>
      </c>
      <c r="AI123" s="329"/>
      <c r="AJ123" s="325"/>
      <c r="AK123" s="325">
        <f t="shared" si="62"/>
        <v>0</v>
      </c>
      <c r="AL123" s="325">
        <v>25</v>
      </c>
      <c r="AM123" s="330" t="e">
        <f t="shared" si="63"/>
        <v>#N/A</v>
      </c>
      <c r="AN123" s="330" t="e">
        <f t="shared" si="64"/>
        <v>#N/A</v>
      </c>
      <c r="AO123" s="330" t="e">
        <f t="shared" si="65"/>
        <v>#N/A</v>
      </c>
      <c r="AP123" s="330" t="e">
        <f t="shared" si="66"/>
        <v>#N/A</v>
      </c>
      <c r="AQ123" s="330" t="e">
        <f t="shared" si="67"/>
        <v>#N/A</v>
      </c>
      <c r="AR123" s="330"/>
      <c r="AS123" s="331">
        <f t="shared" si="129"/>
        <v>0</v>
      </c>
      <c r="AT123" s="325" t="e">
        <f t="shared" si="130"/>
        <v>#N/A</v>
      </c>
      <c r="AU123" s="325">
        <f t="shared" si="131"/>
        <v>0</v>
      </c>
      <c r="AV123" s="325">
        <f t="shared" si="132"/>
        <v>1</v>
      </c>
      <c r="AW123" s="334">
        <f t="shared" si="68"/>
        <v>635</v>
      </c>
      <c r="AX123" s="325">
        <f t="shared" si="133"/>
        <v>0</v>
      </c>
      <c r="AY123" s="325">
        <f t="shared" si="134"/>
        <v>0</v>
      </c>
      <c r="AZ123" s="325">
        <f t="shared" si="135"/>
        <v>0</v>
      </c>
      <c r="BA123" s="325">
        <f t="shared" si="136"/>
        <v>0</v>
      </c>
      <c r="BB123" s="325">
        <f t="shared" si="137"/>
        <v>0</v>
      </c>
      <c r="BC123" s="331">
        <f t="shared" si="138"/>
        <v>0</v>
      </c>
      <c r="BD123" s="331">
        <f t="shared" si="139"/>
        <v>0</v>
      </c>
      <c r="BE123" s="331">
        <f t="shared" si="140"/>
        <v>0</v>
      </c>
      <c r="BF123" s="331">
        <f t="shared" si="141"/>
        <v>0</v>
      </c>
      <c r="BG123" s="331">
        <f t="shared" si="142"/>
        <v>0</v>
      </c>
      <c r="BH123" s="331">
        <f t="shared" si="143"/>
        <v>0</v>
      </c>
      <c r="BI123" s="331">
        <f t="shared" si="144"/>
        <v>0</v>
      </c>
      <c r="BJ123" s="331">
        <f t="shared" si="145"/>
        <v>0</v>
      </c>
      <c r="BK123" s="331">
        <f t="shared" si="146"/>
        <v>0</v>
      </c>
      <c r="BL123" s="331">
        <f t="shared" si="147"/>
        <v>0</v>
      </c>
      <c r="BM123" s="331">
        <f t="shared" si="148"/>
        <v>0</v>
      </c>
      <c r="BN123" s="331">
        <f t="shared" si="149"/>
        <v>0</v>
      </c>
      <c r="BO123" s="331">
        <f t="shared" si="150"/>
        <v>0</v>
      </c>
      <c r="BP123" s="331">
        <f t="shared" si="151"/>
        <v>0</v>
      </c>
      <c r="BQ123" s="331">
        <f t="shared" si="152"/>
        <v>0</v>
      </c>
      <c r="BR123" s="329"/>
      <c r="BS123" s="325"/>
      <c r="BT123" s="325">
        <f t="shared" si="69"/>
        <v>0</v>
      </c>
      <c r="BU123" s="325">
        <v>25</v>
      </c>
      <c r="BV123" s="330" t="e">
        <f t="shared" si="70"/>
        <v>#N/A</v>
      </c>
      <c r="BW123" s="330" t="e">
        <f t="shared" si="71"/>
        <v>#N/A</v>
      </c>
      <c r="BX123" s="330" t="e">
        <f t="shared" si="72"/>
        <v>#N/A</v>
      </c>
      <c r="BY123" s="330" t="e">
        <f t="shared" si="73"/>
        <v>#N/A</v>
      </c>
      <c r="BZ123" s="330" t="e">
        <f t="shared" si="74"/>
        <v>#N/A</v>
      </c>
      <c r="CA123" s="330"/>
      <c r="CB123" s="331">
        <f t="shared" si="153"/>
        <v>0</v>
      </c>
      <c r="CC123" s="325" t="e">
        <f t="shared" si="154"/>
        <v>#N/A</v>
      </c>
      <c r="CD123" s="325">
        <f t="shared" si="155"/>
        <v>0</v>
      </c>
      <c r="CE123" s="325">
        <f t="shared" si="156"/>
        <v>1</v>
      </c>
      <c r="CF123" s="334">
        <f t="shared" si="75"/>
        <v>635</v>
      </c>
      <c r="CG123" s="325">
        <f t="shared" si="157"/>
        <v>0</v>
      </c>
      <c r="CH123" s="325">
        <f t="shared" si="158"/>
        <v>0</v>
      </c>
      <c r="CI123" s="325">
        <f t="shared" si="159"/>
        <v>0</v>
      </c>
      <c r="CJ123" s="325">
        <f t="shared" si="160"/>
        <v>0</v>
      </c>
      <c r="CK123" s="325">
        <f t="shared" si="161"/>
        <v>0</v>
      </c>
      <c r="CL123" s="331">
        <f t="shared" si="162"/>
        <v>0</v>
      </c>
      <c r="CM123" s="331">
        <f t="shared" si="163"/>
        <v>0</v>
      </c>
      <c r="CN123" s="331">
        <f t="shared" si="164"/>
        <v>0</v>
      </c>
      <c r="CO123" s="331">
        <f t="shared" si="165"/>
        <v>0</v>
      </c>
      <c r="CP123" s="331">
        <f t="shared" si="166"/>
        <v>0</v>
      </c>
      <c r="CQ123" s="331">
        <f t="shared" si="167"/>
        <v>0</v>
      </c>
      <c r="CR123" s="331">
        <f t="shared" si="168"/>
        <v>0</v>
      </c>
      <c r="CS123" s="331">
        <f t="shared" si="169"/>
        <v>0</v>
      </c>
      <c r="CT123" s="331">
        <f t="shared" si="170"/>
        <v>0</v>
      </c>
      <c r="CU123" s="331">
        <f t="shared" si="171"/>
        <v>0</v>
      </c>
      <c r="CV123" s="331">
        <f t="shared" si="172"/>
        <v>0</v>
      </c>
      <c r="CW123" s="331">
        <f t="shared" si="173"/>
        <v>0</v>
      </c>
      <c r="CX123" s="331">
        <f t="shared" si="174"/>
        <v>0</v>
      </c>
      <c r="CY123" s="331">
        <f t="shared" si="175"/>
        <v>0</v>
      </c>
      <c r="CZ123" s="331">
        <f t="shared" si="176"/>
        <v>0</v>
      </c>
      <c r="DA123" s="329"/>
      <c r="DB123" s="325"/>
      <c r="DC123" s="325">
        <f t="shared" si="76"/>
        <v>0</v>
      </c>
      <c r="DD123" s="325">
        <v>25</v>
      </c>
      <c r="DE123" s="330" t="e">
        <f t="shared" si="77"/>
        <v>#N/A</v>
      </c>
      <c r="DF123" s="330" t="e">
        <f t="shared" si="78"/>
        <v>#N/A</v>
      </c>
      <c r="DG123" s="330" t="e">
        <f t="shared" si="79"/>
        <v>#N/A</v>
      </c>
      <c r="DH123" s="330" t="e">
        <f t="shared" si="80"/>
        <v>#N/A</v>
      </c>
      <c r="DI123" s="330" t="e">
        <f t="shared" si="81"/>
        <v>#N/A</v>
      </c>
      <c r="DJ123" s="330"/>
      <c r="DK123" s="331">
        <f t="shared" si="177"/>
        <v>0</v>
      </c>
      <c r="DL123" s="325" t="e">
        <f t="shared" si="178"/>
        <v>#N/A</v>
      </c>
      <c r="DM123" s="325">
        <f t="shared" si="179"/>
        <v>0</v>
      </c>
      <c r="DN123" s="325">
        <f t="shared" si="180"/>
        <v>1</v>
      </c>
      <c r="DO123" s="334">
        <f t="shared" si="82"/>
        <v>635</v>
      </c>
      <c r="DP123" s="325">
        <f t="shared" si="181"/>
        <v>0</v>
      </c>
      <c r="DQ123" s="325">
        <f t="shared" si="182"/>
        <v>0</v>
      </c>
      <c r="DR123" s="325">
        <f t="shared" si="183"/>
        <v>0</v>
      </c>
      <c r="DS123" s="325">
        <f t="shared" si="184"/>
        <v>0</v>
      </c>
      <c r="DT123" s="325">
        <f t="shared" si="185"/>
        <v>0</v>
      </c>
      <c r="DU123" s="331">
        <f t="shared" si="186"/>
        <v>0</v>
      </c>
      <c r="DV123" s="331">
        <f t="shared" si="187"/>
        <v>0</v>
      </c>
      <c r="DW123" s="331">
        <f t="shared" si="188"/>
        <v>0</v>
      </c>
      <c r="DX123" s="331">
        <f t="shared" si="189"/>
        <v>0</v>
      </c>
      <c r="DY123" s="331">
        <f t="shared" si="190"/>
        <v>0</v>
      </c>
      <c r="DZ123" s="331">
        <f t="shared" si="191"/>
        <v>0</v>
      </c>
      <c r="EA123" s="331">
        <f t="shared" si="192"/>
        <v>0</v>
      </c>
      <c r="EB123" s="331">
        <f t="shared" si="193"/>
        <v>0</v>
      </c>
      <c r="EC123" s="331">
        <f t="shared" si="194"/>
        <v>0</v>
      </c>
      <c r="ED123" s="331">
        <f t="shared" si="195"/>
        <v>0</v>
      </c>
      <c r="EE123" s="331">
        <f t="shared" si="196"/>
        <v>0</v>
      </c>
      <c r="EF123" s="331">
        <f t="shared" si="197"/>
        <v>0</v>
      </c>
      <c r="EG123" s="331">
        <f t="shared" si="198"/>
        <v>0</v>
      </c>
      <c r="EH123" s="331">
        <f t="shared" si="199"/>
        <v>0</v>
      </c>
      <c r="EI123" s="331">
        <f t="shared" si="200"/>
        <v>0</v>
      </c>
      <c r="EJ123" s="329"/>
      <c r="EK123" s="325"/>
      <c r="EL123" s="325">
        <f t="shared" si="83"/>
        <v>0</v>
      </c>
      <c r="EM123" s="325">
        <v>25</v>
      </c>
      <c r="EN123" s="330" t="e">
        <f t="shared" si="84"/>
        <v>#N/A</v>
      </c>
      <c r="EO123" s="330" t="e">
        <f t="shared" si="85"/>
        <v>#N/A</v>
      </c>
      <c r="EP123" s="330" t="e">
        <f t="shared" si="86"/>
        <v>#N/A</v>
      </c>
      <c r="EQ123" s="330" t="e">
        <f t="shared" si="87"/>
        <v>#N/A</v>
      </c>
      <c r="ER123" s="330" t="e">
        <f t="shared" si="88"/>
        <v>#N/A</v>
      </c>
      <c r="ES123" s="330"/>
      <c r="ET123" s="331">
        <f t="shared" si="201"/>
        <v>0</v>
      </c>
      <c r="EU123" s="325" t="e">
        <f t="shared" si="202"/>
        <v>#N/A</v>
      </c>
      <c r="EV123" s="325">
        <f t="shared" si="203"/>
        <v>0</v>
      </c>
      <c r="EW123" s="325">
        <f t="shared" si="204"/>
        <v>1</v>
      </c>
      <c r="EX123" s="334">
        <f t="shared" si="89"/>
        <v>635</v>
      </c>
      <c r="EY123" s="325">
        <f t="shared" si="205"/>
        <v>0</v>
      </c>
      <c r="EZ123" s="325">
        <f t="shared" si="206"/>
        <v>0</v>
      </c>
      <c r="FA123" s="325">
        <f t="shared" si="207"/>
        <v>0</v>
      </c>
      <c r="FB123" s="325">
        <f t="shared" si="208"/>
        <v>0</v>
      </c>
      <c r="FC123" s="325">
        <f t="shared" si="209"/>
        <v>0</v>
      </c>
      <c r="FD123" s="331">
        <f t="shared" si="210"/>
        <v>0</v>
      </c>
      <c r="FE123" s="331">
        <f t="shared" si="211"/>
        <v>0</v>
      </c>
      <c r="FF123" s="331">
        <f t="shared" si="212"/>
        <v>0</v>
      </c>
      <c r="FG123" s="331">
        <f t="shared" si="213"/>
        <v>0</v>
      </c>
      <c r="FH123" s="331">
        <f t="shared" si="214"/>
        <v>0</v>
      </c>
      <c r="FI123" s="331">
        <f t="shared" si="215"/>
        <v>0</v>
      </c>
      <c r="FJ123" s="331">
        <f t="shared" si="216"/>
        <v>0</v>
      </c>
      <c r="FK123" s="331">
        <f t="shared" si="217"/>
        <v>0</v>
      </c>
      <c r="FL123" s="331">
        <f t="shared" si="218"/>
        <v>0</v>
      </c>
      <c r="FM123" s="331">
        <f t="shared" si="219"/>
        <v>0</v>
      </c>
      <c r="FN123" s="331">
        <f t="shared" si="220"/>
        <v>0</v>
      </c>
      <c r="FO123" s="331">
        <f t="shared" si="221"/>
        <v>0</v>
      </c>
      <c r="FP123" s="331">
        <f t="shared" si="222"/>
        <v>0</v>
      </c>
      <c r="FQ123" s="331">
        <f t="shared" si="223"/>
        <v>0</v>
      </c>
      <c r="FR123" s="331">
        <f t="shared" si="224"/>
        <v>0</v>
      </c>
      <c r="FS123" s="329"/>
      <c r="FT123" s="325"/>
      <c r="FU123" s="325">
        <f t="shared" si="90"/>
        <v>0</v>
      </c>
      <c r="FV123" s="325">
        <v>25</v>
      </c>
      <c r="FW123" s="330" t="e">
        <f t="shared" si="91"/>
        <v>#N/A</v>
      </c>
      <c r="FX123" s="330" t="e">
        <f t="shared" si="92"/>
        <v>#N/A</v>
      </c>
      <c r="FY123" s="330" t="e">
        <f t="shared" si="93"/>
        <v>#N/A</v>
      </c>
      <c r="FZ123" s="330" t="e">
        <f t="shared" si="94"/>
        <v>#N/A</v>
      </c>
      <c r="GA123" s="330" t="e">
        <f t="shared" si="95"/>
        <v>#N/A</v>
      </c>
      <c r="GB123" s="330"/>
      <c r="GC123" s="331">
        <f t="shared" si="225"/>
        <v>0</v>
      </c>
      <c r="GD123" s="325" t="e">
        <f t="shared" si="226"/>
        <v>#N/A</v>
      </c>
      <c r="GE123" s="325">
        <f t="shared" si="227"/>
        <v>0</v>
      </c>
      <c r="GF123" s="325">
        <f t="shared" si="228"/>
        <v>1</v>
      </c>
      <c r="GG123" s="334">
        <f t="shared" si="96"/>
        <v>635</v>
      </c>
      <c r="GH123" s="325">
        <f t="shared" si="229"/>
        <v>0</v>
      </c>
      <c r="GI123" s="325">
        <f t="shared" si="230"/>
        <v>0</v>
      </c>
      <c r="GJ123" s="325">
        <f t="shared" si="231"/>
        <v>0</v>
      </c>
      <c r="GK123" s="325">
        <f t="shared" si="232"/>
        <v>0</v>
      </c>
      <c r="GL123" s="325">
        <f t="shared" si="233"/>
        <v>0</v>
      </c>
      <c r="GM123" s="331">
        <f t="shared" si="234"/>
        <v>0</v>
      </c>
      <c r="GN123" s="331">
        <f t="shared" si="235"/>
        <v>0</v>
      </c>
      <c r="GO123" s="331">
        <f t="shared" si="236"/>
        <v>0</v>
      </c>
      <c r="GP123" s="331">
        <f t="shared" si="237"/>
        <v>0</v>
      </c>
      <c r="GQ123" s="331">
        <f t="shared" si="238"/>
        <v>0</v>
      </c>
      <c r="GR123" s="331">
        <f t="shared" si="239"/>
        <v>0</v>
      </c>
      <c r="GS123" s="331">
        <f t="shared" si="240"/>
        <v>0</v>
      </c>
      <c r="GT123" s="331">
        <f t="shared" si="241"/>
        <v>0</v>
      </c>
      <c r="GU123" s="331">
        <f t="shared" si="242"/>
        <v>0</v>
      </c>
      <c r="GV123" s="331">
        <f t="shared" si="243"/>
        <v>0</v>
      </c>
      <c r="GW123" s="331">
        <f t="shared" si="244"/>
        <v>0</v>
      </c>
      <c r="GX123" s="331">
        <f t="shared" si="245"/>
        <v>0</v>
      </c>
      <c r="GY123" s="331">
        <f t="shared" si="246"/>
        <v>0</v>
      </c>
      <c r="GZ123" s="331">
        <f t="shared" si="247"/>
        <v>0</v>
      </c>
      <c r="HA123" s="331">
        <f t="shared" si="248"/>
        <v>0</v>
      </c>
      <c r="HB123" s="329"/>
      <c r="HC123" s="325"/>
      <c r="HD123" s="325">
        <f t="shared" si="97"/>
        <v>0</v>
      </c>
      <c r="HE123" s="325">
        <v>25</v>
      </c>
      <c r="HF123" s="330" t="e">
        <f t="shared" si="98"/>
        <v>#N/A</v>
      </c>
      <c r="HG123" s="330" t="e">
        <f t="shared" si="99"/>
        <v>#N/A</v>
      </c>
      <c r="HH123" s="330" t="e">
        <f t="shared" si="100"/>
        <v>#N/A</v>
      </c>
      <c r="HI123" s="330" t="e">
        <f t="shared" si="101"/>
        <v>#N/A</v>
      </c>
      <c r="HJ123" s="330" t="e">
        <f t="shared" si="102"/>
        <v>#N/A</v>
      </c>
      <c r="HK123" s="330"/>
      <c r="HL123" s="331">
        <f t="shared" si="249"/>
        <v>0</v>
      </c>
      <c r="HM123" s="325" t="e">
        <f t="shared" si="250"/>
        <v>#N/A</v>
      </c>
      <c r="HN123" s="325">
        <f t="shared" si="251"/>
        <v>0</v>
      </c>
      <c r="HO123" s="325">
        <f t="shared" si="252"/>
        <v>1</v>
      </c>
      <c r="HP123" s="334">
        <f t="shared" si="103"/>
        <v>635</v>
      </c>
      <c r="HQ123" s="325">
        <f t="shared" si="253"/>
        <v>0</v>
      </c>
      <c r="HR123" s="325">
        <f t="shared" si="254"/>
        <v>0</v>
      </c>
      <c r="HS123" s="325">
        <f t="shared" si="255"/>
        <v>0</v>
      </c>
      <c r="HT123" s="325">
        <f t="shared" si="256"/>
        <v>0</v>
      </c>
      <c r="HU123" s="325">
        <f t="shared" si="257"/>
        <v>0</v>
      </c>
      <c r="HV123" s="331">
        <f t="shared" si="258"/>
        <v>0</v>
      </c>
      <c r="HW123" s="331">
        <f t="shared" si="259"/>
        <v>0</v>
      </c>
      <c r="HX123" s="331">
        <f t="shared" si="260"/>
        <v>0</v>
      </c>
      <c r="HY123" s="331">
        <f t="shared" si="261"/>
        <v>0</v>
      </c>
      <c r="HZ123" s="331">
        <f t="shared" si="262"/>
        <v>0</v>
      </c>
      <c r="IA123" s="331">
        <f t="shared" si="263"/>
        <v>0</v>
      </c>
      <c r="IB123" s="331">
        <f t="shared" si="264"/>
        <v>0</v>
      </c>
      <c r="IC123" s="331">
        <f t="shared" si="265"/>
        <v>0</v>
      </c>
      <c r="ID123" s="331">
        <f t="shared" si="266"/>
        <v>0</v>
      </c>
      <c r="IE123" s="331">
        <f t="shared" si="267"/>
        <v>0</v>
      </c>
      <c r="IF123" s="331">
        <f t="shared" si="268"/>
        <v>0</v>
      </c>
      <c r="IG123" s="331">
        <f t="shared" si="269"/>
        <v>0</v>
      </c>
      <c r="IH123" s="331">
        <f t="shared" si="270"/>
        <v>0</v>
      </c>
      <c r="II123" s="331">
        <f t="shared" si="271"/>
        <v>0</v>
      </c>
      <c r="IJ123" s="331">
        <f t="shared" si="272"/>
        <v>0</v>
      </c>
      <c r="IK123" s="329"/>
    </row>
    <row r="124" spans="2:245" x14ac:dyDescent="0.3">
      <c r="B124" s="325">
        <f t="shared" si="56"/>
        <v>0</v>
      </c>
      <c r="C124" s="325">
        <v>26</v>
      </c>
      <c r="D124" s="330" t="e">
        <f t="shared" si="57"/>
        <v>#N/A</v>
      </c>
      <c r="E124" s="330" t="e">
        <f t="shared" si="58"/>
        <v>#N/A</v>
      </c>
      <c r="F124" s="330" t="e">
        <f t="shared" si="59"/>
        <v>#N/A</v>
      </c>
      <c r="G124" s="386" t="e">
        <f t="shared" si="104"/>
        <v>#N/A</v>
      </c>
      <c r="H124" s="386" t="e">
        <f t="shared" si="60"/>
        <v>#N/A</v>
      </c>
      <c r="I124" s="330"/>
      <c r="J124" s="331">
        <f t="shared" si="105"/>
        <v>0</v>
      </c>
      <c r="K124" s="325" t="e">
        <f t="shared" si="106"/>
        <v>#N/A</v>
      </c>
      <c r="L124" s="325">
        <f t="shared" si="107"/>
        <v>0</v>
      </c>
      <c r="M124" s="325">
        <f t="shared" si="108"/>
        <v>1</v>
      </c>
      <c r="N124" s="334">
        <f t="shared" si="61"/>
        <v>660.4</v>
      </c>
      <c r="O124" s="325">
        <f t="shared" si="109"/>
        <v>0</v>
      </c>
      <c r="P124" s="325">
        <f t="shared" si="110"/>
        <v>0</v>
      </c>
      <c r="Q124" s="325">
        <f t="shared" si="111"/>
        <v>0</v>
      </c>
      <c r="R124" s="325">
        <f t="shared" si="112"/>
        <v>0</v>
      </c>
      <c r="S124" s="325">
        <f t="shared" si="113"/>
        <v>0</v>
      </c>
      <c r="T124" s="331">
        <f t="shared" si="114"/>
        <v>0</v>
      </c>
      <c r="U124" s="331">
        <f t="shared" si="115"/>
        <v>0</v>
      </c>
      <c r="V124" s="331">
        <f t="shared" si="116"/>
        <v>0</v>
      </c>
      <c r="W124" s="331">
        <f t="shared" si="117"/>
        <v>0</v>
      </c>
      <c r="X124" s="331">
        <f t="shared" si="118"/>
        <v>0</v>
      </c>
      <c r="Y124" s="331">
        <f t="shared" si="119"/>
        <v>0</v>
      </c>
      <c r="Z124" s="331">
        <f t="shared" si="120"/>
        <v>0</v>
      </c>
      <c r="AA124" s="331">
        <f t="shared" si="121"/>
        <v>0</v>
      </c>
      <c r="AB124" s="331">
        <f t="shared" si="122"/>
        <v>0</v>
      </c>
      <c r="AC124" s="331">
        <f t="shared" si="123"/>
        <v>0</v>
      </c>
      <c r="AD124" s="331">
        <f t="shared" si="124"/>
        <v>0</v>
      </c>
      <c r="AE124" s="331">
        <f t="shared" si="125"/>
        <v>0</v>
      </c>
      <c r="AF124" s="331">
        <f t="shared" si="126"/>
        <v>0</v>
      </c>
      <c r="AG124" s="331">
        <f t="shared" si="127"/>
        <v>0</v>
      </c>
      <c r="AH124" s="331">
        <f t="shared" si="128"/>
        <v>0</v>
      </c>
      <c r="AI124" s="329"/>
      <c r="AJ124" s="325"/>
      <c r="AK124" s="325">
        <f t="shared" si="62"/>
        <v>0</v>
      </c>
      <c r="AL124" s="325">
        <v>26</v>
      </c>
      <c r="AM124" s="330" t="e">
        <f t="shared" si="63"/>
        <v>#N/A</v>
      </c>
      <c r="AN124" s="330" t="e">
        <f t="shared" si="64"/>
        <v>#N/A</v>
      </c>
      <c r="AO124" s="330" t="e">
        <f t="shared" si="65"/>
        <v>#N/A</v>
      </c>
      <c r="AP124" s="330" t="e">
        <f t="shared" si="66"/>
        <v>#N/A</v>
      </c>
      <c r="AQ124" s="330" t="e">
        <f t="shared" si="67"/>
        <v>#N/A</v>
      </c>
      <c r="AR124" s="330"/>
      <c r="AS124" s="331">
        <f t="shared" si="129"/>
        <v>0</v>
      </c>
      <c r="AT124" s="325" t="e">
        <f t="shared" si="130"/>
        <v>#N/A</v>
      </c>
      <c r="AU124" s="325">
        <f t="shared" si="131"/>
        <v>0</v>
      </c>
      <c r="AV124" s="325">
        <f t="shared" si="132"/>
        <v>1</v>
      </c>
      <c r="AW124" s="334">
        <f t="shared" si="68"/>
        <v>660.4</v>
      </c>
      <c r="AX124" s="325">
        <f t="shared" si="133"/>
        <v>0</v>
      </c>
      <c r="AY124" s="325">
        <f t="shared" si="134"/>
        <v>0</v>
      </c>
      <c r="AZ124" s="325">
        <f t="shared" si="135"/>
        <v>0</v>
      </c>
      <c r="BA124" s="325">
        <f t="shared" si="136"/>
        <v>0</v>
      </c>
      <c r="BB124" s="325">
        <f t="shared" si="137"/>
        <v>0</v>
      </c>
      <c r="BC124" s="331">
        <f t="shared" si="138"/>
        <v>0</v>
      </c>
      <c r="BD124" s="331">
        <f t="shared" si="139"/>
        <v>0</v>
      </c>
      <c r="BE124" s="331">
        <f t="shared" si="140"/>
        <v>0</v>
      </c>
      <c r="BF124" s="331">
        <f t="shared" si="141"/>
        <v>0</v>
      </c>
      <c r="BG124" s="331">
        <f t="shared" si="142"/>
        <v>0</v>
      </c>
      <c r="BH124" s="331">
        <f t="shared" si="143"/>
        <v>0</v>
      </c>
      <c r="BI124" s="331">
        <f t="shared" si="144"/>
        <v>0</v>
      </c>
      <c r="BJ124" s="331">
        <f t="shared" si="145"/>
        <v>0</v>
      </c>
      <c r="BK124" s="331">
        <f t="shared" si="146"/>
        <v>0</v>
      </c>
      <c r="BL124" s="331">
        <f t="shared" si="147"/>
        <v>0</v>
      </c>
      <c r="BM124" s="331">
        <f t="shared" si="148"/>
        <v>0</v>
      </c>
      <c r="BN124" s="331">
        <f t="shared" si="149"/>
        <v>0</v>
      </c>
      <c r="BO124" s="331">
        <f t="shared" si="150"/>
        <v>0</v>
      </c>
      <c r="BP124" s="331">
        <f t="shared" si="151"/>
        <v>0</v>
      </c>
      <c r="BQ124" s="331">
        <f t="shared" si="152"/>
        <v>0</v>
      </c>
      <c r="BR124" s="329"/>
      <c r="BS124" s="325"/>
      <c r="BT124" s="325">
        <f t="shared" si="69"/>
        <v>0</v>
      </c>
      <c r="BU124" s="325">
        <v>26</v>
      </c>
      <c r="BV124" s="330" t="e">
        <f t="shared" si="70"/>
        <v>#N/A</v>
      </c>
      <c r="BW124" s="330" t="e">
        <f t="shared" si="71"/>
        <v>#N/A</v>
      </c>
      <c r="BX124" s="330" t="e">
        <f t="shared" si="72"/>
        <v>#N/A</v>
      </c>
      <c r="BY124" s="330" t="e">
        <f t="shared" si="73"/>
        <v>#N/A</v>
      </c>
      <c r="BZ124" s="330" t="e">
        <f t="shared" si="74"/>
        <v>#N/A</v>
      </c>
      <c r="CA124" s="330"/>
      <c r="CB124" s="331">
        <f t="shared" si="153"/>
        <v>0</v>
      </c>
      <c r="CC124" s="325" t="e">
        <f t="shared" si="154"/>
        <v>#N/A</v>
      </c>
      <c r="CD124" s="325">
        <f t="shared" si="155"/>
        <v>0</v>
      </c>
      <c r="CE124" s="325">
        <f t="shared" si="156"/>
        <v>1</v>
      </c>
      <c r="CF124" s="334">
        <f t="shared" si="75"/>
        <v>660.4</v>
      </c>
      <c r="CG124" s="325">
        <f t="shared" si="157"/>
        <v>0</v>
      </c>
      <c r="CH124" s="325">
        <f t="shared" si="158"/>
        <v>0</v>
      </c>
      <c r="CI124" s="325">
        <f t="shared" si="159"/>
        <v>0</v>
      </c>
      <c r="CJ124" s="325">
        <f t="shared" si="160"/>
        <v>0</v>
      </c>
      <c r="CK124" s="325">
        <f t="shared" si="161"/>
        <v>0</v>
      </c>
      <c r="CL124" s="331">
        <f t="shared" si="162"/>
        <v>0</v>
      </c>
      <c r="CM124" s="331">
        <f t="shared" si="163"/>
        <v>0</v>
      </c>
      <c r="CN124" s="331">
        <f t="shared" si="164"/>
        <v>0</v>
      </c>
      <c r="CO124" s="331">
        <f t="shared" si="165"/>
        <v>0</v>
      </c>
      <c r="CP124" s="331">
        <f t="shared" si="166"/>
        <v>0</v>
      </c>
      <c r="CQ124" s="331">
        <f t="shared" si="167"/>
        <v>0</v>
      </c>
      <c r="CR124" s="331">
        <f t="shared" si="168"/>
        <v>0</v>
      </c>
      <c r="CS124" s="331">
        <f t="shared" si="169"/>
        <v>0</v>
      </c>
      <c r="CT124" s="331">
        <f t="shared" si="170"/>
        <v>0</v>
      </c>
      <c r="CU124" s="331">
        <f t="shared" si="171"/>
        <v>0</v>
      </c>
      <c r="CV124" s="331">
        <f t="shared" si="172"/>
        <v>0</v>
      </c>
      <c r="CW124" s="331">
        <f t="shared" si="173"/>
        <v>0</v>
      </c>
      <c r="CX124" s="331">
        <f t="shared" si="174"/>
        <v>0</v>
      </c>
      <c r="CY124" s="331">
        <f t="shared" si="175"/>
        <v>0</v>
      </c>
      <c r="CZ124" s="331">
        <f t="shared" si="176"/>
        <v>0</v>
      </c>
      <c r="DA124" s="329"/>
      <c r="DB124" s="325"/>
      <c r="DC124" s="325">
        <f t="shared" si="76"/>
        <v>0</v>
      </c>
      <c r="DD124" s="325">
        <v>26</v>
      </c>
      <c r="DE124" s="330" t="e">
        <f t="shared" si="77"/>
        <v>#N/A</v>
      </c>
      <c r="DF124" s="330" t="e">
        <f t="shared" si="78"/>
        <v>#N/A</v>
      </c>
      <c r="DG124" s="330" t="e">
        <f t="shared" si="79"/>
        <v>#N/A</v>
      </c>
      <c r="DH124" s="330" t="e">
        <f t="shared" si="80"/>
        <v>#N/A</v>
      </c>
      <c r="DI124" s="330" t="e">
        <f t="shared" si="81"/>
        <v>#N/A</v>
      </c>
      <c r="DJ124" s="330"/>
      <c r="DK124" s="331">
        <f t="shared" si="177"/>
        <v>0</v>
      </c>
      <c r="DL124" s="325" t="e">
        <f t="shared" si="178"/>
        <v>#N/A</v>
      </c>
      <c r="DM124" s="325">
        <f t="shared" si="179"/>
        <v>0</v>
      </c>
      <c r="DN124" s="325">
        <f t="shared" si="180"/>
        <v>1</v>
      </c>
      <c r="DO124" s="334">
        <f t="shared" si="82"/>
        <v>660.4</v>
      </c>
      <c r="DP124" s="325">
        <f t="shared" si="181"/>
        <v>0</v>
      </c>
      <c r="DQ124" s="325">
        <f t="shared" si="182"/>
        <v>0</v>
      </c>
      <c r="DR124" s="325">
        <f t="shared" si="183"/>
        <v>0</v>
      </c>
      <c r="DS124" s="325">
        <f t="shared" si="184"/>
        <v>0</v>
      </c>
      <c r="DT124" s="325">
        <f t="shared" si="185"/>
        <v>0</v>
      </c>
      <c r="DU124" s="331">
        <f t="shared" si="186"/>
        <v>0</v>
      </c>
      <c r="DV124" s="331">
        <f t="shared" si="187"/>
        <v>0</v>
      </c>
      <c r="DW124" s="331">
        <f t="shared" si="188"/>
        <v>0</v>
      </c>
      <c r="DX124" s="331">
        <f t="shared" si="189"/>
        <v>0</v>
      </c>
      <c r="DY124" s="331">
        <f t="shared" si="190"/>
        <v>0</v>
      </c>
      <c r="DZ124" s="331">
        <f t="shared" si="191"/>
        <v>0</v>
      </c>
      <c r="EA124" s="331">
        <f t="shared" si="192"/>
        <v>0</v>
      </c>
      <c r="EB124" s="331">
        <f t="shared" si="193"/>
        <v>0</v>
      </c>
      <c r="EC124" s="331">
        <f t="shared" si="194"/>
        <v>0</v>
      </c>
      <c r="ED124" s="331">
        <f t="shared" si="195"/>
        <v>0</v>
      </c>
      <c r="EE124" s="331">
        <f t="shared" si="196"/>
        <v>0</v>
      </c>
      <c r="EF124" s="331">
        <f t="shared" si="197"/>
        <v>0</v>
      </c>
      <c r="EG124" s="331">
        <f t="shared" si="198"/>
        <v>0</v>
      </c>
      <c r="EH124" s="331">
        <f t="shared" si="199"/>
        <v>0</v>
      </c>
      <c r="EI124" s="331">
        <f t="shared" si="200"/>
        <v>0</v>
      </c>
      <c r="EJ124" s="329"/>
      <c r="EK124" s="325"/>
      <c r="EL124" s="325">
        <f t="shared" si="83"/>
        <v>0</v>
      </c>
      <c r="EM124" s="325">
        <v>26</v>
      </c>
      <c r="EN124" s="330" t="e">
        <f t="shared" si="84"/>
        <v>#N/A</v>
      </c>
      <c r="EO124" s="330" t="e">
        <f t="shared" si="85"/>
        <v>#N/A</v>
      </c>
      <c r="EP124" s="330" t="e">
        <f t="shared" si="86"/>
        <v>#N/A</v>
      </c>
      <c r="EQ124" s="330" t="e">
        <f t="shared" si="87"/>
        <v>#N/A</v>
      </c>
      <c r="ER124" s="330" t="e">
        <f t="shared" si="88"/>
        <v>#N/A</v>
      </c>
      <c r="ES124" s="330"/>
      <c r="ET124" s="331">
        <f t="shared" si="201"/>
        <v>0</v>
      </c>
      <c r="EU124" s="325" t="e">
        <f t="shared" si="202"/>
        <v>#N/A</v>
      </c>
      <c r="EV124" s="325">
        <f t="shared" si="203"/>
        <v>0</v>
      </c>
      <c r="EW124" s="325">
        <f t="shared" si="204"/>
        <v>1</v>
      </c>
      <c r="EX124" s="334">
        <f t="shared" si="89"/>
        <v>660.4</v>
      </c>
      <c r="EY124" s="325">
        <f t="shared" si="205"/>
        <v>0</v>
      </c>
      <c r="EZ124" s="325">
        <f t="shared" si="206"/>
        <v>0</v>
      </c>
      <c r="FA124" s="325">
        <f t="shared" si="207"/>
        <v>0</v>
      </c>
      <c r="FB124" s="325">
        <f t="shared" si="208"/>
        <v>0</v>
      </c>
      <c r="FC124" s="325">
        <f t="shared" si="209"/>
        <v>0</v>
      </c>
      <c r="FD124" s="331">
        <f t="shared" si="210"/>
        <v>0</v>
      </c>
      <c r="FE124" s="331">
        <f t="shared" si="211"/>
        <v>0</v>
      </c>
      <c r="FF124" s="331">
        <f t="shared" si="212"/>
        <v>0</v>
      </c>
      <c r="FG124" s="331">
        <f t="shared" si="213"/>
        <v>0</v>
      </c>
      <c r="FH124" s="331">
        <f t="shared" si="214"/>
        <v>0</v>
      </c>
      <c r="FI124" s="331">
        <f t="shared" si="215"/>
        <v>0</v>
      </c>
      <c r="FJ124" s="331">
        <f t="shared" si="216"/>
        <v>0</v>
      </c>
      <c r="FK124" s="331">
        <f t="shared" si="217"/>
        <v>0</v>
      </c>
      <c r="FL124" s="331">
        <f t="shared" si="218"/>
        <v>0</v>
      </c>
      <c r="FM124" s="331">
        <f t="shared" si="219"/>
        <v>0</v>
      </c>
      <c r="FN124" s="331">
        <f t="shared" si="220"/>
        <v>0</v>
      </c>
      <c r="FO124" s="331">
        <f t="shared" si="221"/>
        <v>0</v>
      </c>
      <c r="FP124" s="331">
        <f t="shared" si="222"/>
        <v>0</v>
      </c>
      <c r="FQ124" s="331">
        <f t="shared" si="223"/>
        <v>0</v>
      </c>
      <c r="FR124" s="331">
        <f t="shared" si="224"/>
        <v>0</v>
      </c>
      <c r="FS124" s="329"/>
      <c r="FT124" s="325"/>
      <c r="FU124" s="325">
        <f t="shared" si="90"/>
        <v>0</v>
      </c>
      <c r="FV124" s="325">
        <v>26</v>
      </c>
      <c r="FW124" s="330" t="e">
        <f t="shared" si="91"/>
        <v>#N/A</v>
      </c>
      <c r="FX124" s="330" t="e">
        <f t="shared" si="92"/>
        <v>#N/A</v>
      </c>
      <c r="FY124" s="330" t="e">
        <f t="shared" si="93"/>
        <v>#N/A</v>
      </c>
      <c r="FZ124" s="330" t="e">
        <f t="shared" si="94"/>
        <v>#N/A</v>
      </c>
      <c r="GA124" s="330" t="e">
        <f t="shared" si="95"/>
        <v>#N/A</v>
      </c>
      <c r="GB124" s="330"/>
      <c r="GC124" s="331">
        <f t="shared" si="225"/>
        <v>0</v>
      </c>
      <c r="GD124" s="325" t="e">
        <f t="shared" si="226"/>
        <v>#N/A</v>
      </c>
      <c r="GE124" s="325">
        <f t="shared" si="227"/>
        <v>0</v>
      </c>
      <c r="GF124" s="325">
        <f t="shared" si="228"/>
        <v>1</v>
      </c>
      <c r="GG124" s="334">
        <f t="shared" si="96"/>
        <v>660.4</v>
      </c>
      <c r="GH124" s="325">
        <f t="shared" si="229"/>
        <v>0</v>
      </c>
      <c r="GI124" s="325">
        <f t="shared" si="230"/>
        <v>0</v>
      </c>
      <c r="GJ124" s="325">
        <f t="shared" si="231"/>
        <v>0</v>
      </c>
      <c r="GK124" s="325">
        <f t="shared" si="232"/>
        <v>0</v>
      </c>
      <c r="GL124" s="325">
        <f t="shared" si="233"/>
        <v>0</v>
      </c>
      <c r="GM124" s="331">
        <f t="shared" si="234"/>
        <v>0</v>
      </c>
      <c r="GN124" s="331">
        <f t="shared" si="235"/>
        <v>0</v>
      </c>
      <c r="GO124" s="331">
        <f t="shared" si="236"/>
        <v>0</v>
      </c>
      <c r="GP124" s="331">
        <f t="shared" si="237"/>
        <v>0</v>
      </c>
      <c r="GQ124" s="331">
        <f t="shared" si="238"/>
        <v>0</v>
      </c>
      <c r="GR124" s="331">
        <f t="shared" si="239"/>
        <v>0</v>
      </c>
      <c r="GS124" s="331">
        <f t="shared" si="240"/>
        <v>0</v>
      </c>
      <c r="GT124" s="331">
        <f t="shared" si="241"/>
        <v>0</v>
      </c>
      <c r="GU124" s="331">
        <f t="shared" si="242"/>
        <v>0</v>
      </c>
      <c r="GV124" s="331">
        <f t="shared" si="243"/>
        <v>0</v>
      </c>
      <c r="GW124" s="331">
        <f t="shared" si="244"/>
        <v>0</v>
      </c>
      <c r="GX124" s="331">
        <f t="shared" si="245"/>
        <v>0</v>
      </c>
      <c r="GY124" s="331">
        <f t="shared" si="246"/>
        <v>0</v>
      </c>
      <c r="GZ124" s="331">
        <f t="shared" si="247"/>
        <v>0</v>
      </c>
      <c r="HA124" s="331">
        <f t="shared" si="248"/>
        <v>0</v>
      </c>
      <c r="HB124" s="329"/>
      <c r="HC124" s="325"/>
      <c r="HD124" s="325">
        <f t="shared" si="97"/>
        <v>0</v>
      </c>
      <c r="HE124" s="325">
        <v>26</v>
      </c>
      <c r="HF124" s="330" t="e">
        <f t="shared" si="98"/>
        <v>#N/A</v>
      </c>
      <c r="HG124" s="330" t="e">
        <f t="shared" si="99"/>
        <v>#N/A</v>
      </c>
      <c r="HH124" s="330" t="e">
        <f t="shared" si="100"/>
        <v>#N/A</v>
      </c>
      <c r="HI124" s="330" t="e">
        <f t="shared" si="101"/>
        <v>#N/A</v>
      </c>
      <c r="HJ124" s="330" t="e">
        <f t="shared" si="102"/>
        <v>#N/A</v>
      </c>
      <c r="HK124" s="330"/>
      <c r="HL124" s="331">
        <f t="shared" si="249"/>
        <v>0</v>
      </c>
      <c r="HM124" s="325" t="e">
        <f t="shared" si="250"/>
        <v>#N/A</v>
      </c>
      <c r="HN124" s="325">
        <f t="shared" si="251"/>
        <v>0</v>
      </c>
      <c r="HO124" s="325">
        <f t="shared" si="252"/>
        <v>1</v>
      </c>
      <c r="HP124" s="334">
        <f t="shared" si="103"/>
        <v>660.4</v>
      </c>
      <c r="HQ124" s="325">
        <f t="shared" si="253"/>
        <v>0</v>
      </c>
      <c r="HR124" s="325">
        <f t="shared" si="254"/>
        <v>0</v>
      </c>
      <c r="HS124" s="325">
        <f t="shared" si="255"/>
        <v>0</v>
      </c>
      <c r="HT124" s="325">
        <f t="shared" si="256"/>
        <v>0</v>
      </c>
      <c r="HU124" s="325">
        <f t="shared" si="257"/>
        <v>0</v>
      </c>
      <c r="HV124" s="331">
        <f t="shared" si="258"/>
        <v>0</v>
      </c>
      <c r="HW124" s="331">
        <f t="shared" si="259"/>
        <v>0</v>
      </c>
      <c r="HX124" s="331">
        <f t="shared" si="260"/>
        <v>0</v>
      </c>
      <c r="HY124" s="331">
        <f t="shared" si="261"/>
        <v>0</v>
      </c>
      <c r="HZ124" s="331">
        <f t="shared" si="262"/>
        <v>0</v>
      </c>
      <c r="IA124" s="331">
        <f t="shared" si="263"/>
        <v>0</v>
      </c>
      <c r="IB124" s="331">
        <f t="shared" si="264"/>
        <v>0</v>
      </c>
      <c r="IC124" s="331">
        <f t="shared" si="265"/>
        <v>0</v>
      </c>
      <c r="ID124" s="331">
        <f t="shared" si="266"/>
        <v>0</v>
      </c>
      <c r="IE124" s="331">
        <f t="shared" si="267"/>
        <v>0</v>
      </c>
      <c r="IF124" s="331">
        <f t="shared" si="268"/>
        <v>0</v>
      </c>
      <c r="IG124" s="331">
        <f t="shared" si="269"/>
        <v>0</v>
      </c>
      <c r="IH124" s="331">
        <f t="shared" si="270"/>
        <v>0</v>
      </c>
      <c r="II124" s="331">
        <f t="shared" si="271"/>
        <v>0</v>
      </c>
      <c r="IJ124" s="331">
        <f t="shared" si="272"/>
        <v>0</v>
      </c>
      <c r="IK124" s="329"/>
    </row>
    <row r="125" spans="2:245" x14ac:dyDescent="0.3">
      <c r="B125" s="325">
        <f t="shared" si="56"/>
        <v>0</v>
      </c>
      <c r="C125" s="325">
        <v>27</v>
      </c>
      <c r="D125" s="330" t="e">
        <f t="shared" si="57"/>
        <v>#N/A</v>
      </c>
      <c r="E125" s="330" t="e">
        <f t="shared" si="58"/>
        <v>#N/A</v>
      </c>
      <c r="F125" s="330" t="e">
        <f t="shared" si="59"/>
        <v>#N/A</v>
      </c>
      <c r="G125" s="386" t="e">
        <f t="shared" si="104"/>
        <v>#N/A</v>
      </c>
      <c r="H125" s="386" t="e">
        <f t="shared" si="60"/>
        <v>#N/A</v>
      </c>
      <c r="I125" s="330"/>
      <c r="J125" s="331">
        <f t="shared" si="105"/>
        <v>0</v>
      </c>
      <c r="K125" s="325" t="e">
        <f t="shared" si="106"/>
        <v>#N/A</v>
      </c>
      <c r="L125" s="325">
        <f t="shared" si="107"/>
        <v>0</v>
      </c>
      <c r="M125" s="325">
        <f t="shared" si="108"/>
        <v>1</v>
      </c>
      <c r="N125" s="334">
        <f t="shared" si="61"/>
        <v>685.8</v>
      </c>
      <c r="O125" s="325">
        <f t="shared" si="109"/>
        <v>0</v>
      </c>
      <c r="P125" s="325">
        <f t="shared" si="110"/>
        <v>0</v>
      </c>
      <c r="Q125" s="325">
        <f t="shared" si="111"/>
        <v>0</v>
      </c>
      <c r="R125" s="325">
        <f t="shared" si="112"/>
        <v>0</v>
      </c>
      <c r="S125" s="325">
        <f t="shared" si="113"/>
        <v>0</v>
      </c>
      <c r="T125" s="331">
        <f t="shared" si="114"/>
        <v>0</v>
      </c>
      <c r="U125" s="331">
        <f t="shared" si="115"/>
        <v>0</v>
      </c>
      <c r="V125" s="331">
        <f t="shared" si="116"/>
        <v>0</v>
      </c>
      <c r="W125" s="331">
        <f t="shared" si="117"/>
        <v>0</v>
      </c>
      <c r="X125" s="331">
        <f t="shared" si="118"/>
        <v>0</v>
      </c>
      <c r="Y125" s="331">
        <f t="shared" si="119"/>
        <v>0</v>
      </c>
      <c r="Z125" s="331">
        <f t="shared" si="120"/>
        <v>0</v>
      </c>
      <c r="AA125" s="331">
        <f t="shared" si="121"/>
        <v>0</v>
      </c>
      <c r="AB125" s="331">
        <f t="shared" si="122"/>
        <v>0</v>
      </c>
      <c r="AC125" s="331">
        <f t="shared" si="123"/>
        <v>0</v>
      </c>
      <c r="AD125" s="331">
        <f t="shared" si="124"/>
        <v>0</v>
      </c>
      <c r="AE125" s="331">
        <f t="shared" si="125"/>
        <v>0</v>
      </c>
      <c r="AF125" s="331">
        <f t="shared" si="126"/>
        <v>0</v>
      </c>
      <c r="AG125" s="331">
        <f t="shared" si="127"/>
        <v>0</v>
      </c>
      <c r="AH125" s="331">
        <f t="shared" si="128"/>
        <v>0</v>
      </c>
      <c r="AI125" s="329"/>
      <c r="AJ125" s="325"/>
      <c r="AK125" s="325">
        <f t="shared" si="62"/>
        <v>0</v>
      </c>
      <c r="AL125" s="325">
        <v>27</v>
      </c>
      <c r="AM125" s="330" t="e">
        <f t="shared" si="63"/>
        <v>#N/A</v>
      </c>
      <c r="AN125" s="330" t="e">
        <f t="shared" si="64"/>
        <v>#N/A</v>
      </c>
      <c r="AO125" s="330" t="e">
        <f t="shared" si="65"/>
        <v>#N/A</v>
      </c>
      <c r="AP125" s="330" t="e">
        <f t="shared" si="66"/>
        <v>#N/A</v>
      </c>
      <c r="AQ125" s="330" t="e">
        <f t="shared" si="67"/>
        <v>#N/A</v>
      </c>
      <c r="AR125" s="330"/>
      <c r="AS125" s="331">
        <f t="shared" si="129"/>
        <v>0</v>
      </c>
      <c r="AT125" s="325" t="e">
        <f t="shared" si="130"/>
        <v>#N/A</v>
      </c>
      <c r="AU125" s="325">
        <f t="shared" si="131"/>
        <v>0</v>
      </c>
      <c r="AV125" s="325">
        <f t="shared" si="132"/>
        <v>1</v>
      </c>
      <c r="AW125" s="334">
        <f t="shared" si="68"/>
        <v>685.8</v>
      </c>
      <c r="AX125" s="325">
        <f t="shared" si="133"/>
        <v>0</v>
      </c>
      <c r="AY125" s="325">
        <f t="shared" si="134"/>
        <v>0</v>
      </c>
      <c r="AZ125" s="325">
        <f t="shared" si="135"/>
        <v>0</v>
      </c>
      <c r="BA125" s="325">
        <f t="shared" si="136"/>
        <v>0</v>
      </c>
      <c r="BB125" s="325">
        <f t="shared" si="137"/>
        <v>0</v>
      </c>
      <c r="BC125" s="331">
        <f t="shared" si="138"/>
        <v>0</v>
      </c>
      <c r="BD125" s="331">
        <f t="shared" si="139"/>
        <v>0</v>
      </c>
      <c r="BE125" s="331">
        <f t="shared" si="140"/>
        <v>0</v>
      </c>
      <c r="BF125" s="331">
        <f t="shared" si="141"/>
        <v>0</v>
      </c>
      <c r="BG125" s="331">
        <f t="shared" si="142"/>
        <v>0</v>
      </c>
      <c r="BH125" s="331">
        <f t="shared" si="143"/>
        <v>0</v>
      </c>
      <c r="BI125" s="331">
        <f t="shared" si="144"/>
        <v>0</v>
      </c>
      <c r="BJ125" s="331">
        <f t="shared" si="145"/>
        <v>0</v>
      </c>
      <c r="BK125" s="331">
        <f t="shared" si="146"/>
        <v>0</v>
      </c>
      <c r="BL125" s="331">
        <f t="shared" si="147"/>
        <v>0</v>
      </c>
      <c r="BM125" s="331">
        <f t="shared" si="148"/>
        <v>0</v>
      </c>
      <c r="BN125" s="331">
        <f t="shared" si="149"/>
        <v>0</v>
      </c>
      <c r="BO125" s="331">
        <f t="shared" si="150"/>
        <v>0</v>
      </c>
      <c r="BP125" s="331">
        <f t="shared" si="151"/>
        <v>0</v>
      </c>
      <c r="BQ125" s="331">
        <f t="shared" si="152"/>
        <v>0</v>
      </c>
      <c r="BR125" s="329"/>
      <c r="BS125" s="325"/>
      <c r="BT125" s="325">
        <f t="shared" si="69"/>
        <v>0</v>
      </c>
      <c r="BU125" s="325">
        <v>27</v>
      </c>
      <c r="BV125" s="330" t="e">
        <f t="shared" si="70"/>
        <v>#N/A</v>
      </c>
      <c r="BW125" s="330" t="e">
        <f t="shared" si="71"/>
        <v>#N/A</v>
      </c>
      <c r="BX125" s="330" t="e">
        <f t="shared" si="72"/>
        <v>#N/A</v>
      </c>
      <c r="BY125" s="330" t="e">
        <f t="shared" si="73"/>
        <v>#N/A</v>
      </c>
      <c r="BZ125" s="330" t="e">
        <f t="shared" si="74"/>
        <v>#N/A</v>
      </c>
      <c r="CA125" s="330"/>
      <c r="CB125" s="331">
        <f t="shared" si="153"/>
        <v>0</v>
      </c>
      <c r="CC125" s="325" t="e">
        <f t="shared" si="154"/>
        <v>#N/A</v>
      </c>
      <c r="CD125" s="325">
        <f t="shared" si="155"/>
        <v>0</v>
      </c>
      <c r="CE125" s="325">
        <f t="shared" si="156"/>
        <v>1</v>
      </c>
      <c r="CF125" s="334">
        <f t="shared" si="75"/>
        <v>685.8</v>
      </c>
      <c r="CG125" s="325">
        <f t="shared" si="157"/>
        <v>0</v>
      </c>
      <c r="CH125" s="325">
        <f t="shared" si="158"/>
        <v>0</v>
      </c>
      <c r="CI125" s="325">
        <f t="shared" si="159"/>
        <v>0</v>
      </c>
      <c r="CJ125" s="325">
        <f t="shared" si="160"/>
        <v>0</v>
      </c>
      <c r="CK125" s="325">
        <f t="shared" si="161"/>
        <v>0</v>
      </c>
      <c r="CL125" s="331">
        <f t="shared" si="162"/>
        <v>0</v>
      </c>
      <c r="CM125" s="331">
        <f t="shared" si="163"/>
        <v>0</v>
      </c>
      <c r="CN125" s="331">
        <f t="shared" si="164"/>
        <v>0</v>
      </c>
      <c r="CO125" s="331">
        <f t="shared" si="165"/>
        <v>0</v>
      </c>
      <c r="CP125" s="331">
        <f t="shared" si="166"/>
        <v>0</v>
      </c>
      <c r="CQ125" s="331">
        <f t="shared" si="167"/>
        <v>0</v>
      </c>
      <c r="CR125" s="331">
        <f t="shared" si="168"/>
        <v>0</v>
      </c>
      <c r="CS125" s="331">
        <f t="shared" si="169"/>
        <v>0</v>
      </c>
      <c r="CT125" s="331">
        <f t="shared" si="170"/>
        <v>0</v>
      </c>
      <c r="CU125" s="331">
        <f t="shared" si="171"/>
        <v>0</v>
      </c>
      <c r="CV125" s="331">
        <f t="shared" si="172"/>
        <v>0</v>
      </c>
      <c r="CW125" s="331">
        <f t="shared" si="173"/>
        <v>0</v>
      </c>
      <c r="CX125" s="331">
        <f t="shared" si="174"/>
        <v>0</v>
      </c>
      <c r="CY125" s="331">
        <f t="shared" si="175"/>
        <v>0</v>
      </c>
      <c r="CZ125" s="331">
        <f t="shared" si="176"/>
        <v>0</v>
      </c>
      <c r="DA125" s="329"/>
      <c r="DB125" s="325"/>
      <c r="DC125" s="325">
        <f t="shared" si="76"/>
        <v>0</v>
      </c>
      <c r="DD125" s="325">
        <v>27</v>
      </c>
      <c r="DE125" s="330" t="e">
        <f t="shared" si="77"/>
        <v>#N/A</v>
      </c>
      <c r="DF125" s="330" t="e">
        <f t="shared" si="78"/>
        <v>#N/A</v>
      </c>
      <c r="DG125" s="330" t="e">
        <f t="shared" si="79"/>
        <v>#N/A</v>
      </c>
      <c r="DH125" s="330" t="e">
        <f t="shared" si="80"/>
        <v>#N/A</v>
      </c>
      <c r="DI125" s="330" t="e">
        <f t="shared" si="81"/>
        <v>#N/A</v>
      </c>
      <c r="DJ125" s="330"/>
      <c r="DK125" s="331">
        <f t="shared" si="177"/>
        <v>0</v>
      </c>
      <c r="DL125" s="325" t="e">
        <f t="shared" si="178"/>
        <v>#N/A</v>
      </c>
      <c r="DM125" s="325">
        <f t="shared" si="179"/>
        <v>0</v>
      </c>
      <c r="DN125" s="325">
        <f t="shared" si="180"/>
        <v>1</v>
      </c>
      <c r="DO125" s="334">
        <f t="shared" si="82"/>
        <v>685.8</v>
      </c>
      <c r="DP125" s="325">
        <f t="shared" si="181"/>
        <v>0</v>
      </c>
      <c r="DQ125" s="325">
        <f t="shared" si="182"/>
        <v>0</v>
      </c>
      <c r="DR125" s="325">
        <f t="shared" si="183"/>
        <v>0</v>
      </c>
      <c r="DS125" s="325">
        <f t="shared" si="184"/>
        <v>0</v>
      </c>
      <c r="DT125" s="325">
        <f t="shared" si="185"/>
        <v>0</v>
      </c>
      <c r="DU125" s="331">
        <f t="shared" si="186"/>
        <v>0</v>
      </c>
      <c r="DV125" s="331">
        <f t="shared" si="187"/>
        <v>0</v>
      </c>
      <c r="DW125" s="331">
        <f t="shared" si="188"/>
        <v>0</v>
      </c>
      <c r="DX125" s="331">
        <f t="shared" si="189"/>
        <v>0</v>
      </c>
      <c r="DY125" s="331">
        <f t="shared" si="190"/>
        <v>0</v>
      </c>
      <c r="DZ125" s="331">
        <f t="shared" si="191"/>
        <v>0</v>
      </c>
      <c r="EA125" s="331">
        <f t="shared" si="192"/>
        <v>0</v>
      </c>
      <c r="EB125" s="331">
        <f t="shared" si="193"/>
        <v>0</v>
      </c>
      <c r="EC125" s="331">
        <f t="shared" si="194"/>
        <v>0</v>
      </c>
      <c r="ED125" s="331">
        <f t="shared" si="195"/>
        <v>0</v>
      </c>
      <c r="EE125" s="331">
        <f t="shared" si="196"/>
        <v>0</v>
      </c>
      <c r="EF125" s="331">
        <f t="shared" si="197"/>
        <v>0</v>
      </c>
      <c r="EG125" s="331">
        <f t="shared" si="198"/>
        <v>0</v>
      </c>
      <c r="EH125" s="331">
        <f t="shared" si="199"/>
        <v>0</v>
      </c>
      <c r="EI125" s="331">
        <f t="shared" si="200"/>
        <v>0</v>
      </c>
      <c r="EJ125" s="329"/>
      <c r="EK125" s="325"/>
      <c r="EL125" s="325">
        <f t="shared" si="83"/>
        <v>0</v>
      </c>
      <c r="EM125" s="325">
        <v>27</v>
      </c>
      <c r="EN125" s="330" t="e">
        <f t="shared" si="84"/>
        <v>#N/A</v>
      </c>
      <c r="EO125" s="330" t="e">
        <f t="shared" si="85"/>
        <v>#N/A</v>
      </c>
      <c r="EP125" s="330" t="e">
        <f t="shared" si="86"/>
        <v>#N/A</v>
      </c>
      <c r="EQ125" s="330" t="e">
        <f t="shared" si="87"/>
        <v>#N/A</v>
      </c>
      <c r="ER125" s="330" t="e">
        <f t="shared" si="88"/>
        <v>#N/A</v>
      </c>
      <c r="ES125" s="330"/>
      <c r="ET125" s="331">
        <f t="shared" si="201"/>
        <v>0</v>
      </c>
      <c r="EU125" s="325" t="e">
        <f t="shared" si="202"/>
        <v>#N/A</v>
      </c>
      <c r="EV125" s="325">
        <f t="shared" si="203"/>
        <v>0</v>
      </c>
      <c r="EW125" s="325">
        <f t="shared" si="204"/>
        <v>1</v>
      </c>
      <c r="EX125" s="334">
        <f t="shared" si="89"/>
        <v>685.8</v>
      </c>
      <c r="EY125" s="325">
        <f t="shared" si="205"/>
        <v>0</v>
      </c>
      <c r="EZ125" s="325">
        <f t="shared" si="206"/>
        <v>0</v>
      </c>
      <c r="FA125" s="325">
        <f t="shared" si="207"/>
        <v>0</v>
      </c>
      <c r="FB125" s="325">
        <f t="shared" si="208"/>
        <v>0</v>
      </c>
      <c r="FC125" s="325">
        <f t="shared" si="209"/>
        <v>0</v>
      </c>
      <c r="FD125" s="331">
        <f t="shared" si="210"/>
        <v>0</v>
      </c>
      <c r="FE125" s="331">
        <f t="shared" si="211"/>
        <v>0</v>
      </c>
      <c r="FF125" s="331">
        <f t="shared" si="212"/>
        <v>0</v>
      </c>
      <c r="FG125" s="331">
        <f t="shared" si="213"/>
        <v>0</v>
      </c>
      <c r="FH125" s="331">
        <f t="shared" si="214"/>
        <v>0</v>
      </c>
      <c r="FI125" s="331">
        <f t="shared" si="215"/>
        <v>0</v>
      </c>
      <c r="FJ125" s="331">
        <f t="shared" si="216"/>
        <v>0</v>
      </c>
      <c r="FK125" s="331">
        <f t="shared" si="217"/>
        <v>0</v>
      </c>
      <c r="FL125" s="331">
        <f t="shared" si="218"/>
        <v>0</v>
      </c>
      <c r="FM125" s="331">
        <f t="shared" si="219"/>
        <v>0</v>
      </c>
      <c r="FN125" s="331">
        <f t="shared" si="220"/>
        <v>0</v>
      </c>
      <c r="FO125" s="331">
        <f t="shared" si="221"/>
        <v>0</v>
      </c>
      <c r="FP125" s="331">
        <f t="shared" si="222"/>
        <v>0</v>
      </c>
      <c r="FQ125" s="331">
        <f t="shared" si="223"/>
        <v>0</v>
      </c>
      <c r="FR125" s="331">
        <f t="shared" si="224"/>
        <v>0</v>
      </c>
      <c r="FS125" s="329"/>
      <c r="FT125" s="325"/>
      <c r="FU125" s="325">
        <f t="shared" si="90"/>
        <v>0</v>
      </c>
      <c r="FV125" s="325">
        <v>27</v>
      </c>
      <c r="FW125" s="330" t="e">
        <f t="shared" si="91"/>
        <v>#N/A</v>
      </c>
      <c r="FX125" s="330" t="e">
        <f t="shared" si="92"/>
        <v>#N/A</v>
      </c>
      <c r="FY125" s="330" t="e">
        <f t="shared" si="93"/>
        <v>#N/A</v>
      </c>
      <c r="FZ125" s="330" t="e">
        <f t="shared" si="94"/>
        <v>#N/A</v>
      </c>
      <c r="GA125" s="330" t="e">
        <f t="shared" si="95"/>
        <v>#N/A</v>
      </c>
      <c r="GB125" s="330"/>
      <c r="GC125" s="331">
        <f t="shared" si="225"/>
        <v>0</v>
      </c>
      <c r="GD125" s="325" t="e">
        <f t="shared" si="226"/>
        <v>#N/A</v>
      </c>
      <c r="GE125" s="325">
        <f t="shared" si="227"/>
        <v>0</v>
      </c>
      <c r="GF125" s="325">
        <f t="shared" si="228"/>
        <v>1</v>
      </c>
      <c r="GG125" s="334">
        <f t="shared" si="96"/>
        <v>685.8</v>
      </c>
      <c r="GH125" s="325">
        <f t="shared" si="229"/>
        <v>0</v>
      </c>
      <c r="GI125" s="325">
        <f t="shared" si="230"/>
        <v>0</v>
      </c>
      <c r="GJ125" s="325">
        <f t="shared" si="231"/>
        <v>0</v>
      </c>
      <c r="GK125" s="325">
        <f t="shared" si="232"/>
        <v>0</v>
      </c>
      <c r="GL125" s="325">
        <f t="shared" si="233"/>
        <v>0</v>
      </c>
      <c r="GM125" s="331">
        <f t="shared" si="234"/>
        <v>0</v>
      </c>
      <c r="GN125" s="331">
        <f t="shared" si="235"/>
        <v>0</v>
      </c>
      <c r="GO125" s="331">
        <f t="shared" si="236"/>
        <v>0</v>
      </c>
      <c r="GP125" s="331">
        <f t="shared" si="237"/>
        <v>0</v>
      </c>
      <c r="GQ125" s="331">
        <f t="shared" si="238"/>
        <v>0</v>
      </c>
      <c r="GR125" s="331">
        <f t="shared" si="239"/>
        <v>0</v>
      </c>
      <c r="GS125" s="331">
        <f t="shared" si="240"/>
        <v>0</v>
      </c>
      <c r="GT125" s="331">
        <f t="shared" si="241"/>
        <v>0</v>
      </c>
      <c r="GU125" s="331">
        <f t="shared" si="242"/>
        <v>0</v>
      </c>
      <c r="GV125" s="331">
        <f t="shared" si="243"/>
        <v>0</v>
      </c>
      <c r="GW125" s="331">
        <f t="shared" si="244"/>
        <v>0</v>
      </c>
      <c r="GX125" s="331">
        <f t="shared" si="245"/>
        <v>0</v>
      </c>
      <c r="GY125" s="331">
        <f t="shared" si="246"/>
        <v>0</v>
      </c>
      <c r="GZ125" s="331">
        <f t="shared" si="247"/>
        <v>0</v>
      </c>
      <c r="HA125" s="331">
        <f t="shared" si="248"/>
        <v>0</v>
      </c>
      <c r="HB125" s="329"/>
      <c r="HC125" s="325"/>
      <c r="HD125" s="325">
        <f t="shared" si="97"/>
        <v>0</v>
      </c>
      <c r="HE125" s="325">
        <v>27</v>
      </c>
      <c r="HF125" s="330" t="e">
        <f t="shared" si="98"/>
        <v>#N/A</v>
      </c>
      <c r="HG125" s="330" t="e">
        <f t="shared" si="99"/>
        <v>#N/A</v>
      </c>
      <c r="HH125" s="330" t="e">
        <f t="shared" si="100"/>
        <v>#N/A</v>
      </c>
      <c r="HI125" s="330" t="e">
        <f t="shared" si="101"/>
        <v>#N/A</v>
      </c>
      <c r="HJ125" s="330" t="e">
        <f t="shared" si="102"/>
        <v>#N/A</v>
      </c>
      <c r="HK125" s="330"/>
      <c r="HL125" s="331">
        <f t="shared" si="249"/>
        <v>0</v>
      </c>
      <c r="HM125" s="325" t="e">
        <f t="shared" si="250"/>
        <v>#N/A</v>
      </c>
      <c r="HN125" s="325">
        <f t="shared" si="251"/>
        <v>0</v>
      </c>
      <c r="HO125" s="325">
        <f t="shared" si="252"/>
        <v>1</v>
      </c>
      <c r="HP125" s="334">
        <f t="shared" si="103"/>
        <v>685.8</v>
      </c>
      <c r="HQ125" s="325">
        <f t="shared" si="253"/>
        <v>0</v>
      </c>
      <c r="HR125" s="325">
        <f t="shared" si="254"/>
        <v>0</v>
      </c>
      <c r="HS125" s="325">
        <f t="shared" si="255"/>
        <v>0</v>
      </c>
      <c r="HT125" s="325">
        <f t="shared" si="256"/>
        <v>0</v>
      </c>
      <c r="HU125" s="325">
        <f t="shared" si="257"/>
        <v>0</v>
      </c>
      <c r="HV125" s="331">
        <f t="shared" si="258"/>
        <v>0</v>
      </c>
      <c r="HW125" s="331">
        <f t="shared" si="259"/>
        <v>0</v>
      </c>
      <c r="HX125" s="331">
        <f t="shared" si="260"/>
        <v>0</v>
      </c>
      <c r="HY125" s="331">
        <f t="shared" si="261"/>
        <v>0</v>
      </c>
      <c r="HZ125" s="331">
        <f t="shared" si="262"/>
        <v>0</v>
      </c>
      <c r="IA125" s="331">
        <f t="shared" si="263"/>
        <v>0</v>
      </c>
      <c r="IB125" s="331">
        <f t="shared" si="264"/>
        <v>0</v>
      </c>
      <c r="IC125" s="331">
        <f t="shared" si="265"/>
        <v>0</v>
      </c>
      <c r="ID125" s="331">
        <f t="shared" si="266"/>
        <v>0</v>
      </c>
      <c r="IE125" s="331">
        <f t="shared" si="267"/>
        <v>0</v>
      </c>
      <c r="IF125" s="331">
        <f t="shared" si="268"/>
        <v>0</v>
      </c>
      <c r="IG125" s="331">
        <f t="shared" si="269"/>
        <v>0</v>
      </c>
      <c r="IH125" s="331">
        <f t="shared" si="270"/>
        <v>0</v>
      </c>
      <c r="II125" s="331">
        <f t="shared" si="271"/>
        <v>0</v>
      </c>
      <c r="IJ125" s="331">
        <f t="shared" si="272"/>
        <v>0</v>
      </c>
      <c r="IK125" s="329"/>
    </row>
    <row r="126" spans="2:245" x14ac:dyDescent="0.3">
      <c r="B126" s="325">
        <f t="shared" si="56"/>
        <v>0</v>
      </c>
      <c r="C126" s="325">
        <v>28</v>
      </c>
      <c r="D126" s="330" t="e">
        <f t="shared" si="57"/>
        <v>#N/A</v>
      </c>
      <c r="E126" s="330" t="e">
        <f t="shared" si="58"/>
        <v>#N/A</v>
      </c>
      <c r="F126" s="330" t="e">
        <f t="shared" si="59"/>
        <v>#N/A</v>
      </c>
      <c r="G126" s="386" t="e">
        <f t="shared" si="104"/>
        <v>#N/A</v>
      </c>
      <c r="H126" s="386" t="e">
        <f t="shared" si="60"/>
        <v>#N/A</v>
      </c>
      <c r="I126" s="330"/>
      <c r="J126" s="331">
        <f t="shared" si="105"/>
        <v>0</v>
      </c>
      <c r="K126" s="325" t="e">
        <f t="shared" si="106"/>
        <v>#N/A</v>
      </c>
      <c r="L126" s="325">
        <f t="shared" si="107"/>
        <v>0</v>
      </c>
      <c r="M126" s="325">
        <f t="shared" si="108"/>
        <v>1</v>
      </c>
      <c r="N126" s="334">
        <f t="shared" si="61"/>
        <v>711.19999999999993</v>
      </c>
      <c r="O126" s="325">
        <f t="shared" si="109"/>
        <v>0</v>
      </c>
      <c r="P126" s="325">
        <f t="shared" si="110"/>
        <v>0</v>
      </c>
      <c r="Q126" s="325">
        <f t="shared" si="111"/>
        <v>0</v>
      </c>
      <c r="R126" s="325">
        <f t="shared" si="112"/>
        <v>0</v>
      </c>
      <c r="S126" s="325">
        <f t="shared" si="113"/>
        <v>0</v>
      </c>
      <c r="T126" s="331">
        <f t="shared" si="114"/>
        <v>0</v>
      </c>
      <c r="U126" s="331">
        <f t="shared" si="115"/>
        <v>0</v>
      </c>
      <c r="V126" s="331">
        <f t="shared" si="116"/>
        <v>0</v>
      </c>
      <c r="W126" s="331">
        <f t="shared" si="117"/>
        <v>0</v>
      </c>
      <c r="X126" s="331">
        <f t="shared" si="118"/>
        <v>0</v>
      </c>
      <c r="Y126" s="331">
        <f t="shared" si="119"/>
        <v>0</v>
      </c>
      <c r="Z126" s="331">
        <f t="shared" si="120"/>
        <v>0</v>
      </c>
      <c r="AA126" s="331">
        <f t="shared" si="121"/>
        <v>0</v>
      </c>
      <c r="AB126" s="331">
        <f t="shared" si="122"/>
        <v>0</v>
      </c>
      <c r="AC126" s="331">
        <f t="shared" si="123"/>
        <v>0</v>
      </c>
      <c r="AD126" s="331">
        <f t="shared" si="124"/>
        <v>0</v>
      </c>
      <c r="AE126" s="331">
        <f t="shared" si="125"/>
        <v>0</v>
      </c>
      <c r="AF126" s="331">
        <f t="shared" si="126"/>
        <v>0</v>
      </c>
      <c r="AG126" s="331">
        <f t="shared" si="127"/>
        <v>0</v>
      </c>
      <c r="AH126" s="331">
        <f t="shared" si="128"/>
        <v>0</v>
      </c>
      <c r="AI126" s="329"/>
      <c r="AJ126" s="325"/>
      <c r="AK126" s="325">
        <f t="shared" si="62"/>
        <v>0</v>
      </c>
      <c r="AL126" s="325">
        <v>28</v>
      </c>
      <c r="AM126" s="330" t="e">
        <f t="shared" si="63"/>
        <v>#N/A</v>
      </c>
      <c r="AN126" s="330" t="e">
        <f t="shared" si="64"/>
        <v>#N/A</v>
      </c>
      <c r="AO126" s="330" t="e">
        <f t="shared" si="65"/>
        <v>#N/A</v>
      </c>
      <c r="AP126" s="330" t="e">
        <f t="shared" si="66"/>
        <v>#N/A</v>
      </c>
      <c r="AQ126" s="330" t="e">
        <f t="shared" si="67"/>
        <v>#N/A</v>
      </c>
      <c r="AR126" s="330"/>
      <c r="AS126" s="331">
        <f t="shared" si="129"/>
        <v>0</v>
      </c>
      <c r="AT126" s="325" t="e">
        <f t="shared" si="130"/>
        <v>#N/A</v>
      </c>
      <c r="AU126" s="325">
        <f t="shared" si="131"/>
        <v>0</v>
      </c>
      <c r="AV126" s="325">
        <f t="shared" si="132"/>
        <v>1</v>
      </c>
      <c r="AW126" s="334">
        <f t="shared" si="68"/>
        <v>711.19999999999993</v>
      </c>
      <c r="AX126" s="325">
        <f t="shared" si="133"/>
        <v>0</v>
      </c>
      <c r="AY126" s="325">
        <f t="shared" si="134"/>
        <v>0</v>
      </c>
      <c r="AZ126" s="325">
        <f t="shared" si="135"/>
        <v>0</v>
      </c>
      <c r="BA126" s="325">
        <f t="shared" si="136"/>
        <v>0</v>
      </c>
      <c r="BB126" s="325">
        <f t="shared" si="137"/>
        <v>0</v>
      </c>
      <c r="BC126" s="331">
        <f t="shared" si="138"/>
        <v>0</v>
      </c>
      <c r="BD126" s="331">
        <f t="shared" si="139"/>
        <v>0</v>
      </c>
      <c r="BE126" s="331">
        <f t="shared" si="140"/>
        <v>0</v>
      </c>
      <c r="BF126" s="331">
        <f t="shared" si="141"/>
        <v>0</v>
      </c>
      <c r="BG126" s="331">
        <f t="shared" si="142"/>
        <v>0</v>
      </c>
      <c r="BH126" s="331">
        <f t="shared" si="143"/>
        <v>0</v>
      </c>
      <c r="BI126" s="331">
        <f t="shared" si="144"/>
        <v>0</v>
      </c>
      <c r="BJ126" s="331">
        <f t="shared" si="145"/>
        <v>0</v>
      </c>
      <c r="BK126" s="331">
        <f t="shared" si="146"/>
        <v>0</v>
      </c>
      <c r="BL126" s="331">
        <f t="shared" si="147"/>
        <v>0</v>
      </c>
      <c r="BM126" s="331">
        <f t="shared" si="148"/>
        <v>0</v>
      </c>
      <c r="BN126" s="331">
        <f t="shared" si="149"/>
        <v>0</v>
      </c>
      <c r="BO126" s="331">
        <f t="shared" si="150"/>
        <v>0</v>
      </c>
      <c r="BP126" s="331">
        <f t="shared" si="151"/>
        <v>0</v>
      </c>
      <c r="BQ126" s="331">
        <f t="shared" si="152"/>
        <v>0</v>
      </c>
      <c r="BR126" s="329"/>
      <c r="BS126" s="325"/>
      <c r="BT126" s="325">
        <f t="shared" si="69"/>
        <v>0</v>
      </c>
      <c r="BU126" s="325">
        <v>28</v>
      </c>
      <c r="BV126" s="330" t="e">
        <f t="shared" si="70"/>
        <v>#N/A</v>
      </c>
      <c r="BW126" s="330" t="e">
        <f t="shared" si="71"/>
        <v>#N/A</v>
      </c>
      <c r="BX126" s="330" t="e">
        <f t="shared" si="72"/>
        <v>#N/A</v>
      </c>
      <c r="BY126" s="330" t="e">
        <f t="shared" si="73"/>
        <v>#N/A</v>
      </c>
      <c r="BZ126" s="330" t="e">
        <f t="shared" si="74"/>
        <v>#N/A</v>
      </c>
      <c r="CA126" s="330"/>
      <c r="CB126" s="331">
        <f t="shared" si="153"/>
        <v>0</v>
      </c>
      <c r="CC126" s="325" t="e">
        <f t="shared" si="154"/>
        <v>#N/A</v>
      </c>
      <c r="CD126" s="325">
        <f t="shared" si="155"/>
        <v>0</v>
      </c>
      <c r="CE126" s="325">
        <f t="shared" si="156"/>
        <v>1</v>
      </c>
      <c r="CF126" s="334">
        <f t="shared" si="75"/>
        <v>711.19999999999993</v>
      </c>
      <c r="CG126" s="325">
        <f t="shared" si="157"/>
        <v>0</v>
      </c>
      <c r="CH126" s="325">
        <f t="shared" si="158"/>
        <v>0</v>
      </c>
      <c r="CI126" s="325">
        <f t="shared" si="159"/>
        <v>0</v>
      </c>
      <c r="CJ126" s="325">
        <f t="shared" si="160"/>
        <v>0</v>
      </c>
      <c r="CK126" s="325">
        <f t="shared" si="161"/>
        <v>0</v>
      </c>
      <c r="CL126" s="331">
        <f t="shared" si="162"/>
        <v>0</v>
      </c>
      <c r="CM126" s="331">
        <f t="shared" si="163"/>
        <v>0</v>
      </c>
      <c r="CN126" s="331">
        <f t="shared" si="164"/>
        <v>0</v>
      </c>
      <c r="CO126" s="331">
        <f t="shared" si="165"/>
        <v>0</v>
      </c>
      <c r="CP126" s="331">
        <f t="shared" si="166"/>
        <v>0</v>
      </c>
      <c r="CQ126" s="331">
        <f t="shared" si="167"/>
        <v>0</v>
      </c>
      <c r="CR126" s="331">
        <f t="shared" si="168"/>
        <v>0</v>
      </c>
      <c r="CS126" s="331">
        <f t="shared" si="169"/>
        <v>0</v>
      </c>
      <c r="CT126" s="331">
        <f t="shared" si="170"/>
        <v>0</v>
      </c>
      <c r="CU126" s="331">
        <f t="shared" si="171"/>
        <v>0</v>
      </c>
      <c r="CV126" s="331">
        <f t="shared" si="172"/>
        <v>0</v>
      </c>
      <c r="CW126" s="331">
        <f t="shared" si="173"/>
        <v>0</v>
      </c>
      <c r="CX126" s="331">
        <f t="shared" si="174"/>
        <v>0</v>
      </c>
      <c r="CY126" s="331">
        <f t="shared" si="175"/>
        <v>0</v>
      </c>
      <c r="CZ126" s="331">
        <f t="shared" si="176"/>
        <v>0</v>
      </c>
      <c r="DA126" s="329"/>
      <c r="DB126" s="325"/>
      <c r="DC126" s="325">
        <f t="shared" si="76"/>
        <v>0</v>
      </c>
      <c r="DD126" s="325">
        <v>28</v>
      </c>
      <c r="DE126" s="330" t="e">
        <f t="shared" si="77"/>
        <v>#N/A</v>
      </c>
      <c r="DF126" s="330" t="e">
        <f t="shared" si="78"/>
        <v>#N/A</v>
      </c>
      <c r="DG126" s="330" t="e">
        <f t="shared" si="79"/>
        <v>#N/A</v>
      </c>
      <c r="DH126" s="330" t="e">
        <f t="shared" si="80"/>
        <v>#N/A</v>
      </c>
      <c r="DI126" s="330" t="e">
        <f t="shared" si="81"/>
        <v>#N/A</v>
      </c>
      <c r="DJ126" s="330"/>
      <c r="DK126" s="331">
        <f t="shared" si="177"/>
        <v>0</v>
      </c>
      <c r="DL126" s="325" t="e">
        <f t="shared" si="178"/>
        <v>#N/A</v>
      </c>
      <c r="DM126" s="325">
        <f t="shared" si="179"/>
        <v>0</v>
      </c>
      <c r="DN126" s="325">
        <f t="shared" si="180"/>
        <v>1</v>
      </c>
      <c r="DO126" s="334">
        <f t="shared" si="82"/>
        <v>711.19999999999993</v>
      </c>
      <c r="DP126" s="325">
        <f t="shared" si="181"/>
        <v>0</v>
      </c>
      <c r="DQ126" s="325">
        <f t="shared" si="182"/>
        <v>0</v>
      </c>
      <c r="DR126" s="325">
        <f t="shared" si="183"/>
        <v>0</v>
      </c>
      <c r="DS126" s="325">
        <f t="shared" si="184"/>
        <v>0</v>
      </c>
      <c r="DT126" s="325">
        <f t="shared" si="185"/>
        <v>0</v>
      </c>
      <c r="DU126" s="331">
        <f t="shared" si="186"/>
        <v>0</v>
      </c>
      <c r="DV126" s="331">
        <f t="shared" si="187"/>
        <v>0</v>
      </c>
      <c r="DW126" s="331">
        <f t="shared" si="188"/>
        <v>0</v>
      </c>
      <c r="DX126" s="331">
        <f t="shared" si="189"/>
        <v>0</v>
      </c>
      <c r="DY126" s="331">
        <f t="shared" si="190"/>
        <v>0</v>
      </c>
      <c r="DZ126" s="331">
        <f t="shared" si="191"/>
        <v>0</v>
      </c>
      <c r="EA126" s="331">
        <f t="shared" si="192"/>
        <v>0</v>
      </c>
      <c r="EB126" s="331">
        <f t="shared" si="193"/>
        <v>0</v>
      </c>
      <c r="EC126" s="331">
        <f t="shared" si="194"/>
        <v>0</v>
      </c>
      <c r="ED126" s="331">
        <f t="shared" si="195"/>
        <v>0</v>
      </c>
      <c r="EE126" s="331">
        <f t="shared" si="196"/>
        <v>0</v>
      </c>
      <c r="EF126" s="331">
        <f t="shared" si="197"/>
        <v>0</v>
      </c>
      <c r="EG126" s="331">
        <f t="shared" si="198"/>
        <v>0</v>
      </c>
      <c r="EH126" s="331">
        <f t="shared" si="199"/>
        <v>0</v>
      </c>
      <c r="EI126" s="331">
        <f t="shared" si="200"/>
        <v>0</v>
      </c>
      <c r="EJ126" s="329"/>
      <c r="EK126" s="325"/>
      <c r="EL126" s="325">
        <f t="shared" si="83"/>
        <v>0</v>
      </c>
      <c r="EM126" s="325">
        <v>28</v>
      </c>
      <c r="EN126" s="330" t="e">
        <f t="shared" si="84"/>
        <v>#N/A</v>
      </c>
      <c r="EO126" s="330" t="e">
        <f t="shared" si="85"/>
        <v>#N/A</v>
      </c>
      <c r="EP126" s="330" t="e">
        <f t="shared" si="86"/>
        <v>#N/A</v>
      </c>
      <c r="EQ126" s="330" t="e">
        <f t="shared" si="87"/>
        <v>#N/A</v>
      </c>
      <c r="ER126" s="330" t="e">
        <f t="shared" si="88"/>
        <v>#N/A</v>
      </c>
      <c r="ES126" s="330"/>
      <c r="ET126" s="331">
        <f t="shared" si="201"/>
        <v>0</v>
      </c>
      <c r="EU126" s="325" t="e">
        <f t="shared" si="202"/>
        <v>#N/A</v>
      </c>
      <c r="EV126" s="325">
        <f t="shared" si="203"/>
        <v>0</v>
      </c>
      <c r="EW126" s="325">
        <f t="shared" si="204"/>
        <v>1</v>
      </c>
      <c r="EX126" s="334">
        <f t="shared" si="89"/>
        <v>711.19999999999993</v>
      </c>
      <c r="EY126" s="325">
        <f t="shared" si="205"/>
        <v>0</v>
      </c>
      <c r="EZ126" s="325">
        <f t="shared" si="206"/>
        <v>0</v>
      </c>
      <c r="FA126" s="325">
        <f t="shared" si="207"/>
        <v>0</v>
      </c>
      <c r="FB126" s="325">
        <f t="shared" si="208"/>
        <v>0</v>
      </c>
      <c r="FC126" s="325">
        <f t="shared" si="209"/>
        <v>0</v>
      </c>
      <c r="FD126" s="331">
        <f t="shared" si="210"/>
        <v>0</v>
      </c>
      <c r="FE126" s="331">
        <f t="shared" si="211"/>
        <v>0</v>
      </c>
      <c r="FF126" s="331">
        <f t="shared" si="212"/>
        <v>0</v>
      </c>
      <c r="FG126" s="331">
        <f t="shared" si="213"/>
        <v>0</v>
      </c>
      <c r="FH126" s="331">
        <f t="shared" si="214"/>
        <v>0</v>
      </c>
      <c r="FI126" s="331">
        <f t="shared" si="215"/>
        <v>0</v>
      </c>
      <c r="FJ126" s="331">
        <f t="shared" si="216"/>
        <v>0</v>
      </c>
      <c r="FK126" s="331">
        <f t="shared" si="217"/>
        <v>0</v>
      </c>
      <c r="FL126" s="331">
        <f t="shared" si="218"/>
        <v>0</v>
      </c>
      <c r="FM126" s="331">
        <f t="shared" si="219"/>
        <v>0</v>
      </c>
      <c r="FN126" s="331">
        <f t="shared" si="220"/>
        <v>0</v>
      </c>
      <c r="FO126" s="331">
        <f t="shared" si="221"/>
        <v>0</v>
      </c>
      <c r="FP126" s="331">
        <f t="shared" si="222"/>
        <v>0</v>
      </c>
      <c r="FQ126" s="331">
        <f t="shared" si="223"/>
        <v>0</v>
      </c>
      <c r="FR126" s="331">
        <f t="shared" si="224"/>
        <v>0</v>
      </c>
      <c r="FS126" s="329"/>
      <c r="FT126" s="325"/>
      <c r="FU126" s="325">
        <f t="shared" si="90"/>
        <v>0</v>
      </c>
      <c r="FV126" s="325">
        <v>28</v>
      </c>
      <c r="FW126" s="330" t="e">
        <f t="shared" si="91"/>
        <v>#N/A</v>
      </c>
      <c r="FX126" s="330" t="e">
        <f t="shared" si="92"/>
        <v>#N/A</v>
      </c>
      <c r="FY126" s="330" t="e">
        <f t="shared" si="93"/>
        <v>#N/A</v>
      </c>
      <c r="FZ126" s="330" t="e">
        <f t="shared" si="94"/>
        <v>#N/A</v>
      </c>
      <c r="GA126" s="330" t="e">
        <f t="shared" si="95"/>
        <v>#N/A</v>
      </c>
      <c r="GB126" s="330"/>
      <c r="GC126" s="331">
        <f t="shared" si="225"/>
        <v>0</v>
      </c>
      <c r="GD126" s="325" t="e">
        <f t="shared" si="226"/>
        <v>#N/A</v>
      </c>
      <c r="GE126" s="325">
        <f t="shared" si="227"/>
        <v>0</v>
      </c>
      <c r="GF126" s="325">
        <f t="shared" si="228"/>
        <v>1</v>
      </c>
      <c r="GG126" s="334">
        <f t="shared" si="96"/>
        <v>711.19999999999993</v>
      </c>
      <c r="GH126" s="325">
        <f t="shared" si="229"/>
        <v>0</v>
      </c>
      <c r="GI126" s="325">
        <f t="shared" si="230"/>
        <v>0</v>
      </c>
      <c r="GJ126" s="325">
        <f t="shared" si="231"/>
        <v>0</v>
      </c>
      <c r="GK126" s="325">
        <f t="shared" si="232"/>
        <v>0</v>
      </c>
      <c r="GL126" s="325">
        <f t="shared" si="233"/>
        <v>0</v>
      </c>
      <c r="GM126" s="331">
        <f t="shared" si="234"/>
        <v>0</v>
      </c>
      <c r="GN126" s="331">
        <f t="shared" si="235"/>
        <v>0</v>
      </c>
      <c r="GO126" s="331">
        <f t="shared" si="236"/>
        <v>0</v>
      </c>
      <c r="GP126" s="331">
        <f t="shared" si="237"/>
        <v>0</v>
      </c>
      <c r="GQ126" s="331">
        <f t="shared" si="238"/>
        <v>0</v>
      </c>
      <c r="GR126" s="331">
        <f t="shared" si="239"/>
        <v>0</v>
      </c>
      <c r="GS126" s="331">
        <f t="shared" si="240"/>
        <v>0</v>
      </c>
      <c r="GT126" s="331">
        <f t="shared" si="241"/>
        <v>0</v>
      </c>
      <c r="GU126" s="331">
        <f t="shared" si="242"/>
        <v>0</v>
      </c>
      <c r="GV126" s="331">
        <f t="shared" si="243"/>
        <v>0</v>
      </c>
      <c r="GW126" s="331">
        <f t="shared" si="244"/>
        <v>0</v>
      </c>
      <c r="GX126" s="331">
        <f t="shared" si="245"/>
        <v>0</v>
      </c>
      <c r="GY126" s="331">
        <f t="shared" si="246"/>
        <v>0</v>
      </c>
      <c r="GZ126" s="331">
        <f t="shared" si="247"/>
        <v>0</v>
      </c>
      <c r="HA126" s="331">
        <f t="shared" si="248"/>
        <v>0</v>
      </c>
      <c r="HB126" s="329"/>
      <c r="HC126" s="325"/>
      <c r="HD126" s="325">
        <f t="shared" si="97"/>
        <v>0</v>
      </c>
      <c r="HE126" s="325">
        <v>28</v>
      </c>
      <c r="HF126" s="330" t="e">
        <f t="shared" si="98"/>
        <v>#N/A</v>
      </c>
      <c r="HG126" s="330" t="e">
        <f t="shared" si="99"/>
        <v>#N/A</v>
      </c>
      <c r="HH126" s="330" t="e">
        <f t="shared" si="100"/>
        <v>#N/A</v>
      </c>
      <c r="HI126" s="330" t="e">
        <f t="shared" si="101"/>
        <v>#N/A</v>
      </c>
      <c r="HJ126" s="330" t="e">
        <f t="shared" si="102"/>
        <v>#N/A</v>
      </c>
      <c r="HK126" s="330"/>
      <c r="HL126" s="331">
        <f t="shared" si="249"/>
        <v>0</v>
      </c>
      <c r="HM126" s="325" t="e">
        <f t="shared" si="250"/>
        <v>#N/A</v>
      </c>
      <c r="HN126" s="325">
        <f t="shared" si="251"/>
        <v>0</v>
      </c>
      <c r="HO126" s="325">
        <f t="shared" si="252"/>
        <v>1</v>
      </c>
      <c r="HP126" s="334">
        <f t="shared" si="103"/>
        <v>711.19999999999993</v>
      </c>
      <c r="HQ126" s="325">
        <f t="shared" si="253"/>
        <v>0</v>
      </c>
      <c r="HR126" s="325">
        <f t="shared" si="254"/>
        <v>0</v>
      </c>
      <c r="HS126" s="325">
        <f t="shared" si="255"/>
        <v>0</v>
      </c>
      <c r="HT126" s="325">
        <f t="shared" si="256"/>
        <v>0</v>
      </c>
      <c r="HU126" s="325">
        <f t="shared" si="257"/>
        <v>0</v>
      </c>
      <c r="HV126" s="331">
        <f t="shared" si="258"/>
        <v>0</v>
      </c>
      <c r="HW126" s="331">
        <f t="shared" si="259"/>
        <v>0</v>
      </c>
      <c r="HX126" s="331">
        <f t="shared" si="260"/>
        <v>0</v>
      </c>
      <c r="HY126" s="331">
        <f t="shared" si="261"/>
        <v>0</v>
      </c>
      <c r="HZ126" s="331">
        <f t="shared" si="262"/>
        <v>0</v>
      </c>
      <c r="IA126" s="331">
        <f t="shared" si="263"/>
        <v>0</v>
      </c>
      <c r="IB126" s="331">
        <f t="shared" si="264"/>
        <v>0</v>
      </c>
      <c r="IC126" s="331">
        <f t="shared" si="265"/>
        <v>0</v>
      </c>
      <c r="ID126" s="331">
        <f t="shared" si="266"/>
        <v>0</v>
      </c>
      <c r="IE126" s="331">
        <f t="shared" si="267"/>
        <v>0</v>
      </c>
      <c r="IF126" s="331">
        <f t="shared" si="268"/>
        <v>0</v>
      </c>
      <c r="IG126" s="331">
        <f t="shared" si="269"/>
        <v>0</v>
      </c>
      <c r="IH126" s="331">
        <f t="shared" si="270"/>
        <v>0</v>
      </c>
      <c r="II126" s="331">
        <f t="shared" si="271"/>
        <v>0</v>
      </c>
      <c r="IJ126" s="331">
        <f t="shared" si="272"/>
        <v>0</v>
      </c>
      <c r="IK126" s="329"/>
    </row>
    <row r="127" spans="2:245" x14ac:dyDescent="0.3">
      <c r="B127" s="325">
        <f t="shared" si="56"/>
        <v>0</v>
      </c>
      <c r="C127" s="325">
        <v>29</v>
      </c>
      <c r="D127" s="330" t="e">
        <f t="shared" si="57"/>
        <v>#N/A</v>
      </c>
      <c r="E127" s="330" t="e">
        <f t="shared" si="58"/>
        <v>#N/A</v>
      </c>
      <c r="F127" s="330" t="e">
        <f t="shared" si="59"/>
        <v>#N/A</v>
      </c>
      <c r="G127" s="386" t="e">
        <f t="shared" si="104"/>
        <v>#N/A</v>
      </c>
      <c r="H127" s="386" t="e">
        <f t="shared" si="60"/>
        <v>#N/A</v>
      </c>
      <c r="I127" s="330"/>
      <c r="J127" s="331">
        <f t="shared" si="105"/>
        <v>0</v>
      </c>
      <c r="K127" s="325" t="e">
        <f t="shared" si="106"/>
        <v>#N/A</v>
      </c>
      <c r="L127" s="325">
        <f t="shared" si="107"/>
        <v>0</v>
      </c>
      <c r="M127" s="325">
        <f t="shared" si="108"/>
        <v>1</v>
      </c>
      <c r="N127" s="334">
        <f t="shared" si="61"/>
        <v>736.59999999999991</v>
      </c>
      <c r="O127" s="325">
        <f t="shared" si="109"/>
        <v>0</v>
      </c>
      <c r="P127" s="325">
        <f t="shared" si="110"/>
        <v>0</v>
      </c>
      <c r="Q127" s="325">
        <f t="shared" si="111"/>
        <v>0</v>
      </c>
      <c r="R127" s="325">
        <f t="shared" si="112"/>
        <v>0</v>
      </c>
      <c r="S127" s="325">
        <f t="shared" si="113"/>
        <v>0</v>
      </c>
      <c r="T127" s="331">
        <f t="shared" si="114"/>
        <v>0</v>
      </c>
      <c r="U127" s="331">
        <f t="shared" si="115"/>
        <v>0</v>
      </c>
      <c r="V127" s="331">
        <f t="shared" si="116"/>
        <v>0</v>
      </c>
      <c r="W127" s="331">
        <f t="shared" si="117"/>
        <v>0</v>
      </c>
      <c r="X127" s="331">
        <f t="shared" si="118"/>
        <v>0</v>
      </c>
      <c r="Y127" s="331">
        <f t="shared" si="119"/>
        <v>0</v>
      </c>
      <c r="Z127" s="331">
        <f t="shared" si="120"/>
        <v>0</v>
      </c>
      <c r="AA127" s="331">
        <f t="shared" si="121"/>
        <v>0</v>
      </c>
      <c r="AB127" s="331">
        <f t="shared" si="122"/>
        <v>0</v>
      </c>
      <c r="AC127" s="331">
        <f t="shared" si="123"/>
        <v>0</v>
      </c>
      <c r="AD127" s="331">
        <f t="shared" si="124"/>
        <v>0</v>
      </c>
      <c r="AE127" s="331">
        <f t="shared" si="125"/>
        <v>0</v>
      </c>
      <c r="AF127" s="331">
        <f t="shared" si="126"/>
        <v>0</v>
      </c>
      <c r="AG127" s="331">
        <f t="shared" si="127"/>
        <v>0</v>
      </c>
      <c r="AH127" s="331">
        <f t="shared" si="128"/>
        <v>0</v>
      </c>
      <c r="AI127" s="329"/>
      <c r="AJ127" s="325"/>
      <c r="AK127" s="325">
        <f t="shared" si="62"/>
        <v>0</v>
      </c>
      <c r="AL127" s="325">
        <v>29</v>
      </c>
      <c r="AM127" s="330" t="e">
        <f t="shared" si="63"/>
        <v>#N/A</v>
      </c>
      <c r="AN127" s="330" t="e">
        <f t="shared" si="64"/>
        <v>#N/A</v>
      </c>
      <c r="AO127" s="330" t="e">
        <f t="shared" si="65"/>
        <v>#N/A</v>
      </c>
      <c r="AP127" s="330" t="e">
        <f t="shared" si="66"/>
        <v>#N/A</v>
      </c>
      <c r="AQ127" s="330" t="e">
        <f t="shared" si="67"/>
        <v>#N/A</v>
      </c>
      <c r="AR127" s="330"/>
      <c r="AS127" s="331">
        <f t="shared" si="129"/>
        <v>0</v>
      </c>
      <c r="AT127" s="325" t="e">
        <f t="shared" si="130"/>
        <v>#N/A</v>
      </c>
      <c r="AU127" s="325">
        <f t="shared" si="131"/>
        <v>0</v>
      </c>
      <c r="AV127" s="325">
        <f t="shared" si="132"/>
        <v>1</v>
      </c>
      <c r="AW127" s="334">
        <f t="shared" si="68"/>
        <v>736.59999999999991</v>
      </c>
      <c r="AX127" s="325">
        <f t="shared" si="133"/>
        <v>0</v>
      </c>
      <c r="AY127" s="325">
        <f t="shared" si="134"/>
        <v>0</v>
      </c>
      <c r="AZ127" s="325">
        <f t="shared" si="135"/>
        <v>0</v>
      </c>
      <c r="BA127" s="325">
        <f t="shared" si="136"/>
        <v>0</v>
      </c>
      <c r="BB127" s="325">
        <f t="shared" si="137"/>
        <v>0</v>
      </c>
      <c r="BC127" s="331">
        <f t="shared" si="138"/>
        <v>0</v>
      </c>
      <c r="BD127" s="331">
        <f t="shared" si="139"/>
        <v>0</v>
      </c>
      <c r="BE127" s="331">
        <f t="shared" si="140"/>
        <v>0</v>
      </c>
      <c r="BF127" s="331">
        <f t="shared" si="141"/>
        <v>0</v>
      </c>
      <c r="BG127" s="331">
        <f t="shared" si="142"/>
        <v>0</v>
      </c>
      <c r="BH127" s="331">
        <f t="shared" si="143"/>
        <v>0</v>
      </c>
      <c r="BI127" s="331">
        <f t="shared" si="144"/>
        <v>0</v>
      </c>
      <c r="BJ127" s="331">
        <f t="shared" si="145"/>
        <v>0</v>
      </c>
      <c r="BK127" s="331">
        <f t="shared" si="146"/>
        <v>0</v>
      </c>
      <c r="BL127" s="331">
        <f t="shared" si="147"/>
        <v>0</v>
      </c>
      <c r="BM127" s="331">
        <f t="shared" si="148"/>
        <v>0</v>
      </c>
      <c r="BN127" s="331">
        <f t="shared" si="149"/>
        <v>0</v>
      </c>
      <c r="BO127" s="331">
        <f t="shared" si="150"/>
        <v>0</v>
      </c>
      <c r="BP127" s="331">
        <f t="shared" si="151"/>
        <v>0</v>
      </c>
      <c r="BQ127" s="331">
        <f t="shared" si="152"/>
        <v>0</v>
      </c>
      <c r="BR127" s="329"/>
      <c r="BS127" s="325"/>
      <c r="BT127" s="325">
        <f t="shared" si="69"/>
        <v>0</v>
      </c>
      <c r="BU127" s="325">
        <v>29</v>
      </c>
      <c r="BV127" s="330" t="e">
        <f t="shared" si="70"/>
        <v>#N/A</v>
      </c>
      <c r="BW127" s="330" t="e">
        <f t="shared" si="71"/>
        <v>#N/A</v>
      </c>
      <c r="BX127" s="330" t="e">
        <f t="shared" si="72"/>
        <v>#N/A</v>
      </c>
      <c r="BY127" s="330" t="e">
        <f t="shared" si="73"/>
        <v>#N/A</v>
      </c>
      <c r="BZ127" s="330" t="e">
        <f t="shared" si="74"/>
        <v>#N/A</v>
      </c>
      <c r="CA127" s="330"/>
      <c r="CB127" s="331">
        <f t="shared" si="153"/>
        <v>0</v>
      </c>
      <c r="CC127" s="325" t="e">
        <f t="shared" si="154"/>
        <v>#N/A</v>
      </c>
      <c r="CD127" s="325">
        <f t="shared" si="155"/>
        <v>0</v>
      </c>
      <c r="CE127" s="325">
        <f t="shared" si="156"/>
        <v>1</v>
      </c>
      <c r="CF127" s="334">
        <f t="shared" si="75"/>
        <v>736.59999999999991</v>
      </c>
      <c r="CG127" s="325">
        <f t="shared" si="157"/>
        <v>0</v>
      </c>
      <c r="CH127" s="325">
        <f t="shared" si="158"/>
        <v>0</v>
      </c>
      <c r="CI127" s="325">
        <f t="shared" si="159"/>
        <v>0</v>
      </c>
      <c r="CJ127" s="325">
        <f t="shared" si="160"/>
        <v>0</v>
      </c>
      <c r="CK127" s="325">
        <f t="shared" si="161"/>
        <v>0</v>
      </c>
      <c r="CL127" s="331">
        <f t="shared" si="162"/>
        <v>0</v>
      </c>
      <c r="CM127" s="331">
        <f t="shared" si="163"/>
        <v>0</v>
      </c>
      <c r="CN127" s="331">
        <f t="shared" si="164"/>
        <v>0</v>
      </c>
      <c r="CO127" s="331">
        <f t="shared" si="165"/>
        <v>0</v>
      </c>
      <c r="CP127" s="331">
        <f t="shared" si="166"/>
        <v>0</v>
      </c>
      <c r="CQ127" s="331">
        <f t="shared" si="167"/>
        <v>0</v>
      </c>
      <c r="CR127" s="331">
        <f t="shared" si="168"/>
        <v>0</v>
      </c>
      <c r="CS127" s="331">
        <f t="shared" si="169"/>
        <v>0</v>
      </c>
      <c r="CT127" s="331">
        <f t="shared" si="170"/>
        <v>0</v>
      </c>
      <c r="CU127" s="331">
        <f t="shared" si="171"/>
        <v>0</v>
      </c>
      <c r="CV127" s="331">
        <f t="shared" si="172"/>
        <v>0</v>
      </c>
      <c r="CW127" s="331">
        <f t="shared" si="173"/>
        <v>0</v>
      </c>
      <c r="CX127" s="331">
        <f t="shared" si="174"/>
        <v>0</v>
      </c>
      <c r="CY127" s="331">
        <f t="shared" si="175"/>
        <v>0</v>
      </c>
      <c r="CZ127" s="331">
        <f t="shared" si="176"/>
        <v>0</v>
      </c>
      <c r="DA127" s="329"/>
      <c r="DB127" s="325"/>
      <c r="DC127" s="325">
        <f t="shared" si="76"/>
        <v>0</v>
      </c>
      <c r="DD127" s="325">
        <v>29</v>
      </c>
      <c r="DE127" s="330" t="e">
        <f t="shared" si="77"/>
        <v>#N/A</v>
      </c>
      <c r="DF127" s="330" t="e">
        <f t="shared" si="78"/>
        <v>#N/A</v>
      </c>
      <c r="DG127" s="330" t="e">
        <f t="shared" si="79"/>
        <v>#N/A</v>
      </c>
      <c r="DH127" s="330" t="e">
        <f t="shared" si="80"/>
        <v>#N/A</v>
      </c>
      <c r="DI127" s="330" t="e">
        <f t="shared" si="81"/>
        <v>#N/A</v>
      </c>
      <c r="DJ127" s="330"/>
      <c r="DK127" s="331">
        <f t="shared" si="177"/>
        <v>0</v>
      </c>
      <c r="DL127" s="325" t="e">
        <f t="shared" si="178"/>
        <v>#N/A</v>
      </c>
      <c r="DM127" s="325">
        <f t="shared" si="179"/>
        <v>0</v>
      </c>
      <c r="DN127" s="325">
        <f t="shared" si="180"/>
        <v>1</v>
      </c>
      <c r="DO127" s="334">
        <f t="shared" si="82"/>
        <v>736.59999999999991</v>
      </c>
      <c r="DP127" s="325">
        <f t="shared" si="181"/>
        <v>0</v>
      </c>
      <c r="DQ127" s="325">
        <f t="shared" si="182"/>
        <v>0</v>
      </c>
      <c r="DR127" s="325">
        <f t="shared" si="183"/>
        <v>0</v>
      </c>
      <c r="DS127" s="325">
        <f t="shared" si="184"/>
        <v>0</v>
      </c>
      <c r="DT127" s="325">
        <f t="shared" si="185"/>
        <v>0</v>
      </c>
      <c r="DU127" s="331">
        <f t="shared" si="186"/>
        <v>0</v>
      </c>
      <c r="DV127" s="331">
        <f t="shared" si="187"/>
        <v>0</v>
      </c>
      <c r="DW127" s="331">
        <f t="shared" si="188"/>
        <v>0</v>
      </c>
      <c r="DX127" s="331">
        <f t="shared" si="189"/>
        <v>0</v>
      </c>
      <c r="DY127" s="331">
        <f t="shared" si="190"/>
        <v>0</v>
      </c>
      <c r="DZ127" s="331">
        <f t="shared" si="191"/>
        <v>0</v>
      </c>
      <c r="EA127" s="331">
        <f t="shared" si="192"/>
        <v>0</v>
      </c>
      <c r="EB127" s="331">
        <f t="shared" si="193"/>
        <v>0</v>
      </c>
      <c r="EC127" s="331">
        <f t="shared" si="194"/>
        <v>0</v>
      </c>
      <c r="ED127" s="331">
        <f t="shared" si="195"/>
        <v>0</v>
      </c>
      <c r="EE127" s="331">
        <f t="shared" si="196"/>
        <v>0</v>
      </c>
      <c r="EF127" s="331">
        <f t="shared" si="197"/>
        <v>0</v>
      </c>
      <c r="EG127" s="331">
        <f t="shared" si="198"/>
        <v>0</v>
      </c>
      <c r="EH127" s="331">
        <f t="shared" si="199"/>
        <v>0</v>
      </c>
      <c r="EI127" s="331">
        <f t="shared" si="200"/>
        <v>0</v>
      </c>
      <c r="EJ127" s="329"/>
      <c r="EK127" s="325"/>
      <c r="EL127" s="325">
        <f t="shared" si="83"/>
        <v>0</v>
      </c>
      <c r="EM127" s="325">
        <v>29</v>
      </c>
      <c r="EN127" s="330" t="e">
        <f t="shared" si="84"/>
        <v>#N/A</v>
      </c>
      <c r="EO127" s="330" t="e">
        <f t="shared" si="85"/>
        <v>#N/A</v>
      </c>
      <c r="EP127" s="330" t="e">
        <f t="shared" si="86"/>
        <v>#N/A</v>
      </c>
      <c r="EQ127" s="330" t="e">
        <f t="shared" si="87"/>
        <v>#N/A</v>
      </c>
      <c r="ER127" s="330" t="e">
        <f t="shared" si="88"/>
        <v>#N/A</v>
      </c>
      <c r="ES127" s="330"/>
      <c r="ET127" s="331">
        <f t="shared" si="201"/>
        <v>0</v>
      </c>
      <c r="EU127" s="325" t="e">
        <f t="shared" si="202"/>
        <v>#N/A</v>
      </c>
      <c r="EV127" s="325">
        <f t="shared" si="203"/>
        <v>0</v>
      </c>
      <c r="EW127" s="325">
        <f t="shared" si="204"/>
        <v>1</v>
      </c>
      <c r="EX127" s="334">
        <f t="shared" si="89"/>
        <v>736.59999999999991</v>
      </c>
      <c r="EY127" s="325">
        <f t="shared" si="205"/>
        <v>0</v>
      </c>
      <c r="EZ127" s="325">
        <f t="shared" si="206"/>
        <v>0</v>
      </c>
      <c r="FA127" s="325">
        <f t="shared" si="207"/>
        <v>0</v>
      </c>
      <c r="FB127" s="325">
        <f t="shared" si="208"/>
        <v>0</v>
      </c>
      <c r="FC127" s="325">
        <f t="shared" si="209"/>
        <v>0</v>
      </c>
      <c r="FD127" s="331">
        <f t="shared" si="210"/>
        <v>0</v>
      </c>
      <c r="FE127" s="331">
        <f t="shared" si="211"/>
        <v>0</v>
      </c>
      <c r="FF127" s="331">
        <f t="shared" si="212"/>
        <v>0</v>
      </c>
      <c r="FG127" s="331">
        <f t="shared" si="213"/>
        <v>0</v>
      </c>
      <c r="FH127" s="331">
        <f t="shared" si="214"/>
        <v>0</v>
      </c>
      <c r="FI127" s="331">
        <f t="shared" si="215"/>
        <v>0</v>
      </c>
      <c r="FJ127" s="331">
        <f t="shared" si="216"/>
        <v>0</v>
      </c>
      <c r="FK127" s="331">
        <f t="shared" si="217"/>
        <v>0</v>
      </c>
      <c r="FL127" s="331">
        <f t="shared" si="218"/>
        <v>0</v>
      </c>
      <c r="FM127" s="331">
        <f t="shared" si="219"/>
        <v>0</v>
      </c>
      <c r="FN127" s="331">
        <f t="shared" si="220"/>
        <v>0</v>
      </c>
      <c r="FO127" s="331">
        <f t="shared" si="221"/>
        <v>0</v>
      </c>
      <c r="FP127" s="331">
        <f t="shared" si="222"/>
        <v>0</v>
      </c>
      <c r="FQ127" s="331">
        <f t="shared" si="223"/>
        <v>0</v>
      </c>
      <c r="FR127" s="331">
        <f t="shared" si="224"/>
        <v>0</v>
      </c>
      <c r="FS127" s="329"/>
      <c r="FT127" s="325"/>
      <c r="FU127" s="325">
        <f t="shared" si="90"/>
        <v>0</v>
      </c>
      <c r="FV127" s="325">
        <v>29</v>
      </c>
      <c r="FW127" s="330" t="e">
        <f t="shared" si="91"/>
        <v>#N/A</v>
      </c>
      <c r="FX127" s="330" t="e">
        <f t="shared" si="92"/>
        <v>#N/A</v>
      </c>
      <c r="FY127" s="330" t="e">
        <f t="shared" si="93"/>
        <v>#N/A</v>
      </c>
      <c r="FZ127" s="330" t="e">
        <f t="shared" si="94"/>
        <v>#N/A</v>
      </c>
      <c r="GA127" s="330" t="e">
        <f t="shared" si="95"/>
        <v>#N/A</v>
      </c>
      <c r="GB127" s="330"/>
      <c r="GC127" s="331">
        <f t="shared" si="225"/>
        <v>0</v>
      </c>
      <c r="GD127" s="325" t="e">
        <f t="shared" si="226"/>
        <v>#N/A</v>
      </c>
      <c r="GE127" s="325">
        <f t="shared" si="227"/>
        <v>0</v>
      </c>
      <c r="GF127" s="325">
        <f t="shared" si="228"/>
        <v>1</v>
      </c>
      <c r="GG127" s="334">
        <f t="shared" si="96"/>
        <v>736.59999999999991</v>
      </c>
      <c r="GH127" s="325">
        <f t="shared" si="229"/>
        <v>0</v>
      </c>
      <c r="GI127" s="325">
        <f t="shared" si="230"/>
        <v>0</v>
      </c>
      <c r="GJ127" s="325">
        <f t="shared" si="231"/>
        <v>0</v>
      </c>
      <c r="GK127" s="325">
        <f t="shared" si="232"/>
        <v>0</v>
      </c>
      <c r="GL127" s="325">
        <f t="shared" si="233"/>
        <v>0</v>
      </c>
      <c r="GM127" s="331">
        <f t="shared" si="234"/>
        <v>0</v>
      </c>
      <c r="GN127" s="331">
        <f t="shared" si="235"/>
        <v>0</v>
      </c>
      <c r="GO127" s="331">
        <f t="shared" si="236"/>
        <v>0</v>
      </c>
      <c r="GP127" s="331">
        <f t="shared" si="237"/>
        <v>0</v>
      </c>
      <c r="GQ127" s="331">
        <f t="shared" si="238"/>
        <v>0</v>
      </c>
      <c r="GR127" s="331">
        <f t="shared" si="239"/>
        <v>0</v>
      </c>
      <c r="GS127" s="331">
        <f t="shared" si="240"/>
        <v>0</v>
      </c>
      <c r="GT127" s="331">
        <f t="shared" si="241"/>
        <v>0</v>
      </c>
      <c r="GU127" s="331">
        <f t="shared" si="242"/>
        <v>0</v>
      </c>
      <c r="GV127" s="331">
        <f t="shared" si="243"/>
        <v>0</v>
      </c>
      <c r="GW127" s="331">
        <f t="shared" si="244"/>
        <v>0</v>
      </c>
      <c r="GX127" s="331">
        <f t="shared" si="245"/>
        <v>0</v>
      </c>
      <c r="GY127" s="331">
        <f t="shared" si="246"/>
        <v>0</v>
      </c>
      <c r="GZ127" s="331">
        <f t="shared" si="247"/>
        <v>0</v>
      </c>
      <c r="HA127" s="331">
        <f t="shared" si="248"/>
        <v>0</v>
      </c>
      <c r="HB127" s="329"/>
      <c r="HC127" s="325"/>
      <c r="HD127" s="325">
        <f t="shared" si="97"/>
        <v>0</v>
      </c>
      <c r="HE127" s="325">
        <v>29</v>
      </c>
      <c r="HF127" s="330" t="e">
        <f t="shared" si="98"/>
        <v>#N/A</v>
      </c>
      <c r="HG127" s="330" t="e">
        <f t="shared" si="99"/>
        <v>#N/A</v>
      </c>
      <c r="HH127" s="330" t="e">
        <f t="shared" si="100"/>
        <v>#N/A</v>
      </c>
      <c r="HI127" s="330" t="e">
        <f t="shared" si="101"/>
        <v>#N/A</v>
      </c>
      <c r="HJ127" s="330" t="e">
        <f t="shared" si="102"/>
        <v>#N/A</v>
      </c>
      <c r="HK127" s="330"/>
      <c r="HL127" s="331">
        <f t="shared" si="249"/>
        <v>0</v>
      </c>
      <c r="HM127" s="325" t="e">
        <f t="shared" si="250"/>
        <v>#N/A</v>
      </c>
      <c r="HN127" s="325">
        <f t="shared" si="251"/>
        <v>0</v>
      </c>
      <c r="HO127" s="325">
        <f t="shared" si="252"/>
        <v>1</v>
      </c>
      <c r="HP127" s="334">
        <f t="shared" si="103"/>
        <v>736.59999999999991</v>
      </c>
      <c r="HQ127" s="325">
        <f t="shared" si="253"/>
        <v>0</v>
      </c>
      <c r="HR127" s="325">
        <f t="shared" si="254"/>
        <v>0</v>
      </c>
      <c r="HS127" s="325">
        <f t="shared" si="255"/>
        <v>0</v>
      </c>
      <c r="HT127" s="325">
        <f t="shared" si="256"/>
        <v>0</v>
      </c>
      <c r="HU127" s="325">
        <f t="shared" si="257"/>
        <v>0</v>
      </c>
      <c r="HV127" s="331">
        <f t="shared" si="258"/>
        <v>0</v>
      </c>
      <c r="HW127" s="331">
        <f t="shared" si="259"/>
        <v>0</v>
      </c>
      <c r="HX127" s="331">
        <f t="shared" si="260"/>
        <v>0</v>
      </c>
      <c r="HY127" s="331">
        <f t="shared" si="261"/>
        <v>0</v>
      </c>
      <c r="HZ127" s="331">
        <f t="shared" si="262"/>
        <v>0</v>
      </c>
      <c r="IA127" s="331">
        <f t="shared" si="263"/>
        <v>0</v>
      </c>
      <c r="IB127" s="331">
        <f t="shared" si="264"/>
        <v>0</v>
      </c>
      <c r="IC127" s="331">
        <f t="shared" si="265"/>
        <v>0</v>
      </c>
      <c r="ID127" s="331">
        <f t="shared" si="266"/>
        <v>0</v>
      </c>
      <c r="IE127" s="331">
        <f t="shared" si="267"/>
        <v>0</v>
      </c>
      <c r="IF127" s="331">
        <f t="shared" si="268"/>
        <v>0</v>
      </c>
      <c r="IG127" s="331">
        <f t="shared" si="269"/>
        <v>0</v>
      </c>
      <c r="IH127" s="331">
        <f t="shared" si="270"/>
        <v>0</v>
      </c>
      <c r="II127" s="331">
        <f t="shared" si="271"/>
        <v>0</v>
      </c>
      <c r="IJ127" s="331">
        <f t="shared" si="272"/>
        <v>0</v>
      </c>
      <c r="IK127" s="329"/>
    </row>
    <row r="128" spans="2:245" x14ac:dyDescent="0.3">
      <c r="B128" s="325">
        <f t="shared" si="56"/>
        <v>0</v>
      </c>
      <c r="C128" s="325">
        <v>30</v>
      </c>
      <c r="D128" s="330" t="e">
        <f t="shared" si="57"/>
        <v>#N/A</v>
      </c>
      <c r="E128" s="330" t="e">
        <f t="shared" si="58"/>
        <v>#N/A</v>
      </c>
      <c r="F128" s="330" t="e">
        <f t="shared" si="59"/>
        <v>#N/A</v>
      </c>
      <c r="G128" s="386" t="e">
        <f t="shared" si="104"/>
        <v>#N/A</v>
      </c>
      <c r="H128" s="386" t="e">
        <f t="shared" si="60"/>
        <v>#N/A</v>
      </c>
      <c r="I128" s="330"/>
      <c r="J128" s="331">
        <f t="shared" si="105"/>
        <v>0</v>
      </c>
      <c r="K128" s="325" t="e">
        <f t="shared" si="106"/>
        <v>#N/A</v>
      </c>
      <c r="L128" s="325">
        <f t="shared" si="107"/>
        <v>0</v>
      </c>
      <c r="M128" s="325">
        <f t="shared" si="108"/>
        <v>1</v>
      </c>
      <c r="N128" s="334">
        <f t="shared" si="61"/>
        <v>762</v>
      </c>
      <c r="O128" s="325">
        <f t="shared" si="109"/>
        <v>0</v>
      </c>
      <c r="P128" s="325">
        <f t="shared" si="110"/>
        <v>0</v>
      </c>
      <c r="Q128" s="325">
        <f t="shared" si="111"/>
        <v>0</v>
      </c>
      <c r="R128" s="325">
        <f t="shared" si="112"/>
        <v>0</v>
      </c>
      <c r="S128" s="325">
        <f t="shared" si="113"/>
        <v>0</v>
      </c>
      <c r="T128" s="331">
        <f t="shared" si="114"/>
        <v>0</v>
      </c>
      <c r="U128" s="331">
        <f t="shared" si="115"/>
        <v>0</v>
      </c>
      <c r="V128" s="331">
        <f t="shared" si="116"/>
        <v>0</v>
      </c>
      <c r="W128" s="331">
        <f t="shared" si="117"/>
        <v>0</v>
      </c>
      <c r="X128" s="331">
        <f t="shared" si="118"/>
        <v>0</v>
      </c>
      <c r="Y128" s="331">
        <f t="shared" si="119"/>
        <v>0</v>
      </c>
      <c r="Z128" s="331">
        <f t="shared" si="120"/>
        <v>0</v>
      </c>
      <c r="AA128" s="331">
        <f t="shared" si="121"/>
        <v>0</v>
      </c>
      <c r="AB128" s="331">
        <f t="shared" si="122"/>
        <v>0</v>
      </c>
      <c r="AC128" s="331">
        <f t="shared" si="123"/>
        <v>0</v>
      </c>
      <c r="AD128" s="331">
        <f t="shared" si="124"/>
        <v>0</v>
      </c>
      <c r="AE128" s="331">
        <f t="shared" si="125"/>
        <v>0</v>
      </c>
      <c r="AF128" s="331">
        <f t="shared" si="126"/>
        <v>0</v>
      </c>
      <c r="AG128" s="331">
        <f t="shared" si="127"/>
        <v>0</v>
      </c>
      <c r="AH128" s="331">
        <f t="shared" si="128"/>
        <v>0</v>
      </c>
      <c r="AI128" s="329"/>
      <c r="AJ128" s="325"/>
      <c r="AK128" s="325">
        <f t="shared" si="62"/>
        <v>0</v>
      </c>
      <c r="AL128" s="325">
        <v>30</v>
      </c>
      <c r="AM128" s="330" t="e">
        <f t="shared" si="63"/>
        <v>#N/A</v>
      </c>
      <c r="AN128" s="330" t="e">
        <f t="shared" si="64"/>
        <v>#N/A</v>
      </c>
      <c r="AO128" s="330" t="e">
        <f t="shared" si="65"/>
        <v>#N/A</v>
      </c>
      <c r="AP128" s="330" t="e">
        <f t="shared" si="66"/>
        <v>#N/A</v>
      </c>
      <c r="AQ128" s="330" t="e">
        <f t="shared" si="67"/>
        <v>#N/A</v>
      </c>
      <c r="AR128" s="330"/>
      <c r="AS128" s="331">
        <f t="shared" si="129"/>
        <v>0</v>
      </c>
      <c r="AT128" s="325" t="e">
        <f t="shared" si="130"/>
        <v>#N/A</v>
      </c>
      <c r="AU128" s="325">
        <f t="shared" si="131"/>
        <v>0</v>
      </c>
      <c r="AV128" s="325">
        <f t="shared" si="132"/>
        <v>1</v>
      </c>
      <c r="AW128" s="334">
        <f t="shared" si="68"/>
        <v>762</v>
      </c>
      <c r="AX128" s="325">
        <f t="shared" si="133"/>
        <v>0</v>
      </c>
      <c r="AY128" s="325">
        <f t="shared" si="134"/>
        <v>0</v>
      </c>
      <c r="AZ128" s="325">
        <f t="shared" si="135"/>
        <v>0</v>
      </c>
      <c r="BA128" s="325">
        <f t="shared" si="136"/>
        <v>0</v>
      </c>
      <c r="BB128" s="325">
        <f t="shared" si="137"/>
        <v>0</v>
      </c>
      <c r="BC128" s="331">
        <f t="shared" si="138"/>
        <v>0</v>
      </c>
      <c r="BD128" s="331">
        <f t="shared" si="139"/>
        <v>0</v>
      </c>
      <c r="BE128" s="331">
        <f t="shared" si="140"/>
        <v>0</v>
      </c>
      <c r="BF128" s="331">
        <f t="shared" si="141"/>
        <v>0</v>
      </c>
      <c r="BG128" s="331">
        <f t="shared" si="142"/>
        <v>0</v>
      </c>
      <c r="BH128" s="331">
        <f t="shared" si="143"/>
        <v>0</v>
      </c>
      <c r="BI128" s="331">
        <f t="shared" si="144"/>
        <v>0</v>
      </c>
      <c r="BJ128" s="331">
        <f t="shared" si="145"/>
        <v>0</v>
      </c>
      <c r="BK128" s="331">
        <f t="shared" si="146"/>
        <v>0</v>
      </c>
      <c r="BL128" s="331">
        <f t="shared" si="147"/>
        <v>0</v>
      </c>
      <c r="BM128" s="331">
        <f t="shared" si="148"/>
        <v>0</v>
      </c>
      <c r="BN128" s="331">
        <f t="shared" si="149"/>
        <v>0</v>
      </c>
      <c r="BO128" s="331">
        <f t="shared" si="150"/>
        <v>0</v>
      </c>
      <c r="BP128" s="331">
        <f t="shared" si="151"/>
        <v>0</v>
      </c>
      <c r="BQ128" s="331">
        <f t="shared" si="152"/>
        <v>0</v>
      </c>
      <c r="BR128" s="329"/>
      <c r="BS128" s="325"/>
      <c r="BT128" s="325">
        <f t="shared" si="69"/>
        <v>0</v>
      </c>
      <c r="BU128" s="325">
        <v>30</v>
      </c>
      <c r="BV128" s="330" t="e">
        <f t="shared" si="70"/>
        <v>#N/A</v>
      </c>
      <c r="BW128" s="330" t="e">
        <f t="shared" si="71"/>
        <v>#N/A</v>
      </c>
      <c r="BX128" s="330" t="e">
        <f t="shared" si="72"/>
        <v>#N/A</v>
      </c>
      <c r="BY128" s="330" t="e">
        <f t="shared" si="73"/>
        <v>#N/A</v>
      </c>
      <c r="BZ128" s="330" t="e">
        <f t="shared" si="74"/>
        <v>#N/A</v>
      </c>
      <c r="CA128" s="330"/>
      <c r="CB128" s="331">
        <f t="shared" si="153"/>
        <v>0</v>
      </c>
      <c r="CC128" s="325" t="e">
        <f t="shared" si="154"/>
        <v>#N/A</v>
      </c>
      <c r="CD128" s="325">
        <f t="shared" si="155"/>
        <v>0</v>
      </c>
      <c r="CE128" s="325">
        <f t="shared" si="156"/>
        <v>1</v>
      </c>
      <c r="CF128" s="334">
        <f t="shared" si="75"/>
        <v>762</v>
      </c>
      <c r="CG128" s="325">
        <f t="shared" si="157"/>
        <v>0</v>
      </c>
      <c r="CH128" s="325">
        <f t="shared" si="158"/>
        <v>0</v>
      </c>
      <c r="CI128" s="325">
        <f t="shared" si="159"/>
        <v>0</v>
      </c>
      <c r="CJ128" s="325">
        <f t="shared" si="160"/>
        <v>0</v>
      </c>
      <c r="CK128" s="325">
        <f t="shared" si="161"/>
        <v>0</v>
      </c>
      <c r="CL128" s="331">
        <f t="shared" si="162"/>
        <v>0</v>
      </c>
      <c r="CM128" s="331">
        <f t="shared" si="163"/>
        <v>0</v>
      </c>
      <c r="CN128" s="331">
        <f t="shared" si="164"/>
        <v>0</v>
      </c>
      <c r="CO128" s="331">
        <f t="shared" si="165"/>
        <v>0</v>
      </c>
      <c r="CP128" s="331">
        <f t="shared" si="166"/>
        <v>0</v>
      </c>
      <c r="CQ128" s="331">
        <f t="shared" si="167"/>
        <v>0</v>
      </c>
      <c r="CR128" s="331">
        <f t="shared" si="168"/>
        <v>0</v>
      </c>
      <c r="CS128" s="331">
        <f t="shared" si="169"/>
        <v>0</v>
      </c>
      <c r="CT128" s="331">
        <f t="shared" si="170"/>
        <v>0</v>
      </c>
      <c r="CU128" s="331">
        <f t="shared" si="171"/>
        <v>0</v>
      </c>
      <c r="CV128" s="331">
        <f t="shared" si="172"/>
        <v>0</v>
      </c>
      <c r="CW128" s="331">
        <f t="shared" si="173"/>
        <v>0</v>
      </c>
      <c r="CX128" s="331">
        <f t="shared" si="174"/>
        <v>0</v>
      </c>
      <c r="CY128" s="331">
        <f t="shared" si="175"/>
        <v>0</v>
      </c>
      <c r="CZ128" s="331">
        <f t="shared" si="176"/>
        <v>0</v>
      </c>
      <c r="DA128" s="329"/>
      <c r="DB128" s="325"/>
      <c r="DC128" s="325">
        <f t="shared" si="76"/>
        <v>0</v>
      </c>
      <c r="DD128" s="325">
        <v>30</v>
      </c>
      <c r="DE128" s="330" t="e">
        <f t="shared" si="77"/>
        <v>#N/A</v>
      </c>
      <c r="DF128" s="330" t="e">
        <f t="shared" si="78"/>
        <v>#N/A</v>
      </c>
      <c r="DG128" s="330" t="e">
        <f t="shared" si="79"/>
        <v>#N/A</v>
      </c>
      <c r="DH128" s="330" t="e">
        <f t="shared" si="80"/>
        <v>#N/A</v>
      </c>
      <c r="DI128" s="330" t="e">
        <f t="shared" si="81"/>
        <v>#N/A</v>
      </c>
      <c r="DJ128" s="330"/>
      <c r="DK128" s="331">
        <f t="shared" si="177"/>
        <v>0</v>
      </c>
      <c r="DL128" s="325" t="e">
        <f t="shared" si="178"/>
        <v>#N/A</v>
      </c>
      <c r="DM128" s="325">
        <f t="shared" si="179"/>
        <v>0</v>
      </c>
      <c r="DN128" s="325">
        <f t="shared" si="180"/>
        <v>1</v>
      </c>
      <c r="DO128" s="334">
        <f t="shared" si="82"/>
        <v>762</v>
      </c>
      <c r="DP128" s="325">
        <f t="shared" si="181"/>
        <v>0</v>
      </c>
      <c r="DQ128" s="325">
        <f t="shared" si="182"/>
        <v>0</v>
      </c>
      <c r="DR128" s="325">
        <f t="shared" si="183"/>
        <v>0</v>
      </c>
      <c r="DS128" s="325">
        <f t="shared" si="184"/>
        <v>0</v>
      </c>
      <c r="DT128" s="325">
        <f t="shared" si="185"/>
        <v>0</v>
      </c>
      <c r="DU128" s="331">
        <f t="shared" si="186"/>
        <v>0</v>
      </c>
      <c r="DV128" s="331">
        <f t="shared" si="187"/>
        <v>0</v>
      </c>
      <c r="DW128" s="331">
        <f t="shared" si="188"/>
        <v>0</v>
      </c>
      <c r="DX128" s="331">
        <f t="shared" si="189"/>
        <v>0</v>
      </c>
      <c r="DY128" s="331">
        <f t="shared" si="190"/>
        <v>0</v>
      </c>
      <c r="DZ128" s="331">
        <f t="shared" si="191"/>
        <v>0</v>
      </c>
      <c r="EA128" s="331">
        <f t="shared" si="192"/>
        <v>0</v>
      </c>
      <c r="EB128" s="331">
        <f t="shared" si="193"/>
        <v>0</v>
      </c>
      <c r="EC128" s="331">
        <f t="shared" si="194"/>
        <v>0</v>
      </c>
      <c r="ED128" s="331">
        <f t="shared" si="195"/>
        <v>0</v>
      </c>
      <c r="EE128" s="331">
        <f t="shared" si="196"/>
        <v>0</v>
      </c>
      <c r="EF128" s="331">
        <f t="shared" si="197"/>
        <v>0</v>
      </c>
      <c r="EG128" s="331">
        <f t="shared" si="198"/>
        <v>0</v>
      </c>
      <c r="EH128" s="331">
        <f t="shared" si="199"/>
        <v>0</v>
      </c>
      <c r="EI128" s="331">
        <f t="shared" si="200"/>
        <v>0</v>
      </c>
      <c r="EJ128" s="329"/>
      <c r="EK128" s="325"/>
      <c r="EL128" s="325">
        <f t="shared" si="83"/>
        <v>0</v>
      </c>
      <c r="EM128" s="325">
        <v>30</v>
      </c>
      <c r="EN128" s="330" t="e">
        <f t="shared" si="84"/>
        <v>#N/A</v>
      </c>
      <c r="EO128" s="330" t="e">
        <f t="shared" si="85"/>
        <v>#N/A</v>
      </c>
      <c r="EP128" s="330" t="e">
        <f t="shared" si="86"/>
        <v>#N/A</v>
      </c>
      <c r="EQ128" s="330" t="e">
        <f t="shared" si="87"/>
        <v>#N/A</v>
      </c>
      <c r="ER128" s="330" t="e">
        <f t="shared" si="88"/>
        <v>#N/A</v>
      </c>
      <c r="ES128" s="330"/>
      <c r="ET128" s="331">
        <f t="shared" si="201"/>
        <v>0</v>
      </c>
      <c r="EU128" s="325" t="e">
        <f t="shared" si="202"/>
        <v>#N/A</v>
      </c>
      <c r="EV128" s="325">
        <f t="shared" si="203"/>
        <v>0</v>
      </c>
      <c r="EW128" s="325">
        <f t="shared" si="204"/>
        <v>1</v>
      </c>
      <c r="EX128" s="334">
        <f t="shared" si="89"/>
        <v>762</v>
      </c>
      <c r="EY128" s="325">
        <f t="shared" si="205"/>
        <v>0</v>
      </c>
      <c r="EZ128" s="325">
        <f t="shared" si="206"/>
        <v>0</v>
      </c>
      <c r="FA128" s="325">
        <f t="shared" si="207"/>
        <v>0</v>
      </c>
      <c r="FB128" s="325">
        <f t="shared" si="208"/>
        <v>0</v>
      </c>
      <c r="FC128" s="325">
        <f t="shared" si="209"/>
        <v>0</v>
      </c>
      <c r="FD128" s="331">
        <f t="shared" si="210"/>
        <v>0</v>
      </c>
      <c r="FE128" s="331">
        <f t="shared" si="211"/>
        <v>0</v>
      </c>
      <c r="FF128" s="331">
        <f t="shared" si="212"/>
        <v>0</v>
      </c>
      <c r="FG128" s="331">
        <f t="shared" si="213"/>
        <v>0</v>
      </c>
      <c r="FH128" s="331">
        <f t="shared" si="214"/>
        <v>0</v>
      </c>
      <c r="FI128" s="331">
        <f t="shared" si="215"/>
        <v>0</v>
      </c>
      <c r="FJ128" s="331">
        <f t="shared" si="216"/>
        <v>0</v>
      </c>
      <c r="FK128" s="331">
        <f t="shared" si="217"/>
        <v>0</v>
      </c>
      <c r="FL128" s="331">
        <f t="shared" si="218"/>
        <v>0</v>
      </c>
      <c r="FM128" s="331">
        <f t="shared" si="219"/>
        <v>0</v>
      </c>
      <c r="FN128" s="331">
        <f t="shared" si="220"/>
        <v>0</v>
      </c>
      <c r="FO128" s="331">
        <f t="shared" si="221"/>
        <v>0</v>
      </c>
      <c r="FP128" s="331">
        <f t="shared" si="222"/>
        <v>0</v>
      </c>
      <c r="FQ128" s="331">
        <f t="shared" si="223"/>
        <v>0</v>
      </c>
      <c r="FR128" s="331">
        <f t="shared" si="224"/>
        <v>0</v>
      </c>
      <c r="FS128" s="329"/>
      <c r="FT128" s="325"/>
      <c r="FU128" s="325">
        <f t="shared" si="90"/>
        <v>0</v>
      </c>
      <c r="FV128" s="325">
        <v>30</v>
      </c>
      <c r="FW128" s="330" t="e">
        <f t="shared" si="91"/>
        <v>#N/A</v>
      </c>
      <c r="FX128" s="330" t="e">
        <f t="shared" si="92"/>
        <v>#N/A</v>
      </c>
      <c r="FY128" s="330" t="e">
        <f t="shared" si="93"/>
        <v>#N/A</v>
      </c>
      <c r="FZ128" s="330" t="e">
        <f t="shared" si="94"/>
        <v>#N/A</v>
      </c>
      <c r="GA128" s="330" t="e">
        <f t="shared" si="95"/>
        <v>#N/A</v>
      </c>
      <c r="GB128" s="330"/>
      <c r="GC128" s="331">
        <f t="shared" si="225"/>
        <v>0</v>
      </c>
      <c r="GD128" s="325" t="e">
        <f t="shared" si="226"/>
        <v>#N/A</v>
      </c>
      <c r="GE128" s="325">
        <f t="shared" si="227"/>
        <v>0</v>
      </c>
      <c r="GF128" s="325">
        <f t="shared" si="228"/>
        <v>1</v>
      </c>
      <c r="GG128" s="334">
        <f t="shared" si="96"/>
        <v>762</v>
      </c>
      <c r="GH128" s="325">
        <f t="shared" si="229"/>
        <v>0</v>
      </c>
      <c r="GI128" s="325">
        <f t="shared" si="230"/>
        <v>0</v>
      </c>
      <c r="GJ128" s="325">
        <f t="shared" si="231"/>
        <v>0</v>
      </c>
      <c r="GK128" s="325">
        <f t="shared" si="232"/>
        <v>0</v>
      </c>
      <c r="GL128" s="325">
        <f t="shared" si="233"/>
        <v>0</v>
      </c>
      <c r="GM128" s="331">
        <f t="shared" si="234"/>
        <v>0</v>
      </c>
      <c r="GN128" s="331">
        <f t="shared" si="235"/>
        <v>0</v>
      </c>
      <c r="GO128" s="331">
        <f t="shared" si="236"/>
        <v>0</v>
      </c>
      <c r="GP128" s="331">
        <f t="shared" si="237"/>
        <v>0</v>
      </c>
      <c r="GQ128" s="331">
        <f t="shared" si="238"/>
        <v>0</v>
      </c>
      <c r="GR128" s="331">
        <f t="shared" si="239"/>
        <v>0</v>
      </c>
      <c r="GS128" s="331">
        <f t="shared" si="240"/>
        <v>0</v>
      </c>
      <c r="GT128" s="331">
        <f t="shared" si="241"/>
        <v>0</v>
      </c>
      <c r="GU128" s="331">
        <f t="shared" si="242"/>
        <v>0</v>
      </c>
      <c r="GV128" s="331">
        <f t="shared" si="243"/>
        <v>0</v>
      </c>
      <c r="GW128" s="331">
        <f t="shared" si="244"/>
        <v>0</v>
      </c>
      <c r="GX128" s="331">
        <f t="shared" si="245"/>
        <v>0</v>
      </c>
      <c r="GY128" s="331">
        <f t="shared" si="246"/>
        <v>0</v>
      </c>
      <c r="GZ128" s="331">
        <f t="shared" si="247"/>
        <v>0</v>
      </c>
      <c r="HA128" s="331">
        <f t="shared" si="248"/>
        <v>0</v>
      </c>
      <c r="HB128" s="329"/>
      <c r="HC128" s="325"/>
      <c r="HD128" s="325">
        <f t="shared" si="97"/>
        <v>0</v>
      </c>
      <c r="HE128" s="325">
        <v>30</v>
      </c>
      <c r="HF128" s="330" t="e">
        <f t="shared" si="98"/>
        <v>#N/A</v>
      </c>
      <c r="HG128" s="330" t="e">
        <f t="shared" si="99"/>
        <v>#N/A</v>
      </c>
      <c r="HH128" s="330" t="e">
        <f t="shared" si="100"/>
        <v>#N/A</v>
      </c>
      <c r="HI128" s="330" t="e">
        <f t="shared" si="101"/>
        <v>#N/A</v>
      </c>
      <c r="HJ128" s="330" t="e">
        <f t="shared" si="102"/>
        <v>#N/A</v>
      </c>
      <c r="HK128" s="330"/>
      <c r="HL128" s="331">
        <f t="shared" si="249"/>
        <v>0</v>
      </c>
      <c r="HM128" s="325" t="e">
        <f t="shared" si="250"/>
        <v>#N/A</v>
      </c>
      <c r="HN128" s="325">
        <f t="shared" si="251"/>
        <v>0</v>
      </c>
      <c r="HO128" s="325">
        <f t="shared" si="252"/>
        <v>1</v>
      </c>
      <c r="HP128" s="334">
        <f t="shared" si="103"/>
        <v>762</v>
      </c>
      <c r="HQ128" s="325">
        <f t="shared" si="253"/>
        <v>0</v>
      </c>
      <c r="HR128" s="325">
        <f t="shared" si="254"/>
        <v>0</v>
      </c>
      <c r="HS128" s="325">
        <f t="shared" si="255"/>
        <v>0</v>
      </c>
      <c r="HT128" s="325">
        <f t="shared" si="256"/>
        <v>0</v>
      </c>
      <c r="HU128" s="325">
        <f t="shared" si="257"/>
        <v>0</v>
      </c>
      <c r="HV128" s="331">
        <f t="shared" si="258"/>
        <v>0</v>
      </c>
      <c r="HW128" s="331">
        <f t="shared" si="259"/>
        <v>0</v>
      </c>
      <c r="HX128" s="331">
        <f t="shared" si="260"/>
        <v>0</v>
      </c>
      <c r="HY128" s="331">
        <f t="shared" si="261"/>
        <v>0</v>
      </c>
      <c r="HZ128" s="331">
        <f t="shared" si="262"/>
        <v>0</v>
      </c>
      <c r="IA128" s="331">
        <f t="shared" si="263"/>
        <v>0</v>
      </c>
      <c r="IB128" s="331">
        <f t="shared" si="264"/>
        <v>0</v>
      </c>
      <c r="IC128" s="331">
        <f t="shared" si="265"/>
        <v>0</v>
      </c>
      <c r="ID128" s="331">
        <f t="shared" si="266"/>
        <v>0</v>
      </c>
      <c r="IE128" s="331">
        <f t="shared" si="267"/>
        <v>0</v>
      </c>
      <c r="IF128" s="331">
        <f t="shared" si="268"/>
        <v>0</v>
      </c>
      <c r="IG128" s="331">
        <f t="shared" si="269"/>
        <v>0</v>
      </c>
      <c r="IH128" s="331">
        <f t="shared" si="270"/>
        <v>0</v>
      </c>
      <c r="II128" s="331">
        <f t="shared" si="271"/>
        <v>0</v>
      </c>
      <c r="IJ128" s="331">
        <f t="shared" si="272"/>
        <v>0</v>
      </c>
      <c r="IK128" s="329"/>
    </row>
    <row r="129" spans="2:245" x14ac:dyDescent="0.3">
      <c r="B129" s="325">
        <f t="shared" si="56"/>
        <v>0</v>
      </c>
      <c r="C129" s="325">
        <v>31</v>
      </c>
      <c r="D129" s="330" t="e">
        <f t="shared" si="57"/>
        <v>#N/A</v>
      </c>
      <c r="E129" s="330" t="e">
        <f t="shared" si="58"/>
        <v>#N/A</v>
      </c>
      <c r="F129" s="330" t="e">
        <f t="shared" si="59"/>
        <v>#N/A</v>
      </c>
      <c r="G129" s="386" t="e">
        <f t="shared" si="104"/>
        <v>#N/A</v>
      </c>
      <c r="H129" s="386" t="e">
        <f t="shared" si="60"/>
        <v>#N/A</v>
      </c>
      <c r="I129" s="330"/>
      <c r="J129" s="331">
        <f t="shared" si="105"/>
        <v>0</v>
      </c>
      <c r="K129" s="325" t="e">
        <f t="shared" si="106"/>
        <v>#N/A</v>
      </c>
      <c r="L129" s="325">
        <f t="shared" si="107"/>
        <v>0</v>
      </c>
      <c r="M129" s="325">
        <f t="shared" si="108"/>
        <v>1</v>
      </c>
      <c r="N129" s="334">
        <f t="shared" si="61"/>
        <v>787.4</v>
      </c>
      <c r="O129" s="325">
        <f t="shared" si="109"/>
        <v>0</v>
      </c>
      <c r="P129" s="325">
        <f t="shared" si="110"/>
        <v>0</v>
      </c>
      <c r="Q129" s="325">
        <f t="shared" si="111"/>
        <v>0</v>
      </c>
      <c r="R129" s="325">
        <f t="shared" si="112"/>
        <v>0</v>
      </c>
      <c r="S129" s="325">
        <f t="shared" si="113"/>
        <v>0</v>
      </c>
      <c r="T129" s="331">
        <f t="shared" si="114"/>
        <v>0</v>
      </c>
      <c r="U129" s="331">
        <f t="shared" si="115"/>
        <v>0</v>
      </c>
      <c r="V129" s="331">
        <f t="shared" si="116"/>
        <v>0</v>
      </c>
      <c r="W129" s="331">
        <f t="shared" si="117"/>
        <v>0</v>
      </c>
      <c r="X129" s="331">
        <f t="shared" si="118"/>
        <v>0</v>
      </c>
      <c r="Y129" s="331">
        <f t="shared" si="119"/>
        <v>0</v>
      </c>
      <c r="Z129" s="331">
        <f t="shared" si="120"/>
        <v>0</v>
      </c>
      <c r="AA129" s="331">
        <f t="shared" si="121"/>
        <v>0</v>
      </c>
      <c r="AB129" s="331">
        <f t="shared" si="122"/>
        <v>0</v>
      </c>
      <c r="AC129" s="331">
        <f t="shared" si="123"/>
        <v>0</v>
      </c>
      <c r="AD129" s="331">
        <f t="shared" si="124"/>
        <v>0</v>
      </c>
      <c r="AE129" s="331">
        <f t="shared" si="125"/>
        <v>0</v>
      </c>
      <c r="AF129" s="331">
        <f t="shared" si="126"/>
        <v>0</v>
      </c>
      <c r="AG129" s="331">
        <f t="shared" si="127"/>
        <v>0</v>
      </c>
      <c r="AH129" s="331">
        <f t="shared" si="128"/>
        <v>0</v>
      </c>
      <c r="AI129" s="329"/>
      <c r="AJ129" s="325"/>
      <c r="AK129" s="325">
        <f t="shared" si="62"/>
        <v>0</v>
      </c>
      <c r="AL129" s="325">
        <v>31</v>
      </c>
      <c r="AM129" s="330" t="e">
        <f t="shared" si="63"/>
        <v>#N/A</v>
      </c>
      <c r="AN129" s="330" t="e">
        <f t="shared" si="64"/>
        <v>#N/A</v>
      </c>
      <c r="AO129" s="330" t="e">
        <f t="shared" si="65"/>
        <v>#N/A</v>
      </c>
      <c r="AP129" s="330" t="e">
        <f t="shared" si="66"/>
        <v>#N/A</v>
      </c>
      <c r="AQ129" s="330" t="e">
        <f t="shared" si="67"/>
        <v>#N/A</v>
      </c>
      <c r="AR129" s="330"/>
      <c r="AS129" s="331">
        <f t="shared" si="129"/>
        <v>0</v>
      </c>
      <c r="AT129" s="325" t="e">
        <f t="shared" si="130"/>
        <v>#N/A</v>
      </c>
      <c r="AU129" s="325">
        <f t="shared" si="131"/>
        <v>0</v>
      </c>
      <c r="AV129" s="325">
        <f t="shared" si="132"/>
        <v>1</v>
      </c>
      <c r="AW129" s="334">
        <f t="shared" si="68"/>
        <v>787.4</v>
      </c>
      <c r="AX129" s="325">
        <f t="shared" si="133"/>
        <v>0</v>
      </c>
      <c r="AY129" s="325">
        <f t="shared" si="134"/>
        <v>0</v>
      </c>
      <c r="AZ129" s="325">
        <f t="shared" si="135"/>
        <v>0</v>
      </c>
      <c r="BA129" s="325">
        <f t="shared" si="136"/>
        <v>0</v>
      </c>
      <c r="BB129" s="325">
        <f t="shared" si="137"/>
        <v>0</v>
      </c>
      <c r="BC129" s="331">
        <f t="shared" si="138"/>
        <v>0</v>
      </c>
      <c r="BD129" s="331">
        <f t="shared" si="139"/>
        <v>0</v>
      </c>
      <c r="BE129" s="331">
        <f t="shared" si="140"/>
        <v>0</v>
      </c>
      <c r="BF129" s="331">
        <f t="shared" si="141"/>
        <v>0</v>
      </c>
      <c r="BG129" s="331">
        <f t="shared" si="142"/>
        <v>0</v>
      </c>
      <c r="BH129" s="331">
        <f t="shared" si="143"/>
        <v>0</v>
      </c>
      <c r="BI129" s="331">
        <f t="shared" si="144"/>
        <v>0</v>
      </c>
      <c r="BJ129" s="331">
        <f t="shared" si="145"/>
        <v>0</v>
      </c>
      <c r="BK129" s="331">
        <f t="shared" si="146"/>
        <v>0</v>
      </c>
      <c r="BL129" s="331">
        <f t="shared" si="147"/>
        <v>0</v>
      </c>
      <c r="BM129" s="331">
        <f t="shared" si="148"/>
        <v>0</v>
      </c>
      <c r="BN129" s="331">
        <f t="shared" si="149"/>
        <v>0</v>
      </c>
      <c r="BO129" s="331">
        <f t="shared" si="150"/>
        <v>0</v>
      </c>
      <c r="BP129" s="331">
        <f t="shared" si="151"/>
        <v>0</v>
      </c>
      <c r="BQ129" s="331">
        <f t="shared" si="152"/>
        <v>0</v>
      </c>
      <c r="BR129" s="329"/>
      <c r="BS129" s="325"/>
      <c r="BT129" s="325">
        <f t="shared" si="69"/>
        <v>0</v>
      </c>
      <c r="BU129" s="325">
        <v>31</v>
      </c>
      <c r="BV129" s="330" t="e">
        <f t="shared" si="70"/>
        <v>#N/A</v>
      </c>
      <c r="BW129" s="330" t="e">
        <f t="shared" si="71"/>
        <v>#N/A</v>
      </c>
      <c r="BX129" s="330" t="e">
        <f t="shared" si="72"/>
        <v>#N/A</v>
      </c>
      <c r="BY129" s="330" t="e">
        <f t="shared" si="73"/>
        <v>#N/A</v>
      </c>
      <c r="BZ129" s="330" t="e">
        <f t="shared" si="74"/>
        <v>#N/A</v>
      </c>
      <c r="CA129" s="330"/>
      <c r="CB129" s="331">
        <f t="shared" si="153"/>
        <v>0</v>
      </c>
      <c r="CC129" s="325" t="e">
        <f t="shared" si="154"/>
        <v>#N/A</v>
      </c>
      <c r="CD129" s="325">
        <f t="shared" si="155"/>
        <v>0</v>
      </c>
      <c r="CE129" s="325">
        <f t="shared" si="156"/>
        <v>1</v>
      </c>
      <c r="CF129" s="334">
        <f t="shared" si="75"/>
        <v>787.4</v>
      </c>
      <c r="CG129" s="325">
        <f t="shared" si="157"/>
        <v>0</v>
      </c>
      <c r="CH129" s="325">
        <f t="shared" si="158"/>
        <v>0</v>
      </c>
      <c r="CI129" s="325">
        <f t="shared" si="159"/>
        <v>0</v>
      </c>
      <c r="CJ129" s="325">
        <f t="shared" si="160"/>
        <v>0</v>
      </c>
      <c r="CK129" s="325">
        <f t="shared" si="161"/>
        <v>0</v>
      </c>
      <c r="CL129" s="331">
        <f t="shared" si="162"/>
        <v>0</v>
      </c>
      <c r="CM129" s="331">
        <f t="shared" si="163"/>
        <v>0</v>
      </c>
      <c r="CN129" s="331">
        <f t="shared" si="164"/>
        <v>0</v>
      </c>
      <c r="CO129" s="331">
        <f t="shared" si="165"/>
        <v>0</v>
      </c>
      <c r="CP129" s="331">
        <f t="shared" si="166"/>
        <v>0</v>
      </c>
      <c r="CQ129" s="331">
        <f t="shared" si="167"/>
        <v>0</v>
      </c>
      <c r="CR129" s="331">
        <f t="shared" si="168"/>
        <v>0</v>
      </c>
      <c r="CS129" s="331">
        <f t="shared" si="169"/>
        <v>0</v>
      </c>
      <c r="CT129" s="331">
        <f t="shared" si="170"/>
        <v>0</v>
      </c>
      <c r="CU129" s="331">
        <f t="shared" si="171"/>
        <v>0</v>
      </c>
      <c r="CV129" s="331">
        <f t="shared" si="172"/>
        <v>0</v>
      </c>
      <c r="CW129" s="331">
        <f t="shared" si="173"/>
        <v>0</v>
      </c>
      <c r="CX129" s="331">
        <f t="shared" si="174"/>
        <v>0</v>
      </c>
      <c r="CY129" s="331">
        <f t="shared" si="175"/>
        <v>0</v>
      </c>
      <c r="CZ129" s="331">
        <f t="shared" si="176"/>
        <v>0</v>
      </c>
      <c r="DA129" s="329"/>
      <c r="DB129" s="325"/>
      <c r="DC129" s="325">
        <f t="shared" si="76"/>
        <v>0</v>
      </c>
      <c r="DD129" s="325">
        <v>31</v>
      </c>
      <c r="DE129" s="330" t="e">
        <f t="shared" si="77"/>
        <v>#N/A</v>
      </c>
      <c r="DF129" s="330" t="e">
        <f t="shared" si="78"/>
        <v>#N/A</v>
      </c>
      <c r="DG129" s="330" t="e">
        <f t="shared" si="79"/>
        <v>#N/A</v>
      </c>
      <c r="DH129" s="330" t="e">
        <f t="shared" si="80"/>
        <v>#N/A</v>
      </c>
      <c r="DI129" s="330" t="e">
        <f t="shared" si="81"/>
        <v>#N/A</v>
      </c>
      <c r="DJ129" s="330"/>
      <c r="DK129" s="331">
        <f t="shared" si="177"/>
        <v>0</v>
      </c>
      <c r="DL129" s="325" t="e">
        <f t="shared" si="178"/>
        <v>#N/A</v>
      </c>
      <c r="DM129" s="325">
        <f t="shared" si="179"/>
        <v>0</v>
      </c>
      <c r="DN129" s="325">
        <f t="shared" si="180"/>
        <v>1</v>
      </c>
      <c r="DO129" s="334">
        <f t="shared" si="82"/>
        <v>787.4</v>
      </c>
      <c r="DP129" s="325">
        <f t="shared" si="181"/>
        <v>0</v>
      </c>
      <c r="DQ129" s="325">
        <f t="shared" si="182"/>
        <v>0</v>
      </c>
      <c r="DR129" s="325">
        <f t="shared" si="183"/>
        <v>0</v>
      </c>
      <c r="DS129" s="325">
        <f t="shared" si="184"/>
        <v>0</v>
      </c>
      <c r="DT129" s="325">
        <f t="shared" si="185"/>
        <v>0</v>
      </c>
      <c r="DU129" s="331">
        <f t="shared" si="186"/>
        <v>0</v>
      </c>
      <c r="DV129" s="331">
        <f t="shared" si="187"/>
        <v>0</v>
      </c>
      <c r="DW129" s="331">
        <f t="shared" si="188"/>
        <v>0</v>
      </c>
      <c r="DX129" s="331">
        <f t="shared" si="189"/>
        <v>0</v>
      </c>
      <c r="DY129" s="331">
        <f t="shared" si="190"/>
        <v>0</v>
      </c>
      <c r="DZ129" s="331">
        <f t="shared" si="191"/>
        <v>0</v>
      </c>
      <c r="EA129" s="331">
        <f t="shared" si="192"/>
        <v>0</v>
      </c>
      <c r="EB129" s="331">
        <f t="shared" si="193"/>
        <v>0</v>
      </c>
      <c r="EC129" s="331">
        <f t="shared" si="194"/>
        <v>0</v>
      </c>
      <c r="ED129" s="331">
        <f t="shared" si="195"/>
        <v>0</v>
      </c>
      <c r="EE129" s="331">
        <f t="shared" si="196"/>
        <v>0</v>
      </c>
      <c r="EF129" s="331">
        <f t="shared" si="197"/>
        <v>0</v>
      </c>
      <c r="EG129" s="331">
        <f t="shared" si="198"/>
        <v>0</v>
      </c>
      <c r="EH129" s="331">
        <f t="shared" si="199"/>
        <v>0</v>
      </c>
      <c r="EI129" s="331">
        <f t="shared" si="200"/>
        <v>0</v>
      </c>
      <c r="EJ129" s="329"/>
      <c r="EK129" s="325"/>
      <c r="EL129" s="325">
        <f t="shared" si="83"/>
        <v>0</v>
      </c>
      <c r="EM129" s="325">
        <v>31</v>
      </c>
      <c r="EN129" s="330" t="e">
        <f t="shared" si="84"/>
        <v>#N/A</v>
      </c>
      <c r="EO129" s="330" t="e">
        <f t="shared" si="85"/>
        <v>#N/A</v>
      </c>
      <c r="EP129" s="330" t="e">
        <f t="shared" si="86"/>
        <v>#N/A</v>
      </c>
      <c r="EQ129" s="330" t="e">
        <f t="shared" si="87"/>
        <v>#N/A</v>
      </c>
      <c r="ER129" s="330" t="e">
        <f t="shared" si="88"/>
        <v>#N/A</v>
      </c>
      <c r="ES129" s="330"/>
      <c r="ET129" s="331">
        <f t="shared" si="201"/>
        <v>0</v>
      </c>
      <c r="EU129" s="325" t="e">
        <f t="shared" si="202"/>
        <v>#N/A</v>
      </c>
      <c r="EV129" s="325">
        <f t="shared" si="203"/>
        <v>0</v>
      </c>
      <c r="EW129" s="325">
        <f t="shared" si="204"/>
        <v>1</v>
      </c>
      <c r="EX129" s="334">
        <f t="shared" si="89"/>
        <v>787.4</v>
      </c>
      <c r="EY129" s="325">
        <f t="shared" si="205"/>
        <v>0</v>
      </c>
      <c r="EZ129" s="325">
        <f t="shared" si="206"/>
        <v>0</v>
      </c>
      <c r="FA129" s="325">
        <f t="shared" si="207"/>
        <v>0</v>
      </c>
      <c r="FB129" s="325">
        <f t="shared" si="208"/>
        <v>0</v>
      </c>
      <c r="FC129" s="325">
        <f t="shared" si="209"/>
        <v>0</v>
      </c>
      <c r="FD129" s="331">
        <f t="shared" si="210"/>
        <v>0</v>
      </c>
      <c r="FE129" s="331">
        <f t="shared" si="211"/>
        <v>0</v>
      </c>
      <c r="FF129" s="331">
        <f t="shared" si="212"/>
        <v>0</v>
      </c>
      <c r="FG129" s="331">
        <f t="shared" si="213"/>
        <v>0</v>
      </c>
      <c r="FH129" s="331">
        <f t="shared" si="214"/>
        <v>0</v>
      </c>
      <c r="FI129" s="331">
        <f t="shared" si="215"/>
        <v>0</v>
      </c>
      <c r="FJ129" s="331">
        <f t="shared" si="216"/>
        <v>0</v>
      </c>
      <c r="FK129" s="331">
        <f t="shared" si="217"/>
        <v>0</v>
      </c>
      <c r="FL129" s="331">
        <f t="shared" si="218"/>
        <v>0</v>
      </c>
      <c r="FM129" s="331">
        <f t="shared" si="219"/>
        <v>0</v>
      </c>
      <c r="FN129" s="331">
        <f t="shared" si="220"/>
        <v>0</v>
      </c>
      <c r="FO129" s="331">
        <f t="shared" si="221"/>
        <v>0</v>
      </c>
      <c r="FP129" s="331">
        <f t="shared" si="222"/>
        <v>0</v>
      </c>
      <c r="FQ129" s="331">
        <f t="shared" si="223"/>
        <v>0</v>
      </c>
      <c r="FR129" s="331">
        <f t="shared" si="224"/>
        <v>0</v>
      </c>
      <c r="FS129" s="329"/>
      <c r="FT129" s="325"/>
      <c r="FU129" s="325">
        <f t="shared" si="90"/>
        <v>0</v>
      </c>
      <c r="FV129" s="325">
        <v>31</v>
      </c>
      <c r="FW129" s="330" t="e">
        <f t="shared" si="91"/>
        <v>#N/A</v>
      </c>
      <c r="FX129" s="330" t="e">
        <f t="shared" si="92"/>
        <v>#N/A</v>
      </c>
      <c r="FY129" s="330" t="e">
        <f t="shared" si="93"/>
        <v>#N/A</v>
      </c>
      <c r="FZ129" s="330" t="e">
        <f t="shared" si="94"/>
        <v>#N/A</v>
      </c>
      <c r="GA129" s="330" t="e">
        <f t="shared" si="95"/>
        <v>#N/A</v>
      </c>
      <c r="GB129" s="330"/>
      <c r="GC129" s="331">
        <f t="shared" si="225"/>
        <v>0</v>
      </c>
      <c r="GD129" s="325" t="e">
        <f t="shared" si="226"/>
        <v>#N/A</v>
      </c>
      <c r="GE129" s="325">
        <f t="shared" si="227"/>
        <v>0</v>
      </c>
      <c r="GF129" s="325">
        <f t="shared" si="228"/>
        <v>1</v>
      </c>
      <c r="GG129" s="334">
        <f t="shared" si="96"/>
        <v>787.4</v>
      </c>
      <c r="GH129" s="325">
        <f t="shared" si="229"/>
        <v>0</v>
      </c>
      <c r="GI129" s="325">
        <f t="shared" si="230"/>
        <v>0</v>
      </c>
      <c r="GJ129" s="325">
        <f t="shared" si="231"/>
        <v>0</v>
      </c>
      <c r="GK129" s="325">
        <f t="shared" si="232"/>
        <v>0</v>
      </c>
      <c r="GL129" s="325">
        <f t="shared" si="233"/>
        <v>0</v>
      </c>
      <c r="GM129" s="331">
        <f t="shared" si="234"/>
        <v>0</v>
      </c>
      <c r="GN129" s="331">
        <f t="shared" si="235"/>
        <v>0</v>
      </c>
      <c r="GO129" s="331">
        <f t="shared" si="236"/>
        <v>0</v>
      </c>
      <c r="GP129" s="331">
        <f t="shared" si="237"/>
        <v>0</v>
      </c>
      <c r="GQ129" s="331">
        <f t="shared" si="238"/>
        <v>0</v>
      </c>
      <c r="GR129" s="331">
        <f t="shared" si="239"/>
        <v>0</v>
      </c>
      <c r="GS129" s="331">
        <f t="shared" si="240"/>
        <v>0</v>
      </c>
      <c r="GT129" s="331">
        <f t="shared" si="241"/>
        <v>0</v>
      </c>
      <c r="GU129" s="331">
        <f t="shared" si="242"/>
        <v>0</v>
      </c>
      <c r="GV129" s="331">
        <f t="shared" si="243"/>
        <v>0</v>
      </c>
      <c r="GW129" s="331">
        <f t="shared" si="244"/>
        <v>0</v>
      </c>
      <c r="GX129" s="331">
        <f t="shared" si="245"/>
        <v>0</v>
      </c>
      <c r="GY129" s="331">
        <f t="shared" si="246"/>
        <v>0</v>
      </c>
      <c r="GZ129" s="331">
        <f t="shared" si="247"/>
        <v>0</v>
      </c>
      <c r="HA129" s="331">
        <f t="shared" si="248"/>
        <v>0</v>
      </c>
      <c r="HB129" s="329"/>
      <c r="HC129" s="325"/>
      <c r="HD129" s="325">
        <f t="shared" si="97"/>
        <v>0</v>
      </c>
      <c r="HE129" s="325">
        <v>31</v>
      </c>
      <c r="HF129" s="330" t="e">
        <f t="shared" si="98"/>
        <v>#N/A</v>
      </c>
      <c r="HG129" s="330" t="e">
        <f t="shared" si="99"/>
        <v>#N/A</v>
      </c>
      <c r="HH129" s="330" t="e">
        <f t="shared" si="100"/>
        <v>#N/A</v>
      </c>
      <c r="HI129" s="330" t="e">
        <f t="shared" si="101"/>
        <v>#N/A</v>
      </c>
      <c r="HJ129" s="330" t="e">
        <f t="shared" si="102"/>
        <v>#N/A</v>
      </c>
      <c r="HK129" s="330"/>
      <c r="HL129" s="331">
        <f t="shared" si="249"/>
        <v>0</v>
      </c>
      <c r="HM129" s="325" t="e">
        <f t="shared" si="250"/>
        <v>#N/A</v>
      </c>
      <c r="HN129" s="325">
        <f t="shared" si="251"/>
        <v>0</v>
      </c>
      <c r="HO129" s="325">
        <f t="shared" si="252"/>
        <v>1</v>
      </c>
      <c r="HP129" s="334">
        <f t="shared" si="103"/>
        <v>787.4</v>
      </c>
      <c r="HQ129" s="325">
        <f t="shared" si="253"/>
        <v>0</v>
      </c>
      <c r="HR129" s="325">
        <f t="shared" si="254"/>
        <v>0</v>
      </c>
      <c r="HS129" s="325">
        <f t="shared" si="255"/>
        <v>0</v>
      </c>
      <c r="HT129" s="325">
        <f t="shared" si="256"/>
        <v>0</v>
      </c>
      <c r="HU129" s="325">
        <f t="shared" si="257"/>
        <v>0</v>
      </c>
      <c r="HV129" s="331">
        <f t="shared" si="258"/>
        <v>0</v>
      </c>
      <c r="HW129" s="331">
        <f t="shared" si="259"/>
        <v>0</v>
      </c>
      <c r="HX129" s="331">
        <f t="shared" si="260"/>
        <v>0</v>
      </c>
      <c r="HY129" s="331">
        <f t="shared" si="261"/>
        <v>0</v>
      </c>
      <c r="HZ129" s="331">
        <f t="shared" si="262"/>
        <v>0</v>
      </c>
      <c r="IA129" s="331">
        <f t="shared" si="263"/>
        <v>0</v>
      </c>
      <c r="IB129" s="331">
        <f t="shared" si="264"/>
        <v>0</v>
      </c>
      <c r="IC129" s="331">
        <f t="shared" si="265"/>
        <v>0</v>
      </c>
      <c r="ID129" s="331">
        <f t="shared" si="266"/>
        <v>0</v>
      </c>
      <c r="IE129" s="331">
        <f t="shared" si="267"/>
        <v>0</v>
      </c>
      <c r="IF129" s="331">
        <f t="shared" si="268"/>
        <v>0</v>
      </c>
      <c r="IG129" s="331">
        <f t="shared" si="269"/>
        <v>0</v>
      </c>
      <c r="IH129" s="331">
        <f t="shared" si="270"/>
        <v>0</v>
      </c>
      <c r="II129" s="331">
        <f t="shared" si="271"/>
        <v>0</v>
      </c>
      <c r="IJ129" s="331">
        <f t="shared" si="272"/>
        <v>0</v>
      </c>
      <c r="IK129" s="329"/>
    </row>
    <row r="130" spans="2:245" x14ac:dyDescent="0.3">
      <c r="B130" s="325">
        <f t="shared" ref="B130:B161" si="273">IF(C130=O130,1,IF(C130=P130,2,IF(C130=Q130,3,IF(C130=R130,4,IF(C130=S130,5,0)))))</f>
        <v>0</v>
      </c>
      <c r="C130" s="325">
        <v>32</v>
      </c>
      <c r="D130" s="330" t="e">
        <f t="shared" ref="D130:D161" si="274">IF(B130=1,T130,IF(B130=2,W130,IF(B130=3,Z130,IF(B130=4,AC130,IF(B130=5,AF130,NA())))))</f>
        <v>#N/A</v>
      </c>
      <c r="E130" s="330" t="e">
        <f t="shared" ref="E130:E161" si="275">IF(B130=1,U130,IF(B130=2,X130,IF(B130=3,AA130,IF(B130=4,AD130,IF(B130=5,AG130,NA())))))</f>
        <v>#N/A</v>
      </c>
      <c r="F130" s="330" t="e">
        <f t="shared" ref="F130:F161" si="276">IF(B130=1,V130,IF(B130=2,Y130,IF(B130=3,AB130,IF(B130=4,AE130,IF(B130=5,AH130,NA())))))</f>
        <v>#N/A</v>
      </c>
      <c r="G130" s="386" t="e">
        <f t="shared" si="104"/>
        <v>#N/A</v>
      </c>
      <c r="H130" s="386" t="e">
        <f t="shared" ref="H130:H161" si="277">-G130</f>
        <v>#N/A</v>
      </c>
      <c r="I130" s="330"/>
      <c r="J130" s="331">
        <f t="shared" si="105"/>
        <v>0</v>
      </c>
      <c r="K130" s="325" t="e">
        <f t="shared" si="106"/>
        <v>#N/A</v>
      </c>
      <c r="L130" s="325">
        <f t="shared" si="107"/>
        <v>0</v>
      </c>
      <c r="M130" s="325">
        <f t="shared" si="108"/>
        <v>1</v>
      </c>
      <c r="N130" s="334">
        <f t="shared" ref="N130:N161" si="278">C130*25.4</f>
        <v>812.8</v>
      </c>
      <c r="O130" s="325">
        <f t="shared" si="109"/>
        <v>0</v>
      </c>
      <c r="P130" s="325">
        <f t="shared" si="110"/>
        <v>0</v>
      </c>
      <c r="Q130" s="325">
        <f t="shared" si="111"/>
        <v>0</v>
      </c>
      <c r="R130" s="325">
        <f t="shared" si="112"/>
        <v>0</v>
      </c>
      <c r="S130" s="325">
        <f t="shared" si="113"/>
        <v>0</v>
      </c>
      <c r="T130" s="331">
        <f t="shared" si="114"/>
        <v>0</v>
      </c>
      <c r="U130" s="331">
        <f t="shared" si="115"/>
        <v>0</v>
      </c>
      <c r="V130" s="331">
        <f t="shared" si="116"/>
        <v>0</v>
      </c>
      <c r="W130" s="331">
        <f t="shared" si="117"/>
        <v>0</v>
      </c>
      <c r="X130" s="331">
        <f t="shared" si="118"/>
        <v>0</v>
      </c>
      <c r="Y130" s="331">
        <f t="shared" si="119"/>
        <v>0</v>
      </c>
      <c r="Z130" s="331">
        <f t="shared" si="120"/>
        <v>0</v>
      </c>
      <c r="AA130" s="331">
        <f t="shared" si="121"/>
        <v>0</v>
      </c>
      <c r="AB130" s="331">
        <f t="shared" si="122"/>
        <v>0</v>
      </c>
      <c r="AC130" s="331">
        <f t="shared" si="123"/>
        <v>0</v>
      </c>
      <c r="AD130" s="331">
        <f t="shared" si="124"/>
        <v>0</v>
      </c>
      <c r="AE130" s="331">
        <f t="shared" si="125"/>
        <v>0</v>
      </c>
      <c r="AF130" s="331">
        <f t="shared" si="126"/>
        <v>0</v>
      </c>
      <c r="AG130" s="331">
        <f t="shared" si="127"/>
        <v>0</v>
      </c>
      <c r="AH130" s="331">
        <f t="shared" si="128"/>
        <v>0</v>
      </c>
      <c r="AI130" s="329"/>
      <c r="AJ130" s="325"/>
      <c r="AK130" s="325">
        <f t="shared" ref="AK130:AK161" si="279">IF(AL130=AX130,1,IF(AL130=AY130,2,IF(AL130=AZ130,3,IF(AL130=BA130,4,IF(AL130=BB130,5,0)))))</f>
        <v>0</v>
      </c>
      <c r="AL130" s="325">
        <v>32</v>
      </c>
      <c r="AM130" s="330" t="e">
        <f t="shared" ref="AM130:AM161" si="280">IF(AK130=1,BC130,IF(AK130=2,BF130,IF(AK130=3,BI130,IF(AK130=4,BL130,IF(AK130=5,BO130,NA())))))</f>
        <v>#N/A</v>
      </c>
      <c r="AN130" s="330" t="e">
        <f t="shared" ref="AN130:AN161" si="281">IF(AK130=1,BD130,IF(AK130=2,BG130,IF(AK130=3,BJ130,IF(AK130=4,BM130,IF(AK130=5,BP130,NA())))))</f>
        <v>#N/A</v>
      </c>
      <c r="AO130" s="330" t="e">
        <f t="shared" ref="AO130:AO161" si="282">IF(AK130=1,BE130,IF(AK130=2,BH130,IF(AK130=3,BK130,IF(AK130=4,BN130,IF(AK130=5,BQ130,NA())))))</f>
        <v>#N/A</v>
      </c>
      <c r="AP130" s="330" t="e">
        <f t="shared" ref="AP130:AP161" si="283">(AT130+AU130*AW130/AV130)/1000/25.4</f>
        <v>#N/A</v>
      </c>
      <c r="AQ130" s="330" t="e">
        <f t="shared" ref="AQ130:AQ161" si="284">-AP130</f>
        <v>#N/A</v>
      </c>
      <c r="AR130" s="330"/>
      <c r="AS130" s="331">
        <f t="shared" si="129"/>
        <v>0</v>
      </c>
      <c r="AT130" s="325" t="e">
        <f t="shared" si="130"/>
        <v>#N/A</v>
      </c>
      <c r="AU130" s="325">
        <f t="shared" si="131"/>
        <v>0</v>
      </c>
      <c r="AV130" s="325">
        <f t="shared" si="132"/>
        <v>1</v>
      </c>
      <c r="AW130" s="334">
        <f t="shared" ref="AW130:AW161" si="285">AL130*25.4</f>
        <v>812.8</v>
      </c>
      <c r="AX130" s="325">
        <f t="shared" si="133"/>
        <v>0</v>
      </c>
      <c r="AY130" s="325">
        <f t="shared" si="134"/>
        <v>0</v>
      </c>
      <c r="AZ130" s="325">
        <f t="shared" si="135"/>
        <v>0</v>
      </c>
      <c r="BA130" s="325">
        <f t="shared" si="136"/>
        <v>0</v>
      </c>
      <c r="BB130" s="325">
        <f t="shared" si="137"/>
        <v>0</v>
      </c>
      <c r="BC130" s="331">
        <f t="shared" si="138"/>
        <v>0</v>
      </c>
      <c r="BD130" s="331">
        <f t="shared" si="139"/>
        <v>0</v>
      </c>
      <c r="BE130" s="331">
        <f t="shared" si="140"/>
        <v>0</v>
      </c>
      <c r="BF130" s="331">
        <f t="shared" si="141"/>
        <v>0</v>
      </c>
      <c r="BG130" s="331">
        <f t="shared" si="142"/>
        <v>0</v>
      </c>
      <c r="BH130" s="331">
        <f t="shared" si="143"/>
        <v>0</v>
      </c>
      <c r="BI130" s="331">
        <f t="shared" si="144"/>
        <v>0</v>
      </c>
      <c r="BJ130" s="331">
        <f t="shared" si="145"/>
        <v>0</v>
      </c>
      <c r="BK130" s="331">
        <f t="shared" si="146"/>
        <v>0</v>
      </c>
      <c r="BL130" s="331">
        <f t="shared" si="147"/>
        <v>0</v>
      </c>
      <c r="BM130" s="331">
        <f t="shared" si="148"/>
        <v>0</v>
      </c>
      <c r="BN130" s="331">
        <f t="shared" si="149"/>
        <v>0</v>
      </c>
      <c r="BO130" s="331">
        <f t="shared" si="150"/>
        <v>0</v>
      </c>
      <c r="BP130" s="331">
        <f t="shared" si="151"/>
        <v>0</v>
      </c>
      <c r="BQ130" s="331">
        <f t="shared" si="152"/>
        <v>0</v>
      </c>
      <c r="BR130" s="329"/>
      <c r="BS130" s="325"/>
      <c r="BT130" s="325">
        <f t="shared" ref="BT130:BT161" si="286">IF(BU130=CG130,1,IF(BU130=CH130,2,IF(BU130=CI130,3,IF(BU130=CJ130,4,IF(BU130=CK130,5,0)))))</f>
        <v>0</v>
      </c>
      <c r="BU130" s="325">
        <v>32</v>
      </c>
      <c r="BV130" s="330" t="e">
        <f t="shared" ref="BV130:BV161" si="287">IF(BT130=1,CL130,IF(BT130=2,CO130,IF(BT130=3,CR130,IF(BT130=4,CU130,IF(BT130=5,CX130,NA())))))</f>
        <v>#N/A</v>
      </c>
      <c r="BW130" s="330" t="e">
        <f t="shared" ref="BW130:BW161" si="288">IF(BT130=1,CM130,IF(BT130=2,CP130,IF(BT130=3,CS130,IF(BT130=4,CV130,IF(BT130=5,CY130,NA())))))</f>
        <v>#N/A</v>
      </c>
      <c r="BX130" s="330" t="e">
        <f t="shared" ref="BX130:BX161" si="289">IF(BT130=1,CN130,IF(BT130=2,CQ130,IF(BT130=3,CT130,IF(BT130=4,CW130,IF(BT130=5,CZ130,NA())))))</f>
        <v>#N/A</v>
      </c>
      <c r="BY130" s="330" t="e">
        <f t="shared" ref="BY130:BY161" si="290">(CC130+CD130*CF130/CE130)/1000/25.4</f>
        <v>#N/A</v>
      </c>
      <c r="BZ130" s="330" t="e">
        <f t="shared" ref="BZ130:BZ161" si="291">-BY130</f>
        <v>#N/A</v>
      </c>
      <c r="CA130" s="330"/>
      <c r="CB130" s="331">
        <f t="shared" si="153"/>
        <v>0</v>
      </c>
      <c r="CC130" s="325" t="e">
        <f t="shared" si="154"/>
        <v>#N/A</v>
      </c>
      <c r="CD130" s="325">
        <f t="shared" si="155"/>
        <v>0</v>
      </c>
      <c r="CE130" s="325">
        <f t="shared" si="156"/>
        <v>1</v>
      </c>
      <c r="CF130" s="334">
        <f t="shared" ref="CF130:CF161" si="292">BU130*25.4</f>
        <v>812.8</v>
      </c>
      <c r="CG130" s="325">
        <f t="shared" si="157"/>
        <v>0</v>
      </c>
      <c r="CH130" s="325">
        <f t="shared" si="158"/>
        <v>0</v>
      </c>
      <c r="CI130" s="325">
        <f t="shared" si="159"/>
        <v>0</v>
      </c>
      <c r="CJ130" s="325">
        <f t="shared" si="160"/>
        <v>0</v>
      </c>
      <c r="CK130" s="325">
        <f t="shared" si="161"/>
        <v>0</v>
      </c>
      <c r="CL130" s="331">
        <f t="shared" si="162"/>
        <v>0</v>
      </c>
      <c r="CM130" s="331">
        <f t="shared" si="163"/>
        <v>0</v>
      </c>
      <c r="CN130" s="331">
        <f t="shared" si="164"/>
        <v>0</v>
      </c>
      <c r="CO130" s="331">
        <f t="shared" si="165"/>
        <v>0</v>
      </c>
      <c r="CP130" s="331">
        <f t="shared" si="166"/>
        <v>0</v>
      </c>
      <c r="CQ130" s="331">
        <f t="shared" si="167"/>
        <v>0</v>
      </c>
      <c r="CR130" s="331">
        <f t="shared" si="168"/>
        <v>0</v>
      </c>
      <c r="CS130" s="331">
        <f t="shared" si="169"/>
        <v>0</v>
      </c>
      <c r="CT130" s="331">
        <f t="shared" si="170"/>
        <v>0</v>
      </c>
      <c r="CU130" s="331">
        <f t="shared" si="171"/>
        <v>0</v>
      </c>
      <c r="CV130" s="331">
        <f t="shared" si="172"/>
        <v>0</v>
      </c>
      <c r="CW130" s="331">
        <f t="shared" si="173"/>
        <v>0</v>
      </c>
      <c r="CX130" s="331">
        <f t="shared" si="174"/>
        <v>0</v>
      </c>
      <c r="CY130" s="331">
        <f t="shared" si="175"/>
        <v>0</v>
      </c>
      <c r="CZ130" s="331">
        <f t="shared" si="176"/>
        <v>0</v>
      </c>
      <c r="DA130" s="329"/>
      <c r="DB130" s="325"/>
      <c r="DC130" s="325">
        <f t="shared" ref="DC130:DC161" si="293">IF(DD130=DP130,1,IF(DD130=DQ130,2,IF(DD130=DR130,3,IF(DD130=DS130,4,IF(DD130=DT130,5,0)))))</f>
        <v>0</v>
      </c>
      <c r="DD130" s="325">
        <v>32</v>
      </c>
      <c r="DE130" s="330" t="e">
        <f t="shared" ref="DE130:DE161" si="294">IF(DC130=1,DU130,IF(DC130=2,DX130,IF(DC130=3,EA130,IF(DC130=4,ED130,IF(DC130=5,EG130,NA())))))</f>
        <v>#N/A</v>
      </c>
      <c r="DF130" s="330" t="e">
        <f t="shared" ref="DF130:DF161" si="295">IF(DC130=1,DV130,IF(DC130=2,DY130,IF(DC130=3,EB130,IF(DC130=4,EE130,IF(DC130=5,EH130,NA())))))</f>
        <v>#N/A</v>
      </c>
      <c r="DG130" s="330" t="e">
        <f t="shared" ref="DG130:DG161" si="296">IF(DC130=1,DW130,IF(DC130=2,DZ130,IF(DC130=3,EC130,IF(DC130=4,EF130,IF(DC130=5,EI130,NA())))))</f>
        <v>#N/A</v>
      </c>
      <c r="DH130" s="330" t="e">
        <f t="shared" ref="DH130:DH161" si="297">(DL130+DM130*DO130/DN130)/1000/25.4</f>
        <v>#N/A</v>
      </c>
      <c r="DI130" s="330" t="e">
        <f t="shared" ref="DI130:DI161" si="298">-DH130</f>
        <v>#N/A</v>
      </c>
      <c r="DJ130" s="330"/>
      <c r="DK130" s="331">
        <f t="shared" si="177"/>
        <v>0</v>
      </c>
      <c r="DL130" s="325" t="e">
        <f t="shared" si="178"/>
        <v>#N/A</v>
      </c>
      <c r="DM130" s="325">
        <f t="shared" si="179"/>
        <v>0</v>
      </c>
      <c r="DN130" s="325">
        <f t="shared" si="180"/>
        <v>1</v>
      </c>
      <c r="DO130" s="334">
        <f t="shared" ref="DO130:DO161" si="299">DD130*25.4</f>
        <v>812.8</v>
      </c>
      <c r="DP130" s="325">
        <f t="shared" si="181"/>
        <v>0</v>
      </c>
      <c r="DQ130" s="325">
        <f t="shared" si="182"/>
        <v>0</v>
      </c>
      <c r="DR130" s="325">
        <f t="shared" si="183"/>
        <v>0</v>
      </c>
      <c r="DS130" s="325">
        <f t="shared" si="184"/>
        <v>0</v>
      </c>
      <c r="DT130" s="325">
        <f t="shared" si="185"/>
        <v>0</v>
      </c>
      <c r="DU130" s="331">
        <f t="shared" si="186"/>
        <v>0</v>
      </c>
      <c r="DV130" s="331">
        <f t="shared" si="187"/>
        <v>0</v>
      </c>
      <c r="DW130" s="331">
        <f t="shared" si="188"/>
        <v>0</v>
      </c>
      <c r="DX130" s="331">
        <f t="shared" si="189"/>
        <v>0</v>
      </c>
      <c r="DY130" s="331">
        <f t="shared" si="190"/>
        <v>0</v>
      </c>
      <c r="DZ130" s="331">
        <f t="shared" si="191"/>
        <v>0</v>
      </c>
      <c r="EA130" s="331">
        <f t="shared" si="192"/>
        <v>0</v>
      </c>
      <c r="EB130" s="331">
        <f t="shared" si="193"/>
        <v>0</v>
      </c>
      <c r="EC130" s="331">
        <f t="shared" si="194"/>
        <v>0</v>
      </c>
      <c r="ED130" s="331">
        <f t="shared" si="195"/>
        <v>0</v>
      </c>
      <c r="EE130" s="331">
        <f t="shared" si="196"/>
        <v>0</v>
      </c>
      <c r="EF130" s="331">
        <f t="shared" si="197"/>
        <v>0</v>
      </c>
      <c r="EG130" s="331">
        <f t="shared" si="198"/>
        <v>0</v>
      </c>
      <c r="EH130" s="331">
        <f t="shared" si="199"/>
        <v>0</v>
      </c>
      <c r="EI130" s="331">
        <f t="shared" si="200"/>
        <v>0</v>
      </c>
      <c r="EJ130" s="329"/>
      <c r="EK130" s="325"/>
      <c r="EL130" s="325">
        <f t="shared" ref="EL130:EL161" si="300">IF(EM130=EY130,1,IF(EM130=EZ130,2,IF(EM130=FA130,3,IF(EM130=FB130,4,IF(EM130=FC130,5,0)))))</f>
        <v>0</v>
      </c>
      <c r="EM130" s="325">
        <v>32</v>
      </c>
      <c r="EN130" s="330" t="e">
        <f t="shared" ref="EN130:EN161" si="301">IF(EL130=1,FD130,IF(EL130=2,FG130,IF(EL130=3,FJ130,IF(EL130=4,FM130,IF(EL130=5,FP130,NA())))))</f>
        <v>#N/A</v>
      </c>
      <c r="EO130" s="330" t="e">
        <f t="shared" ref="EO130:EO161" si="302">IF(EL130=1,FE130,IF(EL130=2,FH130,IF(EL130=3,FK130,IF(EL130=4,FN130,IF(EL130=5,FQ130,NA())))))</f>
        <v>#N/A</v>
      </c>
      <c r="EP130" s="330" t="e">
        <f t="shared" ref="EP130:EP161" si="303">IF(EL130=1,FF130,IF(EL130=2,FI130,IF(EL130=3,FL130,IF(EL130=4,FO130,IF(EL130=5,FR130,NA())))))</f>
        <v>#N/A</v>
      </c>
      <c r="EQ130" s="330" t="e">
        <f t="shared" ref="EQ130:EQ161" si="304">(EU130+EV130*EX130/EW130)/1000/25.4</f>
        <v>#N/A</v>
      </c>
      <c r="ER130" s="330" t="e">
        <f t="shared" ref="ER130:ER161" si="305">-EQ130</f>
        <v>#N/A</v>
      </c>
      <c r="ES130" s="330"/>
      <c r="ET130" s="331">
        <f t="shared" si="201"/>
        <v>0</v>
      </c>
      <c r="EU130" s="325" t="e">
        <f t="shared" si="202"/>
        <v>#N/A</v>
      </c>
      <c r="EV130" s="325">
        <f t="shared" si="203"/>
        <v>0</v>
      </c>
      <c r="EW130" s="325">
        <f t="shared" si="204"/>
        <v>1</v>
      </c>
      <c r="EX130" s="334">
        <f t="shared" ref="EX130:EX161" si="306">EM130*25.4</f>
        <v>812.8</v>
      </c>
      <c r="EY130" s="325">
        <f t="shared" si="205"/>
        <v>0</v>
      </c>
      <c r="EZ130" s="325">
        <f t="shared" si="206"/>
        <v>0</v>
      </c>
      <c r="FA130" s="325">
        <f t="shared" si="207"/>
        <v>0</v>
      </c>
      <c r="FB130" s="325">
        <f t="shared" si="208"/>
        <v>0</v>
      </c>
      <c r="FC130" s="325">
        <f t="shared" si="209"/>
        <v>0</v>
      </c>
      <c r="FD130" s="331">
        <f t="shared" si="210"/>
        <v>0</v>
      </c>
      <c r="FE130" s="331">
        <f t="shared" si="211"/>
        <v>0</v>
      </c>
      <c r="FF130" s="331">
        <f t="shared" si="212"/>
        <v>0</v>
      </c>
      <c r="FG130" s="331">
        <f t="shared" si="213"/>
        <v>0</v>
      </c>
      <c r="FH130" s="331">
        <f t="shared" si="214"/>
        <v>0</v>
      </c>
      <c r="FI130" s="331">
        <f t="shared" si="215"/>
        <v>0</v>
      </c>
      <c r="FJ130" s="331">
        <f t="shared" si="216"/>
        <v>0</v>
      </c>
      <c r="FK130" s="331">
        <f t="shared" si="217"/>
        <v>0</v>
      </c>
      <c r="FL130" s="331">
        <f t="shared" si="218"/>
        <v>0</v>
      </c>
      <c r="FM130" s="331">
        <f t="shared" si="219"/>
        <v>0</v>
      </c>
      <c r="FN130" s="331">
        <f t="shared" si="220"/>
        <v>0</v>
      </c>
      <c r="FO130" s="331">
        <f t="shared" si="221"/>
        <v>0</v>
      </c>
      <c r="FP130" s="331">
        <f t="shared" si="222"/>
        <v>0</v>
      </c>
      <c r="FQ130" s="331">
        <f t="shared" si="223"/>
        <v>0</v>
      </c>
      <c r="FR130" s="331">
        <f t="shared" si="224"/>
        <v>0</v>
      </c>
      <c r="FS130" s="329"/>
      <c r="FT130" s="325"/>
      <c r="FU130" s="325">
        <f t="shared" ref="FU130:FU161" si="307">IF(FV130=GH130,1,IF(FV130=GI130,2,IF(FV130=GJ130,3,IF(FV130=GK130,4,IF(FV130=GL130,5,0)))))</f>
        <v>0</v>
      </c>
      <c r="FV130" s="325">
        <v>32</v>
      </c>
      <c r="FW130" s="330" t="e">
        <f t="shared" ref="FW130:FW161" si="308">IF(FU130=1,GM130,IF(FU130=2,GP130,IF(FU130=3,GS130,IF(FU130=4,GV130,IF(FU130=5,GY130,NA())))))</f>
        <v>#N/A</v>
      </c>
      <c r="FX130" s="330" t="e">
        <f t="shared" ref="FX130:FX161" si="309">IF(FU130=1,GN130,IF(FU130=2,GQ130,IF(FU130=3,GT130,IF(FU130=4,GW130,IF(FU130=5,GZ130,NA())))))</f>
        <v>#N/A</v>
      </c>
      <c r="FY130" s="330" t="e">
        <f t="shared" ref="FY130:FY161" si="310">IF(FU130=1,GO130,IF(FU130=2,GR130,IF(FU130=3,GU130,IF(FU130=4,GX130,IF(FU130=5,HA130,NA())))))</f>
        <v>#N/A</v>
      </c>
      <c r="FZ130" s="330" t="e">
        <f t="shared" ref="FZ130:FZ161" si="311">(GD130+GE130*GG130/GF130)/1000/25.4</f>
        <v>#N/A</v>
      </c>
      <c r="GA130" s="330" t="e">
        <f t="shared" ref="GA130:GA161" si="312">-FZ130</f>
        <v>#N/A</v>
      </c>
      <c r="GB130" s="330"/>
      <c r="GC130" s="331">
        <f t="shared" si="225"/>
        <v>0</v>
      </c>
      <c r="GD130" s="325" t="e">
        <f t="shared" si="226"/>
        <v>#N/A</v>
      </c>
      <c r="GE130" s="325">
        <f t="shared" si="227"/>
        <v>0</v>
      </c>
      <c r="GF130" s="325">
        <f t="shared" si="228"/>
        <v>1</v>
      </c>
      <c r="GG130" s="334">
        <f t="shared" ref="GG130:GG161" si="313">FV130*25.4</f>
        <v>812.8</v>
      </c>
      <c r="GH130" s="325">
        <f t="shared" si="229"/>
        <v>0</v>
      </c>
      <c r="GI130" s="325">
        <f t="shared" si="230"/>
        <v>0</v>
      </c>
      <c r="GJ130" s="325">
        <f t="shared" si="231"/>
        <v>0</v>
      </c>
      <c r="GK130" s="325">
        <f t="shared" si="232"/>
        <v>0</v>
      </c>
      <c r="GL130" s="325">
        <f t="shared" si="233"/>
        <v>0</v>
      </c>
      <c r="GM130" s="331">
        <f t="shared" si="234"/>
        <v>0</v>
      </c>
      <c r="GN130" s="331">
        <f t="shared" si="235"/>
        <v>0</v>
      </c>
      <c r="GO130" s="331">
        <f t="shared" si="236"/>
        <v>0</v>
      </c>
      <c r="GP130" s="331">
        <f t="shared" si="237"/>
        <v>0</v>
      </c>
      <c r="GQ130" s="331">
        <f t="shared" si="238"/>
        <v>0</v>
      </c>
      <c r="GR130" s="331">
        <f t="shared" si="239"/>
        <v>0</v>
      </c>
      <c r="GS130" s="331">
        <f t="shared" si="240"/>
        <v>0</v>
      </c>
      <c r="GT130" s="331">
        <f t="shared" si="241"/>
        <v>0</v>
      </c>
      <c r="GU130" s="331">
        <f t="shared" si="242"/>
        <v>0</v>
      </c>
      <c r="GV130" s="331">
        <f t="shared" si="243"/>
        <v>0</v>
      </c>
      <c r="GW130" s="331">
        <f t="shared" si="244"/>
        <v>0</v>
      </c>
      <c r="GX130" s="331">
        <f t="shared" si="245"/>
        <v>0</v>
      </c>
      <c r="GY130" s="331">
        <f t="shared" si="246"/>
        <v>0</v>
      </c>
      <c r="GZ130" s="331">
        <f t="shared" si="247"/>
        <v>0</v>
      </c>
      <c r="HA130" s="331">
        <f t="shared" si="248"/>
        <v>0</v>
      </c>
      <c r="HB130" s="329"/>
      <c r="HC130" s="325"/>
      <c r="HD130" s="325">
        <f t="shared" ref="HD130:HD161" si="314">IF(HE130=HQ130,1,IF(HE130=HR130,2,IF(HE130=HS130,3,IF(HE130=HT130,4,IF(HE130=HU130,5,0)))))</f>
        <v>0</v>
      </c>
      <c r="HE130" s="325">
        <v>32</v>
      </c>
      <c r="HF130" s="330" t="e">
        <f t="shared" ref="HF130:HF161" si="315">IF(HD130=1,HV130,IF(HD130=2,HY130,IF(HD130=3,IB130,IF(HD130=4,IE130,IF(HD130=5,IH130,NA())))))</f>
        <v>#N/A</v>
      </c>
      <c r="HG130" s="330" t="e">
        <f t="shared" ref="HG130:HG161" si="316">IF(HD130=1,HW130,IF(HD130=2,HZ130,IF(HD130=3,IC130,IF(HD130=4,IF130,IF(HD130=5,II130,NA())))))</f>
        <v>#N/A</v>
      </c>
      <c r="HH130" s="330" t="e">
        <f t="shared" ref="HH130:HH161" si="317">IF(HD130=1,HX130,IF(HD130=2,IA130,IF(HD130=3,ID130,IF(HD130=4,IG130,IF(HD130=5,IJ130,NA())))))</f>
        <v>#N/A</v>
      </c>
      <c r="HI130" s="330" t="e">
        <f t="shared" ref="HI130:HI161" si="318">(HM130+HN130*HP130/HO130)/1000/25.4</f>
        <v>#N/A</v>
      </c>
      <c r="HJ130" s="330" t="e">
        <f t="shared" ref="HJ130:HJ161" si="319">-HI130</f>
        <v>#N/A</v>
      </c>
      <c r="HK130" s="330"/>
      <c r="HL130" s="331">
        <f t="shared" si="249"/>
        <v>0</v>
      </c>
      <c r="HM130" s="325" t="e">
        <f t="shared" si="250"/>
        <v>#N/A</v>
      </c>
      <c r="HN130" s="325">
        <f t="shared" si="251"/>
        <v>0</v>
      </c>
      <c r="HO130" s="325">
        <f t="shared" si="252"/>
        <v>1</v>
      </c>
      <c r="HP130" s="334">
        <f t="shared" ref="HP130:HP161" si="320">HE130*25.4</f>
        <v>812.8</v>
      </c>
      <c r="HQ130" s="325">
        <f t="shared" si="253"/>
        <v>0</v>
      </c>
      <c r="HR130" s="325">
        <f t="shared" si="254"/>
        <v>0</v>
      </c>
      <c r="HS130" s="325">
        <f t="shared" si="255"/>
        <v>0</v>
      </c>
      <c r="HT130" s="325">
        <f t="shared" si="256"/>
        <v>0</v>
      </c>
      <c r="HU130" s="325">
        <f t="shared" si="257"/>
        <v>0</v>
      </c>
      <c r="HV130" s="331">
        <f t="shared" si="258"/>
        <v>0</v>
      </c>
      <c r="HW130" s="331">
        <f t="shared" si="259"/>
        <v>0</v>
      </c>
      <c r="HX130" s="331">
        <f t="shared" si="260"/>
        <v>0</v>
      </c>
      <c r="HY130" s="331">
        <f t="shared" si="261"/>
        <v>0</v>
      </c>
      <c r="HZ130" s="331">
        <f t="shared" si="262"/>
        <v>0</v>
      </c>
      <c r="IA130" s="331">
        <f t="shared" si="263"/>
        <v>0</v>
      </c>
      <c r="IB130" s="331">
        <f t="shared" si="264"/>
        <v>0</v>
      </c>
      <c r="IC130" s="331">
        <f t="shared" si="265"/>
        <v>0</v>
      </c>
      <c r="ID130" s="331">
        <f t="shared" si="266"/>
        <v>0</v>
      </c>
      <c r="IE130" s="331">
        <f t="shared" si="267"/>
        <v>0</v>
      </c>
      <c r="IF130" s="331">
        <f t="shared" si="268"/>
        <v>0</v>
      </c>
      <c r="IG130" s="331">
        <f t="shared" si="269"/>
        <v>0</v>
      </c>
      <c r="IH130" s="331">
        <f t="shared" si="270"/>
        <v>0</v>
      </c>
      <c r="II130" s="331">
        <f t="shared" si="271"/>
        <v>0</v>
      </c>
      <c r="IJ130" s="331">
        <f t="shared" si="272"/>
        <v>0</v>
      </c>
      <c r="IK130" s="329"/>
    </row>
    <row r="131" spans="2:245" x14ac:dyDescent="0.3">
      <c r="B131" s="325">
        <f t="shared" si="273"/>
        <v>0</v>
      </c>
      <c r="C131" s="325">
        <v>33</v>
      </c>
      <c r="D131" s="330" t="e">
        <f t="shared" si="274"/>
        <v>#N/A</v>
      </c>
      <c r="E131" s="330" t="e">
        <f t="shared" si="275"/>
        <v>#N/A</v>
      </c>
      <c r="F131" s="330" t="e">
        <f t="shared" si="276"/>
        <v>#N/A</v>
      </c>
      <c r="G131" s="386" t="e">
        <f t="shared" si="104"/>
        <v>#N/A</v>
      </c>
      <c r="H131" s="386" t="e">
        <f t="shared" si="277"/>
        <v>#N/A</v>
      </c>
      <c r="I131" s="330"/>
      <c r="J131" s="331">
        <f t="shared" ref="J131:J162" si="321">IF(B131&lt;1,0,IF(MAX(D131:F131)&gt;G131,MAX(D131:F131)-G131,IF(MIN(D131:F131)&lt;H131,ABS(MIN(D131:F131)-H131),0)))</f>
        <v>0</v>
      </c>
      <c r="K131" s="325" t="e">
        <f t="shared" ref="K131:K162" si="322">K130</f>
        <v>#N/A</v>
      </c>
      <c r="L131" s="325">
        <f t="shared" ref="L131:L162" si="323">L130</f>
        <v>0</v>
      </c>
      <c r="M131" s="325">
        <f t="shared" ref="M131:M162" si="324">M130</f>
        <v>1</v>
      </c>
      <c r="N131" s="334">
        <f t="shared" si="278"/>
        <v>838.19999999999993</v>
      </c>
      <c r="O131" s="325">
        <f t="shared" ref="O131:O162" si="325">O130</f>
        <v>0</v>
      </c>
      <c r="P131" s="325">
        <f t="shared" ref="P131:P162" si="326">P130</f>
        <v>0</v>
      </c>
      <c r="Q131" s="325">
        <f t="shared" ref="Q131:Q162" si="327">Q130</f>
        <v>0</v>
      </c>
      <c r="R131" s="325">
        <f t="shared" ref="R131:R162" si="328">R130</f>
        <v>0</v>
      </c>
      <c r="S131" s="325">
        <f t="shared" ref="S131:S162" si="329">S130</f>
        <v>0</v>
      </c>
      <c r="T131" s="331">
        <f t="shared" ref="T131:T162" si="330">T130</f>
        <v>0</v>
      </c>
      <c r="U131" s="331">
        <f t="shared" ref="U131:U162" si="331">U130</f>
        <v>0</v>
      </c>
      <c r="V131" s="331">
        <f t="shared" ref="V131:V162" si="332">V130</f>
        <v>0</v>
      </c>
      <c r="W131" s="331">
        <f t="shared" ref="W131:W162" si="333">W130</f>
        <v>0</v>
      </c>
      <c r="X131" s="331">
        <f t="shared" ref="X131:X162" si="334">X130</f>
        <v>0</v>
      </c>
      <c r="Y131" s="331">
        <f t="shared" ref="Y131:Y162" si="335">Y130</f>
        <v>0</v>
      </c>
      <c r="Z131" s="331">
        <f t="shared" ref="Z131:Z162" si="336">Z130</f>
        <v>0</v>
      </c>
      <c r="AA131" s="331">
        <f t="shared" ref="AA131:AA162" si="337">AA130</f>
        <v>0</v>
      </c>
      <c r="AB131" s="331">
        <f t="shared" ref="AB131:AB162" si="338">AB130</f>
        <v>0</v>
      </c>
      <c r="AC131" s="331">
        <f t="shared" ref="AC131:AC162" si="339">AC130</f>
        <v>0</v>
      </c>
      <c r="AD131" s="331">
        <f t="shared" ref="AD131:AD162" si="340">AD130</f>
        <v>0</v>
      </c>
      <c r="AE131" s="331">
        <f t="shared" ref="AE131:AE162" si="341">AE130</f>
        <v>0</v>
      </c>
      <c r="AF131" s="331">
        <f t="shared" ref="AF131:AF162" si="342">AF130</f>
        <v>0</v>
      </c>
      <c r="AG131" s="331">
        <f t="shared" ref="AG131:AG162" si="343">AG130</f>
        <v>0</v>
      </c>
      <c r="AH131" s="331">
        <f t="shared" ref="AH131:AH162" si="344">AH130</f>
        <v>0</v>
      </c>
      <c r="AI131" s="329"/>
      <c r="AJ131" s="325"/>
      <c r="AK131" s="325">
        <f t="shared" si="279"/>
        <v>0</v>
      </c>
      <c r="AL131" s="325">
        <v>33</v>
      </c>
      <c r="AM131" s="330" t="e">
        <f t="shared" si="280"/>
        <v>#N/A</v>
      </c>
      <c r="AN131" s="330" t="e">
        <f t="shared" si="281"/>
        <v>#N/A</v>
      </c>
      <c r="AO131" s="330" t="e">
        <f t="shared" si="282"/>
        <v>#N/A</v>
      </c>
      <c r="AP131" s="330" t="e">
        <f t="shared" si="283"/>
        <v>#N/A</v>
      </c>
      <c r="AQ131" s="330" t="e">
        <f t="shared" si="284"/>
        <v>#N/A</v>
      </c>
      <c r="AR131" s="330"/>
      <c r="AS131" s="331">
        <f t="shared" ref="AS131:AS162" si="345">IF(AK131&lt;1,0,IF(MAX(AM131:AO131)&gt;AP131,MAX(AM131:AO131)-AP131,IF(MIN(AM131:AO131)&lt;AQ131,ABS(MIN(AM131:AO131)-AQ131),0)))</f>
        <v>0</v>
      </c>
      <c r="AT131" s="325" t="e">
        <f t="shared" ref="AT131:AT162" si="346">AT130</f>
        <v>#N/A</v>
      </c>
      <c r="AU131" s="325">
        <f t="shared" ref="AU131:AU162" si="347">AU130</f>
        <v>0</v>
      </c>
      <c r="AV131" s="325">
        <f t="shared" ref="AV131:AV162" si="348">AV130</f>
        <v>1</v>
      </c>
      <c r="AW131" s="334">
        <f t="shared" si="285"/>
        <v>838.19999999999993</v>
      </c>
      <c r="AX131" s="325">
        <f t="shared" ref="AX131:AX162" si="349">AX130</f>
        <v>0</v>
      </c>
      <c r="AY131" s="325">
        <f t="shared" ref="AY131:AY162" si="350">AY130</f>
        <v>0</v>
      </c>
      <c r="AZ131" s="325">
        <f t="shared" ref="AZ131:AZ162" si="351">AZ130</f>
        <v>0</v>
      </c>
      <c r="BA131" s="325">
        <f t="shared" ref="BA131:BA162" si="352">BA130</f>
        <v>0</v>
      </c>
      <c r="BB131" s="325">
        <f t="shared" ref="BB131:BB162" si="353">BB130</f>
        <v>0</v>
      </c>
      <c r="BC131" s="331">
        <f t="shared" ref="BC131:BC162" si="354">BC130</f>
        <v>0</v>
      </c>
      <c r="BD131" s="331">
        <f t="shared" ref="BD131:BD162" si="355">BD130</f>
        <v>0</v>
      </c>
      <c r="BE131" s="331">
        <f t="shared" ref="BE131:BE162" si="356">BE130</f>
        <v>0</v>
      </c>
      <c r="BF131" s="331">
        <f t="shared" ref="BF131:BF162" si="357">BF130</f>
        <v>0</v>
      </c>
      <c r="BG131" s="331">
        <f t="shared" ref="BG131:BG162" si="358">BG130</f>
        <v>0</v>
      </c>
      <c r="BH131" s="331">
        <f t="shared" ref="BH131:BH162" si="359">BH130</f>
        <v>0</v>
      </c>
      <c r="BI131" s="331">
        <f t="shared" ref="BI131:BI162" si="360">BI130</f>
        <v>0</v>
      </c>
      <c r="BJ131" s="331">
        <f t="shared" ref="BJ131:BJ162" si="361">BJ130</f>
        <v>0</v>
      </c>
      <c r="BK131" s="331">
        <f t="shared" ref="BK131:BK162" si="362">BK130</f>
        <v>0</v>
      </c>
      <c r="BL131" s="331">
        <f t="shared" ref="BL131:BL162" si="363">BL130</f>
        <v>0</v>
      </c>
      <c r="BM131" s="331">
        <f t="shared" ref="BM131:BM162" si="364">BM130</f>
        <v>0</v>
      </c>
      <c r="BN131" s="331">
        <f t="shared" ref="BN131:BN162" si="365">BN130</f>
        <v>0</v>
      </c>
      <c r="BO131" s="331">
        <f t="shared" ref="BO131:BO162" si="366">BO130</f>
        <v>0</v>
      </c>
      <c r="BP131" s="331">
        <f t="shared" ref="BP131:BP162" si="367">BP130</f>
        <v>0</v>
      </c>
      <c r="BQ131" s="331">
        <f t="shared" ref="BQ131:BQ162" si="368">BQ130</f>
        <v>0</v>
      </c>
      <c r="BR131" s="329"/>
      <c r="BS131" s="325"/>
      <c r="BT131" s="325">
        <f t="shared" si="286"/>
        <v>0</v>
      </c>
      <c r="BU131" s="325">
        <v>33</v>
      </c>
      <c r="BV131" s="330" t="e">
        <f t="shared" si="287"/>
        <v>#N/A</v>
      </c>
      <c r="BW131" s="330" t="e">
        <f t="shared" si="288"/>
        <v>#N/A</v>
      </c>
      <c r="BX131" s="330" t="e">
        <f t="shared" si="289"/>
        <v>#N/A</v>
      </c>
      <c r="BY131" s="330" t="e">
        <f t="shared" si="290"/>
        <v>#N/A</v>
      </c>
      <c r="BZ131" s="330" t="e">
        <f t="shared" si="291"/>
        <v>#N/A</v>
      </c>
      <c r="CA131" s="330"/>
      <c r="CB131" s="331">
        <f t="shared" ref="CB131:CB162" si="369">IF(BT131&lt;1,0,IF(MAX(BV131:BX131)&gt;BY131,MAX(BV131:BX131)-BY131,IF(MIN(BV131:BX131)&lt;BZ131,ABS(MIN(BV131:BX131)-BZ131),0)))</f>
        <v>0</v>
      </c>
      <c r="CC131" s="325" t="e">
        <f t="shared" ref="CC131:CC162" si="370">CC130</f>
        <v>#N/A</v>
      </c>
      <c r="CD131" s="325">
        <f t="shared" ref="CD131:CD162" si="371">CD130</f>
        <v>0</v>
      </c>
      <c r="CE131" s="325">
        <f t="shared" ref="CE131:CE162" si="372">CE130</f>
        <v>1</v>
      </c>
      <c r="CF131" s="334">
        <f t="shared" si="292"/>
        <v>838.19999999999993</v>
      </c>
      <c r="CG131" s="325">
        <f t="shared" ref="CG131:CG162" si="373">CG130</f>
        <v>0</v>
      </c>
      <c r="CH131" s="325">
        <f t="shared" ref="CH131:CH162" si="374">CH130</f>
        <v>0</v>
      </c>
      <c r="CI131" s="325">
        <f t="shared" ref="CI131:CI162" si="375">CI130</f>
        <v>0</v>
      </c>
      <c r="CJ131" s="325">
        <f t="shared" ref="CJ131:CJ162" si="376">CJ130</f>
        <v>0</v>
      </c>
      <c r="CK131" s="325">
        <f t="shared" ref="CK131:CK162" si="377">CK130</f>
        <v>0</v>
      </c>
      <c r="CL131" s="331">
        <f t="shared" ref="CL131:CL162" si="378">CL130</f>
        <v>0</v>
      </c>
      <c r="CM131" s="331">
        <f t="shared" ref="CM131:CM162" si="379">CM130</f>
        <v>0</v>
      </c>
      <c r="CN131" s="331">
        <f t="shared" ref="CN131:CN162" si="380">CN130</f>
        <v>0</v>
      </c>
      <c r="CO131" s="331">
        <f t="shared" ref="CO131:CO162" si="381">CO130</f>
        <v>0</v>
      </c>
      <c r="CP131" s="331">
        <f t="shared" ref="CP131:CP162" si="382">CP130</f>
        <v>0</v>
      </c>
      <c r="CQ131" s="331">
        <f t="shared" ref="CQ131:CQ162" si="383">CQ130</f>
        <v>0</v>
      </c>
      <c r="CR131" s="331">
        <f t="shared" ref="CR131:CR162" si="384">CR130</f>
        <v>0</v>
      </c>
      <c r="CS131" s="331">
        <f t="shared" ref="CS131:CS162" si="385">CS130</f>
        <v>0</v>
      </c>
      <c r="CT131" s="331">
        <f t="shared" ref="CT131:CT162" si="386">CT130</f>
        <v>0</v>
      </c>
      <c r="CU131" s="331">
        <f t="shared" ref="CU131:CU162" si="387">CU130</f>
        <v>0</v>
      </c>
      <c r="CV131" s="331">
        <f t="shared" ref="CV131:CV162" si="388">CV130</f>
        <v>0</v>
      </c>
      <c r="CW131" s="331">
        <f t="shared" ref="CW131:CW162" si="389">CW130</f>
        <v>0</v>
      </c>
      <c r="CX131" s="331">
        <f t="shared" ref="CX131:CX162" si="390">CX130</f>
        <v>0</v>
      </c>
      <c r="CY131" s="331">
        <f t="shared" ref="CY131:CY162" si="391">CY130</f>
        <v>0</v>
      </c>
      <c r="CZ131" s="331">
        <f t="shared" ref="CZ131:CZ162" si="392">CZ130</f>
        <v>0</v>
      </c>
      <c r="DA131" s="329"/>
      <c r="DB131" s="325"/>
      <c r="DC131" s="325">
        <f t="shared" si="293"/>
        <v>0</v>
      </c>
      <c r="DD131" s="325">
        <v>33</v>
      </c>
      <c r="DE131" s="330" t="e">
        <f t="shared" si="294"/>
        <v>#N/A</v>
      </c>
      <c r="DF131" s="330" t="e">
        <f t="shared" si="295"/>
        <v>#N/A</v>
      </c>
      <c r="DG131" s="330" t="e">
        <f t="shared" si="296"/>
        <v>#N/A</v>
      </c>
      <c r="DH131" s="330" t="e">
        <f t="shared" si="297"/>
        <v>#N/A</v>
      </c>
      <c r="DI131" s="330" t="e">
        <f t="shared" si="298"/>
        <v>#N/A</v>
      </c>
      <c r="DJ131" s="330"/>
      <c r="DK131" s="331">
        <f t="shared" ref="DK131:DK162" si="393">IF(DC131&lt;1,0,IF(MAX(DE131:DG131)&gt;DH131,MAX(DE131:DG131)-DH131,IF(MIN(DE131:DG131)&lt;DI131,ABS(MIN(DE131:DG131)-DI131),0)))</f>
        <v>0</v>
      </c>
      <c r="DL131" s="325" t="e">
        <f t="shared" ref="DL131:DL162" si="394">DL130</f>
        <v>#N/A</v>
      </c>
      <c r="DM131" s="325">
        <f t="shared" ref="DM131:DM162" si="395">DM130</f>
        <v>0</v>
      </c>
      <c r="DN131" s="325">
        <f t="shared" ref="DN131:DN162" si="396">DN130</f>
        <v>1</v>
      </c>
      <c r="DO131" s="334">
        <f t="shared" si="299"/>
        <v>838.19999999999993</v>
      </c>
      <c r="DP131" s="325">
        <f t="shared" ref="DP131:DP162" si="397">DP130</f>
        <v>0</v>
      </c>
      <c r="DQ131" s="325">
        <f t="shared" ref="DQ131:DQ162" si="398">DQ130</f>
        <v>0</v>
      </c>
      <c r="DR131" s="325">
        <f t="shared" ref="DR131:DR162" si="399">DR130</f>
        <v>0</v>
      </c>
      <c r="DS131" s="325">
        <f t="shared" ref="DS131:DS162" si="400">DS130</f>
        <v>0</v>
      </c>
      <c r="DT131" s="325">
        <f t="shared" ref="DT131:DT162" si="401">DT130</f>
        <v>0</v>
      </c>
      <c r="DU131" s="331">
        <f t="shared" ref="DU131:DU162" si="402">DU130</f>
        <v>0</v>
      </c>
      <c r="DV131" s="331">
        <f t="shared" ref="DV131:DV162" si="403">DV130</f>
        <v>0</v>
      </c>
      <c r="DW131" s="331">
        <f t="shared" ref="DW131:DW162" si="404">DW130</f>
        <v>0</v>
      </c>
      <c r="DX131" s="331">
        <f t="shared" ref="DX131:DX162" si="405">DX130</f>
        <v>0</v>
      </c>
      <c r="DY131" s="331">
        <f t="shared" ref="DY131:DY162" si="406">DY130</f>
        <v>0</v>
      </c>
      <c r="DZ131" s="331">
        <f t="shared" ref="DZ131:DZ162" si="407">DZ130</f>
        <v>0</v>
      </c>
      <c r="EA131" s="331">
        <f t="shared" ref="EA131:EA162" si="408">EA130</f>
        <v>0</v>
      </c>
      <c r="EB131" s="331">
        <f t="shared" ref="EB131:EB162" si="409">EB130</f>
        <v>0</v>
      </c>
      <c r="EC131" s="331">
        <f t="shared" ref="EC131:EC162" si="410">EC130</f>
        <v>0</v>
      </c>
      <c r="ED131" s="331">
        <f t="shared" ref="ED131:ED162" si="411">ED130</f>
        <v>0</v>
      </c>
      <c r="EE131" s="331">
        <f t="shared" ref="EE131:EE162" si="412">EE130</f>
        <v>0</v>
      </c>
      <c r="EF131" s="331">
        <f t="shared" ref="EF131:EF162" si="413">EF130</f>
        <v>0</v>
      </c>
      <c r="EG131" s="331">
        <f t="shared" ref="EG131:EG162" si="414">EG130</f>
        <v>0</v>
      </c>
      <c r="EH131" s="331">
        <f t="shared" ref="EH131:EH162" si="415">EH130</f>
        <v>0</v>
      </c>
      <c r="EI131" s="331">
        <f t="shared" ref="EI131:EI162" si="416">EI130</f>
        <v>0</v>
      </c>
      <c r="EJ131" s="329"/>
      <c r="EK131" s="325"/>
      <c r="EL131" s="325">
        <f t="shared" si="300"/>
        <v>0</v>
      </c>
      <c r="EM131" s="325">
        <v>33</v>
      </c>
      <c r="EN131" s="330" t="e">
        <f t="shared" si="301"/>
        <v>#N/A</v>
      </c>
      <c r="EO131" s="330" t="e">
        <f t="shared" si="302"/>
        <v>#N/A</v>
      </c>
      <c r="EP131" s="330" t="e">
        <f t="shared" si="303"/>
        <v>#N/A</v>
      </c>
      <c r="EQ131" s="330" t="e">
        <f t="shared" si="304"/>
        <v>#N/A</v>
      </c>
      <c r="ER131" s="330" t="e">
        <f t="shared" si="305"/>
        <v>#N/A</v>
      </c>
      <c r="ES131" s="330"/>
      <c r="ET131" s="331">
        <f t="shared" ref="ET131:ET162" si="417">IF(EL131&lt;1,0,IF(MAX(EN131:EP131)&gt;EQ131,MAX(EN131:EP131)-EQ131,IF(MIN(EN131:EP131)&lt;ER131,ABS(MIN(EN131:EP131)-ER131),0)))</f>
        <v>0</v>
      </c>
      <c r="EU131" s="325" t="e">
        <f t="shared" ref="EU131:EU162" si="418">EU130</f>
        <v>#N/A</v>
      </c>
      <c r="EV131" s="325">
        <f t="shared" ref="EV131:EV162" si="419">EV130</f>
        <v>0</v>
      </c>
      <c r="EW131" s="325">
        <f t="shared" ref="EW131:EW162" si="420">EW130</f>
        <v>1</v>
      </c>
      <c r="EX131" s="334">
        <f t="shared" si="306"/>
        <v>838.19999999999993</v>
      </c>
      <c r="EY131" s="325">
        <f t="shared" ref="EY131:EY162" si="421">EY130</f>
        <v>0</v>
      </c>
      <c r="EZ131" s="325">
        <f t="shared" ref="EZ131:EZ162" si="422">EZ130</f>
        <v>0</v>
      </c>
      <c r="FA131" s="325">
        <f t="shared" ref="FA131:FA162" si="423">FA130</f>
        <v>0</v>
      </c>
      <c r="FB131" s="325">
        <f t="shared" ref="FB131:FB162" si="424">FB130</f>
        <v>0</v>
      </c>
      <c r="FC131" s="325">
        <f t="shared" ref="FC131:FC162" si="425">FC130</f>
        <v>0</v>
      </c>
      <c r="FD131" s="331">
        <f t="shared" ref="FD131:FD162" si="426">FD130</f>
        <v>0</v>
      </c>
      <c r="FE131" s="331">
        <f t="shared" ref="FE131:FE162" si="427">FE130</f>
        <v>0</v>
      </c>
      <c r="FF131" s="331">
        <f t="shared" ref="FF131:FF162" si="428">FF130</f>
        <v>0</v>
      </c>
      <c r="FG131" s="331">
        <f t="shared" ref="FG131:FG162" si="429">FG130</f>
        <v>0</v>
      </c>
      <c r="FH131" s="331">
        <f t="shared" ref="FH131:FH162" si="430">FH130</f>
        <v>0</v>
      </c>
      <c r="FI131" s="331">
        <f t="shared" ref="FI131:FI162" si="431">FI130</f>
        <v>0</v>
      </c>
      <c r="FJ131" s="331">
        <f t="shared" ref="FJ131:FJ162" si="432">FJ130</f>
        <v>0</v>
      </c>
      <c r="FK131" s="331">
        <f t="shared" ref="FK131:FK162" si="433">FK130</f>
        <v>0</v>
      </c>
      <c r="FL131" s="331">
        <f t="shared" ref="FL131:FL162" si="434">FL130</f>
        <v>0</v>
      </c>
      <c r="FM131" s="331">
        <f t="shared" ref="FM131:FM162" si="435">FM130</f>
        <v>0</v>
      </c>
      <c r="FN131" s="331">
        <f t="shared" ref="FN131:FN162" si="436">FN130</f>
        <v>0</v>
      </c>
      <c r="FO131" s="331">
        <f t="shared" ref="FO131:FO162" si="437">FO130</f>
        <v>0</v>
      </c>
      <c r="FP131" s="331">
        <f t="shared" ref="FP131:FP162" si="438">FP130</f>
        <v>0</v>
      </c>
      <c r="FQ131" s="331">
        <f t="shared" ref="FQ131:FQ162" si="439">FQ130</f>
        <v>0</v>
      </c>
      <c r="FR131" s="331">
        <f t="shared" ref="FR131:FR162" si="440">FR130</f>
        <v>0</v>
      </c>
      <c r="FS131" s="329"/>
      <c r="FT131" s="325"/>
      <c r="FU131" s="325">
        <f t="shared" si="307"/>
        <v>0</v>
      </c>
      <c r="FV131" s="325">
        <v>33</v>
      </c>
      <c r="FW131" s="330" t="e">
        <f t="shared" si="308"/>
        <v>#N/A</v>
      </c>
      <c r="FX131" s="330" t="e">
        <f t="shared" si="309"/>
        <v>#N/A</v>
      </c>
      <c r="FY131" s="330" t="e">
        <f t="shared" si="310"/>
        <v>#N/A</v>
      </c>
      <c r="FZ131" s="330" t="e">
        <f t="shared" si="311"/>
        <v>#N/A</v>
      </c>
      <c r="GA131" s="330" t="e">
        <f t="shared" si="312"/>
        <v>#N/A</v>
      </c>
      <c r="GB131" s="330"/>
      <c r="GC131" s="331">
        <f t="shared" ref="GC131:GC162" si="441">IF(FU131&lt;1,0,IF(MAX(FW131:FY131)&gt;FZ131,MAX(FW131:FY131)-FZ131,IF(MIN(FW131:FY131)&lt;GA131,ABS(MIN(FW131:FY131)-GA131),0)))</f>
        <v>0</v>
      </c>
      <c r="GD131" s="325" t="e">
        <f t="shared" ref="GD131:GD162" si="442">GD130</f>
        <v>#N/A</v>
      </c>
      <c r="GE131" s="325">
        <f t="shared" ref="GE131:GE162" si="443">GE130</f>
        <v>0</v>
      </c>
      <c r="GF131" s="325">
        <f t="shared" ref="GF131:GF162" si="444">GF130</f>
        <v>1</v>
      </c>
      <c r="GG131" s="334">
        <f t="shared" si="313"/>
        <v>838.19999999999993</v>
      </c>
      <c r="GH131" s="325">
        <f t="shared" ref="GH131:GH162" si="445">GH130</f>
        <v>0</v>
      </c>
      <c r="GI131" s="325">
        <f t="shared" ref="GI131:GI162" si="446">GI130</f>
        <v>0</v>
      </c>
      <c r="GJ131" s="325">
        <f t="shared" ref="GJ131:GJ162" si="447">GJ130</f>
        <v>0</v>
      </c>
      <c r="GK131" s="325">
        <f t="shared" ref="GK131:GK162" si="448">GK130</f>
        <v>0</v>
      </c>
      <c r="GL131" s="325">
        <f t="shared" ref="GL131:GL162" si="449">GL130</f>
        <v>0</v>
      </c>
      <c r="GM131" s="331">
        <f t="shared" ref="GM131:GM162" si="450">GM130</f>
        <v>0</v>
      </c>
      <c r="GN131" s="331">
        <f t="shared" ref="GN131:GN162" si="451">GN130</f>
        <v>0</v>
      </c>
      <c r="GO131" s="331">
        <f t="shared" ref="GO131:GO162" si="452">GO130</f>
        <v>0</v>
      </c>
      <c r="GP131" s="331">
        <f t="shared" ref="GP131:GP162" si="453">GP130</f>
        <v>0</v>
      </c>
      <c r="GQ131" s="331">
        <f t="shared" ref="GQ131:GQ162" si="454">GQ130</f>
        <v>0</v>
      </c>
      <c r="GR131" s="331">
        <f t="shared" ref="GR131:GR162" si="455">GR130</f>
        <v>0</v>
      </c>
      <c r="GS131" s="331">
        <f t="shared" ref="GS131:GS162" si="456">GS130</f>
        <v>0</v>
      </c>
      <c r="GT131" s="331">
        <f t="shared" ref="GT131:GT162" si="457">GT130</f>
        <v>0</v>
      </c>
      <c r="GU131" s="331">
        <f t="shared" ref="GU131:GU162" si="458">GU130</f>
        <v>0</v>
      </c>
      <c r="GV131" s="331">
        <f t="shared" ref="GV131:GV162" si="459">GV130</f>
        <v>0</v>
      </c>
      <c r="GW131" s="331">
        <f t="shared" ref="GW131:GW162" si="460">GW130</f>
        <v>0</v>
      </c>
      <c r="GX131" s="331">
        <f t="shared" ref="GX131:GX162" si="461">GX130</f>
        <v>0</v>
      </c>
      <c r="GY131" s="331">
        <f t="shared" ref="GY131:GY162" si="462">GY130</f>
        <v>0</v>
      </c>
      <c r="GZ131" s="331">
        <f t="shared" ref="GZ131:GZ162" si="463">GZ130</f>
        <v>0</v>
      </c>
      <c r="HA131" s="331">
        <f t="shared" ref="HA131:HA162" si="464">HA130</f>
        <v>0</v>
      </c>
      <c r="HB131" s="329"/>
      <c r="HC131" s="325"/>
      <c r="HD131" s="325">
        <f t="shared" si="314"/>
        <v>0</v>
      </c>
      <c r="HE131" s="325">
        <v>33</v>
      </c>
      <c r="HF131" s="330" t="e">
        <f t="shared" si="315"/>
        <v>#N/A</v>
      </c>
      <c r="HG131" s="330" t="e">
        <f t="shared" si="316"/>
        <v>#N/A</v>
      </c>
      <c r="HH131" s="330" t="e">
        <f t="shared" si="317"/>
        <v>#N/A</v>
      </c>
      <c r="HI131" s="330" t="e">
        <f t="shared" si="318"/>
        <v>#N/A</v>
      </c>
      <c r="HJ131" s="330" t="e">
        <f t="shared" si="319"/>
        <v>#N/A</v>
      </c>
      <c r="HK131" s="330"/>
      <c r="HL131" s="331">
        <f t="shared" ref="HL131:HL162" si="465">IF(HD131&lt;1,0,IF(MAX(HF131:HH131)&gt;HI131,MAX(HF131:HH131)-HI131,IF(MIN(HF131:HH131)&lt;HJ131,ABS(MIN(HF131:HH131)-HJ131),0)))</f>
        <v>0</v>
      </c>
      <c r="HM131" s="325" t="e">
        <f t="shared" ref="HM131:HM162" si="466">HM130</f>
        <v>#N/A</v>
      </c>
      <c r="HN131" s="325">
        <f t="shared" ref="HN131:HN162" si="467">HN130</f>
        <v>0</v>
      </c>
      <c r="HO131" s="325">
        <f t="shared" ref="HO131:HO162" si="468">HO130</f>
        <v>1</v>
      </c>
      <c r="HP131" s="334">
        <f t="shared" si="320"/>
        <v>838.19999999999993</v>
      </c>
      <c r="HQ131" s="325">
        <f t="shared" ref="HQ131:HQ162" si="469">HQ130</f>
        <v>0</v>
      </c>
      <c r="HR131" s="325">
        <f t="shared" ref="HR131:HR162" si="470">HR130</f>
        <v>0</v>
      </c>
      <c r="HS131" s="325">
        <f t="shared" ref="HS131:HS162" si="471">HS130</f>
        <v>0</v>
      </c>
      <c r="HT131" s="325">
        <f t="shared" ref="HT131:HT162" si="472">HT130</f>
        <v>0</v>
      </c>
      <c r="HU131" s="325">
        <f t="shared" ref="HU131:HU162" si="473">HU130</f>
        <v>0</v>
      </c>
      <c r="HV131" s="331">
        <f t="shared" ref="HV131:HV162" si="474">HV130</f>
        <v>0</v>
      </c>
      <c r="HW131" s="331">
        <f t="shared" ref="HW131:HW162" si="475">HW130</f>
        <v>0</v>
      </c>
      <c r="HX131" s="331">
        <f t="shared" ref="HX131:HX162" si="476">HX130</f>
        <v>0</v>
      </c>
      <c r="HY131" s="331">
        <f t="shared" ref="HY131:HY162" si="477">HY130</f>
        <v>0</v>
      </c>
      <c r="HZ131" s="331">
        <f t="shared" ref="HZ131:HZ162" si="478">HZ130</f>
        <v>0</v>
      </c>
      <c r="IA131" s="331">
        <f t="shared" ref="IA131:IA162" si="479">IA130</f>
        <v>0</v>
      </c>
      <c r="IB131" s="331">
        <f t="shared" ref="IB131:IB162" si="480">IB130</f>
        <v>0</v>
      </c>
      <c r="IC131" s="331">
        <f t="shared" ref="IC131:IC162" si="481">IC130</f>
        <v>0</v>
      </c>
      <c r="ID131" s="331">
        <f t="shared" ref="ID131:ID162" si="482">ID130</f>
        <v>0</v>
      </c>
      <c r="IE131" s="331">
        <f t="shared" ref="IE131:IE162" si="483">IE130</f>
        <v>0</v>
      </c>
      <c r="IF131" s="331">
        <f t="shared" ref="IF131:IF162" si="484">IF130</f>
        <v>0</v>
      </c>
      <c r="IG131" s="331">
        <f t="shared" ref="IG131:IG162" si="485">IG130</f>
        <v>0</v>
      </c>
      <c r="IH131" s="331">
        <f t="shared" ref="IH131:IH162" si="486">IH130</f>
        <v>0</v>
      </c>
      <c r="II131" s="331">
        <f t="shared" ref="II131:II162" si="487">II130</f>
        <v>0</v>
      </c>
      <c r="IJ131" s="331">
        <f t="shared" ref="IJ131:IJ162" si="488">IJ130</f>
        <v>0</v>
      </c>
      <c r="IK131" s="329"/>
    </row>
    <row r="132" spans="2:245" x14ac:dyDescent="0.3">
      <c r="B132" s="325">
        <f t="shared" si="273"/>
        <v>0</v>
      </c>
      <c r="C132" s="325">
        <v>34</v>
      </c>
      <c r="D132" s="330" t="e">
        <f t="shared" si="274"/>
        <v>#N/A</v>
      </c>
      <c r="E132" s="330" t="e">
        <f t="shared" si="275"/>
        <v>#N/A</v>
      </c>
      <c r="F132" s="330" t="e">
        <f t="shared" si="276"/>
        <v>#N/A</v>
      </c>
      <c r="G132" s="386" t="e">
        <f t="shared" si="104"/>
        <v>#N/A</v>
      </c>
      <c r="H132" s="386" t="e">
        <f t="shared" si="277"/>
        <v>#N/A</v>
      </c>
      <c r="I132" s="330"/>
      <c r="J132" s="331">
        <f t="shared" si="321"/>
        <v>0</v>
      </c>
      <c r="K132" s="325" t="e">
        <f t="shared" si="322"/>
        <v>#N/A</v>
      </c>
      <c r="L132" s="325">
        <f t="shared" si="323"/>
        <v>0</v>
      </c>
      <c r="M132" s="325">
        <f t="shared" si="324"/>
        <v>1</v>
      </c>
      <c r="N132" s="334">
        <f t="shared" si="278"/>
        <v>863.59999999999991</v>
      </c>
      <c r="O132" s="325">
        <f t="shared" si="325"/>
        <v>0</v>
      </c>
      <c r="P132" s="325">
        <f t="shared" si="326"/>
        <v>0</v>
      </c>
      <c r="Q132" s="325">
        <f t="shared" si="327"/>
        <v>0</v>
      </c>
      <c r="R132" s="325">
        <f t="shared" si="328"/>
        <v>0</v>
      </c>
      <c r="S132" s="325">
        <f t="shared" si="329"/>
        <v>0</v>
      </c>
      <c r="T132" s="331">
        <f t="shared" si="330"/>
        <v>0</v>
      </c>
      <c r="U132" s="331">
        <f t="shared" si="331"/>
        <v>0</v>
      </c>
      <c r="V132" s="331">
        <f t="shared" si="332"/>
        <v>0</v>
      </c>
      <c r="W132" s="331">
        <f t="shared" si="333"/>
        <v>0</v>
      </c>
      <c r="X132" s="331">
        <f t="shared" si="334"/>
        <v>0</v>
      </c>
      <c r="Y132" s="331">
        <f t="shared" si="335"/>
        <v>0</v>
      </c>
      <c r="Z132" s="331">
        <f t="shared" si="336"/>
        <v>0</v>
      </c>
      <c r="AA132" s="331">
        <f t="shared" si="337"/>
        <v>0</v>
      </c>
      <c r="AB132" s="331">
        <f t="shared" si="338"/>
        <v>0</v>
      </c>
      <c r="AC132" s="331">
        <f t="shared" si="339"/>
        <v>0</v>
      </c>
      <c r="AD132" s="331">
        <f t="shared" si="340"/>
        <v>0</v>
      </c>
      <c r="AE132" s="331">
        <f t="shared" si="341"/>
        <v>0</v>
      </c>
      <c r="AF132" s="331">
        <f t="shared" si="342"/>
        <v>0</v>
      </c>
      <c r="AG132" s="331">
        <f t="shared" si="343"/>
        <v>0</v>
      </c>
      <c r="AH132" s="331">
        <f t="shared" si="344"/>
        <v>0</v>
      </c>
      <c r="AI132" s="329"/>
      <c r="AJ132" s="325"/>
      <c r="AK132" s="325">
        <f t="shared" si="279"/>
        <v>0</v>
      </c>
      <c r="AL132" s="325">
        <v>34</v>
      </c>
      <c r="AM132" s="330" t="e">
        <f t="shared" si="280"/>
        <v>#N/A</v>
      </c>
      <c r="AN132" s="330" t="e">
        <f t="shared" si="281"/>
        <v>#N/A</v>
      </c>
      <c r="AO132" s="330" t="e">
        <f t="shared" si="282"/>
        <v>#N/A</v>
      </c>
      <c r="AP132" s="330" t="e">
        <f t="shared" si="283"/>
        <v>#N/A</v>
      </c>
      <c r="AQ132" s="330" t="e">
        <f t="shared" si="284"/>
        <v>#N/A</v>
      </c>
      <c r="AR132" s="330"/>
      <c r="AS132" s="331">
        <f t="shared" si="345"/>
        <v>0</v>
      </c>
      <c r="AT132" s="325" t="e">
        <f t="shared" si="346"/>
        <v>#N/A</v>
      </c>
      <c r="AU132" s="325">
        <f t="shared" si="347"/>
        <v>0</v>
      </c>
      <c r="AV132" s="325">
        <f t="shared" si="348"/>
        <v>1</v>
      </c>
      <c r="AW132" s="334">
        <f t="shared" si="285"/>
        <v>863.59999999999991</v>
      </c>
      <c r="AX132" s="325">
        <f t="shared" si="349"/>
        <v>0</v>
      </c>
      <c r="AY132" s="325">
        <f t="shared" si="350"/>
        <v>0</v>
      </c>
      <c r="AZ132" s="325">
        <f t="shared" si="351"/>
        <v>0</v>
      </c>
      <c r="BA132" s="325">
        <f t="shared" si="352"/>
        <v>0</v>
      </c>
      <c r="BB132" s="325">
        <f t="shared" si="353"/>
        <v>0</v>
      </c>
      <c r="BC132" s="331">
        <f t="shared" si="354"/>
        <v>0</v>
      </c>
      <c r="BD132" s="331">
        <f t="shared" si="355"/>
        <v>0</v>
      </c>
      <c r="BE132" s="331">
        <f t="shared" si="356"/>
        <v>0</v>
      </c>
      <c r="BF132" s="331">
        <f t="shared" si="357"/>
        <v>0</v>
      </c>
      <c r="BG132" s="331">
        <f t="shared" si="358"/>
        <v>0</v>
      </c>
      <c r="BH132" s="331">
        <f t="shared" si="359"/>
        <v>0</v>
      </c>
      <c r="BI132" s="331">
        <f t="shared" si="360"/>
        <v>0</v>
      </c>
      <c r="BJ132" s="331">
        <f t="shared" si="361"/>
        <v>0</v>
      </c>
      <c r="BK132" s="331">
        <f t="shared" si="362"/>
        <v>0</v>
      </c>
      <c r="BL132" s="331">
        <f t="shared" si="363"/>
        <v>0</v>
      </c>
      <c r="BM132" s="331">
        <f t="shared" si="364"/>
        <v>0</v>
      </c>
      <c r="BN132" s="331">
        <f t="shared" si="365"/>
        <v>0</v>
      </c>
      <c r="BO132" s="331">
        <f t="shared" si="366"/>
        <v>0</v>
      </c>
      <c r="BP132" s="331">
        <f t="shared" si="367"/>
        <v>0</v>
      </c>
      <c r="BQ132" s="331">
        <f t="shared" si="368"/>
        <v>0</v>
      </c>
      <c r="BR132" s="329"/>
      <c r="BS132" s="325"/>
      <c r="BT132" s="325">
        <f t="shared" si="286"/>
        <v>0</v>
      </c>
      <c r="BU132" s="325">
        <v>34</v>
      </c>
      <c r="BV132" s="330" t="e">
        <f t="shared" si="287"/>
        <v>#N/A</v>
      </c>
      <c r="BW132" s="330" t="e">
        <f t="shared" si="288"/>
        <v>#N/A</v>
      </c>
      <c r="BX132" s="330" t="e">
        <f t="shared" si="289"/>
        <v>#N/A</v>
      </c>
      <c r="BY132" s="330" t="e">
        <f t="shared" si="290"/>
        <v>#N/A</v>
      </c>
      <c r="BZ132" s="330" t="e">
        <f t="shared" si="291"/>
        <v>#N/A</v>
      </c>
      <c r="CA132" s="330"/>
      <c r="CB132" s="331">
        <f t="shared" si="369"/>
        <v>0</v>
      </c>
      <c r="CC132" s="325" t="e">
        <f t="shared" si="370"/>
        <v>#N/A</v>
      </c>
      <c r="CD132" s="325">
        <f t="shared" si="371"/>
        <v>0</v>
      </c>
      <c r="CE132" s="325">
        <f t="shared" si="372"/>
        <v>1</v>
      </c>
      <c r="CF132" s="334">
        <f t="shared" si="292"/>
        <v>863.59999999999991</v>
      </c>
      <c r="CG132" s="325">
        <f t="shared" si="373"/>
        <v>0</v>
      </c>
      <c r="CH132" s="325">
        <f t="shared" si="374"/>
        <v>0</v>
      </c>
      <c r="CI132" s="325">
        <f t="shared" si="375"/>
        <v>0</v>
      </c>
      <c r="CJ132" s="325">
        <f t="shared" si="376"/>
        <v>0</v>
      </c>
      <c r="CK132" s="325">
        <f t="shared" si="377"/>
        <v>0</v>
      </c>
      <c r="CL132" s="331">
        <f t="shared" si="378"/>
        <v>0</v>
      </c>
      <c r="CM132" s="331">
        <f t="shared" si="379"/>
        <v>0</v>
      </c>
      <c r="CN132" s="331">
        <f t="shared" si="380"/>
        <v>0</v>
      </c>
      <c r="CO132" s="331">
        <f t="shared" si="381"/>
        <v>0</v>
      </c>
      <c r="CP132" s="331">
        <f t="shared" si="382"/>
        <v>0</v>
      </c>
      <c r="CQ132" s="331">
        <f t="shared" si="383"/>
        <v>0</v>
      </c>
      <c r="CR132" s="331">
        <f t="shared" si="384"/>
        <v>0</v>
      </c>
      <c r="CS132" s="331">
        <f t="shared" si="385"/>
        <v>0</v>
      </c>
      <c r="CT132" s="331">
        <f t="shared" si="386"/>
        <v>0</v>
      </c>
      <c r="CU132" s="331">
        <f t="shared" si="387"/>
        <v>0</v>
      </c>
      <c r="CV132" s="331">
        <f t="shared" si="388"/>
        <v>0</v>
      </c>
      <c r="CW132" s="331">
        <f t="shared" si="389"/>
        <v>0</v>
      </c>
      <c r="CX132" s="331">
        <f t="shared" si="390"/>
        <v>0</v>
      </c>
      <c r="CY132" s="331">
        <f t="shared" si="391"/>
        <v>0</v>
      </c>
      <c r="CZ132" s="331">
        <f t="shared" si="392"/>
        <v>0</v>
      </c>
      <c r="DA132" s="329"/>
      <c r="DB132" s="325"/>
      <c r="DC132" s="325">
        <f t="shared" si="293"/>
        <v>0</v>
      </c>
      <c r="DD132" s="325">
        <v>34</v>
      </c>
      <c r="DE132" s="330" t="e">
        <f t="shared" si="294"/>
        <v>#N/A</v>
      </c>
      <c r="DF132" s="330" t="e">
        <f t="shared" si="295"/>
        <v>#N/A</v>
      </c>
      <c r="DG132" s="330" t="e">
        <f t="shared" si="296"/>
        <v>#N/A</v>
      </c>
      <c r="DH132" s="330" t="e">
        <f t="shared" si="297"/>
        <v>#N/A</v>
      </c>
      <c r="DI132" s="330" t="e">
        <f t="shared" si="298"/>
        <v>#N/A</v>
      </c>
      <c r="DJ132" s="330"/>
      <c r="DK132" s="331">
        <f t="shared" si="393"/>
        <v>0</v>
      </c>
      <c r="DL132" s="325" t="e">
        <f t="shared" si="394"/>
        <v>#N/A</v>
      </c>
      <c r="DM132" s="325">
        <f t="shared" si="395"/>
        <v>0</v>
      </c>
      <c r="DN132" s="325">
        <f t="shared" si="396"/>
        <v>1</v>
      </c>
      <c r="DO132" s="334">
        <f t="shared" si="299"/>
        <v>863.59999999999991</v>
      </c>
      <c r="DP132" s="325">
        <f t="shared" si="397"/>
        <v>0</v>
      </c>
      <c r="DQ132" s="325">
        <f t="shared" si="398"/>
        <v>0</v>
      </c>
      <c r="DR132" s="325">
        <f t="shared" si="399"/>
        <v>0</v>
      </c>
      <c r="DS132" s="325">
        <f t="shared" si="400"/>
        <v>0</v>
      </c>
      <c r="DT132" s="325">
        <f t="shared" si="401"/>
        <v>0</v>
      </c>
      <c r="DU132" s="331">
        <f t="shared" si="402"/>
        <v>0</v>
      </c>
      <c r="DV132" s="331">
        <f t="shared" si="403"/>
        <v>0</v>
      </c>
      <c r="DW132" s="331">
        <f t="shared" si="404"/>
        <v>0</v>
      </c>
      <c r="DX132" s="331">
        <f t="shared" si="405"/>
        <v>0</v>
      </c>
      <c r="DY132" s="331">
        <f t="shared" si="406"/>
        <v>0</v>
      </c>
      <c r="DZ132" s="331">
        <f t="shared" si="407"/>
        <v>0</v>
      </c>
      <c r="EA132" s="331">
        <f t="shared" si="408"/>
        <v>0</v>
      </c>
      <c r="EB132" s="331">
        <f t="shared" si="409"/>
        <v>0</v>
      </c>
      <c r="EC132" s="331">
        <f t="shared" si="410"/>
        <v>0</v>
      </c>
      <c r="ED132" s="331">
        <f t="shared" si="411"/>
        <v>0</v>
      </c>
      <c r="EE132" s="331">
        <f t="shared" si="412"/>
        <v>0</v>
      </c>
      <c r="EF132" s="331">
        <f t="shared" si="413"/>
        <v>0</v>
      </c>
      <c r="EG132" s="331">
        <f t="shared" si="414"/>
        <v>0</v>
      </c>
      <c r="EH132" s="331">
        <f t="shared" si="415"/>
        <v>0</v>
      </c>
      <c r="EI132" s="331">
        <f t="shared" si="416"/>
        <v>0</v>
      </c>
      <c r="EJ132" s="329"/>
      <c r="EK132" s="325"/>
      <c r="EL132" s="325">
        <f t="shared" si="300"/>
        <v>0</v>
      </c>
      <c r="EM132" s="325">
        <v>34</v>
      </c>
      <c r="EN132" s="330" t="e">
        <f t="shared" si="301"/>
        <v>#N/A</v>
      </c>
      <c r="EO132" s="330" t="e">
        <f t="shared" si="302"/>
        <v>#N/A</v>
      </c>
      <c r="EP132" s="330" t="e">
        <f t="shared" si="303"/>
        <v>#N/A</v>
      </c>
      <c r="EQ132" s="330" t="e">
        <f t="shared" si="304"/>
        <v>#N/A</v>
      </c>
      <c r="ER132" s="330" t="e">
        <f t="shared" si="305"/>
        <v>#N/A</v>
      </c>
      <c r="ES132" s="330"/>
      <c r="ET132" s="331">
        <f t="shared" si="417"/>
        <v>0</v>
      </c>
      <c r="EU132" s="325" t="e">
        <f t="shared" si="418"/>
        <v>#N/A</v>
      </c>
      <c r="EV132" s="325">
        <f t="shared" si="419"/>
        <v>0</v>
      </c>
      <c r="EW132" s="325">
        <f t="shared" si="420"/>
        <v>1</v>
      </c>
      <c r="EX132" s="334">
        <f t="shared" si="306"/>
        <v>863.59999999999991</v>
      </c>
      <c r="EY132" s="325">
        <f t="shared" si="421"/>
        <v>0</v>
      </c>
      <c r="EZ132" s="325">
        <f t="shared" si="422"/>
        <v>0</v>
      </c>
      <c r="FA132" s="325">
        <f t="shared" si="423"/>
        <v>0</v>
      </c>
      <c r="FB132" s="325">
        <f t="shared" si="424"/>
        <v>0</v>
      </c>
      <c r="FC132" s="325">
        <f t="shared" si="425"/>
        <v>0</v>
      </c>
      <c r="FD132" s="331">
        <f t="shared" si="426"/>
        <v>0</v>
      </c>
      <c r="FE132" s="331">
        <f t="shared" si="427"/>
        <v>0</v>
      </c>
      <c r="FF132" s="331">
        <f t="shared" si="428"/>
        <v>0</v>
      </c>
      <c r="FG132" s="331">
        <f t="shared" si="429"/>
        <v>0</v>
      </c>
      <c r="FH132" s="331">
        <f t="shared" si="430"/>
        <v>0</v>
      </c>
      <c r="FI132" s="331">
        <f t="shared" si="431"/>
        <v>0</v>
      </c>
      <c r="FJ132" s="331">
        <f t="shared" si="432"/>
        <v>0</v>
      </c>
      <c r="FK132" s="331">
        <f t="shared" si="433"/>
        <v>0</v>
      </c>
      <c r="FL132" s="331">
        <f t="shared" si="434"/>
        <v>0</v>
      </c>
      <c r="FM132" s="331">
        <f t="shared" si="435"/>
        <v>0</v>
      </c>
      <c r="FN132" s="331">
        <f t="shared" si="436"/>
        <v>0</v>
      </c>
      <c r="FO132" s="331">
        <f t="shared" si="437"/>
        <v>0</v>
      </c>
      <c r="FP132" s="331">
        <f t="shared" si="438"/>
        <v>0</v>
      </c>
      <c r="FQ132" s="331">
        <f t="shared" si="439"/>
        <v>0</v>
      </c>
      <c r="FR132" s="331">
        <f t="shared" si="440"/>
        <v>0</v>
      </c>
      <c r="FS132" s="329"/>
      <c r="FT132" s="325"/>
      <c r="FU132" s="325">
        <f t="shared" si="307"/>
        <v>0</v>
      </c>
      <c r="FV132" s="325">
        <v>34</v>
      </c>
      <c r="FW132" s="330" t="e">
        <f t="shared" si="308"/>
        <v>#N/A</v>
      </c>
      <c r="FX132" s="330" t="e">
        <f t="shared" si="309"/>
        <v>#N/A</v>
      </c>
      <c r="FY132" s="330" t="e">
        <f t="shared" si="310"/>
        <v>#N/A</v>
      </c>
      <c r="FZ132" s="330" t="e">
        <f t="shared" si="311"/>
        <v>#N/A</v>
      </c>
      <c r="GA132" s="330" t="e">
        <f t="shared" si="312"/>
        <v>#N/A</v>
      </c>
      <c r="GB132" s="330"/>
      <c r="GC132" s="331">
        <f t="shared" si="441"/>
        <v>0</v>
      </c>
      <c r="GD132" s="325" t="e">
        <f t="shared" si="442"/>
        <v>#N/A</v>
      </c>
      <c r="GE132" s="325">
        <f t="shared" si="443"/>
        <v>0</v>
      </c>
      <c r="GF132" s="325">
        <f t="shared" si="444"/>
        <v>1</v>
      </c>
      <c r="GG132" s="334">
        <f t="shared" si="313"/>
        <v>863.59999999999991</v>
      </c>
      <c r="GH132" s="325">
        <f t="shared" si="445"/>
        <v>0</v>
      </c>
      <c r="GI132" s="325">
        <f t="shared" si="446"/>
        <v>0</v>
      </c>
      <c r="GJ132" s="325">
        <f t="shared" si="447"/>
        <v>0</v>
      </c>
      <c r="GK132" s="325">
        <f t="shared" si="448"/>
        <v>0</v>
      </c>
      <c r="GL132" s="325">
        <f t="shared" si="449"/>
        <v>0</v>
      </c>
      <c r="GM132" s="331">
        <f t="shared" si="450"/>
        <v>0</v>
      </c>
      <c r="GN132" s="331">
        <f t="shared" si="451"/>
        <v>0</v>
      </c>
      <c r="GO132" s="331">
        <f t="shared" si="452"/>
        <v>0</v>
      </c>
      <c r="GP132" s="331">
        <f t="shared" si="453"/>
        <v>0</v>
      </c>
      <c r="GQ132" s="331">
        <f t="shared" si="454"/>
        <v>0</v>
      </c>
      <c r="GR132" s="331">
        <f t="shared" si="455"/>
        <v>0</v>
      </c>
      <c r="GS132" s="331">
        <f t="shared" si="456"/>
        <v>0</v>
      </c>
      <c r="GT132" s="331">
        <f t="shared" si="457"/>
        <v>0</v>
      </c>
      <c r="GU132" s="331">
        <f t="shared" si="458"/>
        <v>0</v>
      </c>
      <c r="GV132" s="331">
        <f t="shared" si="459"/>
        <v>0</v>
      </c>
      <c r="GW132" s="331">
        <f t="shared" si="460"/>
        <v>0</v>
      </c>
      <c r="GX132" s="331">
        <f t="shared" si="461"/>
        <v>0</v>
      </c>
      <c r="GY132" s="331">
        <f t="shared" si="462"/>
        <v>0</v>
      </c>
      <c r="GZ132" s="331">
        <f t="shared" si="463"/>
        <v>0</v>
      </c>
      <c r="HA132" s="331">
        <f t="shared" si="464"/>
        <v>0</v>
      </c>
      <c r="HB132" s="329"/>
      <c r="HC132" s="325"/>
      <c r="HD132" s="325">
        <f t="shared" si="314"/>
        <v>0</v>
      </c>
      <c r="HE132" s="325">
        <v>34</v>
      </c>
      <c r="HF132" s="330" t="e">
        <f t="shared" si="315"/>
        <v>#N/A</v>
      </c>
      <c r="HG132" s="330" t="e">
        <f t="shared" si="316"/>
        <v>#N/A</v>
      </c>
      <c r="HH132" s="330" t="e">
        <f t="shared" si="317"/>
        <v>#N/A</v>
      </c>
      <c r="HI132" s="330" t="e">
        <f t="shared" si="318"/>
        <v>#N/A</v>
      </c>
      <c r="HJ132" s="330" t="e">
        <f t="shared" si="319"/>
        <v>#N/A</v>
      </c>
      <c r="HK132" s="330"/>
      <c r="HL132" s="331">
        <f t="shared" si="465"/>
        <v>0</v>
      </c>
      <c r="HM132" s="325" t="e">
        <f t="shared" si="466"/>
        <v>#N/A</v>
      </c>
      <c r="HN132" s="325">
        <f t="shared" si="467"/>
        <v>0</v>
      </c>
      <c r="HO132" s="325">
        <f t="shared" si="468"/>
        <v>1</v>
      </c>
      <c r="HP132" s="334">
        <f t="shared" si="320"/>
        <v>863.59999999999991</v>
      </c>
      <c r="HQ132" s="325">
        <f t="shared" si="469"/>
        <v>0</v>
      </c>
      <c r="HR132" s="325">
        <f t="shared" si="470"/>
        <v>0</v>
      </c>
      <c r="HS132" s="325">
        <f t="shared" si="471"/>
        <v>0</v>
      </c>
      <c r="HT132" s="325">
        <f t="shared" si="472"/>
        <v>0</v>
      </c>
      <c r="HU132" s="325">
        <f t="shared" si="473"/>
        <v>0</v>
      </c>
      <c r="HV132" s="331">
        <f t="shared" si="474"/>
        <v>0</v>
      </c>
      <c r="HW132" s="331">
        <f t="shared" si="475"/>
        <v>0</v>
      </c>
      <c r="HX132" s="331">
        <f t="shared" si="476"/>
        <v>0</v>
      </c>
      <c r="HY132" s="331">
        <f t="shared" si="477"/>
        <v>0</v>
      </c>
      <c r="HZ132" s="331">
        <f t="shared" si="478"/>
        <v>0</v>
      </c>
      <c r="IA132" s="331">
        <f t="shared" si="479"/>
        <v>0</v>
      </c>
      <c r="IB132" s="331">
        <f t="shared" si="480"/>
        <v>0</v>
      </c>
      <c r="IC132" s="331">
        <f t="shared" si="481"/>
        <v>0</v>
      </c>
      <c r="ID132" s="331">
        <f t="shared" si="482"/>
        <v>0</v>
      </c>
      <c r="IE132" s="331">
        <f t="shared" si="483"/>
        <v>0</v>
      </c>
      <c r="IF132" s="331">
        <f t="shared" si="484"/>
        <v>0</v>
      </c>
      <c r="IG132" s="331">
        <f t="shared" si="485"/>
        <v>0</v>
      </c>
      <c r="IH132" s="331">
        <f t="shared" si="486"/>
        <v>0</v>
      </c>
      <c r="II132" s="331">
        <f t="shared" si="487"/>
        <v>0</v>
      </c>
      <c r="IJ132" s="331">
        <f t="shared" si="488"/>
        <v>0</v>
      </c>
      <c r="IK132" s="329"/>
    </row>
    <row r="133" spans="2:245" x14ac:dyDescent="0.3">
      <c r="B133" s="325">
        <f t="shared" si="273"/>
        <v>0</v>
      </c>
      <c r="C133" s="325">
        <v>35</v>
      </c>
      <c r="D133" s="330" t="e">
        <f t="shared" si="274"/>
        <v>#N/A</v>
      </c>
      <c r="E133" s="330" t="e">
        <f t="shared" si="275"/>
        <v>#N/A</v>
      </c>
      <c r="F133" s="330" t="e">
        <f t="shared" si="276"/>
        <v>#N/A</v>
      </c>
      <c r="G133" s="386" t="e">
        <f t="shared" si="104"/>
        <v>#N/A</v>
      </c>
      <c r="H133" s="386" t="e">
        <f t="shared" si="277"/>
        <v>#N/A</v>
      </c>
      <c r="I133" s="330"/>
      <c r="J133" s="331">
        <f t="shared" si="321"/>
        <v>0</v>
      </c>
      <c r="K133" s="325" t="e">
        <f t="shared" si="322"/>
        <v>#N/A</v>
      </c>
      <c r="L133" s="325">
        <f t="shared" si="323"/>
        <v>0</v>
      </c>
      <c r="M133" s="325">
        <f t="shared" si="324"/>
        <v>1</v>
      </c>
      <c r="N133" s="334">
        <f t="shared" si="278"/>
        <v>889</v>
      </c>
      <c r="O133" s="325">
        <f t="shared" si="325"/>
        <v>0</v>
      </c>
      <c r="P133" s="325">
        <f t="shared" si="326"/>
        <v>0</v>
      </c>
      <c r="Q133" s="325">
        <f t="shared" si="327"/>
        <v>0</v>
      </c>
      <c r="R133" s="325">
        <f t="shared" si="328"/>
        <v>0</v>
      </c>
      <c r="S133" s="325">
        <f t="shared" si="329"/>
        <v>0</v>
      </c>
      <c r="T133" s="331">
        <f t="shared" si="330"/>
        <v>0</v>
      </c>
      <c r="U133" s="331">
        <f t="shared" si="331"/>
        <v>0</v>
      </c>
      <c r="V133" s="331">
        <f t="shared" si="332"/>
        <v>0</v>
      </c>
      <c r="W133" s="331">
        <f t="shared" si="333"/>
        <v>0</v>
      </c>
      <c r="X133" s="331">
        <f t="shared" si="334"/>
        <v>0</v>
      </c>
      <c r="Y133" s="331">
        <f t="shared" si="335"/>
        <v>0</v>
      </c>
      <c r="Z133" s="331">
        <f t="shared" si="336"/>
        <v>0</v>
      </c>
      <c r="AA133" s="331">
        <f t="shared" si="337"/>
        <v>0</v>
      </c>
      <c r="AB133" s="331">
        <f t="shared" si="338"/>
        <v>0</v>
      </c>
      <c r="AC133" s="331">
        <f t="shared" si="339"/>
        <v>0</v>
      </c>
      <c r="AD133" s="331">
        <f t="shared" si="340"/>
        <v>0</v>
      </c>
      <c r="AE133" s="331">
        <f t="shared" si="341"/>
        <v>0</v>
      </c>
      <c r="AF133" s="331">
        <f t="shared" si="342"/>
        <v>0</v>
      </c>
      <c r="AG133" s="331">
        <f t="shared" si="343"/>
        <v>0</v>
      </c>
      <c r="AH133" s="331">
        <f t="shared" si="344"/>
        <v>0</v>
      </c>
      <c r="AI133" s="329"/>
      <c r="AJ133" s="325"/>
      <c r="AK133" s="325">
        <f t="shared" si="279"/>
        <v>0</v>
      </c>
      <c r="AL133" s="325">
        <v>35</v>
      </c>
      <c r="AM133" s="330" t="e">
        <f t="shared" si="280"/>
        <v>#N/A</v>
      </c>
      <c r="AN133" s="330" t="e">
        <f t="shared" si="281"/>
        <v>#N/A</v>
      </c>
      <c r="AO133" s="330" t="e">
        <f t="shared" si="282"/>
        <v>#N/A</v>
      </c>
      <c r="AP133" s="330" t="e">
        <f t="shared" si="283"/>
        <v>#N/A</v>
      </c>
      <c r="AQ133" s="330" t="e">
        <f t="shared" si="284"/>
        <v>#N/A</v>
      </c>
      <c r="AR133" s="330"/>
      <c r="AS133" s="331">
        <f t="shared" si="345"/>
        <v>0</v>
      </c>
      <c r="AT133" s="325" t="e">
        <f t="shared" si="346"/>
        <v>#N/A</v>
      </c>
      <c r="AU133" s="325">
        <f t="shared" si="347"/>
        <v>0</v>
      </c>
      <c r="AV133" s="325">
        <f t="shared" si="348"/>
        <v>1</v>
      </c>
      <c r="AW133" s="334">
        <f t="shared" si="285"/>
        <v>889</v>
      </c>
      <c r="AX133" s="325">
        <f t="shared" si="349"/>
        <v>0</v>
      </c>
      <c r="AY133" s="325">
        <f t="shared" si="350"/>
        <v>0</v>
      </c>
      <c r="AZ133" s="325">
        <f t="shared" si="351"/>
        <v>0</v>
      </c>
      <c r="BA133" s="325">
        <f t="shared" si="352"/>
        <v>0</v>
      </c>
      <c r="BB133" s="325">
        <f t="shared" si="353"/>
        <v>0</v>
      </c>
      <c r="BC133" s="331">
        <f t="shared" si="354"/>
        <v>0</v>
      </c>
      <c r="BD133" s="331">
        <f t="shared" si="355"/>
        <v>0</v>
      </c>
      <c r="BE133" s="331">
        <f t="shared" si="356"/>
        <v>0</v>
      </c>
      <c r="BF133" s="331">
        <f t="shared" si="357"/>
        <v>0</v>
      </c>
      <c r="BG133" s="331">
        <f t="shared" si="358"/>
        <v>0</v>
      </c>
      <c r="BH133" s="331">
        <f t="shared" si="359"/>
        <v>0</v>
      </c>
      <c r="BI133" s="331">
        <f t="shared" si="360"/>
        <v>0</v>
      </c>
      <c r="BJ133" s="331">
        <f t="shared" si="361"/>
        <v>0</v>
      </c>
      <c r="BK133" s="331">
        <f t="shared" si="362"/>
        <v>0</v>
      </c>
      <c r="BL133" s="331">
        <f t="shared" si="363"/>
        <v>0</v>
      </c>
      <c r="BM133" s="331">
        <f t="shared" si="364"/>
        <v>0</v>
      </c>
      <c r="BN133" s="331">
        <f t="shared" si="365"/>
        <v>0</v>
      </c>
      <c r="BO133" s="331">
        <f t="shared" si="366"/>
        <v>0</v>
      </c>
      <c r="BP133" s="331">
        <f t="shared" si="367"/>
        <v>0</v>
      </c>
      <c r="BQ133" s="331">
        <f t="shared" si="368"/>
        <v>0</v>
      </c>
      <c r="BR133" s="329"/>
      <c r="BS133" s="325"/>
      <c r="BT133" s="325">
        <f t="shared" si="286"/>
        <v>0</v>
      </c>
      <c r="BU133" s="325">
        <v>35</v>
      </c>
      <c r="BV133" s="330" t="e">
        <f t="shared" si="287"/>
        <v>#N/A</v>
      </c>
      <c r="BW133" s="330" t="e">
        <f t="shared" si="288"/>
        <v>#N/A</v>
      </c>
      <c r="BX133" s="330" t="e">
        <f t="shared" si="289"/>
        <v>#N/A</v>
      </c>
      <c r="BY133" s="330" t="e">
        <f t="shared" si="290"/>
        <v>#N/A</v>
      </c>
      <c r="BZ133" s="330" t="e">
        <f t="shared" si="291"/>
        <v>#N/A</v>
      </c>
      <c r="CA133" s="330"/>
      <c r="CB133" s="331">
        <f t="shared" si="369"/>
        <v>0</v>
      </c>
      <c r="CC133" s="325" t="e">
        <f t="shared" si="370"/>
        <v>#N/A</v>
      </c>
      <c r="CD133" s="325">
        <f t="shared" si="371"/>
        <v>0</v>
      </c>
      <c r="CE133" s="325">
        <f t="shared" si="372"/>
        <v>1</v>
      </c>
      <c r="CF133" s="334">
        <f t="shared" si="292"/>
        <v>889</v>
      </c>
      <c r="CG133" s="325">
        <f t="shared" si="373"/>
        <v>0</v>
      </c>
      <c r="CH133" s="325">
        <f t="shared" si="374"/>
        <v>0</v>
      </c>
      <c r="CI133" s="325">
        <f t="shared" si="375"/>
        <v>0</v>
      </c>
      <c r="CJ133" s="325">
        <f t="shared" si="376"/>
        <v>0</v>
      </c>
      <c r="CK133" s="325">
        <f t="shared" si="377"/>
        <v>0</v>
      </c>
      <c r="CL133" s="331">
        <f t="shared" si="378"/>
        <v>0</v>
      </c>
      <c r="CM133" s="331">
        <f t="shared" si="379"/>
        <v>0</v>
      </c>
      <c r="CN133" s="331">
        <f t="shared" si="380"/>
        <v>0</v>
      </c>
      <c r="CO133" s="331">
        <f t="shared" si="381"/>
        <v>0</v>
      </c>
      <c r="CP133" s="331">
        <f t="shared" si="382"/>
        <v>0</v>
      </c>
      <c r="CQ133" s="331">
        <f t="shared" si="383"/>
        <v>0</v>
      </c>
      <c r="CR133" s="331">
        <f t="shared" si="384"/>
        <v>0</v>
      </c>
      <c r="CS133" s="331">
        <f t="shared" si="385"/>
        <v>0</v>
      </c>
      <c r="CT133" s="331">
        <f t="shared" si="386"/>
        <v>0</v>
      </c>
      <c r="CU133" s="331">
        <f t="shared" si="387"/>
        <v>0</v>
      </c>
      <c r="CV133" s="331">
        <f t="shared" si="388"/>
        <v>0</v>
      </c>
      <c r="CW133" s="331">
        <f t="shared" si="389"/>
        <v>0</v>
      </c>
      <c r="CX133" s="331">
        <f t="shared" si="390"/>
        <v>0</v>
      </c>
      <c r="CY133" s="331">
        <f t="shared" si="391"/>
        <v>0</v>
      </c>
      <c r="CZ133" s="331">
        <f t="shared" si="392"/>
        <v>0</v>
      </c>
      <c r="DA133" s="329"/>
      <c r="DB133" s="325"/>
      <c r="DC133" s="325">
        <f t="shared" si="293"/>
        <v>0</v>
      </c>
      <c r="DD133" s="325">
        <v>35</v>
      </c>
      <c r="DE133" s="330" t="e">
        <f t="shared" si="294"/>
        <v>#N/A</v>
      </c>
      <c r="DF133" s="330" t="e">
        <f t="shared" si="295"/>
        <v>#N/A</v>
      </c>
      <c r="DG133" s="330" t="e">
        <f t="shared" si="296"/>
        <v>#N/A</v>
      </c>
      <c r="DH133" s="330" t="e">
        <f t="shared" si="297"/>
        <v>#N/A</v>
      </c>
      <c r="DI133" s="330" t="e">
        <f t="shared" si="298"/>
        <v>#N/A</v>
      </c>
      <c r="DJ133" s="330"/>
      <c r="DK133" s="331">
        <f t="shared" si="393"/>
        <v>0</v>
      </c>
      <c r="DL133" s="325" t="e">
        <f t="shared" si="394"/>
        <v>#N/A</v>
      </c>
      <c r="DM133" s="325">
        <f t="shared" si="395"/>
        <v>0</v>
      </c>
      <c r="DN133" s="325">
        <f t="shared" si="396"/>
        <v>1</v>
      </c>
      <c r="DO133" s="334">
        <f t="shared" si="299"/>
        <v>889</v>
      </c>
      <c r="DP133" s="325">
        <f t="shared" si="397"/>
        <v>0</v>
      </c>
      <c r="DQ133" s="325">
        <f t="shared" si="398"/>
        <v>0</v>
      </c>
      <c r="DR133" s="325">
        <f t="shared" si="399"/>
        <v>0</v>
      </c>
      <c r="DS133" s="325">
        <f t="shared" si="400"/>
        <v>0</v>
      </c>
      <c r="DT133" s="325">
        <f t="shared" si="401"/>
        <v>0</v>
      </c>
      <c r="DU133" s="331">
        <f t="shared" si="402"/>
        <v>0</v>
      </c>
      <c r="DV133" s="331">
        <f t="shared" si="403"/>
        <v>0</v>
      </c>
      <c r="DW133" s="331">
        <f t="shared" si="404"/>
        <v>0</v>
      </c>
      <c r="DX133" s="331">
        <f t="shared" si="405"/>
        <v>0</v>
      </c>
      <c r="DY133" s="331">
        <f t="shared" si="406"/>
        <v>0</v>
      </c>
      <c r="DZ133" s="331">
        <f t="shared" si="407"/>
        <v>0</v>
      </c>
      <c r="EA133" s="331">
        <f t="shared" si="408"/>
        <v>0</v>
      </c>
      <c r="EB133" s="331">
        <f t="shared" si="409"/>
        <v>0</v>
      </c>
      <c r="EC133" s="331">
        <f t="shared" si="410"/>
        <v>0</v>
      </c>
      <c r="ED133" s="331">
        <f t="shared" si="411"/>
        <v>0</v>
      </c>
      <c r="EE133" s="331">
        <f t="shared" si="412"/>
        <v>0</v>
      </c>
      <c r="EF133" s="331">
        <f t="shared" si="413"/>
        <v>0</v>
      </c>
      <c r="EG133" s="331">
        <f t="shared" si="414"/>
        <v>0</v>
      </c>
      <c r="EH133" s="331">
        <f t="shared" si="415"/>
        <v>0</v>
      </c>
      <c r="EI133" s="331">
        <f t="shared" si="416"/>
        <v>0</v>
      </c>
      <c r="EJ133" s="329"/>
      <c r="EK133" s="325"/>
      <c r="EL133" s="325">
        <f t="shared" si="300"/>
        <v>0</v>
      </c>
      <c r="EM133" s="325">
        <v>35</v>
      </c>
      <c r="EN133" s="330" t="e">
        <f t="shared" si="301"/>
        <v>#N/A</v>
      </c>
      <c r="EO133" s="330" t="e">
        <f t="shared" si="302"/>
        <v>#N/A</v>
      </c>
      <c r="EP133" s="330" t="e">
        <f t="shared" si="303"/>
        <v>#N/A</v>
      </c>
      <c r="EQ133" s="330" t="e">
        <f t="shared" si="304"/>
        <v>#N/A</v>
      </c>
      <c r="ER133" s="330" t="e">
        <f t="shared" si="305"/>
        <v>#N/A</v>
      </c>
      <c r="ES133" s="330"/>
      <c r="ET133" s="331">
        <f t="shared" si="417"/>
        <v>0</v>
      </c>
      <c r="EU133" s="325" t="e">
        <f t="shared" si="418"/>
        <v>#N/A</v>
      </c>
      <c r="EV133" s="325">
        <f t="shared" si="419"/>
        <v>0</v>
      </c>
      <c r="EW133" s="325">
        <f t="shared" si="420"/>
        <v>1</v>
      </c>
      <c r="EX133" s="334">
        <f t="shared" si="306"/>
        <v>889</v>
      </c>
      <c r="EY133" s="325">
        <f t="shared" si="421"/>
        <v>0</v>
      </c>
      <c r="EZ133" s="325">
        <f t="shared" si="422"/>
        <v>0</v>
      </c>
      <c r="FA133" s="325">
        <f t="shared" si="423"/>
        <v>0</v>
      </c>
      <c r="FB133" s="325">
        <f t="shared" si="424"/>
        <v>0</v>
      </c>
      <c r="FC133" s="325">
        <f t="shared" si="425"/>
        <v>0</v>
      </c>
      <c r="FD133" s="331">
        <f t="shared" si="426"/>
        <v>0</v>
      </c>
      <c r="FE133" s="331">
        <f t="shared" si="427"/>
        <v>0</v>
      </c>
      <c r="FF133" s="331">
        <f t="shared" si="428"/>
        <v>0</v>
      </c>
      <c r="FG133" s="331">
        <f t="shared" si="429"/>
        <v>0</v>
      </c>
      <c r="FH133" s="331">
        <f t="shared" si="430"/>
        <v>0</v>
      </c>
      <c r="FI133" s="331">
        <f t="shared" si="431"/>
        <v>0</v>
      </c>
      <c r="FJ133" s="331">
        <f t="shared" si="432"/>
        <v>0</v>
      </c>
      <c r="FK133" s="331">
        <f t="shared" si="433"/>
        <v>0</v>
      </c>
      <c r="FL133" s="331">
        <f t="shared" si="434"/>
        <v>0</v>
      </c>
      <c r="FM133" s="331">
        <f t="shared" si="435"/>
        <v>0</v>
      </c>
      <c r="FN133" s="331">
        <f t="shared" si="436"/>
        <v>0</v>
      </c>
      <c r="FO133" s="331">
        <f t="shared" si="437"/>
        <v>0</v>
      </c>
      <c r="FP133" s="331">
        <f t="shared" si="438"/>
        <v>0</v>
      </c>
      <c r="FQ133" s="331">
        <f t="shared" si="439"/>
        <v>0</v>
      </c>
      <c r="FR133" s="331">
        <f t="shared" si="440"/>
        <v>0</v>
      </c>
      <c r="FS133" s="329"/>
      <c r="FT133" s="325"/>
      <c r="FU133" s="325">
        <f t="shared" si="307"/>
        <v>0</v>
      </c>
      <c r="FV133" s="325">
        <v>35</v>
      </c>
      <c r="FW133" s="330" t="e">
        <f t="shared" si="308"/>
        <v>#N/A</v>
      </c>
      <c r="FX133" s="330" t="e">
        <f t="shared" si="309"/>
        <v>#N/A</v>
      </c>
      <c r="FY133" s="330" t="e">
        <f t="shared" si="310"/>
        <v>#N/A</v>
      </c>
      <c r="FZ133" s="330" t="e">
        <f t="shared" si="311"/>
        <v>#N/A</v>
      </c>
      <c r="GA133" s="330" t="e">
        <f t="shared" si="312"/>
        <v>#N/A</v>
      </c>
      <c r="GB133" s="330"/>
      <c r="GC133" s="331">
        <f t="shared" si="441"/>
        <v>0</v>
      </c>
      <c r="GD133" s="325" t="e">
        <f t="shared" si="442"/>
        <v>#N/A</v>
      </c>
      <c r="GE133" s="325">
        <f t="shared" si="443"/>
        <v>0</v>
      </c>
      <c r="GF133" s="325">
        <f t="shared" si="444"/>
        <v>1</v>
      </c>
      <c r="GG133" s="334">
        <f t="shared" si="313"/>
        <v>889</v>
      </c>
      <c r="GH133" s="325">
        <f t="shared" si="445"/>
        <v>0</v>
      </c>
      <c r="GI133" s="325">
        <f t="shared" si="446"/>
        <v>0</v>
      </c>
      <c r="GJ133" s="325">
        <f t="shared" si="447"/>
        <v>0</v>
      </c>
      <c r="GK133" s="325">
        <f t="shared" si="448"/>
        <v>0</v>
      </c>
      <c r="GL133" s="325">
        <f t="shared" si="449"/>
        <v>0</v>
      </c>
      <c r="GM133" s="331">
        <f t="shared" si="450"/>
        <v>0</v>
      </c>
      <c r="GN133" s="331">
        <f t="shared" si="451"/>
        <v>0</v>
      </c>
      <c r="GO133" s="331">
        <f t="shared" si="452"/>
        <v>0</v>
      </c>
      <c r="GP133" s="331">
        <f t="shared" si="453"/>
        <v>0</v>
      </c>
      <c r="GQ133" s="331">
        <f t="shared" si="454"/>
        <v>0</v>
      </c>
      <c r="GR133" s="331">
        <f t="shared" si="455"/>
        <v>0</v>
      </c>
      <c r="GS133" s="331">
        <f t="shared" si="456"/>
        <v>0</v>
      </c>
      <c r="GT133" s="331">
        <f t="shared" si="457"/>
        <v>0</v>
      </c>
      <c r="GU133" s="331">
        <f t="shared" si="458"/>
        <v>0</v>
      </c>
      <c r="GV133" s="331">
        <f t="shared" si="459"/>
        <v>0</v>
      </c>
      <c r="GW133" s="331">
        <f t="shared" si="460"/>
        <v>0</v>
      </c>
      <c r="GX133" s="331">
        <f t="shared" si="461"/>
        <v>0</v>
      </c>
      <c r="GY133" s="331">
        <f t="shared" si="462"/>
        <v>0</v>
      </c>
      <c r="GZ133" s="331">
        <f t="shared" si="463"/>
        <v>0</v>
      </c>
      <c r="HA133" s="331">
        <f t="shared" si="464"/>
        <v>0</v>
      </c>
      <c r="HB133" s="329"/>
      <c r="HC133" s="325"/>
      <c r="HD133" s="325">
        <f t="shared" si="314"/>
        <v>0</v>
      </c>
      <c r="HE133" s="325">
        <v>35</v>
      </c>
      <c r="HF133" s="330" t="e">
        <f t="shared" si="315"/>
        <v>#N/A</v>
      </c>
      <c r="HG133" s="330" t="e">
        <f t="shared" si="316"/>
        <v>#N/A</v>
      </c>
      <c r="HH133" s="330" t="e">
        <f t="shared" si="317"/>
        <v>#N/A</v>
      </c>
      <c r="HI133" s="330" t="e">
        <f t="shared" si="318"/>
        <v>#N/A</v>
      </c>
      <c r="HJ133" s="330" t="e">
        <f t="shared" si="319"/>
        <v>#N/A</v>
      </c>
      <c r="HK133" s="330"/>
      <c r="HL133" s="331">
        <f t="shared" si="465"/>
        <v>0</v>
      </c>
      <c r="HM133" s="325" t="e">
        <f t="shared" si="466"/>
        <v>#N/A</v>
      </c>
      <c r="HN133" s="325">
        <f t="shared" si="467"/>
        <v>0</v>
      </c>
      <c r="HO133" s="325">
        <f t="shared" si="468"/>
        <v>1</v>
      </c>
      <c r="HP133" s="334">
        <f t="shared" si="320"/>
        <v>889</v>
      </c>
      <c r="HQ133" s="325">
        <f t="shared" si="469"/>
        <v>0</v>
      </c>
      <c r="HR133" s="325">
        <f t="shared" si="470"/>
        <v>0</v>
      </c>
      <c r="HS133" s="325">
        <f t="shared" si="471"/>
        <v>0</v>
      </c>
      <c r="HT133" s="325">
        <f t="shared" si="472"/>
        <v>0</v>
      </c>
      <c r="HU133" s="325">
        <f t="shared" si="473"/>
        <v>0</v>
      </c>
      <c r="HV133" s="331">
        <f t="shared" si="474"/>
        <v>0</v>
      </c>
      <c r="HW133" s="331">
        <f t="shared" si="475"/>
        <v>0</v>
      </c>
      <c r="HX133" s="331">
        <f t="shared" si="476"/>
        <v>0</v>
      </c>
      <c r="HY133" s="331">
        <f t="shared" si="477"/>
        <v>0</v>
      </c>
      <c r="HZ133" s="331">
        <f t="shared" si="478"/>
        <v>0</v>
      </c>
      <c r="IA133" s="331">
        <f t="shared" si="479"/>
        <v>0</v>
      </c>
      <c r="IB133" s="331">
        <f t="shared" si="480"/>
        <v>0</v>
      </c>
      <c r="IC133" s="331">
        <f t="shared" si="481"/>
        <v>0</v>
      </c>
      <c r="ID133" s="331">
        <f t="shared" si="482"/>
        <v>0</v>
      </c>
      <c r="IE133" s="331">
        <f t="shared" si="483"/>
        <v>0</v>
      </c>
      <c r="IF133" s="331">
        <f t="shared" si="484"/>
        <v>0</v>
      </c>
      <c r="IG133" s="331">
        <f t="shared" si="485"/>
        <v>0</v>
      </c>
      <c r="IH133" s="331">
        <f t="shared" si="486"/>
        <v>0</v>
      </c>
      <c r="II133" s="331">
        <f t="shared" si="487"/>
        <v>0</v>
      </c>
      <c r="IJ133" s="331">
        <f t="shared" si="488"/>
        <v>0</v>
      </c>
      <c r="IK133" s="329"/>
    </row>
    <row r="134" spans="2:245" x14ac:dyDescent="0.3">
      <c r="B134" s="325">
        <f t="shared" si="273"/>
        <v>0</v>
      </c>
      <c r="C134" s="325">
        <v>36</v>
      </c>
      <c r="D134" s="330" t="e">
        <f t="shared" si="274"/>
        <v>#N/A</v>
      </c>
      <c r="E134" s="330" t="e">
        <f t="shared" si="275"/>
        <v>#N/A</v>
      </c>
      <c r="F134" s="330" t="e">
        <f t="shared" si="276"/>
        <v>#N/A</v>
      </c>
      <c r="G134" s="386" t="e">
        <f t="shared" si="104"/>
        <v>#N/A</v>
      </c>
      <c r="H134" s="386" t="e">
        <f t="shared" si="277"/>
        <v>#N/A</v>
      </c>
      <c r="I134" s="330"/>
      <c r="J134" s="331">
        <f t="shared" si="321"/>
        <v>0</v>
      </c>
      <c r="K134" s="325" t="e">
        <f t="shared" si="322"/>
        <v>#N/A</v>
      </c>
      <c r="L134" s="325">
        <f t="shared" si="323"/>
        <v>0</v>
      </c>
      <c r="M134" s="325">
        <f t="shared" si="324"/>
        <v>1</v>
      </c>
      <c r="N134" s="334">
        <f t="shared" si="278"/>
        <v>914.4</v>
      </c>
      <c r="O134" s="325">
        <f t="shared" si="325"/>
        <v>0</v>
      </c>
      <c r="P134" s="325">
        <f t="shared" si="326"/>
        <v>0</v>
      </c>
      <c r="Q134" s="325">
        <f t="shared" si="327"/>
        <v>0</v>
      </c>
      <c r="R134" s="325">
        <f t="shared" si="328"/>
        <v>0</v>
      </c>
      <c r="S134" s="325">
        <f t="shared" si="329"/>
        <v>0</v>
      </c>
      <c r="T134" s="331">
        <f t="shared" si="330"/>
        <v>0</v>
      </c>
      <c r="U134" s="331">
        <f t="shared" si="331"/>
        <v>0</v>
      </c>
      <c r="V134" s="331">
        <f t="shared" si="332"/>
        <v>0</v>
      </c>
      <c r="W134" s="331">
        <f t="shared" si="333"/>
        <v>0</v>
      </c>
      <c r="X134" s="331">
        <f t="shared" si="334"/>
        <v>0</v>
      </c>
      <c r="Y134" s="331">
        <f t="shared" si="335"/>
        <v>0</v>
      </c>
      <c r="Z134" s="331">
        <f t="shared" si="336"/>
        <v>0</v>
      </c>
      <c r="AA134" s="331">
        <f t="shared" si="337"/>
        <v>0</v>
      </c>
      <c r="AB134" s="331">
        <f t="shared" si="338"/>
        <v>0</v>
      </c>
      <c r="AC134" s="331">
        <f t="shared" si="339"/>
        <v>0</v>
      </c>
      <c r="AD134" s="331">
        <f t="shared" si="340"/>
        <v>0</v>
      </c>
      <c r="AE134" s="331">
        <f t="shared" si="341"/>
        <v>0</v>
      </c>
      <c r="AF134" s="331">
        <f t="shared" si="342"/>
        <v>0</v>
      </c>
      <c r="AG134" s="331">
        <f t="shared" si="343"/>
        <v>0</v>
      </c>
      <c r="AH134" s="331">
        <f t="shared" si="344"/>
        <v>0</v>
      </c>
      <c r="AI134" s="329"/>
      <c r="AJ134" s="325"/>
      <c r="AK134" s="325">
        <f t="shared" si="279"/>
        <v>0</v>
      </c>
      <c r="AL134" s="325">
        <v>36</v>
      </c>
      <c r="AM134" s="330" t="e">
        <f t="shared" si="280"/>
        <v>#N/A</v>
      </c>
      <c r="AN134" s="330" t="e">
        <f t="shared" si="281"/>
        <v>#N/A</v>
      </c>
      <c r="AO134" s="330" t="e">
        <f t="shared" si="282"/>
        <v>#N/A</v>
      </c>
      <c r="AP134" s="330" t="e">
        <f t="shared" si="283"/>
        <v>#N/A</v>
      </c>
      <c r="AQ134" s="330" t="e">
        <f t="shared" si="284"/>
        <v>#N/A</v>
      </c>
      <c r="AR134" s="330"/>
      <c r="AS134" s="331">
        <f t="shared" si="345"/>
        <v>0</v>
      </c>
      <c r="AT134" s="325" t="e">
        <f t="shared" si="346"/>
        <v>#N/A</v>
      </c>
      <c r="AU134" s="325">
        <f t="shared" si="347"/>
        <v>0</v>
      </c>
      <c r="AV134" s="325">
        <f t="shared" si="348"/>
        <v>1</v>
      </c>
      <c r="AW134" s="334">
        <f t="shared" si="285"/>
        <v>914.4</v>
      </c>
      <c r="AX134" s="325">
        <f t="shared" si="349"/>
        <v>0</v>
      </c>
      <c r="AY134" s="325">
        <f t="shared" si="350"/>
        <v>0</v>
      </c>
      <c r="AZ134" s="325">
        <f t="shared" si="351"/>
        <v>0</v>
      </c>
      <c r="BA134" s="325">
        <f t="shared" si="352"/>
        <v>0</v>
      </c>
      <c r="BB134" s="325">
        <f t="shared" si="353"/>
        <v>0</v>
      </c>
      <c r="BC134" s="331">
        <f t="shared" si="354"/>
        <v>0</v>
      </c>
      <c r="BD134" s="331">
        <f t="shared" si="355"/>
        <v>0</v>
      </c>
      <c r="BE134" s="331">
        <f t="shared" si="356"/>
        <v>0</v>
      </c>
      <c r="BF134" s="331">
        <f t="shared" si="357"/>
        <v>0</v>
      </c>
      <c r="BG134" s="331">
        <f t="shared" si="358"/>
        <v>0</v>
      </c>
      <c r="BH134" s="331">
        <f t="shared" si="359"/>
        <v>0</v>
      </c>
      <c r="BI134" s="331">
        <f t="shared" si="360"/>
        <v>0</v>
      </c>
      <c r="BJ134" s="331">
        <f t="shared" si="361"/>
        <v>0</v>
      </c>
      <c r="BK134" s="331">
        <f t="shared" si="362"/>
        <v>0</v>
      </c>
      <c r="BL134" s="331">
        <f t="shared" si="363"/>
        <v>0</v>
      </c>
      <c r="BM134" s="331">
        <f t="shared" si="364"/>
        <v>0</v>
      </c>
      <c r="BN134" s="331">
        <f t="shared" si="365"/>
        <v>0</v>
      </c>
      <c r="BO134" s="331">
        <f t="shared" si="366"/>
        <v>0</v>
      </c>
      <c r="BP134" s="331">
        <f t="shared" si="367"/>
        <v>0</v>
      </c>
      <c r="BQ134" s="331">
        <f t="shared" si="368"/>
        <v>0</v>
      </c>
      <c r="BR134" s="329"/>
      <c r="BS134" s="325"/>
      <c r="BT134" s="325">
        <f t="shared" si="286"/>
        <v>0</v>
      </c>
      <c r="BU134" s="325">
        <v>36</v>
      </c>
      <c r="BV134" s="330" t="e">
        <f t="shared" si="287"/>
        <v>#N/A</v>
      </c>
      <c r="BW134" s="330" t="e">
        <f t="shared" si="288"/>
        <v>#N/A</v>
      </c>
      <c r="BX134" s="330" t="e">
        <f t="shared" si="289"/>
        <v>#N/A</v>
      </c>
      <c r="BY134" s="330" t="e">
        <f t="shared" si="290"/>
        <v>#N/A</v>
      </c>
      <c r="BZ134" s="330" t="e">
        <f t="shared" si="291"/>
        <v>#N/A</v>
      </c>
      <c r="CA134" s="330"/>
      <c r="CB134" s="331">
        <f t="shared" si="369"/>
        <v>0</v>
      </c>
      <c r="CC134" s="325" t="e">
        <f t="shared" si="370"/>
        <v>#N/A</v>
      </c>
      <c r="CD134" s="325">
        <f t="shared" si="371"/>
        <v>0</v>
      </c>
      <c r="CE134" s="325">
        <f t="shared" si="372"/>
        <v>1</v>
      </c>
      <c r="CF134" s="334">
        <f t="shared" si="292"/>
        <v>914.4</v>
      </c>
      <c r="CG134" s="325">
        <f t="shared" si="373"/>
        <v>0</v>
      </c>
      <c r="CH134" s="325">
        <f t="shared" si="374"/>
        <v>0</v>
      </c>
      <c r="CI134" s="325">
        <f t="shared" si="375"/>
        <v>0</v>
      </c>
      <c r="CJ134" s="325">
        <f t="shared" si="376"/>
        <v>0</v>
      </c>
      <c r="CK134" s="325">
        <f t="shared" si="377"/>
        <v>0</v>
      </c>
      <c r="CL134" s="331">
        <f t="shared" si="378"/>
        <v>0</v>
      </c>
      <c r="CM134" s="331">
        <f t="shared" si="379"/>
        <v>0</v>
      </c>
      <c r="CN134" s="331">
        <f t="shared" si="380"/>
        <v>0</v>
      </c>
      <c r="CO134" s="331">
        <f t="shared" si="381"/>
        <v>0</v>
      </c>
      <c r="CP134" s="331">
        <f t="shared" si="382"/>
        <v>0</v>
      </c>
      <c r="CQ134" s="331">
        <f t="shared" si="383"/>
        <v>0</v>
      </c>
      <c r="CR134" s="331">
        <f t="shared" si="384"/>
        <v>0</v>
      </c>
      <c r="CS134" s="331">
        <f t="shared" si="385"/>
        <v>0</v>
      </c>
      <c r="CT134" s="331">
        <f t="shared" si="386"/>
        <v>0</v>
      </c>
      <c r="CU134" s="331">
        <f t="shared" si="387"/>
        <v>0</v>
      </c>
      <c r="CV134" s="331">
        <f t="shared" si="388"/>
        <v>0</v>
      </c>
      <c r="CW134" s="331">
        <f t="shared" si="389"/>
        <v>0</v>
      </c>
      <c r="CX134" s="331">
        <f t="shared" si="390"/>
        <v>0</v>
      </c>
      <c r="CY134" s="331">
        <f t="shared" si="391"/>
        <v>0</v>
      </c>
      <c r="CZ134" s="331">
        <f t="shared" si="392"/>
        <v>0</v>
      </c>
      <c r="DA134" s="329"/>
      <c r="DB134" s="325"/>
      <c r="DC134" s="325">
        <f t="shared" si="293"/>
        <v>0</v>
      </c>
      <c r="DD134" s="325">
        <v>36</v>
      </c>
      <c r="DE134" s="330" t="e">
        <f t="shared" si="294"/>
        <v>#N/A</v>
      </c>
      <c r="DF134" s="330" t="e">
        <f t="shared" si="295"/>
        <v>#N/A</v>
      </c>
      <c r="DG134" s="330" t="e">
        <f t="shared" si="296"/>
        <v>#N/A</v>
      </c>
      <c r="DH134" s="330" t="e">
        <f t="shared" si="297"/>
        <v>#N/A</v>
      </c>
      <c r="DI134" s="330" t="e">
        <f t="shared" si="298"/>
        <v>#N/A</v>
      </c>
      <c r="DJ134" s="330"/>
      <c r="DK134" s="331">
        <f t="shared" si="393"/>
        <v>0</v>
      </c>
      <c r="DL134" s="325" t="e">
        <f t="shared" si="394"/>
        <v>#N/A</v>
      </c>
      <c r="DM134" s="325">
        <f t="shared" si="395"/>
        <v>0</v>
      </c>
      <c r="DN134" s="325">
        <f t="shared" si="396"/>
        <v>1</v>
      </c>
      <c r="DO134" s="334">
        <f t="shared" si="299"/>
        <v>914.4</v>
      </c>
      <c r="DP134" s="325">
        <f t="shared" si="397"/>
        <v>0</v>
      </c>
      <c r="DQ134" s="325">
        <f t="shared" si="398"/>
        <v>0</v>
      </c>
      <c r="DR134" s="325">
        <f t="shared" si="399"/>
        <v>0</v>
      </c>
      <c r="DS134" s="325">
        <f t="shared" si="400"/>
        <v>0</v>
      </c>
      <c r="DT134" s="325">
        <f t="shared" si="401"/>
        <v>0</v>
      </c>
      <c r="DU134" s="331">
        <f t="shared" si="402"/>
        <v>0</v>
      </c>
      <c r="DV134" s="331">
        <f t="shared" si="403"/>
        <v>0</v>
      </c>
      <c r="DW134" s="331">
        <f t="shared" si="404"/>
        <v>0</v>
      </c>
      <c r="DX134" s="331">
        <f t="shared" si="405"/>
        <v>0</v>
      </c>
      <c r="DY134" s="331">
        <f t="shared" si="406"/>
        <v>0</v>
      </c>
      <c r="DZ134" s="331">
        <f t="shared" si="407"/>
        <v>0</v>
      </c>
      <c r="EA134" s="331">
        <f t="shared" si="408"/>
        <v>0</v>
      </c>
      <c r="EB134" s="331">
        <f t="shared" si="409"/>
        <v>0</v>
      </c>
      <c r="EC134" s="331">
        <f t="shared" si="410"/>
        <v>0</v>
      </c>
      <c r="ED134" s="331">
        <f t="shared" si="411"/>
        <v>0</v>
      </c>
      <c r="EE134" s="331">
        <f t="shared" si="412"/>
        <v>0</v>
      </c>
      <c r="EF134" s="331">
        <f t="shared" si="413"/>
        <v>0</v>
      </c>
      <c r="EG134" s="331">
        <f t="shared" si="414"/>
        <v>0</v>
      </c>
      <c r="EH134" s="331">
        <f t="shared" si="415"/>
        <v>0</v>
      </c>
      <c r="EI134" s="331">
        <f t="shared" si="416"/>
        <v>0</v>
      </c>
      <c r="EJ134" s="329"/>
      <c r="EK134" s="325"/>
      <c r="EL134" s="325">
        <f t="shared" si="300"/>
        <v>0</v>
      </c>
      <c r="EM134" s="325">
        <v>36</v>
      </c>
      <c r="EN134" s="330" t="e">
        <f t="shared" si="301"/>
        <v>#N/A</v>
      </c>
      <c r="EO134" s="330" t="e">
        <f t="shared" si="302"/>
        <v>#N/A</v>
      </c>
      <c r="EP134" s="330" t="e">
        <f t="shared" si="303"/>
        <v>#N/A</v>
      </c>
      <c r="EQ134" s="330" t="e">
        <f t="shared" si="304"/>
        <v>#N/A</v>
      </c>
      <c r="ER134" s="330" t="e">
        <f t="shared" si="305"/>
        <v>#N/A</v>
      </c>
      <c r="ES134" s="330"/>
      <c r="ET134" s="331">
        <f t="shared" si="417"/>
        <v>0</v>
      </c>
      <c r="EU134" s="325" t="e">
        <f t="shared" si="418"/>
        <v>#N/A</v>
      </c>
      <c r="EV134" s="325">
        <f t="shared" si="419"/>
        <v>0</v>
      </c>
      <c r="EW134" s="325">
        <f t="shared" si="420"/>
        <v>1</v>
      </c>
      <c r="EX134" s="334">
        <f t="shared" si="306"/>
        <v>914.4</v>
      </c>
      <c r="EY134" s="325">
        <f t="shared" si="421"/>
        <v>0</v>
      </c>
      <c r="EZ134" s="325">
        <f t="shared" si="422"/>
        <v>0</v>
      </c>
      <c r="FA134" s="325">
        <f t="shared" si="423"/>
        <v>0</v>
      </c>
      <c r="FB134" s="325">
        <f t="shared" si="424"/>
        <v>0</v>
      </c>
      <c r="FC134" s="325">
        <f t="shared" si="425"/>
        <v>0</v>
      </c>
      <c r="FD134" s="331">
        <f t="shared" si="426"/>
        <v>0</v>
      </c>
      <c r="FE134" s="331">
        <f t="shared" si="427"/>
        <v>0</v>
      </c>
      <c r="FF134" s="331">
        <f t="shared" si="428"/>
        <v>0</v>
      </c>
      <c r="FG134" s="331">
        <f t="shared" si="429"/>
        <v>0</v>
      </c>
      <c r="FH134" s="331">
        <f t="shared" si="430"/>
        <v>0</v>
      </c>
      <c r="FI134" s="331">
        <f t="shared" si="431"/>
        <v>0</v>
      </c>
      <c r="FJ134" s="331">
        <f t="shared" si="432"/>
        <v>0</v>
      </c>
      <c r="FK134" s="331">
        <f t="shared" si="433"/>
        <v>0</v>
      </c>
      <c r="FL134" s="331">
        <f t="shared" si="434"/>
        <v>0</v>
      </c>
      <c r="FM134" s="331">
        <f t="shared" si="435"/>
        <v>0</v>
      </c>
      <c r="FN134" s="331">
        <f t="shared" si="436"/>
        <v>0</v>
      </c>
      <c r="FO134" s="331">
        <f t="shared" si="437"/>
        <v>0</v>
      </c>
      <c r="FP134" s="331">
        <f t="shared" si="438"/>
        <v>0</v>
      </c>
      <c r="FQ134" s="331">
        <f t="shared" si="439"/>
        <v>0</v>
      </c>
      <c r="FR134" s="331">
        <f t="shared" si="440"/>
        <v>0</v>
      </c>
      <c r="FS134" s="329"/>
      <c r="FT134" s="325"/>
      <c r="FU134" s="325">
        <f t="shared" si="307"/>
        <v>0</v>
      </c>
      <c r="FV134" s="325">
        <v>36</v>
      </c>
      <c r="FW134" s="330" t="e">
        <f t="shared" si="308"/>
        <v>#N/A</v>
      </c>
      <c r="FX134" s="330" t="e">
        <f t="shared" si="309"/>
        <v>#N/A</v>
      </c>
      <c r="FY134" s="330" t="e">
        <f t="shared" si="310"/>
        <v>#N/A</v>
      </c>
      <c r="FZ134" s="330" t="e">
        <f t="shared" si="311"/>
        <v>#N/A</v>
      </c>
      <c r="GA134" s="330" t="e">
        <f t="shared" si="312"/>
        <v>#N/A</v>
      </c>
      <c r="GB134" s="330"/>
      <c r="GC134" s="331">
        <f t="shared" si="441"/>
        <v>0</v>
      </c>
      <c r="GD134" s="325" t="e">
        <f t="shared" si="442"/>
        <v>#N/A</v>
      </c>
      <c r="GE134" s="325">
        <f t="shared" si="443"/>
        <v>0</v>
      </c>
      <c r="GF134" s="325">
        <f t="shared" si="444"/>
        <v>1</v>
      </c>
      <c r="GG134" s="334">
        <f t="shared" si="313"/>
        <v>914.4</v>
      </c>
      <c r="GH134" s="325">
        <f t="shared" si="445"/>
        <v>0</v>
      </c>
      <c r="GI134" s="325">
        <f t="shared" si="446"/>
        <v>0</v>
      </c>
      <c r="GJ134" s="325">
        <f t="shared" si="447"/>
        <v>0</v>
      </c>
      <c r="GK134" s="325">
        <f t="shared" si="448"/>
        <v>0</v>
      </c>
      <c r="GL134" s="325">
        <f t="shared" si="449"/>
        <v>0</v>
      </c>
      <c r="GM134" s="331">
        <f t="shared" si="450"/>
        <v>0</v>
      </c>
      <c r="GN134" s="331">
        <f t="shared" si="451"/>
        <v>0</v>
      </c>
      <c r="GO134" s="331">
        <f t="shared" si="452"/>
        <v>0</v>
      </c>
      <c r="GP134" s="331">
        <f t="shared" si="453"/>
        <v>0</v>
      </c>
      <c r="GQ134" s="331">
        <f t="shared" si="454"/>
        <v>0</v>
      </c>
      <c r="GR134" s="331">
        <f t="shared" si="455"/>
        <v>0</v>
      </c>
      <c r="GS134" s="331">
        <f t="shared" si="456"/>
        <v>0</v>
      </c>
      <c r="GT134" s="331">
        <f t="shared" si="457"/>
        <v>0</v>
      </c>
      <c r="GU134" s="331">
        <f t="shared" si="458"/>
        <v>0</v>
      </c>
      <c r="GV134" s="331">
        <f t="shared" si="459"/>
        <v>0</v>
      </c>
      <c r="GW134" s="331">
        <f t="shared" si="460"/>
        <v>0</v>
      </c>
      <c r="GX134" s="331">
        <f t="shared" si="461"/>
        <v>0</v>
      </c>
      <c r="GY134" s="331">
        <f t="shared" si="462"/>
        <v>0</v>
      </c>
      <c r="GZ134" s="331">
        <f t="shared" si="463"/>
        <v>0</v>
      </c>
      <c r="HA134" s="331">
        <f t="shared" si="464"/>
        <v>0</v>
      </c>
      <c r="HB134" s="329"/>
      <c r="HC134" s="325"/>
      <c r="HD134" s="325">
        <f t="shared" si="314"/>
        <v>0</v>
      </c>
      <c r="HE134" s="325">
        <v>36</v>
      </c>
      <c r="HF134" s="330" t="e">
        <f t="shared" si="315"/>
        <v>#N/A</v>
      </c>
      <c r="HG134" s="330" t="e">
        <f t="shared" si="316"/>
        <v>#N/A</v>
      </c>
      <c r="HH134" s="330" t="e">
        <f t="shared" si="317"/>
        <v>#N/A</v>
      </c>
      <c r="HI134" s="330" t="e">
        <f t="shared" si="318"/>
        <v>#N/A</v>
      </c>
      <c r="HJ134" s="330" t="e">
        <f t="shared" si="319"/>
        <v>#N/A</v>
      </c>
      <c r="HK134" s="330"/>
      <c r="HL134" s="331">
        <f t="shared" si="465"/>
        <v>0</v>
      </c>
      <c r="HM134" s="325" t="e">
        <f t="shared" si="466"/>
        <v>#N/A</v>
      </c>
      <c r="HN134" s="325">
        <f t="shared" si="467"/>
        <v>0</v>
      </c>
      <c r="HO134" s="325">
        <f t="shared" si="468"/>
        <v>1</v>
      </c>
      <c r="HP134" s="334">
        <f t="shared" si="320"/>
        <v>914.4</v>
      </c>
      <c r="HQ134" s="325">
        <f t="shared" si="469"/>
        <v>0</v>
      </c>
      <c r="HR134" s="325">
        <f t="shared" si="470"/>
        <v>0</v>
      </c>
      <c r="HS134" s="325">
        <f t="shared" si="471"/>
        <v>0</v>
      </c>
      <c r="HT134" s="325">
        <f t="shared" si="472"/>
        <v>0</v>
      </c>
      <c r="HU134" s="325">
        <f t="shared" si="473"/>
        <v>0</v>
      </c>
      <c r="HV134" s="331">
        <f t="shared" si="474"/>
        <v>0</v>
      </c>
      <c r="HW134" s="331">
        <f t="shared" si="475"/>
        <v>0</v>
      </c>
      <c r="HX134" s="331">
        <f t="shared" si="476"/>
        <v>0</v>
      </c>
      <c r="HY134" s="331">
        <f t="shared" si="477"/>
        <v>0</v>
      </c>
      <c r="HZ134" s="331">
        <f t="shared" si="478"/>
        <v>0</v>
      </c>
      <c r="IA134" s="331">
        <f t="shared" si="479"/>
        <v>0</v>
      </c>
      <c r="IB134" s="331">
        <f t="shared" si="480"/>
        <v>0</v>
      </c>
      <c r="IC134" s="331">
        <f t="shared" si="481"/>
        <v>0</v>
      </c>
      <c r="ID134" s="331">
        <f t="shared" si="482"/>
        <v>0</v>
      </c>
      <c r="IE134" s="331">
        <f t="shared" si="483"/>
        <v>0</v>
      </c>
      <c r="IF134" s="331">
        <f t="shared" si="484"/>
        <v>0</v>
      </c>
      <c r="IG134" s="331">
        <f t="shared" si="485"/>
        <v>0</v>
      </c>
      <c r="IH134" s="331">
        <f t="shared" si="486"/>
        <v>0</v>
      </c>
      <c r="II134" s="331">
        <f t="shared" si="487"/>
        <v>0</v>
      </c>
      <c r="IJ134" s="331">
        <f t="shared" si="488"/>
        <v>0</v>
      </c>
      <c r="IK134" s="329"/>
    </row>
    <row r="135" spans="2:245" x14ac:dyDescent="0.3">
      <c r="B135" s="325">
        <f t="shared" si="273"/>
        <v>0</v>
      </c>
      <c r="C135" s="325">
        <v>37</v>
      </c>
      <c r="D135" s="330" t="e">
        <f t="shared" si="274"/>
        <v>#N/A</v>
      </c>
      <c r="E135" s="330" t="e">
        <f t="shared" si="275"/>
        <v>#N/A</v>
      </c>
      <c r="F135" s="330" t="e">
        <f t="shared" si="276"/>
        <v>#N/A</v>
      </c>
      <c r="G135" s="386" t="e">
        <f t="shared" si="104"/>
        <v>#N/A</v>
      </c>
      <c r="H135" s="386" t="e">
        <f t="shared" si="277"/>
        <v>#N/A</v>
      </c>
      <c r="I135" s="330"/>
      <c r="J135" s="331">
        <f t="shared" si="321"/>
        <v>0</v>
      </c>
      <c r="K135" s="325" t="e">
        <f t="shared" si="322"/>
        <v>#N/A</v>
      </c>
      <c r="L135" s="325">
        <f t="shared" si="323"/>
        <v>0</v>
      </c>
      <c r="M135" s="325">
        <f t="shared" si="324"/>
        <v>1</v>
      </c>
      <c r="N135" s="334">
        <f t="shared" si="278"/>
        <v>939.8</v>
      </c>
      <c r="O135" s="325">
        <f t="shared" si="325"/>
        <v>0</v>
      </c>
      <c r="P135" s="325">
        <f t="shared" si="326"/>
        <v>0</v>
      </c>
      <c r="Q135" s="325">
        <f t="shared" si="327"/>
        <v>0</v>
      </c>
      <c r="R135" s="325">
        <f t="shared" si="328"/>
        <v>0</v>
      </c>
      <c r="S135" s="325">
        <f t="shared" si="329"/>
        <v>0</v>
      </c>
      <c r="T135" s="331">
        <f t="shared" si="330"/>
        <v>0</v>
      </c>
      <c r="U135" s="331">
        <f t="shared" si="331"/>
        <v>0</v>
      </c>
      <c r="V135" s="331">
        <f t="shared" si="332"/>
        <v>0</v>
      </c>
      <c r="W135" s="331">
        <f t="shared" si="333"/>
        <v>0</v>
      </c>
      <c r="X135" s="331">
        <f t="shared" si="334"/>
        <v>0</v>
      </c>
      <c r="Y135" s="331">
        <f t="shared" si="335"/>
        <v>0</v>
      </c>
      <c r="Z135" s="331">
        <f t="shared" si="336"/>
        <v>0</v>
      </c>
      <c r="AA135" s="331">
        <f t="shared" si="337"/>
        <v>0</v>
      </c>
      <c r="AB135" s="331">
        <f t="shared" si="338"/>
        <v>0</v>
      </c>
      <c r="AC135" s="331">
        <f t="shared" si="339"/>
        <v>0</v>
      </c>
      <c r="AD135" s="331">
        <f t="shared" si="340"/>
        <v>0</v>
      </c>
      <c r="AE135" s="331">
        <f t="shared" si="341"/>
        <v>0</v>
      </c>
      <c r="AF135" s="331">
        <f t="shared" si="342"/>
        <v>0</v>
      </c>
      <c r="AG135" s="331">
        <f t="shared" si="343"/>
        <v>0</v>
      </c>
      <c r="AH135" s="331">
        <f t="shared" si="344"/>
        <v>0</v>
      </c>
      <c r="AI135" s="329"/>
      <c r="AJ135" s="325"/>
      <c r="AK135" s="325">
        <f t="shared" si="279"/>
        <v>0</v>
      </c>
      <c r="AL135" s="325">
        <v>37</v>
      </c>
      <c r="AM135" s="330" t="e">
        <f t="shared" si="280"/>
        <v>#N/A</v>
      </c>
      <c r="AN135" s="330" t="e">
        <f t="shared" si="281"/>
        <v>#N/A</v>
      </c>
      <c r="AO135" s="330" t="e">
        <f t="shared" si="282"/>
        <v>#N/A</v>
      </c>
      <c r="AP135" s="330" t="e">
        <f t="shared" si="283"/>
        <v>#N/A</v>
      </c>
      <c r="AQ135" s="330" t="e">
        <f t="shared" si="284"/>
        <v>#N/A</v>
      </c>
      <c r="AR135" s="330"/>
      <c r="AS135" s="331">
        <f t="shared" si="345"/>
        <v>0</v>
      </c>
      <c r="AT135" s="325" t="e">
        <f t="shared" si="346"/>
        <v>#N/A</v>
      </c>
      <c r="AU135" s="325">
        <f t="shared" si="347"/>
        <v>0</v>
      </c>
      <c r="AV135" s="325">
        <f t="shared" si="348"/>
        <v>1</v>
      </c>
      <c r="AW135" s="334">
        <f t="shared" si="285"/>
        <v>939.8</v>
      </c>
      <c r="AX135" s="325">
        <f t="shared" si="349"/>
        <v>0</v>
      </c>
      <c r="AY135" s="325">
        <f t="shared" si="350"/>
        <v>0</v>
      </c>
      <c r="AZ135" s="325">
        <f t="shared" si="351"/>
        <v>0</v>
      </c>
      <c r="BA135" s="325">
        <f t="shared" si="352"/>
        <v>0</v>
      </c>
      <c r="BB135" s="325">
        <f t="shared" si="353"/>
        <v>0</v>
      </c>
      <c r="BC135" s="331">
        <f t="shared" si="354"/>
        <v>0</v>
      </c>
      <c r="BD135" s="331">
        <f t="shared" si="355"/>
        <v>0</v>
      </c>
      <c r="BE135" s="331">
        <f t="shared" si="356"/>
        <v>0</v>
      </c>
      <c r="BF135" s="331">
        <f t="shared" si="357"/>
        <v>0</v>
      </c>
      <c r="BG135" s="331">
        <f t="shared" si="358"/>
        <v>0</v>
      </c>
      <c r="BH135" s="331">
        <f t="shared" si="359"/>
        <v>0</v>
      </c>
      <c r="BI135" s="331">
        <f t="shared" si="360"/>
        <v>0</v>
      </c>
      <c r="BJ135" s="331">
        <f t="shared" si="361"/>
        <v>0</v>
      </c>
      <c r="BK135" s="331">
        <f t="shared" si="362"/>
        <v>0</v>
      </c>
      <c r="BL135" s="331">
        <f t="shared" si="363"/>
        <v>0</v>
      </c>
      <c r="BM135" s="331">
        <f t="shared" si="364"/>
        <v>0</v>
      </c>
      <c r="BN135" s="331">
        <f t="shared" si="365"/>
        <v>0</v>
      </c>
      <c r="BO135" s="331">
        <f t="shared" si="366"/>
        <v>0</v>
      </c>
      <c r="BP135" s="331">
        <f t="shared" si="367"/>
        <v>0</v>
      </c>
      <c r="BQ135" s="331">
        <f t="shared" si="368"/>
        <v>0</v>
      </c>
      <c r="BR135" s="329"/>
      <c r="BS135" s="325"/>
      <c r="BT135" s="325">
        <f t="shared" si="286"/>
        <v>0</v>
      </c>
      <c r="BU135" s="325">
        <v>37</v>
      </c>
      <c r="BV135" s="330" t="e">
        <f t="shared" si="287"/>
        <v>#N/A</v>
      </c>
      <c r="BW135" s="330" t="e">
        <f t="shared" si="288"/>
        <v>#N/A</v>
      </c>
      <c r="BX135" s="330" t="e">
        <f t="shared" si="289"/>
        <v>#N/A</v>
      </c>
      <c r="BY135" s="330" t="e">
        <f t="shared" si="290"/>
        <v>#N/A</v>
      </c>
      <c r="BZ135" s="330" t="e">
        <f t="shared" si="291"/>
        <v>#N/A</v>
      </c>
      <c r="CA135" s="330"/>
      <c r="CB135" s="331">
        <f t="shared" si="369"/>
        <v>0</v>
      </c>
      <c r="CC135" s="325" t="e">
        <f t="shared" si="370"/>
        <v>#N/A</v>
      </c>
      <c r="CD135" s="325">
        <f t="shared" si="371"/>
        <v>0</v>
      </c>
      <c r="CE135" s="325">
        <f t="shared" si="372"/>
        <v>1</v>
      </c>
      <c r="CF135" s="334">
        <f t="shared" si="292"/>
        <v>939.8</v>
      </c>
      <c r="CG135" s="325">
        <f t="shared" si="373"/>
        <v>0</v>
      </c>
      <c r="CH135" s="325">
        <f t="shared" si="374"/>
        <v>0</v>
      </c>
      <c r="CI135" s="325">
        <f t="shared" si="375"/>
        <v>0</v>
      </c>
      <c r="CJ135" s="325">
        <f t="shared" si="376"/>
        <v>0</v>
      </c>
      <c r="CK135" s="325">
        <f t="shared" si="377"/>
        <v>0</v>
      </c>
      <c r="CL135" s="331">
        <f t="shared" si="378"/>
        <v>0</v>
      </c>
      <c r="CM135" s="331">
        <f t="shared" si="379"/>
        <v>0</v>
      </c>
      <c r="CN135" s="331">
        <f t="shared" si="380"/>
        <v>0</v>
      </c>
      <c r="CO135" s="331">
        <f t="shared" si="381"/>
        <v>0</v>
      </c>
      <c r="CP135" s="331">
        <f t="shared" si="382"/>
        <v>0</v>
      </c>
      <c r="CQ135" s="331">
        <f t="shared" si="383"/>
        <v>0</v>
      </c>
      <c r="CR135" s="331">
        <f t="shared" si="384"/>
        <v>0</v>
      </c>
      <c r="CS135" s="331">
        <f t="shared" si="385"/>
        <v>0</v>
      </c>
      <c r="CT135" s="331">
        <f t="shared" si="386"/>
        <v>0</v>
      </c>
      <c r="CU135" s="331">
        <f t="shared" si="387"/>
        <v>0</v>
      </c>
      <c r="CV135" s="331">
        <f t="shared" si="388"/>
        <v>0</v>
      </c>
      <c r="CW135" s="331">
        <f t="shared" si="389"/>
        <v>0</v>
      </c>
      <c r="CX135" s="331">
        <f t="shared" si="390"/>
        <v>0</v>
      </c>
      <c r="CY135" s="331">
        <f t="shared" si="391"/>
        <v>0</v>
      </c>
      <c r="CZ135" s="331">
        <f t="shared" si="392"/>
        <v>0</v>
      </c>
      <c r="DA135" s="329"/>
      <c r="DB135" s="325"/>
      <c r="DC135" s="325">
        <f t="shared" si="293"/>
        <v>0</v>
      </c>
      <c r="DD135" s="325">
        <v>37</v>
      </c>
      <c r="DE135" s="330" t="e">
        <f t="shared" si="294"/>
        <v>#N/A</v>
      </c>
      <c r="DF135" s="330" t="e">
        <f t="shared" si="295"/>
        <v>#N/A</v>
      </c>
      <c r="DG135" s="330" t="e">
        <f t="shared" si="296"/>
        <v>#N/A</v>
      </c>
      <c r="DH135" s="330" t="e">
        <f t="shared" si="297"/>
        <v>#N/A</v>
      </c>
      <c r="DI135" s="330" t="e">
        <f t="shared" si="298"/>
        <v>#N/A</v>
      </c>
      <c r="DJ135" s="330"/>
      <c r="DK135" s="331">
        <f t="shared" si="393"/>
        <v>0</v>
      </c>
      <c r="DL135" s="325" t="e">
        <f t="shared" si="394"/>
        <v>#N/A</v>
      </c>
      <c r="DM135" s="325">
        <f t="shared" si="395"/>
        <v>0</v>
      </c>
      <c r="DN135" s="325">
        <f t="shared" si="396"/>
        <v>1</v>
      </c>
      <c r="DO135" s="334">
        <f t="shared" si="299"/>
        <v>939.8</v>
      </c>
      <c r="DP135" s="325">
        <f t="shared" si="397"/>
        <v>0</v>
      </c>
      <c r="DQ135" s="325">
        <f t="shared" si="398"/>
        <v>0</v>
      </c>
      <c r="DR135" s="325">
        <f t="shared" si="399"/>
        <v>0</v>
      </c>
      <c r="DS135" s="325">
        <f t="shared" si="400"/>
        <v>0</v>
      </c>
      <c r="DT135" s="325">
        <f t="shared" si="401"/>
        <v>0</v>
      </c>
      <c r="DU135" s="331">
        <f t="shared" si="402"/>
        <v>0</v>
      </c>
      <c r="DV135" s="331">
        <f t="shared" si="403"/>
        <v>0</v>
      </c>
      <c r="DW135" s="331">
        <f t="shared" si="404"/>
        <v>0</v>
      </c>
      <c r="DX135" s="331">
        <f t="shared" si="405"/>
        <v>0</v>
      </c>
      <c r="DY135" s="331">
        <f t="shared" si="406"/>
        <v>0</v>
      </c>
      <c r="DZ135" s="331">
        <f t="shared" si="407"/>
        <v>0</v>
      </c>
      <c r="EA135" s="331">
        <f t="shared" si="408"/>
        <v>0</v>
      </c>
      <c r="EB135" s="331">
        <f t="shared" si="409"/>
        <v>0</v>
      </c>
      <c r="EC135" s="331">
        <f t="shared" si="410"/>
        <v>0</v>
      </c>
      <c r="ED135" s="331">
        <f t="shared" si="411"/>
        <v>0</v>
      </c>
      <c r="EE135" s="331">
        <f t="shared" si="412"/>
        <v>0</v>
      </c>
      <c r="EF135" s="331">
        <f t="shared" si="413"/>
        <v>0</v>
      </c>
      <c r="EG135" s="331">
        <f t="shared" si="414"/>
        <v>0</v>
      </c>
      <c r="EH135" s="331">
        <f t="shared" si="415"/>
        <v>0</v>
      </c>
      <c r="EI135" s="331">
        <f t="shared" si="416"/>
        <v>0</v>
      </c>
      <c r="EJ135" s="329"/>
      <c r="EK135" s="325"/>
      <c r="EL135" s="325">
        <f t="shared" si="300"/>
        <v>0</v>
      </c>
      <c r="EM135" s="325">
        <v>37</v>
      </c>
      <c r="EN135" s="330" t="e">
        <f t="shared" si="301"/>
        <v>#N/A</v>
      </c>
      <c r="EO135" s="330" t="e">
        <f t="shared" si="302"/>
        <v>#N/A</v>
      </c>
      <c r="EP135" s="330" t="e">
        <f t="shared" si="303"/>
        <v>#N/A</v>
      </c>
      <c r="EQ135" s="330" t="e">
        <f t="shared" si="304"/>
        <v>#N/A</v>
      </c>
      <c r="ER135" s="330" t="e">
        <f t="shared" si="305"/>
        <v>#N/A</v>
      </c>
      <c r="ES135" s="330"/>
      <c r="ET135" s="331">
        <f t="shared" si="417"/>
        <v>0</v>
      </c>
      <c r="EU135" s="325" t="e">
        <f t="shared" si="418"/>
        <v>#N/A</v>
      </c>
      <c r="EV135" s="325">
        <f t="shared" si="419"/>
        <v>0</v>
      </c>
      <c r="EW135" s="325">
        <f t="shared" si="420"/>
        <v>1</v>
      </c>
      <c r="EX135" s="334">
        <f t="shared" si="306"/>
        <v>939.8</v>
      </c>
      <c r="EY135" s="325">
        <f t="shared" si="421"/>
        <v>0</v>
      </c>
      <c r="EZ135" s="325">
        <f t="shared" si="422"/>
        <v>0</v>
      </c>
      <c r="FA135" s="325">
        <f t="shared" si="423"/>
        <v>0</v>
      </c>
      <c r="FB135" s="325">
        <f t="shared" si="424"/>
        <v>0</v>
      </c>
      <c r="FC135" s="325">
        <f t="shared" si="425"/>
        <v>0</v>
      </c>
      <c r="FD135" s="331">
        <f t="shared" si="426"/>
        <v>0</v>
      </c>
      <c r="FE135" s="331">
        <f t="shared" si="427"/>
        <v>0</v>
      </c>
      <c r="FF135" s="331">
        <f t="shared" si="428"/>
        <v>0</v>
      </c>
      <c r="FG135" s="331">
        <f t="shared" si="429"/>
        <v>0</v>
      </c>
      <c r="FH135" s="331">
        <f t="shared" si="430"/>
        <v>0</v>
      </c>
      <c r="FI135" s="331">
        <f t="shared" si="431"/>
        <v>0</v>
      </c>
      <c r="FJ135" s="331">
        <f t="shared" si="432"/>
        <v>0</v>
      </c>
      <c r="FK135" s="331">
        <f t="shared" si="433"/>
        <v>0</v>
      </c>
      <c r="FL135" s="331">
        <f t="shared" si="434"/>
        <v>0</v>
      </c>
      <c r="FM135" s="331">
        <f t="shared" si="435"/>
        <v>0</v>
      </c>
      <c r="FN135" s="331">
        <f t="shared" si="436"/>
        <v>0</v>
      </c>
      <c r="FO135" s="331">
        <f t="shared" si="437"/>
        <v>0</v>
      </c>
      <c r="FP135" s="331">
        <f t="shared" si="438"/>
        <v>0</v>
      </c>
      <c r="FQ135" s="331">
        <f t="shared" si="439"/>
        <v>0</v>
      </c>
      <c r="FR135" s="331">
        <f t="shared" si="440"/>
        <v>0</v>
      </c>
      <c r="FS135" s="329"/>
      <c r="FT135" s="325"/>
      <c r="FU135" s="325">
        <f t="shared" si="307"/>
        <v>0</v>
      </c>
      <c r="FV135" s="325">
        <v>37</v>
      </c>
      <c r="FW135" s="330" t="e">
        <f t="shared" si="308"/>
        <v>#N/A</v>
      </c>
      <c r="FX135" s="330" t="e">
        <f t="shared" si="309"/>
        <v>#N/A</v>
      </c>
      <c r="FY135" s="330" t="e">
        <f t="shared" si="310"/>
        <v>#N/A</v>
      </c>
      <c r="FZ135" s="330" t="e">
        <f t="shared" si="311"/>
        <v>#N/A</v>
      </c>
      <c r="GA135" s="330" t="e">
        <f t="shared" si="312"/>
        <v>#N/A</v>
      </c>
      <c r="GB135" s="330"/>
      <c r="GC135" s="331">
        <f t="shared" si="441"/>
        <v>0</v>
      </c>
      <c r="GD135" s="325" t="e">
        <f t="shared" si="442"/>
        <v>#N/A</v>
      </c>
      <c r="GE135" s="325">
        <f t="shared" si="443"/>
        <v>0</v>
      </c>
      <c r="GF135" s="325">
        <f t="shared" si="444"/>
        <v>1</v>
      </c>
      <c r="GG135" s="334">
        <f t="shared" si="313"/>
        <v>939.8</v>
      </c>
      <c r="GH135" s="325">
        <f t="shared" si="445"/>
        <v>0</v>
      </c>
      <c r="GI135" s="325">
        <f t="shared" si="446"/>
        <v>0</v>
      </c>
      <c r="GJ135" s="325">
        <f t="shared" si="447"/>
        <v>0</v>
      </c>
      <c r="GK135" s="325">
        <f t="shared" si="448"/>
        <v>0</v>
      </c>
      <c r="GL135" s="325">
        <f t="shared" si="449"/>
        <v>0</v>
      </c>
      <c r="GM135" s="331">
        <f t="shared" si="450"/>
        <v>0</v>
      </c>
      <c r="GN135" s="331">
        <f t="shared" si="451"/>
        <v>0</v>
      </c>
      <c r="GO135" s="331">
        <f t="shared" si="452"/>
        <v>0</v>
      </c>
      <c r="GP135" s="331">
        <f t="shared" si="453"/>
        <v>0</v>
      </c>
      <c r="GQ135" s="331">
        <f t="shared" si="454"/>
        <v>0</v>
      </c>
      <c r="GR135" s="331">
        <f t="shared" si="455"/>
        <v>0</v>
      </c>
      <c r="GS135" s="331">
        <f t="shared" si="456"/>
        <v>0</v>
      </c>
      <c r="GT135" s="331">
        <f t="shared" si="457"/>
        <v>0</v>
      </c>
      <c r="GU135" s="331">
        <f t="shared" si="458"/>
        <v>0</v>
      </c>
      <c r="GV135" s="331">
        <f t="shared" si="459"/>
        <v>0</v>
      </c>
      <c r="GW135" s="331">
        <f t="shared" si="460"/>
        <v>0</v>
      </c>
      <c r="GX135" s="331">
        <f t="shared" si="461"/>
        <v>0</v>
      </c>
      <c r="GY135" s="331">
        <f t="shared" si="462"/>
        <v>0</v>
      </c>
      <c r="GZ135" s="331">
        <f t="shared" si="463"/>
        <v>0</v>
      </c>
      <c r="HA135" s="331">
        <f t="shared" si="464"/>
        <v>0</v>
      </c>
      <c r="HB135" s="329"/>
      <c r="HC135" s="325"/>
      <c r="HD135" s="325">
        <f t="shared" si="314"/>
        <v>0</v>
      </c>
      <c r="HE135" s="325">
        <v>37</v>
      </c>
      <c r="HF135" s="330" t="e">
        <f t="shared" si="315"/>
        <v>#N/A</v>
      </c>
      <c r="HG135" s="330" t="e">
        <f t="shared" si="316"/>
        <v>#N/A</v>
      </c>
      <c r="HH135" s="330" t="e">
        <f t="shared" si="317"/>
        <v>#N/A</v>
      </c>
      <c r="HI135" s="330" t="e">
        <f t="shared" si="318"/>
        <v>#N/A</v>
      </c>
      <c r="HJ135" s="330" t="e">
        <f t="shared" si="319"/>
        <v>#N/A</v>
      </c>
      <c r="HK135" s="330"/>
      <c r="HL135" s="331">
        <f t="shared" si="465"/>
        <v>0</v>
      </c>
      <c r="HM135" s="325" t="e">
        <f t="shared" si="466"/>
        <v>#N/A</v>
      </c>
      <c r="HN135" s="325">
        <f t="shared" si="467"/>
        <v>0</v>
      </c>
      <c r="HO135" s="325">
        <f t="shared" si="468"/>
        <v>1</v>
      </c>
      <c r="HP135" s="334">
        <f t="shared" si="320"/>
        <v>939.8</v>
      </c>
      <c r="HQ135" s="325">
        <f t="shared" si="469"/>
        <v>0</v>
      </c>
      <c r="HR135" s="325">
        <f t="shared" si="470"/>
        <v>0</v>
      </c>
      <c r="HS135" s="325">
        <f t="shared" si="471"/>
        <v>0</v>
      </c>
      <c r="HT135" s="325">
        <f t="shared" si="472"/>
        <v>0</v>
      </c>
      <c r="HU135" s="325">
        <f t="shared" si="473"/>
        <v>0</v>
      </c>
      <c r="HV135" s="331">
        <f t="shared" si="474"/>
        <v>0</v>
      </c>
      <c r="HW135" s="331">
        <f t="shared" si="475"/>
        <v>0</v>
      </c>
      <c r="HX135" s="331">
        <f t="shared" si="476"/>
        <v>0</v>
      </c>
      <c r="HY135" s="331">
        <f t="shared" si="477"/>
        <v>0</v>
      </c>
      <c r="HZ135" s="331">
        <f t="shared" si="478"/>
        <v>0</v>
      </c>
      <c r="IA135" s="331">
        <f t="shared" si="479"/>
        <v>0</v>
      </c>
      <c r="IB135" s="331">
        <f t="shared" si="480"/>
        <v>0</v>
      </c>
      <c r="IC135" s="331">
        <f t="shared" si="481"/>
        <v>0</v>
      </c>
      <c r="ID135" s="331">
        <f t="shared" si="482"/>
        <v>0</v>
      </c>
      <c r="IE135" s="331">
        <f t="shared" si="483"/>
        <v>0</v>
      </c>
      <c r="IF135" s="331">
        <f t="shared" si="484"/>
        <v>0</v>
      </c>
      <c r="IG135" s="331">
        <f t="shared" si="485"/>
        <v>0</v>
      </c>
      <c r="IH135" s="331">
        <f t="shared" si="486"/>
        <v>0</v>
      </c>
      <c r="II135" s="331">
        <f t="shared" si="487"/>
        <v>0</v>
      </c>
      <c r="IJ135" s="331">
        <f t="shared" si="488"/>
        <v>0</v>
      </c>
      <c r="IK135" s="329"/>
    </row>
    <row r="136" spans="2:245" x14ac:dyDescent="0.3">
      <c r="B136" s="325">
        <f t="shared" si="273"/>
        <v>0</v>
      </c>
      <c r="C136" s="325">
        <v>38</v>
      </c>
      <c r="D136" s="330" t="e">
        <f t="shared" si="274"/>
        <v>#N/A</v>
      </c>
      <c r="E136" s="330" t="e">
        <f t="shared" si="275"/>
        <v>#N/A</v>
      </c>
      <c r="F136" s="330" t="e">
        <f t="shared" si="276"/>
        <v>#N/A</v>
      </c>
      <c r="G136" s="386" t="e">
        <f t="shared" si="104"/>
        <v>#N/A</v>
      </c>
      <c r="H136" s="386" t="e">
        <f t="shared" si="277"/>
        <v>#N/A</v>
      </c>
      <c r="I136" s="330"/>
      <c r="J136" s="331">
        <f t="shared" si="321"/>
        <v>0</v>
      </c>
      <c r="K136" s="325" t="e">
        <f t="shared" si="322"/>
        <v>#N/A</v>
      </c>
      <c r="L136" s="325">
        <f t="shared" si="323"/>
        <v>0</v>
      </c>
      <c r="M136" s="325">
        <f t="shared" si="324"/>
        <v>1</v>
      </c>
      <c r="N136" s="334">
        <f t="shared" si="278"/>
        <v>965.19999999999993</v>
      </c>
      <c r="O136" s="325">
        <f t="shared" si="325"/>
        <v>0</v>
      </c>
      <c r="P136" s="325">
        <f t="shared" si="326"/>
        <v>0</v>
      </c>
      <c r="Q136" s="325">
        <f t="shared" si="327"/>
        <v>0</v>
      </c>
      <c r="R136" s="325">
        <f t="shared" si="328"/>
        <v>0</v>
      </c>
      <c r="S136" s="325">
        <f t="shared" si="329"/>
        <v>0</v>
      </c>
      <c r="T136" s="331">
        <f t="shared" si="330"/>
        <v>0</v>
      </c>
      <c r="U136" s="331">
        <f t="shared" si="331"/>
        <v>0</v>
      </c>
      <c r="V136" s="331">
        <f t="shared" si="332"/>
        <v>0</v>
      </c>
      <c r="W136" s="331">
        <f t="shared" si="333"/>
        <v>0</v>
      </c>
      <c r="X136" s="331">
        <f t="shared" si="334"/>
        <v>0</v>
      </c>
      <c r="Y136" s="331">
        <f t="shared" si="335"/>
        <v>0</v>
      </c>
      <c r="Z136" s="331">
        <f t="shared" si="336"/>
        <v>0</v>
      </c>
      <c r="AA136" s="331">
        <f t="shared" si="337"/>
        <v>0</v>
      </c>
      <c r="AB136" s="331">
        <f t="shared" si="338"/>
        <v>0</v>
      </c>
      <c r="AC136" s="331">
        <f t="shared" si="339"/>
        <v>0</v>
      </c>
      <c r="AD136" s="331">
        <f t="shared" si="340"/>
        <v>0</v>
      </c>
      <c r="AE136" s="331">
        <f t="shared" si="341"/>
        <v>0</v>
      </c>
      <c r="AF136" s="331">
        <f t="shared" si="342"/>
        <v>0</v>
      </c>
      <c r="AG136" s="331">
        <f t="shared" si="343"/>
        <v>0</v>
      </c>
      <c r="AH136" s="331">
        <f t="shared" si="344"/>
        <v>0</v>
      </c>
      <c r="AI136" s="329"/>
      <c r="AJ136" s="325"/>
      <c r="AK136" s="325">
        <f t="shared" si="279"/>
        <v>0</v>
      </c>
      <c r="AL136" s="325">
        <v>38</v>
      </c>
      <c r="AM136" s="330" t="e">
        <f t="shared" si="280"/>
        <v>#N/A</v>
      </c>
      <c r="AN136" s="330" t="e">
        <f t="shared" si="281"/>
        <v>#N/A</v>
      </c>
      <c r="AO136" s="330" t="e">
        <f t="shared" si="282"/>
        <v>#N/A</v>
      </c>
      <c r="AP136" s="330" t="e">
        <f t="shared" si="283"/>
        <v>#N/A</v>
      </c>
      <c r="AQ136" s="330" t="e">
        <f t="shared" si="284"/>
        <v>#N/A</v>
      </c>
      <c r="AR136" s="330"/>
      <c r="AS136" s="331">
        <f t="shared" si="345"/>
        <v>0</v>
      </c>
      <c r="AT136" s="325" t="e">
        <f t="shared" si="346"/>
        <v>#N/A</v>
      </c>
      <c r="AU136" s="325">
        <f t="shared" si="347"/>
        <v>0</v>
      </c>
      <c r="AV136" s="325">
        <f t="shared" si="348"/>
        <v>1</v>
      </c>
      <c r="AW136" s="334">
        <f t="shared" si="285"/>
        <v>965.19999999999993</v>
      </c>
      <c r="AX136" s="325">
        <f t="shared" si="349"/>
        <v>0</v>
      </c>
      <c r="AY136" s="325">
        <f t="shared" si="350"/>
        <v>0</v>
      </c>
      <c r="AZ136" s="325">
        <f t="shared" si="351"/>
        <v>0</v>
      </c>
      <c r="BA136" s="325">
        <f t="shared" si="352"/>
        <v>0</v>
      </c>
      <c r="BB136" s="325">
        <f t="shared" si="353"/>
        <v>0</v>
      </c>
      <c r="BC136" s="331">
        <f t="shared" si="354"/>
        <v>0</v>
      </c>
      <c r="BD136" s="331">
        <f t="shared" si="355"/>
        <v>0</v>
      </c>
      <c r="BE136" s="331">
        <f t="shared" si="356"/>
        <v>0</v>
      </c>
      <c r="BF136" s="331">
        <f t="shared" si="357"/>
        <v>0</v>
      </c>
      <c r="BG136" s="331">
        <f t="shared" si="358"/>
        <v>0</v>
      </c>
      <c r="BH136" s="331">
        <f t="shared" si="359"/>
        <v>0</v>
      </c>
      <c r="BI136" s="331">
        <f t="shared" si="360"/>
        <v>0</v>
      </c>
      <c r="BJ136" s="331">
        <f t="shared" si="361"/>
        <v>0</v>
      </c>
      <c r="BK136" s="331">
        <f t="shared" si="362"/>
        <v>0</v>
      </c>
      <c r="BL136" s="331">
        <f t="shared" si="363"/>
        <v>0</v>
      </c>
      <c r="BM136" s="331">
        <f t="shared" si="364"/>
        <v>0</v>
      </c>
      <c r="BN136" s="331">
        <f t="shared" si="365"/>
        <v>0</v>
      </c>
      <c r="BO136" s="331">
        <f t="shared" si="366"/>
        <v>0</v>
      </c>
      <c r="BP136" s="331">
        <f t="shared" si="367"/>
        <v>0</v>
      </c>
      <c r="BQ136" s="331">
        <f t="shared" si="368"/>
        <v>0</v>
      </c>
      <c r="BR136" s="329"/>
      <c r="BS136" s="325"/>
      <c r="BT136" s="325">
        <f t="shared" si="286"/>
        <v>0</v>
      </c>
      <c r="BU136" s="325">
        <v>38</v>
      </c>
      <c r="BV136" s="330" t="e">
        <f t="shared" si="287"/>
        <v>#N/A</v>
      </c>
      <c r="BW136" s="330" t="e">
        <f t="shared" si="288"/>
        <v>#N/A</v>
      </c>
      <c r="BX136" s="330" t="e">
        <f t="shared" si="289"/>
        <v>#N/A</v>
      </c>
      <c r="BY136" s="330" t="e">
        <f t="shared" si="290"/>
        <v>#N/A</v>
      </c>
      <c r="BZ136" s="330" t="e">
        <f t="shared" si="291"/>
        <v>#N/A</v>
      </c>
      <c r="CA136" s="330"/>
      <c r="CB136" s="331">
        <f t="shared" si="369"/>
        <v>0</v>
      </c>
      <c r="CC136" s="325" t="e">
        <f t="shared" si="370"/>
        <v>#N/A</v>
      </c>
      <c r="CD136" s="325">
        <f t="shared" si="371"/>
        <v>0</v>
      </c>
      <c r="CE136" s="325">
        <f t="shared" si="372"/>
        <v>1</v>
      </c>
      <c r="CF136" s="334">
        <f t="shared" si="292"/>
        <v>965.19999999999993</v>
      </c>
      <c r="CG136" s="325">
        <f t="shared" si="373"/>
        <v>0</v>
      </c>
      <c r="CH136" s="325">
        <f t="shared" si="374"/>
        <v>0</v>
      </c>
      <c r="CI136" s="325">
        <f t="shared" si="375"/>
        <v>0</v>
      </c>
      <c r="CJ136" s="325">
        <f t="shared" si="376"/>
        <v>0</v>
      </c>
      <c r="CK136" s="325">
        <f t="shared" si="377"/>
        <v>0</v>
      </c>
      <c r="CL136" s="331">
        <f t="shared" si="378"/>
        <v>0</v>
      </c>
      <c r="CM136" s="331">
        <f t="shared" si="379"/>
        <v>0</v>
      </c>
      <c r="CN136" s="331">
        <f t="shared" si="380"/>
        <v>0</v>
      </c>
      <c r="CO136" s="331">
        <f t="shared" si="381"/>
        <v>0</v>
      </c>
      <c r="CP136" s="331">
        <f t="shared" si="382"/>
        <v>0</v>
      </c>
      <c r="CQ136" s="331">
        <f t="shared" si="383"/>
        <v>0</v>
      </c>
      <c r="CR136" s="331">
        <f t="shared" si="384"/>
        <v>0</v>
      </c>
      <c r="CS136" s="331">
        <f t="shared" si="385"/>
        <v>0</v>
      </c>
      <c r="CT136" s="331">
        <f t="shared" si="386"/>
        <v>0</v>
      </c>
      <c r="CU136" s="331">
        <f t="shared" si="387"/>
        <v>0</v>
      </c>
      <c r="CV136" s="331">
        <f t="shared" si="388"/>
        <v>0</v>
      </c>
      <c r="CW136" s="331">
        <f t="shared" si="389"/>
        <v>0</v>
      </c>
      <c r="CX136" s="331">
        <f t="shared" si="390"/>
        <v>0</v>
      </c>
      <c r="CY136" s="331">
        <f t="shared" si="391"/>
        <v>0</v>
      </c>
      <c r="CZ136" s="331">
        <f t="shared" si="392"/>
        <v>0</v>
      </c>
      <c r="DA136" s="329"/>
      <c r="DB136" s="325"/>
      <c r="DC136" s="325">
        <f t="shared" si="293"/>
        <v>0</v>
      </c>
      <c r="DD136" s="325">
        <v>38</v>
      </c>
      <c r="DE136" s="330" t="e">
        <f t="shared" si="294"/>
        <v>#N/A</v>
      </c>
      <c r="DF136" s="330" t="e">
        <f t="shared" si="295"/>
        <v>#N/A</v>
      </c>
      <c r="DG136" s="330" t="e">
        <f t="shared" si="296"/>
        <v>#N/A</v>
      </c>
      <c r="DH136" s="330" t="e">
        <f t="shared" si="297"/>
        <v>#N/A</v>
      </c>
      <c r="DI136" s="330" t="e">
        <f t="shared" si="298"/>
        <v>#N/A</v>
      </c>
      <c r="DJ136" s="330"/>
      <c r="DK136" s="331">
        <f t="shared" si="393"/>
        <v>0</v>
      </c>
      <c r="DL136" s="325" t="e">
        <f t="shared" si="394"/>
        <v>#N/A</v>
      </c>
      <c r="DM136" s="325">
        <f t="shared" si="395"/>
        <v>0</v>
      </c>
      <c r="DN136" s="325">
        <f t="shared" si="396"/>
        <v>1</v>
      </c>
      <c r="DO136" s="334">
        <f t="shared" si="299"/>
        <v>965.19999999999993</v>
      </c>
      <c r="DP136" s="325">
        <f t="shared" si="397"/>
        <v>0</v>
      </c>
      <c r="DQ136" s="325">
        <f t="shared" si="398"/>
        <v>0</v>
      </c>
      <c r="DR136" s="325">
        <f t="shared" si="399"/>
        <v>0</v>
      </c>
      <c r="DS136" s="325">
        <f t="shared" si="400"/>
        <v>0</v>
      </c>
      <c r="DT136" s="325">
        <f t="shared" si="401"/>
        <v>0</v>
      </c>
      <c r="DU136" s="331">
        <f t="shared" si="402"/>
        <v>0</v>
      </c>
      <c r="DV136" s="331">
        <f t="shared" si="403"/>
        <v>0</v>
      </c>
      <c r="DW136" s="331">
        <f t="shared" si="404"/>
        <v>0</v>
      </c>
      <c r="DX136" s="331">
        <f t="shared" si="405"/>
        <v>0</v>
      </c>
      <c r="DY136" s="331">
        <f t="shared" si="406"/>
        <v>0</v>
      </c>
      <c r="DZ136" s="331">
        <f t="shared" si="407"/>
        <v>0</v>
      </c>
      <c r="EA136" s="331">
        <f t="shared" si="408"/>
        <v>0</v>
      </c>
      <c r="EB136" s="331">
        <f t="shared" si="409"/>
        <v>0</v>
      </c>
      <c r="EC136" s="331">
        <f t="shared" si="410"/>
        <v>0</v>
      </c>
      <c r="ED136" s="331">
        <f t="shared" si="411"/>
        <v>0</v>
      </c>
      <c r="EE136" s="331">
        <f t="shared" si="412"/>
        <v>0</v>
      </c>
      <c r="EF136" s="331">
        <f t="shared" si="413"/>
        <v>0</v>
      </c>
      <c r="EG136" s="331">
        <f t="shared" si="414"/>
        <v>0</v>
      </c>
      <c r="EH136" s="331">
        <f t="shared" si="415"/>
        <v>0</v>
      </c>
      <c r="EI136" s="331">
        <f t="shared" si="416"/>
        <v>0</v>
      </c>
      <c r="EJ136" s="329"/>
      <c r="EK136" s="325"/>
      <c r="EL136" s="325">
        <f t="shared" si="300"/>
        <v>0</v>
      </c>
      <c r="EM136" s="325">
        <v>38</v>
      </c>
      <c r="EN136" s="330" t="e">
        <f t="shared" si="301"/>
        <v>#N/A</v>
      </c>
      <c r="EO136" s="330" t="e">
        <f t="shared" si="302"/>
        <v>#N/A</v>
      </c>
      <c r="EP136" s="330" t="e">
        <f t="shared" si="303"/>
        <v>#N/A</v>
      </c>
      <c r="EQ136" s="330" t="e">
        <f t="shared" si="304"/>
        <v>#N/A</v>
      </c>
      <c r="ER136" s="330" t="e">
        <f t="shared" si="305"/>
        <v>#N/A</v>
      </c>
      <c r="ES136" s="330"/>
      <c r="ET136" s="331">
        <f t="shared" si="417"/>
        <v>0</v>
      </c>
      <c r="EU136" s="325" t="e">
        <f t="shared" si="418"/>
        <v>#N/A</v>
      </c>
      <c r="EV136" s="325">
        <f t="shared" si="419"/>
        <v>0</v>
      </c>
      <c r="EW136" s="325">
        <f t="shared" si="420"/>
        <v>1</v>
      </c>
      <c r="EX136" s="334">
        <f t="shared" si="306"/>
        <v>965.19999999999993</v>
      </c>
      <c r="EY136" s="325">
        <f t="shared" si="421"/>
        <v>0</v>
      </c>
      <c r="EZ136" s="325">
        <f t="shared" si="422"/>
        <v>0</v>
      </c>
      <c r="FA136" s="325">
        <f t="shared" si="423"/>
        <v>0</v>
      </c>
      <c r="FB136" s="325">
        <f t="shared" si="424"/>
        <v>0</v>
      </c>
      <c r="FC136" s="325">
        <f t="shared" si="425"/>
        <v>0</v>
      </c>
      <c r="FD136" s="331">
        <f t="shared" si="426"/>
        <v>0</v>
      </c>
      <c r="FE136" s="331">
        <f t="shared" si="427"/>
        <v>0</v>
      </c>
      <c r="FF136" s="331">
        <f t="shared" si="428"/>
        <v>0</v>
      </c>
      <c r="FG136" s="331">
        <f t="shared" si="429"/>
        <v>0</v>
      </c>
      <c r="FH136" s="331">
        <f t="shared" si="430"/>
        <v>0</v>
      </c>
      <c r="FI136" s="331">
        <f t="shared" si="431"/>
        <v>0</v>
      </c>
      <c r="FJ136" s="331">
        <f t="shared" si="432"/>
        <v>0</v>
      </c>
      <c r="FK136" s="331">
        <f t="shared" si="433"/>
        <v>0</v>
      </c>
      <c r="FL136" s="331">
        <f t="shared" si="434"/>
        <v>0</v>
      </c>
      <c r="FM136" s="331">
        <f t="shared" si="435"/>
        <v>0</v>
      </c>
      <c r="FN136" s="331">
        <f t="shared" si="436"/>
        <v>0</v>
      </c>
      <c r="FO136" s="331">
        <f t="shared" si="437"/>
        <v>0</v>
      </c>
      <c r="FP136" s="331">
        <f t="shared" si="438"/>
        <v>0</v>
      </c>
      <c r="FQ136" s="331">
        <f t="shared" si="439"/>
        <v>0</v>
      </c>
      <c r="FR136" s="331">
        <f t="shared" si="440"/>
        <v>0</v>
      </c>
      <c r="FS136" s="329"/>
      <c r="FT136" s="325"/>
      <c r="FU136" s="325">
        <f t="shared" si="307"/>
        <v>0</v>
      </c>
      <c r="FV136" s="325">
        <v>38</v>
      </c>
      <c r="FW136" s="330" t="e">
        <f t="shared" si="308"/>
        <v>#N/A</v>
      </c>
      <c r="FX136" s="330" t="e">
        <f t="shared" si="309"/>
        <v>#N/A</v>
      </c>
      <c r="FY136" s="330" t="e">
        <f t="shared" si="310"/>
        <v>#N/A</v>
      </c>
      <c r="FZ136" s="330" t="e">
        <f t="shared" si="311"/>
        <v>#N/A</v>
      </c>
      <c r="GA136" s="330" t="e">
        <f t="shared" si="312"/>
        <v>#N/A</v>
      </c>
      <c r="GB136" s="330"/>
      <c r="GC136" s="331">
        <f t="shared" si="441"/>
        <v>0</v>
      </c>
      <c r="GD136" s="325" t="e">
        <f t="shared" si="442"/>
        <v>#N/A</v>
      </c>
      <c r="GE136" s="325">
        <f t="shared" si="443"/>
        <v>0</v>
      </c>
      <c r="GF136" s="325">
        <f t="shared" si="444"/>
        <v>1</v>
      </c>
      <c r="GG136" s="334">
        <f t="shared" si="313"/>
        <v>965.19999999999993</v>
      </c>
      <c r="GH136" s="325">
        <f t="shared" si="445"/>
        <v>0</v>
      </c>
      <c r="GI136" s="325">
        <f t="shared" si="446"/>
        <v>0</v>
      </c>
      <c r="GJ136" s="325">
        <f t="shared" si="447"/>
        <v>0</v>
      </c>
      <c r="GK136" s="325">
        <f t="shared" si="448"/>
        <v>0</v>
      </c>
      <c r="GL136" s="325">
        <f t="shared" si="449"/>
        <v>0</v>
      </c>
      <c r="GM136" s="331">
        <f t="shared" si="450"/>
        <v>0</v>
      </c>
      <c r="GN136" s="331">
        <f t="shared" si="451"/>
        <v>0</v>
      </c>
      <c r="GO136" s="331">
        <f t="shared" si="452"/>
        <v>0</v>
      </c>
      <c r="GP136" s="331">
        <f t="shared" si="453"/>
        <v>0</v>
      </c>
      <c r="GQ136" s="331">
        <f t="shared" si="454"/>
        <v>0</v>
      </c>
      <c r="GR136" s="331">
        <f t="shared" si="455"/>
        <v>0</v>
      </c>
      <c r="GS136" s="331">
        <f t="shared" si="456"/>
        <v>0</v>
      </c>
      <c r="GT136" s="331">
        <f t="shared" si="457"/>
        <v>0</v>
      </c>
      <c r="GU136" s="331">
        <f t="shared" si="458"/>
        <v>0</v>
      </c>
      <c r="GV136" s="331">
        <f t="shared" si="459"/>
        <v>0</v>
      </c>
      <c r="GW136" s="331">
        <f t="shared" si="460"/>
        <v>0</v>
      </c>
      <c r="GX136" s="331">
        <f t="shared" si="461"/>
        <v>0</v>
      </c>
      <c r="GY136" s="331">
        <f t="shared" si="462"/>
        <v>0</v>
      </c>
      <c r="GZ136" s="331">
        <f t="shared" si="463"/>
        <v>0</v>
      </c>
      <c r="HA136" s="331">
        <f t="shared" si="464"/>
        <v>0</v>
      </c>
      <c r="HB136" s="329"/>
      <c r="HC136" s="325"/>
      <c r="HD136" s="325">
        <f t="shared" si="314"/>
        <v>0</v>
      </c>
      <c r="HE136" s="325">
        <v>38</v>
      </c>
      <c r="HF136" s="330" t="e">
        <f t="shared" si="315"/>
        <v>#N/A</v>
      </c>
      <c r="HG136" s="330" t="e">
        <f t="shared" si="316"/>
        <v>#N/A</v>
      </c>
      <c r="HH136" s="330" t="e">
        <f t="shared" si="317"/>
        <v>#N/A</v>
      </c>
      <c r="HI136" s="330" t="e">
        <f t="shared" si="318"/>
        <v>#N/A</v>
      </c>
      <c r="HJ136" s="330" t="e">
        <f t="shared" si="319"/>
        <v>#N/A</v>
      </c>
      <c r="HK136" s="330"/>
      <c r="HL136" s="331">
        <f t="shared" si="465"/>
        <v>0</v>
      </c>
      <c r="HM136" s="325" t="e">
        <f t="shared" si="466"/>
        <v>#N/A</v>
      </c>
      <c r="HN136" s="325">
        <f t="shared" si="467"/>
        <v>0</v>
      </c>
      <c r="HO136" s="325">
        <f t="shared" si="468"/>
        <v>1</v>
      </c>
      <c r="HP136" s="334">
        <f t="shared" si="320"/>
        <v>965.19999999999993</v>
      </c>
      <c r="HQ136" s="325">
        <f t="shared" si="469"/>
        <v>0</v>
      </c>
      <c r="HR136" s="325">
        <f t="shared" si="470"/>
        <v>0</v>
      </c>
      <c r="HS136" s="325">
        <f t="shared" si="471"/>
        <v>0</v>
      </c>
      <c r="HT136" s="325">
        <f t="shared" si="472"/>
        <v>0</v>
      </c>
      <c r="HU136" s="325">
        <f t="shared" si="473"/>
        <v>0</v>
      </c>
      <c r="HV136" s="331">
        <f t="shared" si="474"/>
        <v>0</v>
      </c>
      <c r="HW136" s="331">
        <f t="shared" si="475"/>
        <v>0</v>
      </c>
      <c r="HX136" s="331">
        <f t="shared" si="476"/>
        <v>0</v>
      </c>
      <c r="HY136" s="331">
        <f t="shared" si="477"/>
        <v>0</v>
      </c>
      <c r="HZ136" s="331">
        <f t="shared" si="478"/>
        <v>0</v>
      </c>
      <c r="IA136" s="331">
        <f t="shared" si="479"/>
        <v>0</v>
      </c>
      <c r="IB136" s="331">
        <f t="shared" si="480"/>
        <v>0</v>
      </c>
      <c r="IC136" s="331">
        <f t="shared" si="481"/>
        <v>0</v>
      </c>
      <c r="ID136" s="331">
        <f t="shared" si="482"/>
        <v>0</v>
      </c>
      <c r="IE136" s="331">
        <f t="shared" si="483"/>
        <v>0</v>
      </c>
      <c r="IF136" s="331">
        <f t="shared" si="484"/>
        <v>0</v>
      </c>
      <c r="IG136" s="331">
        <f t="shared" si="485"/>
        <v>0</v>
      </c>
      <c r="IH136" s="331">
        <f t="shared" si="486"/>
        <v>0</v>
      </c>
      <c r="II136" s="331">
        <f t="shared" si="487"/>
        <v>0</v>
      </c>
      <c r="IJ136" s="331">
        <f t="shared" si="488"/>
        <v>0</v>
      </c>
      <c r="IK136" s="329"/>
    </row>
    <row r="137" spans="2:245" x14ac:dyDescent="0.3">
      <c r="B137" s="325">
        <f t="shared" si="273"/>
        <v>0</v>
      </c>
      <c r="C137" s="325">
        <v>39</v>
      </c>
      <c r="D137" s="330" t="e">
        <f t="shared" si="274"/>
        <v>#N/A</v>
      </c>
      <c r="E137" s="330" t="e">
        <f t="shared" si="275"/>
        <v>#N/A</v>
      </c>
      <c r="F137" s="330" t="e">
        <f t="shared" si="276"/>
        <v>#N/A</v>
      </c>
      <c r="G137" s="386" t="e">
        <f t="shared" si="104"/>
        <v>#N/A</v>
      </c>
      <c r="H137" s="386" t="e">
        <f t="shared" si="277"/>
        <v>#N/A</v>
      </c>
      <c r="I137" s="330"/>
      <c r="J137" s="331">
        <f t="shared" si="321"/>
        <v>0</v>
      </c>
      <c r="K137" s="325" t="e">
        <f t="shared" si="322"/>
        <v>#N/A</v>
      </c>
      <c r="L137" s="325">
        <f t="shared" si="323"/>
        <v>0</v>
      </c>
      <c r="M137" s="325">
        <f t="shared" si="324"/>
        <v>1</v>
      </c>
      <c r="N137" s="334">
        <f t="shared" si="278"/>
        <v>990.59999999999991</v>
      </c>
      <c r="O137" s="325">
        <f t="shared" si="325"/>
        <v>0</v>
      </c>
      <c r="P137" s="325">
        <f t="shared" si="326"/>
        <v>0</v>
      </c>
      <c r="Q137" s="325">
        <f t="shared" si="327"/>
        <v>0</v>
      </c>
      <c r="R137" s="325">
        <f t="shared" si="328"/>
        <v>0</v>
      </c>
      <c r="S137" s="325">
        <f t="shared" si="329"/>
        <v>0</v>
      </c>
      <c r="T137" s="331">
        <f t="shared" si="330"/>
        <v>0</v>
      </c>
      <c r="U137" s="331">
        <f t="shared" si="331"/>
        <v>0</v>
      </c>
      <c r="V137" s="331">
        <f t="shared" si="332"/>
        <v>0</v>
      </c>
      <c r="W137" s="331">
        <f t="shared" si="333"/>
        <v>0</v>
      </c>
      <c r="X137" s="331">
        <f t="shared" si="334"/>
        <v>0</v>
      </c>
      <c r="Y137" s="331">
        <f t="shared" si="335"/>
        <v>0</v>
      </c>
      <c r="Z137" s="331">
        <f t="shared" si="336"/>
        <v>0</v>
      </c>
      <c r="AA137" s="331">
        <f t="shared" si="337"/>
        <v>0</v>
      </c>
      <c r="AB137" s="331">
        <f t="shared" si="338"/>
        <v>0</v>
      </c>
      <c r="AC137" s="331">
        <f t="shared" si="339"/>
        <v>0</v>
      </c>
      <c r="AD137" s="331">
        <f t="shared" si="340"/>
        <v>0</v>
      </c>
      <c r="AE137" s="331">
        <f t="shared" si="341"/>
        <v>0</v>
      </c>
      <c r="AF137" s="331">
        <f t="shared" si="342"/>
        <v>0</v>
      </c>
      <c r="AG137" s="331">
        <f t="shared" si="343"/>
        <v>0</v>
      </c>
      <c r="AH137" s="331">
        <f t="shared" si="344"/>
        <v>0</v>
      </c>
      <c r="AI137" s="329"/>
      <c r="AJ137" s="325"/>
      <c r="AK137" s="325">
        <f t="shared" si="279"/>
        <v>0</v>
      </c>
      <c r="AL137" s="325">
        <v>39</v>
      </c>
      <c r="AM137" s="330" t="e">
        <f t="shared" si="280"/>
        <v>#N/A</v>
      </c>
      <c r="AN137" s="330" t="e">
        <f t="shared" si="281"/>
        <v>#N/A</v>
      </c>
      <c r="AO137" s="330" t="e">
        <f t="shared" si="282"/>
        <v>#N/A</v>
      </c>
      <c r="AP137" s="330" t="e">
        <f t="shared" si="283"/>
        <v>#N/A</v>
      </c>
      <c r="AQ137" s="330" t="e">
        <f t="shared" si="284"/>
        <v>#N/A</v>
      </c>
      <c r="AR137" s="330"/>
      <c r="AS137" s="331">
        <f t="shared" si="345"/>
        <v>0</v>
      </c>
      <c r="AT137" s="325" t="e">
        <f t="shared" si="346"/>
        <v>#N/A</v>
      </c>
      <c r="AU137" s="325">
        <f t="shared" si="347"/>
        <v>0</v>
      </c>
      <c r="AV137" s="325">
        <f t="shared" si="348"/>
        <v>1</v>
      </c>
      <c r="AW137" s="334">
        <f t="shared" si="285"/>
        <v>990.59999999999991</v>
      </c>
      <c r="AX137" s="325">
        <f t="shared" si="349"/>
        <v>0</v>
      </c>
      <c r="AY137" s="325">
        <f t="shared" si="350"/>
        <v>0</v>
      </c>
      <c r="AZ137" s="325">
        <f t="shared" si="351"/>
        <v>0</v>
      </c>
      <c r="BA137" s="325">
        <f t="shared" si="352"/>
        <v>0</v>
      </c>
      <c r="BB137" s="325">
        <f t="shared" si="353"/>
        <v>0</v>
      </c>
      <c r="BC137" s="331">
        <f t="shared" si="354"/>
        <v>0</v>
      </c>
      <c r="BD137" s="331">
        <f t="shared" si="355"/>
        <v>0</v>
      </c>
      <c r="BE137" s="331">
        <f t="shared" si="356"/>
        <v>0</v>
      </c>
      <c r="BF137" s="331">
        <f t="shared" si="357"/>
        <v>0</v>
      </c>
      <c r="BG137" s="331">
        <f t="shared" si="358"/>
        <v>0</v>
      </c>
      <c r="BH137" s="331">
        <f t="shared" si="359"/>
        <v>0</v>
      </c>
      <c r="BI137" s="331">
        <f t="shared" si="360"/>
        <v>0</v>
      </c>
      <c r="BJ137" s="331">
        <f t="shared" si="361"/>
        <v>0</v>
      </c>
      <c r="BK137" s="331">
        <f t="shared" si="362"/>
        <v>0</v>
      </c>
      <c r="BL137" s="331">
        <f t="shared" si="363"/>
        <v>0</v>
      </c>
      <c r="BM137" s="331">
        <f t="shared" si="364"/>
        <v>0</v>
      </c>
      <c r="BN137" s="331">
        <f t="shared" si="365"/>
        <v>0</v>
      </c>
      <c r="BO137" s="331">
        <f t="shared" si="366"/>
        <v>0</v>
      </c>
      <c r="BP137" s="331">
        <f t="shared" si="367"/>
        <v>0</v>
      </c>
      <c r="BQ137" s="331">
        <f t="shared" si="368"/>
        <v>0</v>
      </c>
      <c r="BR137" s="329"/>
      <c r="BS137" s="325"/>
      <c r="BT137" s="325">
        <f t="shared" si="286"/>
        <v>0</v>
      </c>
      <c r="BU137" s="325">
        <v>39</v>
      </c>
      <c r="BV137" s="330" t="e">
        <f t="shared" si="287"/>
        <v>#N/A</v>
      </c>
      <c r="BW137" s="330" t="e">
        <f t="shared" si="288"/>
        <v>#N/A</v>
      </c>
      <c r="BX137" s="330" t="e">
        <f t="shared" si="289"/>
        <v>#N/A</v>
      </c>
      <c r="BY137" s="330" t="e">
        <f t="shared" si="290"/>
        <v>#N/A</v>
      </c>
      <c r="BZ137" s="330" t="e">
        <f t="shared" si="291"/>
        <v>#N/A</v>
      </c>
      <c r="CA137" s="330"/>
      <c r="CB137" s="331">
        <f t="shared" si="369"/>
        <v>0</v>
      </c>
      <c r="CC137" s="325" t="e">
        <f t="shared" si="370"/>
        <v>#N/A</v>
      </c>
      <c r="CD137" s="325">
        <f t="shared" si="371"/>
        <v>0</v>
      </c>
      <c r="CE137" s="325">
        <f t="shared" si="372"/>
        <v>1</v>
      </c>
      <c r="CF137" s="334">
        <f t="shared" si="292"/>
        <v>990.59999999999991</v>
      </c>
      <c r="CG137" s="325">
        <f t="shared" si="373"/>
        <v>0</v>
      </c>
      <c r="CH137" s="325">
        <f t="shared" si="374"/>
        <v>0</v>
      </c>
      <c r="CI137" s="325">
        <f t="shared" si="375"/>
        <v>0</v>
      </c>
      <c r="CJ137" s="325">
        <f t="shared" si="376"/>
        <v>0</v>
      </c>
      <c r="CK137" s="325">
        <f t="shared" si="377"/>
        <v>0</v>
      </c>
      <c r="CL137" s="331">
        <f t="shared" si="378"/>
        <v>0</v>
      </c>
      <c r="CM137" s="331">
        <f t="shared" si="379"/>
        <v>0</v>
      </c>
      <c r="CN137" s="331">
        <f t="shared" si="380"/>
        <v>0</v>
      </c>
      <c r="CO137" s="331">
        <f t="shared" si="381"/>
        <v>0</v>
      </c>
      <c r="CP137" s="331">
        <f t="shared" si="382"/>
        <v>0</v>
      </c>
      <c r="CQ137" s="331">
        <f t="shared" si="383"/>
        <v>0</v>
      </c>
      <c r="CR137" s="331">
        <f t="shared" si="384"/>
        <v>0</v>
      </c>
      <c r="CS137" s="331">
        <f t="shared" si="385"/>
        <v>0</v>
      </c>
      <c r="CT137" s="331">
        <f t="shared" si="386"/>
        <v>0</v>
      </c>
      <c r="CU137" s="331">
        <f t="shared" si="387"/>
        <v>0</v>
      </c>
      <c r="CV137" s="331">
        <f t="shared" si="388"/>
        <v>0</v>
      </c>
      <c r="CW137" s="331">
        <f t="shared" si="389"/>
        <v>0</v>
      </c>
      <c r="CX137" s="331">
        <f t="shared" si="390"/>
        <v>0</v>
      </c>
      <c r="CY137" s="331">
        <f t="shared" si="391"/>
        <v>0</v>
      </c>
      <c r="CZ137" s="331">
        <f t="shared" si="392"/>
        <v>0</v>
      </c>
      <c r="DA137" s="329"/>
      <c r="DB137" s="325"/>
      <c r="DC137" s="325">
        <f t="shared" si="293"/>
        <v>0</v>
      </c>
      <c r="DD137" s="325">
        <v>39</v>
      </c>
      <c r="DE137" s="330" t="e">
        <f t="shared" si="294"/>
        <v>#N/A</v>
      </c>
      <c r="DF137" s="330" t="e">
        <f t="shared" si="295"/>
        <v>#N/A</v>
      </c>
      <c r="DG137" s="330" t="e">
        <f t="shared" si="296"/>
        <v>#N/A</v>
      </c>
      <c r="DH137" s="330" t="e">
        <f t="shared" si="297"/>
        <v>#N/A</v>
      </c>
      <c r="DI137" s="330" t="e">
        <f t="shared" si="298"/>
        <v>#N/A</v>
      </c>
      <c r="DJ137" s="330"/>
      <c r="DK137" s="331">
        <f t="shared" si="393"/>
        <v>0</v>
      </c>
      <c r="DL137" s="325" t="e">
        <f t="shared" si="394"/>
        <v>#N/A</v>
      </c>
      <c r="DM137" s="325">
        <f t="shared" si="395"/>
        <v>0</v>
      </c>
      <c r="DN137" s="325">
        <f t="shared" si="396"/>
        <v>1</v>
      </c>
      <c r="DO137" s="334">
        <f t="shared" si="299"/>
        <v>990.59999999999991</v>
      </c>
      <c r="DP137" s="325">
        <f t="shared" si="397"/>
        <v>0</v>
      </c>
      <c r="DQ137" s="325">
        <f t="shared" si="398"/>
        <v>0</v>
      </c>
      <c r="DR137" s="325">
        <f t="shared" si="399"/>
        <v>0</v>
      </c>
      <c r="DS137" s="325">
        <f t="shared" si="400"/>
        <v>0</v>
      </c>
      <c r="DT137" s="325">
        <f t="shared" si="401"/>
        <v>0</v>
      </c>
      <c r="DU137" s="331">
        <f t="shared" si="402"/>
        <v>0</v>
      </c>
      <c r="DV137" s="331">
        <f t="shared" si="403"/>
        <v>0</v>
      </c>
      <c r="DW137" s="331">
        <f t="shared" si="404"/>
        <v>0</v>
      </c>
      <c r="DX137" s="331">
        <f t="shared" si="405"/>
        <v>0</v>
      </c>
      <c r="DY137" s="331">
        <f t="shared" si="406"/>
        <v>0</v>
      </c>
      <c r="DZ137" s="331">
        <f t="shared" si="407"/>
        <v>0</v>
      </c>
      <c r="EA137" s="331">
        <f t="shared" si="408"/>
        <v>0</v>
      </c>
      <c r="EB137" s="331">
        <f t="shared" si="409"/>
        <v>0</v>
      </c>
      <c r="EC137" s="331">
        <f t="shared" si="410"/>
        <v>0</v>
      </c>
      <c r="ED137" s="331">
        <f t="shared" si="411"/>
        <v>0</v>
      </c>
      <c r="EE137" s="331">
        <f t="shared" si="412"/>
        <v>0</v>
      </c>
      <c r="EF137" s="331">
        <f t="shared" si="413"/>
        <v>0</v>
      </c>
      <c r="EG137" s="331">
        <f t="shared" si="414"/>
        <v>0</v>
      </c>
      <c r="EH137" s="331">
        <f t="shared" si="415"/>
        <v>0</v>
      </c>
      <c r="EI137" s="331">
        <f t="shared" si="416"/>
        <v>0</v>
      </c>
      <c r="EJ137" s="329"/>
      <c r="EK137" s="325"/>
      <c r="EL137" s="325">
        <f t="shared" si="300"/>
        <v>0</v>
      </c>
      <c r="EM137" s="325">
        <v>39</v>
      </c>
      <c r="EN137" s="330" t="e">
        <f t="shared" si="301"/>
        <v>#N/A</v>
      </c>
      <c r="EO137" s="330" t="e">
        <f t="shared" si="302"/>
        <v>#N/A</v>
      </c>
      <c r="EP137" s="330" t="e">
        <f t="shared" si="303"/>
        <v>#N/A</v>
      </c>
      <c r="EQ137" s="330" t="e">
        <f t="shared" si="304"/>
        <v>#N/A</v>
      </c>
      <c r="ER137" s="330" t="e">
        <f t="shared" si="305"/>
        <v>#N/A</v>
      </c>
      <c r="ES137" s="330"/>
      <c r="ET137" s="331">
        <f t="shared" si="417"/>
        <v>0</v>
      </c>
      <c r="EU137" s="325" t="e">
        <f t="shared" si="418"/>
        <v>#N/A</v>
      </c>
      <c r="EV137" s="325">
        <f t="shared" si="419"/>
        <v>0</v>
      </c>
      <c r="EW137" s="325">
        <f t="shared" si="420"/>
        <v>1</v>
      </c>
      <c r="EX137" s="334">
        <f t="shared" si="306"/>
        <v>990.59999999999991</v>
      </c>
      <c r="EY137" s="325">
        <f t="shared" si="421"/>
        <v>0</v>
      </c>
      <c r="EZ137" s="325">
        <f t="shared" si="422"/>
        <v>0</v>
      </c>
      <c r="FA137" s="325">
        <f t="shared" si="423"/>
        <v>0</v>
      </c>
      <c r="FB137" s="325">
        <f t="shared" si="424"/>
        <v>0</v>
      </c>
      <c r="FC137" s="325">
        <f t="shared" si="425"/>
        <v>0</v>
      </c>
      <c r="FD137" s="331">
        <f t="shared" si="426"/>
        <v>0</v>
      </c>
      <c r="FE137" s="331">
        <f t="shared" si="427"/>
        <v>0</v>
      </c>
      <c r="FF137" s="331">
        <f t="shared" si="428"/>
        <v>0</v>
      </c>
      <c r="FG137" s="331">
        <f t="shared" si="429"/>
        <v>0</v>
      </c>
      <c r="FH137" s="331">
        <f t="shared" si="430"/>
        <v>0</v>
      </c>
      <c r="FI137" s="331">
        <f t="shared" si="431"/>
        <v>0</v>
      </c>
      <c r="FJ137" s="331">
        <f t="shared" si="432"/>
        <v>0</v>
      </c>
      <c r="FK137" s="331">
        <f t="shared" si="433"/>
        <v>0</v>
      </c>
      <c r="FL137" s="331">
        <f t="shared" si="434"/>
        <v>0</v>
      </c>
      <c r="FM137" s="331">
        <f t="shared" si="435"/>
        <v>0</v>
      </c>
      <c r="FN137" s="331">
        <f t="shared" si="436"/>
        <v>0</v>
      </c>
      <c r="FO137" s="331">
        <f t="shared" si="437"/>
        <v>0</v>
      </c>
      <c r="FP137" s="331">
        <f t="shared" si="438"/>
        <v>0</v>
      </c>
      <c r="FQ137" s="331">
        <f t="shared" si="439"/>
        <v>0</v>
      </c>
      <c r="FR137" s="331">
        <f t="shared" si="440"/>
        <v>0</v>
      </c>
      <c r="FS137" s="329"/>
      <c r="FT137" s="325"/>
      <c r="FU137" s="325">
        <f t="shared" si="307"/>
        <v>0</v>
      </c>
      <c r="FV137" s="325">
        <v>39</v>
      </c>
      <c r="FW137" s="330" t="e">
        <f t="shared" si="308"/>
        <v>#N/A</v>
      </c>
      <c r="FX137" s="330" t="e">
        <f t="shared" si="309"/>
        <v>#N/A</v>
      </c>
      <c r="FY137" s="330" t="e">
        <f t="shared" si="310"/>
        <v>#N/A</v>
      </c>
      <c r="FZ137" s="330" t="e">
        <f t="shared" si="311"/>
        <v>#N/A</v>
      </c>
      <c r="GA137" s="330" t="e">
        <f t="shared" si="312"/>
        <v>#N/A</v>
      </c>
      <c r="GB137" s="330"/>
      <c r="GC137" s="331">
        <f t="shared" si="441"/>
        <v>0</v>
      </c>
      <c r="GD137" s="325" t="e">
        <f t="shared" si="442"/>
        <v>#N/A</v>
      </c>
      <c r="GE137" s="325">
        <f t="shared" si="443"/>
        <v>0</v>
      </c>
      <c r="GF137" s="325">
        <f t="shared" si="444"/>
        <v>1</v>
      </c>
      <c r="GG137" s="334">
        <f t="shared" si="313"/>
        <v>990.59999999999991</v>
      </c>
      <c r="GH137" s="325">
        <f t="shared" si="445"/>
        <v>0</v>
      </c>
      <c r="GI137" s="325">
        <f t="shared" si="446"/>
        <v>0</v>
      </c>
      <c r="GJ137" s="325">
        <f t="shared" si="447"/>
        <v>0</v>
      </c>
      <c r="GK137" s="325">
        <f t="shared" si="448"/>
        <v>0</v>
      </c>
      <c r="GL137" s="325">
        <f t="shared" si="449"/>
        <v>0</v>
      </c>
      <c r="GM137" s="331">
        <f t="shared" si="450"/>
        <v>0</v>
      </c>
      <c r="GN137" s="331">
        <f t="shared" si="451"/>
        <v>0</v>
      </c>
      <c r="GO137" s="331">
        <f t="shared" si="452"/>
        <v>0</v>
      </c>
      <c r="GP137" s="331">
        <f t="shared" si="453"/>
        <v>0</v>
      </c>
      <c r="GQ137" s="331">
        <f t="shared" si="454"/>
        <v>0</v>
      </c>
      <c r="GR137" s="331">
        <f t="shared" si="455"/>
        <v>0</v>
      </c>
      <c r="GS137" s="331">
        <f t="shared" si="456"/>
        <v>0</v>
      </c>
      <c r="GT137" s="331">
        <f t="shared" si="457"/>
        <v>0</v>
      </c>
      <c r="GU137" s="331">
        <f t="shared" si="458"/>
        <v>0</v>
      </c>
      <c r="GV137" s="331">
        <f t="shared" si="459"/>
        <v>0</v>
      </c>
      <c r="GW137" s="331">
        <f t="shared" si="460"/>
        <v>0</v>
      </c>
      <c r="GX137" s="331">
        <f t="shared" si="461"/>
        <v>0</v>
      </c>
      <c r="GY137" s="331">
        <f t="shared" si="462"/>
        <v>0</v>
      </c>
      <c r="GZ137" s="331">
        <f t="shared" si="463"/>
        <v>0</v>
      </c>
      <c r="HA137" s="331">
        <f t="shared" si="464"/>
        <v>0</v>
      </c>
      <c r="HB137" s="329"/>
      <c r="HC137" s="325"/>
      <c r="HD137" s="325">
        <f t="shared" si="314"/>
        <v>0</v>
      </c>
      <c r="HE137" s="325">
        <v>39</v>
      </c>
      <c r="HF137" s="330" t="e">
        <f t="shared" si="315"/>
        <v>#N/A</v>
      </c>
      <c r="HG137" s="330" t="e">
        <f t="shared" si="316"/>
        <v>#N/A</v>
      </c>
      <c r="HH137" s="330" t="e">
        <f t="shared" si="317"/>
        <v>#N/A</v>
      </c>
      <c r="HI137" s="330" t="e">
        <f t="shared" si="318"/>
        <v>#N/A</v>
      </c>
      <c r="HJ137" s="330" t="e">
        <f t="shared" si="319"/>
        <v>#N/A</v>
      </c>
      <c r="HK137" s="330"/>
      <c r="HL137" s="331">
        <f t="shared" si="465"/>
        <v>0</v>
      </c>
      <c r="HM137" s="325" t="e">
        <f t="shared" si="466"/>
        <v>#N/A</v>
      </c>
      <c r="HN137" s="325">
        <f t="shared" si="467"/>
        <v>0</v>
      </c>
      <c r="HO137" s="325">
        <f t="shared" si="468"/>
        <v>1</v>
      </c>
      <c r="HP137" s="334">
        <f t="shared" si="320"/>
        <v>990.59999999999991</v>
      </c>
      <c r="HQ137" s="325">
        <f t="shared" si="469"/>
        <v>0</v>
      </c>
      <c r="HR137" s="325">
        <f t="shared" si="470"/>
        <v>0</v>
      </c>
      <c r="HS137" s="325">
        <f t="shared" si="471"/>
        <v>0</v>
      </c>
      <c r="HT137" s="325">
        <f t="shared" si="472"/>
        <v>0</v>
      </c>
      <c r="HU137" s="325">
        <f t="shared" si="473"/>
        <v>0</v>
      </c>
      <c r="HV137" s="331">
        <f t="shared" si="474"/>
        <v>0</v>
      </c>
      <c r="HW137" s="331">
        <f t="shared" si="475"/>
        <v>0</v>
      </c>
      <c r="HX137" s="331">
        <f t="shared" si="476"/>
        <v>0</v>
      </c>
      <c r="HY137" s="331">
        <f t="shared" si="477"/>
        <v>0</v>
      </c>
      <c r="HZ137" s="331">
        <f t="shared" si="478"/>
        <v>0</v>
      </c>
      <c r="IA137" s="331">
        <f t="shared" si="479"/>
        <v>0</v>
      </c>
      <c r="IB137" s="331">
        <f t="shared" si="480"/>
        <v>0</v>
      </c>
      <c r="IC137" s="331">
        <f t="shared" si="481"/>
        <v>0</v>
      </c>
      <c r="ID137" s="331">
        <f t="shared" si="482"/>
        <v>0</v>
      </c>
      <c r="IE137" s="331">
        <f t="shared" si="483"/>
        <v>0</v>
      </c>
      <c r="IF137" s="331">
        <f t="shared" si="484"/>
        <v>0</v>
      </c>
      <c r="IG137" s="331">
        <f t="shared" si="485"/>
        <v>0</v>
      </c>
      <c r="IH137" s="331">
        <f t="shared" si="486"/>
        <v>0</v>
      </c>
      <c r="II137" s="331">
        <f t="shared" si="487"/>
        <v>0</v>
      </c>
      <c r="IJ137" s="331">
        <f t="shared" si="488"/>
        <v>0</v>
      </c>
      <c r="IK137" s="329"/>
    </row>
    <row r="138" spans="2:245" x14ac:dyDescent="0.3">
      <c r="B138" s="325">
        <f t="shared" si="273"/>
        <v>0</v>
      </c>
      <c r="C138" s="325">
        <v>40</v>
      </c>
      <c r="D138" s="330" t="e">
        <f t="shared" si="274"/>
        <v>#N/A</v>
      </c>
      <c r="E138" s="330" t="e">
        <f t="shared" si="275"/>
        <v>#N/A</v>
      </c>
      <c r="F138" s="330" t="e">
        <f t="shared" si="276"/>
        <v>#N/A</v>
      </c>
      <c r="G138" s="386" t="e">
        <f t="shared" si="104"/>
        <v>#N/A</v>
      </c>
      <c r="H138" s="386" t="e">
        <f t="shared" si="277"/>
        <v>#N/A</v>
      </c>
      <c r="I138" s="330"/>
      <c r="J138" s="331">
        <f t="shared" si="321"/>
        <v>0</v>
      </c>
      <c r="K138" s="325" t="e">
        <f t="shared" si="322"/>
        <v>#N/A</v>
      </c>
      <c r="L138" s="325">
        <f t="shared" si="323"/>
        <v>0</v>
      </c>
      <c r="M138" s="325">
        <f t="shared" si="324"/>
        <v>1</v>
      </c>
      <c r="N138" s="334">
        <f t="shared" si="278"/>
        <v>1016</v>
      </c>
      <c r="O138" s="325">
        <f t="shared" si="325"/>
        <v>0</v>
      </c>
      <c r="P138" s="325">
        <f t="shared" si="326"/>
        <v>0</v>
      </c>
      <c r="Q138" s="325">
        <f t="shared" si="327"/>
        <v>0</v>
      </c>
      <c r="R138" s="325">
        <f t="shared" si="328"/>
        <v>0</v>
      </c>
      <c r="S138" s="325">
        <f t="shared" si="329"/>
        <v>0</v>
      </c>
      <c r="T138" s="331">
        <f t="shared" si="330"/>
        <v>0</v>
      </c>
      <c r="U138" s="331">
        <f t="shared" si="331"/>
        <v>0</v>
      </c>
      <c r="V138" s="331">
        <f t="shared" si="332"/>
        <v>0</v>
      </c>
      <c r="W138" s="331">
        <f t="shared" si="333"/>
        <v>0</v>
      </c>
      <c r="X138" s="331">
        <f t="shared" si="334"/>
        <v>0</v>
      </c>
      <c r="Y138" s="331">
        <f t="shared" si="335"/>
        <v>0</v>
      </c>
      <c r="Z138" s="331">
        <f t="shared" si="336"/>
        <v>0</v>
      </c>
      <c r="AA138" s="331">
        <f t="shared" si="337"/>
        <v>0</v>
      </c>
      <c r="AB138" s="331">
        <f t="shared" si="338"/>
        <v>0</v>
      </c>
      <c r="AC138" s="331">
        <f t="shared" si="339"/>
        <v>0</v>
      </c>
      <c r="AD138" s="331">
        <f t="shared" si="340"/>
        <v>0</v>
      </c>
      <c r="AE138" s="331">
        <f t="shared" si="341"/>
        <v>0</v>
      </c>
      <c r="AF138" s="331">
        <f t="shared" si="342"/>
        <v>0</v>
      </c>
      <c r="AG138" s="331">
        <f t="shared" si="343"/>
        <v>0</v>
      </c>
      <c r="AH138" s="331">
        <f t="shared" si="344"/>
        <v>0</v>
      </c>
      <c r="AI138" s="329"/>
      <c r="AJ138" s="325"/>
      <c r="AK138" s="325">
        <f t="shared" si="279"/>
        <v>0</v>
      </c>
      <c r="AL138" s="325">
        <v>40</v>
      </c>
      <c r="AM138" s="330" t="e">
        <f t="shared" si="280"/>
        <v>#N/A</v>
      </c>
      <c r="AN138" s="330" t="e">
        <f t="shared" si="281"/>
        <v>#N/A</v>
      </c>
      <c r="AO138" s="330" t="e">
        <f t="shared" si="282"/>
        <v>#N/A</v>
      </c>
      <c r="AP138" s="330" t="e">
        <f t="shared" si="283"/>
        <v>#N/A</v>
      </c>
      <c r="AQ138" s="330" t="e">
        <f t="shared" si="284"/>
        <v>#N/A</v>
      </c>
      <c r="AR138" s="330"/>
      <c r="AS138" s="331">
        <f t="shared" si="345"/>
        <v>0</v>
      </c>
      <c r="AT138" s="325" t="e">
        <f t="shared" si="346"/>
        <v>#N/A</v>
      </c>
      <c r="AU138" s="325">
        <f t="shared" si="347"/>
        <v>0</v>
      </c>
      <c r="AV138" s="325">
        <f t="shared" si="348"/>
        <v>1</v>
      </c>
      <c r="AW138" s="334">
        <f t="shared" si="285"/>
        <v>1016</v>
      </c>
      <c r="AX138" s="325">
        <f t="shared" si="349"/>
        <v>0</v>
      </c>
      <c r="AY138" s="325">
        <f t="shared" si="350"/>
        <v>0</v>
      </c>
      <c r="AZ138" s="325">
        <f t="shared" si="351"/>
        <v>0</v>
      </c>
      <c r="BA138" s="325">
        <f t="shared" si="352"/>
        <v>0</v>
      </c>
      <c r="BB138" s="325">
        <f t="shared" si="353"/>
        <v>0</v>
      </c>
      <c r="BC138" s="331">
        <f t="shared" si="354"/>
        <v>0</v>
      </c>
      <c r="BD138" s="331">
        <f t="shared" si="355"/>
        <v>0</v>
      </c>
      <c r="BE138" s="331">
        <f t="shared" si="356"/>
        <v>0</v>
      </c>
      <c r="BF138" s="331">
        <f t="shared" si="357"/>
        <v>0</v>
      </c>
      <c r="BG138" s="331">
        <f t="shared" si="358"/>
        <v>0</v>
      </c>
      <c r="BH138" s="331">
        <f t="shared" si="359"/>
        <v>0</v>
      </c>
      <c r="BI138" s="331">
        <f t="shared" si="360"/>
        <v>0</v>
      </c>
      <c r="BJ138" s="331">
        <f t="shared" si="361"/>
        <v>0</v>
      </c>
      <c r="BK138" s="331">
        <f t="shared" si="362"/>
        <v>0</v>
      </c>
      <c r="BL138" s="331">
        <f t="shared" si="363"/>
        <v>0</v>
      </c>
      <c r="BM138" s="331">
        <f t="shared" si="364"/>
        <v>0</v>
      </c>
      <c r="BN138" s="331">
        <f t="shared" si="365"/>
        <v>0</v>
      </c>
      <c r="BO138" s="331">
        <f t="shared" si="366"/>
        <v>0</v>
      </c>
      <c r="BP138" s="331">
        <f t="shared" si="367"/>
        <v>0</v>
      </c>
      <c r="BQ138" s="331">
        <f t="shared" si="368"/>
        <v>0</v>
      </c>
      <c r="BR138" s="329"/>
      <c r="BS138" s="325"/>
      <c r="BT138" s="325">
        <f t="shared" si="286"/>
        <v>0</v>
      </c>
      <c r="BU138" s="325">
        <v>40</v>
      </c>
      <c r="BV138" s="330" t="e">
        <f t="shared" si="287"/>
        <v>#N/A</v>
      </c>
      <c r="BW138" s="330" t="e">
        <f t="shared" si="288"/>
        <v>#N/A</v>
      </c>
      <c r="BX138" s="330" t="e">
        <f t="shared" si="289"/>
        <v>#N/A</v>
      </c>
      <c r="BY138" s="330" t="e">
        <f t="shared" si="290"/>
        <v>#N/A</v>
      </c>
      <c r="BZ138" s="330" t="e">
        <f t="shared" si="291"/>
        <v>#N/A</v>
      </c>
      <c r="CA138" s="330"/>
      <c r="CB138" s="331">
        <f t="shared" si="369"/>
        <v>0</v>
      </c>
      <c r="CC138" s="325" t="e">
        <f t="shared" si="370"/>
        <v>#N/A</v>
      </c>
      <c r="CD138" s="325">
        <f t="shared" si="371"/>
        <v>0</v>
      </c>
      <c r="CE138" s="325">
        <f t="shared" si="372"/>
        <v>1</v>
      </c>
      <c r="CF138" s="334">
        <f t="shared" si="292"/>
        <v>1016</v>
      </c>
      <c r="CG138" s="325">
        <f t="shared" si="373"/>
        <v>0</v>
      </c>
      <c r="CH138" s="325">
        <f t="shared" si="374"/>
        <v>0</v>
      </c>
      <c r="CI138" s="325">
        <f t="shared" si="375"/>
        <v>0</v>
      </c>
      <c r="CJ138" s="325">
        <f t="shared" si="376"/>
        <v>0</v>
      </c>
      <c r="CK138" s="325">
        <f t="shared" si="377"/>
        <v>0</v>
      </c>
      <c r="CL138" s="331">
        <f t="shared" si="378"/>
        <v>0</v>
      </c>
      <c r="CM138" s="331">
        <f t="shared" si="379"/>
        <v>0</v>
      </c>
      <c r="CN138" s="331">
        <f t="shared" si="380"/>
        <v>0</v>
      </c>
      <c r="CO138" s="331">
        <f t="shared" si="381"/>
        <v>0</v>
      </c>
      <c r="CP138" s="331">
        <f t="shared" si="382"/>
        <v>0</v>
      </c>
      <c r="CQ138" s="331">
        <f t="shared" si="383"/>
        <v>0</v>
      </c>
      <c r="CR138" s="331">
        <f t="shared" si="384"/>
        <v>0</v>
      </c>
      <c r="CS138" s="331">
        <f t="shared" si="385"/>
        <v>0</v>
      </c>
      <c r="CT138" s="331">
        <f t="shared" si="386"/>
        <v>0</v>
      </c>
      <c r="CU138" s="331">
        <f t="shared" si="387"/>
        <v>0</v>
      </c>
      <c r="CV138" s="331">
        <f t="shared" si="388"/>
        <v>0</v>
      </c>
      <c r="CW138" s="331">
        <f t="shared" si="389"/>
        <v>0</v>
      </c>
      <c r="CX138" s="331">
        <f t="shared" si="390"/>
        <v>0</v>
      </c>
      <c r="CY138" s="331">
        <f t="shared" si="391"/>
        <v>0</v>
      </c>
      <c r="CZ138" s="331">
        <f t="shared" si="392"/>
        <v>0</v>
      </c>
      <c r="DA138" s="329"/>
      <c r="DB138" s="325"/>
      <c r="DC138" s="325">
        <f t="shared" si="293"/>
        <v>0</v>
      </c>
      <c r="DD138" s="325">
        <v>40</v>
      </c>
      <c r="DE138" s="330" t="e">
        <f t="shared" si="294"/>
        <v>#N/A</v>
      </c>
      <c r="DF138" s="330" t="e">
        <f t="shared" si="295"/>
        <v>#N/A</v>
      </c>
      <c r="DG138" s="330" t="e">
        <f t="shared" si="296"/>
        <v>#N/A</v>
      </c>
      <c r="DH138" s="330" t="e">
        <f t="shared" si="297"/>
        <v>#N/A</v>
      </c>
      <c r="DI138" s="330" t="e">
        <f t="shared" si="298"/>
        <v>#N/A</v>
      </c>
      <c r="DJ138" s="330"/>
      <c r="DK138" s="331">
        <f t="shared" si="393"/>
        <v>0</v>
      </c>
      <c r="DL138" s="325" t="e">
        <f t="shared" si="394"/>
        <v>#N/A</v>
      </c>
      <c r="DM138" s="325">
        <f t="shared" si="395"/>
        <v>0</v>
      </c>
      <c r="DN138" s="325">
        <f t="shared" si="396"/>
        <v>1</v>
      </c>
      <c r="DO138" s="334">
        <f t="shared" si="299"/>
        <v>1016</v>
      </c>
      <c r="DP138" s="325">
        <f t="shared" si="397"/>
        <v>0</v>
      </c>
      <c r="DQ138" s="325">
        <f t="shared" si="398"/>
        <v>0</v>
      </c>
      <c r="DR138" s="325">
        <f t="shared" si="399"/>
        <v>0</v>
      </c>
      <c r="DS138" s="325">
        <f t="shared" si="400"/>
        <v>0</v>
      </c>
      <c r="DT138" s="325">
        <f t="shared" si="401"/>
        <v>0</v>
      </c>
      <c r="DU138" s="331">
        <f t="shared" si="402"/>
        <v>0</v>
      </c>
      <c r="DV138" s="331">
        <f t="shared" si="403"/>
        <v>0</v>
      </c>
      <c r="DW138" s="331">
        <f t="shared" si="404"/>
        <v>0</v>
      </c>
      <c r="DX138" s="331">
        <f t="shared" si="405"/>
        <v>0</v>
      </c>
      <c r="DY138" s="331">
        <f t="shared" si="406"/>
        <v>0</v>
      </c>
      <c r="DZ138" s="331">
        <f t="shared" si="407"/>
        <v>0</v>
      </c>
      <c r="EA138" s="331">
        <f t="shared" si="408"/>
        <v>0</v>
      </c>
      <c r="EB138" s="331">
        <f t="shared" si="409"/>
        <v>0</v>
      </c>
      <c r="EC138" s="331">
        <f t="shared" si="410"/>
        <v>0</v>
      </c>
      <c r="ED138" s="331">
        <f t="shared" si="411"/>
        <v>0</v>
      </c>
      <c r="EE138" s="331">
        <f t="shared" si="412"/>
        <v>0</v>
      </c>
      <c r="EF138" s="331">
        <f t="shared" si="413"/>
        <v>0</v>
      </c>
      <c r="EG138" s="331">
        <f t="shared" si="414"/>
        <v>0</v>
      </c>
      <c r="EH138" s="331">
        <f t="shared" si="415"/>
        <v>0</v>
      </c>
      <c r="EI138" s="331">
        <f t="shared" si="416"/>
        <v>0</v>
      </c>
      <c r="EJ138" s="329"/>
      <c r="EK138" s="325"/>
      <c r="EL138" s="325">
        <f t="shared" si="300"/>
        <v>0</v>
      </c>
      <c r="EM138" s="325">
        <v>40</v>
      </c>
      <c r="EN138" s="330" t="e">
        <f t="shared" si="301"/>
        <v>#N/A</v>
      </c>
      <c r="EO138" s="330" t="e">
        <f t="shared" si="302"/>
        <v>#N/A</v>
      </c>
      <c r="EP138" s="330" t="e">
        <f t="shared" si="303"/>
        <v>#N/A</v>
      </c>
      <c r="EQ138" s="330" t="e">
        <f t="shared" si="304"/>
        <v>#N/A</v>
      </c>
      <c r="ER138" s="330" t="e">
        <f t="shared" si="305"/>
        <v>#N/A</v>
      </c>
      <c r="ES138" s="330"/>
      <c r="ET138" s="331">
        <f t="shared" si="417"/>
        <v>0</v>
      </c>
      <c r="EU138" s="325" t="e">
        <f t="shared" si="418"/>
        <v>#N/A</v>
      </c>
      <c r="EV138" s="325">
        <f t="shared" si="419"/>
        <v>0</v>
      </c>
      <c r="EW138" s="325">
        <f t="shared" si="420"/>
        <v>1</v>
      </c>
      <c r="EX138" s="334">
        <f t="shared" si="306"/>
        <v>1016</v>
      </c>
      <c r="EY138" s="325">
        <f t="shared" si="421"/>
        <v>0</v>
      </c>
      <c r="EZ138" s="325">
        <f t="shared" si="422"/>
        <v>0</v>
      </c>
      <c r="FA138" s="325">
        <f t="shared" si="423"/>
        <v>0</v>
      </c>
      <c r="FB138" s="325">
        <f t="shared" si="424"/>
        <v>0</v>
      </c>
      <c r="FC138" s="325">
        <f t="shared" si="425"/>
        <v>0</v>
      </c>
      <c r="FD138" s="331">
        <f t="shared" si="426"/>
        <v>0</v>
      </c>
      <c r="FE138" s="331">
        <f t="shared" si="427"/>
        <v>0</v>
      </c>
      <c r="FF138" s="331">
        <f t="shared" si="428"/>
        <v>0</v>
      </c>
      <c r="FG138" s="331">
        <f t="shared" si="429"/>
        <v>0</v>
      </c>
      <c r="FH138" s="331">
        <f t="shared" si="430"/>
        <v>0</v>
      </c>
      <c r="FI138" s="331">
        <f t="shared" si="431"/>
        <v>0</v>
      </c>
      <c r="FJ138" s="331">
        <f t="shared" si="432"/>
        <v>0</v>
      </c>
      <c r="FK138" s="331">
        <f t="shared" si="433"/>
        <v>0</v>
      </c>
      <c r="FL138" s="331">
        <f t="shared" si="434"/>
        <v>0</v>
      </c>
      <c r="FM138" s="331">
        <f t="shared" si="435"/>
        <v>0</v>
      </c>
      <c r="FN138" s="331">
        <f t="shared" si="436"/>
        <v>0</v>
      </c>
      <c r="FO138" s="331">
        <f t="shared" si="437"/>
        <v>0</v>
      </c>
      <c r="FP138" s="331">
        <f t="shared" si="438"/>
        <v>0</v>
      </c>
      <c r="FQ138" s="331">
        <f t="shared" si="439"/>
        <v>0</v>
      </c>
      <c r="FR138" s="331">
        <f t="shared" si="440"/>
        <v>0</v>
      </c>
      <c r="FS138" s="329"/>
      <c r="FT138" s="325"/>
      <c r="FU138" s="325">
        <f t="shared" si="307"/>
        <v>0</v>
      </c>
      <c r="FV138" s="325">
        <v>40</v>
      </c>
      <c r="FW138" s="330" t="e">
        <f t="shared" si="308"/>
        <v>#N/A</v>
      </c>
      <c r="FX138" s="330" t="e">
        <f t="shared" si="309"/>
        <v>#N/A</v>
      </c>
      <c r="FY138" s="330" t="e">
        <f t="shared" si="310"/>
        <v>#N/A</v>
      </c>
      <c r="FZ138" s="330" t="e">
        <f t="shared" si="311"/>
        <v>#N/A</v>
      </c>
      <c r="GA138" s="330" t="e">
        <f t="shared" si="312"/>
        <v>#N/A</v>
      </c>
      <c r="GB138" s="330"/>
      <c r="GC138" s="331">
        <f t="shared" si="441"/>
        <v>0</v>
      </c>
      <c r="GD138" s="325" t="e">
        <f t="shared" si="442"/>
        <v>#N/A</v>
      </c>
      <c r="GE138" s="325">
        <f t="shared" si="443"/>
        <v>0</v>
      </c>
      <c r="GF138" s="325">
        <f t="shared" si="444"/>
        <v>1</v>
      </c>
      <c r="GG138" s="334">
        <f t="shared" si="313"/>
        <v>1016</v>
      </c>
      <c r="GH138" s="325">
        <f t="shared" si="445"/>
        <v>0</v>
      </c>
      <c r="GI138" s="325">
        <f t="shared" si="446"/>
        <v>0</v>
      </c>
      <c r="GJ138" s="325">
        <f t="shared" si="447"/>
        <v>0</v>
      </c>
      <c r="GK138" s="325">
        <f t="shared" si="448"/>
        <v>0</v>
      </c>
      <c r="GL138" s="325">
        <f t="shared" si="449"/>
        <v>0</v>
      </c>
      <c r="GM138" s="331">
        <f t="shared" si="450"/>
        <v>0</v>
      </c>
      <c r="GN138" s="331">
        <f t="shared" si="451"/>
        <v>0</v>
      </c>
      <c r="GO138" s="331">
        <f t="shared" si="452"/>
        <v>0</v>
      </c>
      <c r="GP138" s="331">
        <f t="shared" si="453"/>
        <v>0</v>
      </c>
      <c r="GQ138" s="331">
        <f t="shared" si="454"/>
        <v>0</v>
      </c>
      <c r="GR138" s="331">
        <f t="shared" si="455"/>
        <v>0</v>
      </c>
      <c r="GS138" s="331">
        <f t="shared" si="456"/>
        <v>0</v>
      </c>
      <c r="GT138" s="331">
        <f t="shared" si="457"/>
        <v>0</v>
      </c>
      <c r="GU138" s="331">
        <f t="shared" si="458"/>
        <v>0</v>
      </c>
      <c r="GV138" s="331">
        <f t="shared" si="459"/>
        <v>0</v>
      </c>
      <c r="GW138" s="331">
        <f t="shared" si="460"/>
        <v>0</v>
      </c>
      <c r="GX138" s="331">
        <f t="shared" si="461"/>
        <v>0</v>
      </c>
      <c r="GY138" s="331">
        <f t="shared" si="462"/>
        <v>0</v>
      </c>
      <c r="GZ138" s="331">
        <f t="shared" si="463"/>
        <v>0</v>
      </c>
      <c r="HA138" s="331">
        <f t="shared" si="464"/>
        <v>0</v>
      </c>
      <c r="HB138" s="329"/>
      <c r="HC138" s="325"/>
      <c r="HD138" s="325">
        <f t="shared" si="314"/>
        <v>0</v>
      </c>
      <c r="HE138" s="325">
        <v>40</v>
      </c>
      <c r="HF138" s="330" t="e">
        <f t="shared" si="315"/>
        <v>#N/A</v>
      </c>
      <c r="HG138" s="330" t="e">
        <f t="shared" si="316"/>
        <v>#N/A</v>
      </c>
      <c r="HH138" s="330" t="e">
        <f t="shared" si="317"/>
        <v>#N/A</v>
      </c>
      <c r="HI138" s="330" t="e">
        <f t="shared" si="318"/>
        <v>#N/A</v>
      </c>
      <c r="HJ138" s="330" t="e">
        <f t="shared" si="319"/>
        <v>#N/A</v>
      </c>
      <c r="HK138" s="330"/>
      <c r="HL138" s="331">
        <f t="shared" si="465"/>
        <v>0</v>
      </c>
      <c r="HM138" s="325" t="e">
        <f t="shared" si="466"/>
        <v>#N/A</v>
      </c>
      <c r="HN138" s="325">
        <f t="shared" si="467"/>
        <v>0</v>
      </c>
      <c r="HO138" s="325">
        <f t="shared" si="468"/>
        <v>1</v>
      </c>
      <c r="HP138" s="334">
        <f t="shared" si="320"/>
        <v>1016</v>
      </c>
      <c r="HQ138" s="325">
        <f t="shared" si="469"/>
        <v>0</v>
      </c>
      <c r="HR138" s="325">
        <f t="shared" si="470"/>
        <v>0</v>
      </c>
      <c r="HS138" s="325">
        <f t="shared" si="471"/>
        <v>0</v>
      </c>
      <c r="HT138" s="325">
        <f t="shared" si="472"/>
        <v>0</v>
      </c>
      <c r="HU138" s="325">
        <f t="shared" si="473"/>
        <v>0</v>
      </c>
      <c r="HV138" s="331">
        <f t="shared" si="474"/>
        <v>0</v>
      </c>
      <c r="HW138" s="331">
        <f t="shared" si="475"/>
        <v>0</v>
      </c>
      <c r="HX138" s="331">
        <f t="shared" si="476"/>
        <v>0</v>
      </c>
      <c r="HY138" s="331">
        <f t="shared" si="477"/>
        <v>0</v>
      </c>
      <c r="HZ138" s="331">
        <f t="shared" si="478"/>
        <v>0</v>
      </c>
      <c r="IA138" s="331">
        <f t="shared" si="479"/>
        <v>0</v>
      </c>
      <c r="IB138" s="331">
        <f t="shared" si="480"/>
        <v>0</v>
      </c>
      <c r="IC138" s="331">
        <f t="shared" si="481"/>
        <v>0</v>
      </c>
      <c r="ID138" s="331">
        <f t="shared" si="482"/>
        <v>0</v>
      </c>
      <c r="IE138" s="331">
        <f t="shared" si="483"/>
        <v>0</v>
      </c>
      <c r="IF138" s="331">
        <f t="shared" si="484"/>
        <v>0</v>
      </c>
      <c r="IG138" s="331">
        <f t="shared" si="485"/>
        <v>0</v>
      </c>
      <c r="IH138" s="331">
        <f t="shared" si="486"/>
        <v>0</v>
      </c>
      <c r="II138" s="331">
        <f t="shared" si="487"/>
        <v>0</v>
      </c>
      <c r="IJ138" s="331">
        <f t="shared" si="488"/>
        <v>0</v>
      </c>
      <c r="IK138" s="329"/>
    </row>
    <row r="139" spans="2:245" x14ac:dyDescent="0.3">
      <c r="B139" s="325">
        <f t="shared" si="273"/>
        <v>0</v>
      </c>
      <c r="C139" s="325">
        <v>41</v>
      </c>
      <c r="D139" s="330" t="e">
        <f t="shared" si="274"/>
        <v>#N/A</v>
      </c>
      <c r="E139" s="330" t="e">
        <f t="shared" si="275"/>
        <v>#N/A</v>
      </c>
      <c r="F139" s="330" t="e">
        <f t="shared" si="276"/>
        <v>#N/A</v>
      </c>
      <c r="G139" s="386" t="e">
        <f t="shared" si="104"/>
        <v>#N/A</v>
      </c>
      <c r="H139" s="386" t="e">
        <f t="shared" si="277"/>
        <v>#N/A</v>
      </c>
      <c r="I139" s="330"/>
      <c r="J139" s="331">
        <f t="shared" si="321"/>
        <v>0</v>
      </c>
      <c r="K139" s="325" t="e">
        <f t="shared" si="322"/>
        <v>#N/A</v>
      </c>
      <c r="L139" s="325">
        <f t="shared" si="323"/>
        <v>0</v>
      </c>
      <c r="M139" s="325">
        <f t="shared" si="324"/>
        <v>1</v>
      </c>
      <c r="N139" s="334">
        <f t="shared" si="278"/>
        <v>1041.3999999999999</v>
      </c>
      <c r="O139" s="325">
        <f t="shared" si="325"/>
        <v>0</v>
      </c>
      <c r="P139" s="325">
        <f t="shared" si="326"/>
        <v>0</v>
      </c>
      <c r="Q139" s="325">
        <f t="shared" si="327"/>
        <v>0</v>
      </c>
      <c r="R139" s="325">
        <f t="shared" si="328"/>
        <v>0</v>
      </c>
      <c r="S139" s="325">
        <f t="shared" si="329"/>
        <v>0</v>
      </c>
      <c r="T139" s="331">
        <f t="shared" si="330"/>
        <v>0</v>
      </c>
      <c r="U139" s="331">
        <f t="shared" si="331"/>
        <v>0</v>
      </c>
      <c r="V139" s="331">
        <f t="shared" si="332"/>
        <v>0</v>
      </c>
      <c r="W139" s="331">
        <f t="shared" si="333"/>
        <v>0</v>
      </c>
      <c r="X139" s="331">
        <f t="shared" si="334"/>
        <v>0</v>
      </c>
      <c r="Y139" s="331">
        <f t="shared" si="335"/>
        <v>0</v>
      </c>
      <c r="Z139" s="331">
        <f t="shared" si="336"/>
        <v>0</v>
      </c>
      <c r="AA139" s="331">
        <f t="shared" si="337"/>
        <v>0</v>
      </c>
      <c r="AB139" s="331">
        <f t="shared" si="338"/>
        <v>0</v>
      </c>
      <c r="AC139" s="331">
        <f t="shared" si="339"/>
        <v>0</v>
      </c>
      <c r="AD139" s="331">
        <f t="shared" si="340"/>
        <v>0</v>
      </c>
      <c r="AE139" s="331">
        <f t="shared" si="341"/>
        <v>0</v>
      </c>
      <c r="AF139" s="331">
        <f t="shared" si="342"/>
        <v>0</v>
      </c>
      <c r="AG139" s="331">
        <f t="shared" si="343"/>
        <v>0</v>
      </c>
      <c r="AH139" s="331">
        <f t="shared" si="344"/>
        <v>0</v>
      </c>
      <c r="AI139" s="329"/>
      <c r="AJ139" s="325"/>
      <c r="AK139" s="325">
        <f t="shared" si="279"/>
        <v>0</v>
      </c>
      <c r="AL139" s="325">
        <v>41</v>
      </c>
      <c r="AM139" s="330" t="e">
        <f t="shared" si="280"/>
        <v>#N/A</v>
      </c>
      <c r="AN139" s="330" t="e">
        <f t="shared" si="281"/>
        <v>#N/A</v>
      </c>
      <c r="AO139" s="330" t="e">
        <f t="shared" si="282"/>
        <v>#N/A</v>
      </c>
      <c r="AP139" s="330" t="e">
        <f t="shared" si="283"/>
        <v>#N/A</v>
      </c>
      <c r="AQ139" s="330" t="e">
        <f t="shared" si="284"/>
        <v>#N/A</v>
      </c>
      <c r="AR139" s="330"/>
      <c r="AS139" s="331">
        <f t="shared" si="345"/>
        <v>0</v>
      </c>
      <c r="AT139" s="325" t="e">
        <f t="shared" si="346"/>
        <v>#N/A</v>
      </c>
      <c r="AU139" s="325">
        <f t="shared" si="347"/>
        <v>0</v>
      </c>
      <c r="AV139" s="325">
        <f t="shared" si="348"/>
        <v>1</v>
      </c>
      <c r="AW139" s="334">
        <f t="shared" si="285"/>
        <v>1041.3999999999999</v>
      </c>
      <c r="AX139" s="325">
        <f t="shared" si="349"/>
        <v>0</v>
      </c>
      <c r="AY139" s="325">
        <f t="shared" si="350"/>
        <v>0</v>
      </c>
      <c r="AZ139" s="325">
        <f t="shared" si="351"/>
        <v>0</v>
      </c>
      <c r="BA139" s="325">
        <f t="shared" si="352"/>
        <v>0</v>
      </c>
      <c r="BB139" s="325">
        <f t="shared" si="353"/>
        <v>0</v>
      </c>
      <c r="BC139" s="331">
        <f t="shared" si="354"/>
        <v>0</v>
      </c>
      <c r="BD139" s="331">
        <f t="shared" si="355"/>
        <v>0</v>
      </c>
      <c r="BE139" s="331">
        <f t="shared" si="356"/>
        <v>0</v>
      </c>
      <c r="BF139" s="331">
        <f t="shared" si="357"/>
        <v>0</v>
      </c>
      <c r="BG139" s="331">
        <f t="shared" si="358"/>
        <v>0</v>
      </c>
      <c r="BH139" s="331">
        <f t="shared" si="359"/>
        <v>0</v>
      </c>
      <c r="BI139" s="331">
        <f t="shared" si="360"/>
        <v>0</v>
      </c>
      <c r="BJ139" s="331">
        <f t="shared" si="361"/>
        <v>0</v>
      </c>
      <c r="BK139" s="331">
        <f t="shared" si="362"/>
        <v>0</v>
      </c>
      <c r="BL139" s="331">
        <f t="shared" si="363"/>
        <v>0</v>
      </c>
      <c r="BM139" s="331">
        <f t="shared" si="364"/>
        <v>0</v>
      </c>
      <c r="BN139" s="331">
        <f t="shared" si="365"/>
        <v>0</v>
      </c>
      <c r="BO139" s="331">
        <f t="shared" si="366"/>
        <v>0</v>
      </c>
      <c r="BP139" s="331">
        <f t="shared" si="367"/>
        <v>0</v>
      </c>
      <c r="BQ139" s="331">
        <f t="shared" si="368"/>
        <v>0</v>
      </c>
      <c r="BR139" s="329"/>
      <c r="BS139" s="325"/>
      <c r="BT139" s="325">
        <f t="shared" si="286"/>
        <v>0</v>
      </c>
      <c r="BU139" s="325">
        <v>41</v>
      </c>
      <c r="BV139" s="330" t="e">
        <f t="shared" si="287"/>
        <v>#N/A</v>
      </c>
      <c r="BW139" s="330" t="e">
        <f t="shared" si="288"/>
        <v>#N/A</v>
      </c>
      <c r="BX139" s="330" t="e">
        <f t="shared" si="289"/>
        <v>#N/A</v>
      </c>
      <c r="BY139" s="330" t="e">
        <f t="shared" si="290"/>
        <v>#N/A</v>
      </c>
      <c r="BZ139" s="330" t="e">
        <f t="shared" si="291"/>
        <v>#N/A</v>
      </c>
      <c r="CA139" s="330"/>
      <c r="CB139" s="331">
        <f t="shared" si="369"/>
        <v>0</v>
      </c>
      <c r="CC139" s="325" t="e">
        <f t="shared" si="370"/>
        <v>#N/A</v>
      </c>
      <c r="CD139" s="325">
        <f t="shared" si="371"/>
        <v>0</v>
      </c>
      <c r="CE139" s="325">
        <f t="shared" si="372"/>
        <v>1</v>
      </c>
      <c r="CF139" s="334">
        <f t="shared" si="292"/>
        <v>1041.3999999999999</v>
      </c>
      <c r="CG139" s="325">
        <f t="shared" si="373"/>
        <v>0</v>
      </c>
      <c r="CH139" s="325">
        <f t="shared" si="374"/>
        <v>0</v>
      </c>
      <c r="CI139" s="325">
        <f t="shared" si="375"/>
        <v>0</v>
      </c>
      <c r="CJ139" s="325">
        <f t="shared" si="376"/>
        <v>0</v>
      </c>
      <c r="CK139" s="325">
        <f t="shared" si="377"/>
        <v>0</v>
      </c>
      <c r="CL139" s="331">
        <f t="shared" si="378"/>
        <v>0</v>
      </c>
      <c r="CM139" s="331">
        <f t="shared" si="379"/>
        <v>0</v>
      </c>
      <c r="CN139" s="331">
        <f t="shared" si="380"/>
        <v>0</v>
      </c>
      <c r="CO139" s="331">
        <f t="shared" si="381"/>
        <v>0</v>
      </c>
      <c r="CP139" s="331">
        <f t="shared" si="382"/>
        <v>0</v>
      </c>
      <c r="CQ139" s="331">
        <f t="shared" si="383"/>
        <v>0</v>
      </c>
      <c r="CR139" s="331">
        <f t="shared" si="384"/>
        <v>0</v>
      </c>
      <c r="CS139" s="331">
        <f t="shared" si="385"/>
        <v>0</v>
      </c>
      <c r="CT139" s="331">
        <f t="shared" si="386"/>
        <v>0</v>
      </c>
      <c r="CU139" s="331">
        <f t="shared" si="387"/>
        <v>0</v>
      </c>
      <c r="CV139" s="331">
        <f t="shared" si="388"/>
        <v>0</v>
      </c>
      <c r="CW139" s="331">
        <f t="shared" si="389"/>
        <v>0</v>
      </c>
      <c r="CX139" s="331">
        <f t="shared" si="390"/>
        <v>0</v>
      </c>
      <c r="CY139" s="331">
        <f t="shared" si="391"/>
        <v>0</v>
      </c>
      <c r="CZ139" s="331">
        <f t="shared" si="392"/>
        <v>0</v>
      </c>
      <c r="DA139" s="329"/>
      <c r="DB139" s="325"/>
      <c r="DC139" s="325">
        <f t="shared" si="293"/>
        <v>0</v>
      </c>
      <c r="DD139" s="325">
        <v>41</v>
      </c>
      <c r="DE139" s="330" t="e">
        <f t="shared" si="294"/>
        <v>#N/A</v>
      </c>
      <c r="DF139" s="330" t="e">
        <f t="shared" si="295"/>
        <v>#N/A</v>
      </c>
      <c r="DG139" s="330" t="e">
        <f t="shared" si="296"/>
        <v>#N/A</v>
      </c>
      <c r="DH139" s="330" t="e">
        <f t="shared" si="297"/>
        <v>#N/A</v>
      </c>
      <c r="DI139" s="330" t="e">
        <f t="shared" si="298"/>
        <v>#N/A</v>
      </c>
      <c r="DJ139" s="330"/>
      <c r="DK139" s="331">
        <f t="shared" si="393"/>
        <v>0</v>
      </c>
      <c r="DL139" s="325" t="e">
        <f t="shared" si="394"/>
        <v>#N/A</v>
      </c>
      <c r="DM139" s="325">
        <f t="shared" si="395"/>
        <v>0</v>
      </c>
      <c r="DN139" s="325">
        <f t="shared" si="396"/>
        <v>1</v>
      </c>
      <c r="DO139" s="334">
        <f t="shared" si="299"/>
        <v>1041.3999999999999</v>
      </c>
      <c r="DP139" s="325">
        <f t="shared" si="397"/>
        <v>0</v>
      </c>
      <c r="DQ139" s="325">
        <f t="shared" si="398"/>
        <v>0</v>
      </c>
      <c r="DR139" s="325">
        <f t="shared" si="399"/>
        <v>0</v>
      </c>
      <c r="DS139" s="325">
        <f t="shared" si="400"/>
        <v>0</v>
      </c>
      <c r="DT139" s="325">
        <f t="shared" si="401"/>
        <v>0</v>
      </c>
      <c r="DU139" s="331">
        <f t="shared" si="402"/>
        <v>0</v>
      </c>
      <c r="DV139" s="331">
        <f t="shared" si="403"/>
        <v>0</v>
      </c>
      <c r="DW139" s="331">
        <f t="shared" si="404"/>
        <v>0</v>
      </c>
      <c r="DX139" s="331">
        <f t="shared" si="405"/>
        <v>0</v>
      </c>
      <c r="DY139" s="331">
        <f t="shared" si="406"/>
        <v>0</v>
      </c>
      <c r="DZ139" s="331">
        <f t="shared" si="407"/>
        <v>0</v>
      </c>
      <c r="EA139" s="331">
        <f t="shared" si="408"/>
        <v>0</v>
      </c>
      <c r="EB139" s="331">
        <f t="shared" si="409"/>
        <v>0</v>
      </c>
      <c r="EC139" s="331">
        <f t="shared" si="410"/>
        <v>0</v>
      </c>
      <c r="ED139" s="331">
        <f t="shared" si="411"/>
        <v>0</v>
      </c>
      <c r="EE139" s="331">
        <f t="shared" si="412"/>
        <v>0</v>
      </c>
      <c r="EF139" s="331">
        <f t="shared" si="413"/>
        <v>0</v>
      </c>
      <c r="EG139" s="331">
        <f t="shared" si="414"/>
        <v>0</v>
      </c>
      <c r="EH139" s="331">
        <f t="shared" si="415"/>
        <v>0</v>
      </c>
      <c r="EI139" s="331">
        <f t="shared" si="416"/>
        <v>0</v>
      </c>
      <c r="EJ139" s="329"/>
      <c r="EK139" s="325"/>
      <c r="EL139" s="325">
        <f t="shared" si="300"/>
        <v>0</v>
      </c>
      <c r="EM139" s="325">
        <v>41</v>
      </c>
      <c r="EN139" s="330" t="e">
        <f t="shared" si="301"/>
        <v>#N/A</v>
      </c>
      <c r="EO139" s="330" t="e">
        <f t="shared" si="302"/>
        <v>#N/A</v>
      </c>
      <c r="EP139" s="330" t="e">
        <f t="shared" si="303"/>
        <v>#N/A</v>
      </c>
      <c r="EQ139" s="330" t="e">
        <f t="shared" si="304"/>
        <v>#N/A</v>
      </c>
      <c r="ER139" s="330" t="e">
        <f t="shared" si="305"/>
        <v>#N/A</v>
      </c>
      <c r="ES139" s="330"/>
      <c r="ET139" s="331">
        <f t="shared" si="417"/>
        <v>0</v>
      </c>
      <c r="EU139" s="325" t="e">
        <f t="shared" si="418"/>
        <v>#N/A</v>
      </c>
      <c r="EV139" s="325">
        <f t="shared" si="419"/>
        <v>0</v>
      </c>
      <c r="EW139" s="325">
        <f t="shared" si="420"/>
        <v>1</v>
      </c>
      <c r="EX139" s="334">
        <f t="shared" si="306"/>
        <v>1041.3999999999999</v>
      </c>
      <c r="EY139" s="325">
        <f t="shared" si="421"/>
        <v>0</v>
      </c>
      <c r="EZ139" s="325">
        <f t="shared" si="422"/>
        <v>0</v>
      </c>
      <c r="FA139" s="325">
        <f t="shared" si="423"/>
        <v>0</v>
      </c>
      <c r="FB139" s="325">
        <f t="shared" si="424"/>
        <v>0</v>
      </c>
      <c r="FC139" s="325">
        <f t="shared" si="425"/>
        <v>0</v>
      </c>
      <c r="FD139" s="331">
        <f t="shared" si="426"/>
        <v>0</v>
      </c>
      <c r="FE139" s="331">
        <f t="shared" si="427"/>
        <v>0</v>
      </c>
      <c r="FF139" s="331">
        <f t="shared" si="428"/>
        <v>0</v>
      </c>
      <c r="FG139" s="331">
        <f t="shared" si="429"/>
        <v>0</v>
      </c>
      <c r="FH139" s="331">
        <f t="shared" si="430"/>
        <v>0</v>
      </c>
      <c r="FI139" s="331">
        <f t="shared" si="431"/>
        <v>0</v>
      </c>
      <c r="FJ139" s="331">
        <f t="shared" si="432"/>
        <v>0</v>
      </c>
      <c r="FK139" s="331">
        <f t="shared" si="433"/>
        <v>0</v>
      </c>
      <c r="FL139" s="331">
        <f t="shared" si="434"/>
        <v>0</v>
      </c>
      <c r="FM139" s="331">
        <f t="shared" si="435"/>
        <v>0</v>
      </c>
      <c r="FN139" s="331">
        <f t="shared" si="436"/>
        <v>0</v>
      </c>
      <c r="FO139" s="331">
        <f t="shared" si="437"/>
        <v>0</v>
      </c>
      <c r="FP139" s="331">
        <f t="shared" si="438"/>
        <v>0</v>
      </c>
      <c r="FQ139" s="331">
        <f t="shared" si="439"/>
        <v>0</v>
      </c>
      <c r="FR139" s="331">
        <f t="shared" si="440"/>
        <v>0</v>
      </c>
      <c r="FS139" s="329"/>
      <c r="FT139" s="325"/>
      <c r="FU139" s="325">
        <f t="shared" si="307"/>
        <v>0</v>
      </c>
      <c r="FV139" s="325">
        <v>41</v>
      </c>
      <c r="FW139" s="330" t="e">
        <f t="shared" si="308"/>
        <v>#N/A</v>
      </c>
      <c r="FX139" s="330" t="e">
        <f t="shared" si="309"/>
        <v>#N/A</v>
      </c>
      <c r="FY139" s="330" t="e">
        <f t="shared" si="310"/>
        <v>#N/A</v>
      </c>
      <c r="FZ139" s="330" t="e">
        <f t="shared" si="311"/>
        <v>#N/A</v>
      </c>
      <c r="GA139" s="330" t="e">
        <f t="shared" si="312"/>
        <v>#N/A</v>
      </c>
      <c r="GB139" s="330"/>
      <c r="GC139" s="331">
        <f t="shared" si="441"/>
        <v>0</v>
      </c>
      <c r="GD139" s="325" t="e">
        <f t="shared" si="442"/>
        <v>#N/A</v>
      </c>
      <c r="GE139" s="325">
        <f t="shared" si="443"/>
        <v>0</v>
      </c>
      <c r="GF139" s="325">
        <f t="shared" si="444"/>
        <v>1</v>
      </c>
      <c r="GG139" s="334">
        <f t="shared" si="313"/>
        <v>1041.3999999999999</v>
      </c>
      <c r="GH139" s="325">
        <f t="shared" si="445"/>
        <v>0</v>
      </c>
      <c r="GI139" s="325">
        <f t="shared" si="446"/>
        <v>0</v>
      </c>
      <c r="GJ139" s="325">
        <f t="shared" si="447"/>
        <v>0</v>
      </c>
      <c r="GK139" s="325">
        <f t="shared" si="448"/>
        <v>0</v>
      </c>
      <c r="GL139" s="325">
        <f t="shared" si="449"/>
        <v>0</v>
      </c>
      <c r="GM139" s="331">
        <f t="shared" si="450"/>
        <v>0</v>
      </c>
      <c r="GN139" s="331">
        <f t="shared" si="451"/>
        <v>0</v>
      </c>
      <c r="GO139" s="331">
        <f t="shared" si="452"/>
        <v>0</v>
      </c>
      <c r="GP139" s="331">
        <f t="shared" si="453"/>
        <v>0</v>
      </c>
      <c r="GQ139" s="331">
        <f t="shared" si="454"/>
        <v>0</v>
      </c>
      <c r="GR139" s="331">
        <f t="shared" si="455"/>
        <v>0</v>
      </c>
      <c r="GS139" s="331">
        <f t="shared" si="456"/>
        <v>0</v>
      </c>
      <c r="GT139" s="331">
        <f t="shared" si="457"/>
        <v>0</v>
      </c>
      <c r="GU139" s="331">
        <f t="shared" si="458"/>
        <v>0</v>
      </c>
      <c r="GV139" s="331">
        <f t="shared" si="459"/>
        <v>0</v>
      </c>
      <c r="GW139" s="331">
        <f t="shared" si="460"/>
        <v>0</v>
      </c>
      <c r="GX139" s="331">
        <f t="shared" si="461"/>
        <v>0</v>
      </c>
      <c r="GY139" s="331">
        <f t="shared" si="462"/>
        <v>0</v>
      </c>
      <c r="GZ139" s="331">
        <f t="shared" si="463"/>
        <v>0</v>
      </c>
      <c r="HA139" s="331">
        <f t="shared" si="464"/>
        <v>0</v>
      </c>
      <c r="HB139" s="329"/>
      <c r="HC139" s="325"/>
      <c r="HD139" s="325">
        <f t="shared" si="314"/>
        <v>0</v>
      </c>
      <c r="HE139" s="325">
        <v>41</v>
      </c>
      <c r="HF139" s="330" t="e">
        <f t="shared" si="315"/>
        <v>#N/A</v>
      </c>
      <c r="HG139" s="330" t="e">
        <f t="shared" si="316"/>
        <v>#N/A</v>
      </c>
      <c r="HH139" s="330" t="e">
        <f t="shared" si="317"/>
        <v>#N/A</v>
      </c>
      <c r="HI139" s="330" t="e">
        <f t="shared" si="318"/>
        <v>#N/A</v>
      </c>
      <c r="HJ139" s="330" t="e">
        <f t="shared" si="319"/>
        <v>#N/A</v>
      </c>
      <c r="HK139" s="330"/>
      <c r="HL139" s="331">
        <f t="shared" si="465"/>
        <v>0</v>
      </c>
      <c r="HM139" s="325" t="e">
        <f t="shared" si="466"/>
        <v>#N/A</v>
      </c>
      <c r="HN139" s="325">
        <f t="shared" si="467"/>
        <v>0</v>
      </c>
      <c r="HO139" s="325">
        <f t="shared" si="468"/>
        <v>1</v>
      </c>
      <c r="HP139" s="334">
        <f t="shared" si="320"/>
        <v>1041.3999999999999</v>
      </c>
      <c r="HQ139" s="325">
        <f t="shared" si="469"/>
        <v>0</v>
      </c>
      <c r="HR139" s="325">
        <f t="shared" si="470"/>
        <v>0</v>
      </c>
      <c r="HS139" s="325">
        <f t="shared" si="471"/>
        <v>0</v>
      </c>
      <c r="HT139" s="325">
        <f t="shared" si="472"/>
        <v>0</v>
      </c>
      <c r="HU139" s="325">
        <f t="shared" si="473"/>
        <v>0</v>
      </c>
      <c r="HV139" s="331">
        <f t="shared" si="474"/>
        <v>0</v>
      </c>
      <c r="HW139" s="331">
        <f t="shared" si="475"/>
        <v>0</v>
      </c>
      <c r="HX139" s="331">
        <f t="shared" si="476"/>
        <v>0</v>
      </c>
      <c r="HY139" s="331">
        <f t="shared" si="477"/>
        <v>0</v>
      </c>
      <c r="HZ139" s="331">
        <f t="shared" si="478"/>
        <v>0</v>
      </c>
      <c r="IA139" s="331">
        <f t="shared" si="479"/>
        <v>0</v>
      </c>
      <c r="IB139" s="331">
        <f t="shared" si="480"/>
        <v>0</v>
      </c>
      <c r="IC139" s="331">
        <f t="shared" si="481"/>
        <v>0</v>
      </c>
      <c r="ID139" s="331">
        <f t="shared" si="482"/>
        <v>0</v>
      </c>
      <c r="IE139" s="331">
        <f t="shared" si="483"/>
        <v>0</v>
      </c>
      <c r="IF139" s="331">
        <f t="shared" si="484"/>
        <v>0</v>
      </c>
      <c r="IG139" s="331">
        <f t="shared" si="485"/>
        <v>0</v>
      </c>
      <c r="IH139" s="331">
        <f t="shared" si="486"/>
        <v>0</v>
      </c>
      <c r="II139" s="331">
        <f t="shared" si="487"/>
        <v>0</v>
      </c>
      <c r="IJ139" s="331">
        <f t="shared" si="488"/>
        <v>0</v>
      </c>
      <c r="IK139" s="329"/>
    </row>
    <row r="140" spans="2:245" x14ac:dyDescent="0.3">
      <c r="B140" s="325">
        <f t="shared" si="273"/>
        <v>0</v>
      </c>
      <c r="C140" s="325">
        <v>42</v>
      </c>
      <c r="D140" s="330" t="e">
        <f t="shared" si="274"/>
        <v>#N/A</v>
      </c>
      <c r="E140" s="330" t="e">
        <f t="shared" si="275"/>
        <v>#N/A</v>
      </c>
      <c r="F140" s="330" t="e">
        <f t="shared" si="276"/>
        <v>#N/A</v>
      </c>
      <c r="G140" s="386" t="e">
        <f t="shared" si="104"/>
        <v>#N/A</v>
      </c>
      <c r="H140" s="386" t="e">
        <f t="shared" si="277"/>
        <v>#N/A</v>
      </c>
      <c r="I140" s="330"/>
      <c r="J140" s="331">
        <f t="shared" si="321"/>
        <v>0</v>
      </c>
      <c r="K140" s="325" t="e">
        <f t="shared" si="322"/>
        <v>#N/A</v>
      </c>
      <c r="L140" s="325">
        <f t="shared" si="323"/>
        <v>0</v>
      </c>
      <c r="M140" s="325">
        <f t="shared" si="324"/>
        <v>1</v>
      </c>
      <c r="N140" s="334">
        <f t="shared" si="278"/>
        <v>1066.8</v>
      </c>
      <c r="O140" s="325">
        <f t="shared" si="325"/>
        <v>0</v>
      </c>
      <c r="P140" s="325">
        <f t="shared" si="326"/>
        <v>0</v>
      </c>
      <c r="Q140" s="325">
        <f t="shared" si="327"/>
        <v>0</v>
      </c>
      <c r="R140" s="325">
        <f t="shared" si="328"/>
        <v>0</v>
      </c>
      <c r="S140" s="325">
        <f t="shared" si="329"/>
        <v>0</v>
      </c>
      <c r="T140" s="331">
        <f t="shared" si="330"/>
        <v>0</v>
      </c>
      <c r="U140" s="331">
        <f t="shared" si="331"/>
        <v>0</v>
      </c>
      <c r="V140" s="331">
        <f t="shared" si="332"/>
        <v>0</v>
      </c>
      <c r="W140" s="331">
        <f t="shared" si="333"/>
        <v>0</v>
      </c>
      <c r="X140" s="331">
        <f t="shared" si="334"/>
        <v>0</v>
      </c>
      <c r="Y140" s="331">
        <f t="shared" si="335"/>
        <v>0</v>
      </c>
      <c r="Z140" s="331">
        <f t="shared" si="336"/>
        <v>0</v>
      </c>
      <c r="AA140" s="331">
        <f t="shared" si="337"/>
        <v>0</v>
      </c>
      <c r="AB140" s="331">
        <f t="shared" si="338"/>
        <v>0</v>
      </c>
      <c r="AC140" s="331">
        <f t="shared" si="339"/>
        <v>0</v>
      </c>
      <c r="AD140" s="331">
        <f t="shared" si="340"/>
        <v>0</v>
      </c>
      <c r="AE140" s="331">
        <f t="shared" si="341"/>
        <v>0</v>
      </c>
      <c r="AF140" s="331">
        <f t="shared" si="342"/>
        <v>0</v>
      </c>
      <c r="AG140" s="331">
        <f t="shared" si="343"/>
        <v>0</v>
      </c>
      <c r="AH140" s="331">
        <f t="shared" si="344"/>
        <v>0</v>
      </c>
      <c r="AI140" s="329"/>
      <c r="AJ140" s="325"/>
      <c r="AK140" s="325">
        <f t="shared" si="279"/>
        <v>0</v>
      </c>
      <c r="AL140" s="325">
        <v>42</v>
      </c>
      <c r="AM140" s="330" t="e">
        <f t="shared" si="280"/>
        <v>#N/A</v>
      </c>
      <c r="AN140" s="330" t="e">
        <f t="shared" si="281"/>
        <v>#N/A</v>
      </c>
      <c r="AO140" s="330" t="e">
        <f t="shared" si="282"/>
        <v>#N/A</v>
      </c>
      <c r="AP140" s="330" t="e">
        <f t="shared" si="283"/>
        <v>#N/A</v>
      </c>
      <c r="AQ140" s="330" t="e">
        <f t="shared" si="284"/>
        <v>#N/A</v>
      </c>
      <c r="AR140" s="330"/>
      <c r="AS140" s="331">
        <f t="shared" si="345"/>
        <v>0</v>
      </c>
      <c r="AT140" s="325" t="e">
        <f t="shared" si="346"/>
        <v>#N/A</v>
      </c>
      <c r="AU140" s="325">
        <f t="shared" si="347"/>
        <v>0</v>
      </c>
      <c r="AV140" s="325">
        <f t="shared" si="348"/>
        <v>1</v>
      </c>
      <c r="AW140" s="334">
        <f t="shared" si="285"/>
        <v>1066.8</v>
      </c>
      <c r="AX140" s="325">
        <f t="shared" si="349"/>
        <v>0</v>
      </c>
      <c r="AY140" s="325">
        <f t="shared" si="350"/>
        <v>0</v>
      </c>
      <c r="AZ140" s="325">
        <f t="shared" si="351"/>
        <v>0</v>
      </c>
      <c r="BA140" s="325">
        <f t="shared" si="352"/>
        <v>0</v>
      </c>
      <c r="BB140" s="325">
        <f t="shared" si="353"/>
        <v>0</v>
      </c>
      <c r="BC140" s="331">
        <f t="shared" si="354"/>
        <v>0</v>
      </c>
      <c r="BD140" s="331">
        <f t="shared" si="355"/>
        <v>0</v>
      </c>
      <c r="BE140" s="331">
        <f t="shared" si="356"/>
        <v>0</v>
      </c>
      <c r="BF140" s="331">
        <f t="shared" si="357"/>
        <v>0</v>
      </c>
      <c r="BG140" s="331">
        <f t="shared" si="358"/>
        <v>0</v>
      </c>
      <c r="BH140" s="331">
        <f t="shared" si="359"/>
        <v>0</v>
      </c>
      <c r="BI140" s="331">
        <f t="shared" si="360"/>
        <v>0</v>
      </c>
      <c r="BJ140" s="331">
        <f t="shared" si="361"/>
        <v>0</v>
      </c>
      <c r="BK140" s="331">
        <f t="shared" si="362"/>
        <v>0</v>
      </c>
      <c r="BL140" s="331">
        <f t="shared" si="363"/>
        <v>0</v>
      </c>
      <c r="BM140" s="331">
        <f t="shared" si="364"/>
        <v>0</v>
      </c>
      <c r="BN140" s="331">
        <f t="shared" si="365"/>
        <v>0</v>
      </c>
      <c r="BO140" s="331">
        <f t="shared" si="366"/>
        <v>0</v>
      </c>
      <c r="BP140" s="331">
        <f t="shared" si="367"/>
        <v>0</v>
      </c>
      <c r="BQ140" s="331">
        <f t="shared" si="368"/>
        <v>0</v>
      </c>
      <c r="BR140" s="329"/>
      <c r="BS140" s="325"/>
      <c r="BT140" s="325">
        <f t="shared" si="286"/>
        <v>0</v>
      </c>
      <c r="BU140" s="325">
        <v>42</v>
      </c>
      <c r="BV140" s="330" t="e">
        <f t="shared" si="287"/>
        <v>#N/A</v>
      </c>
      <c r="BW140" s="330" t="e">
        <f t="shared" si="288"/>
        <v>#N/A</v>
      </c>
      <c r="BX140" s="330" t="e">
        <f t="shared" si="289"/>
        <v>#N/A</v>
      </c>
      <c r="BY140" s="330" t="e">
        <f t="shared" si="290"/>
        <v>#N/A</v>
      </c>
      <c r="BZ140" s="330" t="e">
        <f t="shared" si="291"/>
        <v>#N/A</v>
      </c>
      <c r="CA140" s="330"/>
      <c r="CB140" s="331">
        <f t="shared" si="369"/>
        <v>0</v>
      </c>
      <c r="CC140" s="325" t="e">
        <f t="shared" si="370"/>
        <v>#N/A</v>
      </c>
      <c r="CD140" s="325">
        <f t="shared" si="371"/>
        <v>0</v>
      </c>
      <c r="CE140" s="325">
        <f t="shared" si="372"/>
        <v>1</v>
      </c>
      <c r="CF140" s="334">
        <f t="shared" si="292"/>
        <v>1066.8</v>
      </c>
      <c r="CG140" s="325">
        <f t="shared" si="373"/>
        <v>0</v>
      </c>
      <c r="CH140" s="325">
        <f t="shared" si="374"/>
        <v>0</v>
      </c>
      <c r="CI140" s="325">
        <f t="shared" si="375"/>
        <v>0</v>
      </c>
      <c r="CJ140" s="325">
        <f t="shared" si="376"/>
        <v>0</v>
      </c>
      <c r="CK140" s="325">
        <f t="shared" si="377"/>
        <v>0</v>
      </c>
      <c r="CL140" s="331">
        <f t="shared" si="378"/>
        <v>0</v>
      </c>
      <c r="CM140" s="331">
        <f t="shared" si="379"/>
        <v>0</v>
      </c>
      <c r="CN140" s="331">
        <f t="shared" si="380"/>
        <v>0</v>
      </c>
      <c r="CO140" s="331">
        <f t="shared" si="381"/>
        <v>0</v>
      </c>
      <c r="CP140" s="331">
        <f t="shared" si="382"/>
        <v>0</v>
      </c>
      <c r="CQ140" s="331">
        <f t="shared" si="383"/>
        <v>0</v>
      </c>
      <c r="CR140" s="331">
        <f t="shared" si="384"/>
        <v>0</v>
      </c>
      <c r="CS140" s="331">
        <f t="shared" si="385"/>
        <v>0</v>
      </c>
      <c r="CT140" s="331">
        <f t="shared" si="386"/>
        <v>0</v>
      </c>
      <c r="CU140" s="331">
        <f t="shared" si="387"/>
        <v>0</v>
      </c>
      <c r="CV140" s="331">
        <f t="shared" si="388"/>
        <v>0</v>
      </c>
      <c r="CW140" s="331">
        <f t="shared" si="389"/>
        <v>0</v>
      </c>
      <c r="CX140" s="331">
        <f t="shared" si="390"/>
        <v>0</v>
      </c>
      <c r="CY140" s="331">
        <f t="shared" si="391"/>
        <v>0</v>
      </c>
      <c r="CZ140" s="331">
        <f t="shared" si="392"/>
        <v>0</v>
      </c>
      <c r="DA140" s="329"/>
      <c r="DB140" s="325"/>
      <c r="DC140" s="325">
        <f t="shared" si="293"/>
        <v>0</v>
      </c>
      <c r="DD140" s="325">
        <v>42</v>
      </c>
      <c r="DE140" s="330" t="e">
        <f t="shared" si="294"/>
        <v>#N/A</v>
      </c>
      <c r="DF140" s="330" t="e">
        <f t="shared" si="295"/>
        <v>#N/A</v>
      </c>
      <c r="DG140" s="330" t="e">
        <f t="shared" si="296"/>
        <v>#N/A</v>
      </c>
      <c r="DH140" s="330" t="e">
        <f t="shared" si="297"/>
        <v>#N/A</v>
      </c>
      <c r="DI140" s="330" t="e">
        <f t="shared" si="298"/>
        <v>#N/A</v>
      </c>
      <c r="DJ140" s="330"/>
      <c r="DK140" s="331">
        <f t="shared" si="393"/>
        <v>0</v>
      </c>
      <c r="DL140" s="325" t="e">
        <f t="shared" si="394"/>
        <v>#N/A</v>
      </c>
      <c r="DM140" s="325">
        <f t="shared" si="395"/>
        <v>0</v>
      </c>
      <c r="DN140" s="325">
        <f t="shared" si="396"/>
        <v>1</v>
      </c>
      <c r="DO140" s="334">
        <f t="shared" si="299"/>
        <v>1066.8</v>
      </c>
      <c r="DP140" s="325">
        <f t="shared" si="397"/>
        <v>0</v>
      </c>
      <c r="DQ140" s="325">
        <f t="shared" si="398"/>
        <v>0</v>
      </c>
      <c r="DR140" s="325">
        <f t="shared" si="399"/>
        <v>0</v>
      </c>
      <c r="DS140" s="325">
        <f t="shared" si="400"/>
        <v>0</v>
      </c>
      <c r="DT140" s="325">
        <f t="shared" si="401"/>
        <v>0</v>
      </c>
      <c r="DU140" s="331">
        <f t="shared" si="402"/>
        <v>0</v>
      </c>
      <c r="DV140" s="331">
        <f t="shared" si="403"/>
        <v>0</v>
      </c>
      <c r="DW140" s="331">
        <f t="shared" si="404"/>
        <v>0</v>
      </c>
      <c r="DX140" s="331">
        <f t="shared" si="405"/>
        <v>0</v>
      </c>
      <c r="DY140" s="331">
        <f t="shared" si="406"/>
        <v>0</v>
      </c>
      <c r="DZ140" s="331">
        <f t="shared" si="407"/>
        <v>0</v>
      </c>
      <c r="EA140" s="331">
        <f t="shared" si="408"/>
        <v>0</v>
      </c>
      <c r="EB140" s="331">
        <f t="shared" si="409"/>
        <v>0</v>
      </c>
      <c r="EC140" s="331">
        <f t="shared" si="410"/>
        <v>0</v>
      </c>
      <c r="ED140" s="331">
        <f t="shared" si="411"/>
        <v>0</v>
      </c>
      <c r="EE140" s="331">
        <f t="shared" si="412"/>
        <v>0</v>
      </c>
      <c r="EF140" s="331">
        <f t="shared" si="413"/>
        <v>0</v>
      </c>
      <c r="EG140" s="331">
        <f t="shared" si="414"/>
        <v>0</v>
      </c>
      <c r="EH140" s="331">
        <f t="shared" si="415"/>
        <v>0</v>
      </c>
      <c r="EI140" s="331">
        <f t="shared" si="416"/>
        <v>0</v>
      </c>
      <c r="EJ140" s="329"/>
      <c r="EK140" s="325"/>
      <c r="EL140" s="325">
        <f t="shared" si="300"/>
        <v>0</v>
      </c>
      <c r="EM140" s="325">
        <v>42</v>
      </c>
      <c r="EN140" s="330" t="e">
        <f t="shared" si="301"/>
        <v>#N/A</v>
      </c>
      <c r="EO140" s="330" t="e">
        <f t="shared" si="302"/>
        <v>#N/A</v>
      </c>
      <c r="EP140" s="330" t="e">
        <f t="shared" si="303"/>
        <v>#N/A</v>
      </c>
      <c r="EQ140" s="330" t="e">
        <f t="shared" si="304"/>
        <v>#N/A</v>
      </c>
      <c r="ER140" s="330" t="e">
        <f t="shared" si="305"/>
        <v>#N/A</v>
      </c>
      <c r="ES140" s="330"/>
      <c r="ET140" s="331">
        <f t="shared" si="417"/>
        <v>0</v>
      </c>
      <c r="EU140" s="325" t="e">
        <f t="shared" si="418"/>
        <v>#N/A</v>
      </c>
      <c r="EV140" s="325">
        <f t="shared" si="419"/>
        <v>0</v>
      </c>
      <c r="EW140" s="325">
        <f t="shared" si="420"/>
        <v>1</v>
      </c>
      <c r="EX140" s="334">
        <f t="shared" si="306"/>
        <v>1066.8</v>
      </c>
      <c r="EY140" s="325">
        <f t="shared" si="421"/>
        <v>0</v>
      </c>
      <c r="EZ140" s="325">
        <f t="shared" si="422"/>
        <v>0</v>
      </c>
      <c r="FA140" s="325">
        <f t="shared" si="423"/>
        <v>0</v>
      </c>
      <c r="FB140" s="325">
        <f t="shared" si="424"/>
        <v>0</v>
      </c>
      <c r="FC140" s="325">
        <f t="shared" si="425"/>
        <v>0</v>
      </c>
      <c r="FD140" s="331">
        <f t="shared" si="426"/>
        <v>0</v>
      </c>
      <c r="FE140" s="331">
        <f t="shared" si="427"/>
        <v>0</v>
      </c>
      <c r="FF140" s="331">
        <f t="shared" si="428"/>
        <v>0</v>
      </c>
      <c r="FG140" s="331">
        <f t="shared" si="429"/>
        <v>0</v>
      </c>
      <c r="FH140" s="331">
        <f t="shared" si="430"/>
        <v>0</v>
      </c>
      <c r="FI140" s="331">
        <f t="shared" si="431"/>
        <v>0</v>
      </c>
      <c r="FJ140" s="331">
        <f t="shared" si="432"/>
        <v>0</v>
      </c>
      <c r="FK140" s="331">
        <f t="shared" si="433"/>
        <v>0</v>
      </c>
      <c r="FL140" s="331">
        <f t="shared" si="434"/>
        <v>0</v>
      </c>
      <c r="FM140" s="331">
        <f t="shared" si="435"/>
        <v>0</v>
      </c>
      <c r="FN140" s="331">
        <f t="shared" si="436"/>
        <v>0</v>
      </c>
      <c r="FO140" s="331">
        <f t="shared" si="437"/>
        <v>0</v>
      </c>
      <c r="FP140" s="331">
        <f t="shared" si="438"/>
        <v>0</v>
      </c>
      <c r="FQ140" s="331">
        <f t="shared" si="439"/>
        <v>0</v>
      </c>
      <c r="FR140" s="331">
        <f t="shared" si="440"/>
        <v>0</v>
      </c>
      <c r="FS140" s="329"/>
      <c r="FT140" s="325"/>
      <c r="FU140" s="325">
        <f t="shared" si="307"/>
        <v>0</v>
      </c>
      <c r="FV140" s="325">
        <v>42</v>
      </c>
      <c r="FW140" s="330" t="e">
        <f t="shared" si="308"/>
        <v>#N/A</v>
      </c>
      <c r="FX140" s="330" t="e">
        <f t="shared" si="309"/>
        <v>#N/A</v>
      </c>
      <c r="FY140" s="330" t="e">
        <f t="shared" si="310"/>
        <v>#N/A</v>
      </c>
      <c r="FZ140" s="330" t="e">
        <f t="shared" si="311"/>
        <v>#N/A</v>
      </c>
      <c r="GA140" s="330" t="e">
        <f t="shared" si="312"/>
        <v>#N/A</v>
      </c>
      <c r="GB140" s="330"/>
      <c r="GC140" s="331">
        <f t="shared" si="441"/>
        <v>0</v>
      </c>
      <c r="GD140" s="325" t="e">
        <f t="shared" si="442"/>
        <v>#N/A</v>
      </c>
      <c r="GE140" s="325">
        <f t="shared" si="443"/>
        <v>0</v>
      </c>
      <c r="GF140" s="325">
        <f t="shared" si="444"/>
        <v>1</v>
      </c>
      <c r="GG140" s="334">
        <f t="shared" si="313"/>
        <v>1066.8</v>
      </c>
      <c r="GH140" s="325">
        <f t="shared" si="445"/>
        <v>0</v>
      </c>
      <c r="GI140" s="325">
        <f t="shared" si="446"/>
        <v>0</v>
      </c>
      <c r="GJ140" s="325">
        <f t="shared" si="447"/>
        <v>0</v>
      </c>
      <c r="GK140" s="325">
        <f t="shared" si="448"/>
        <v>0</v>
      </c>
      <c r="GL140" s="325">
        <f t="shared" si="449"/>
        <v>0</v>
      </c>
      <c r="GM140" s="331">
        <f t="shared" si="450"/>
        <v>0</v>
      </c>
      <c r="GN140" s="331">
        <f t="shared" si="451"/>
        <v>0</v>
      </c>
      <c r="GO140" s="331">
        <f t="shared" si="452"/>
        <v>0</v>
      </c>
      <c r="GP140" s="331">
        <f t="shared" si="453"/>
        <v>0</v>
      </c>
      <c r="GQ140" s="331">
        <f t="shared" si="454"/>
        <v>0</v>
      </c>
      <c r="GR140" s="331">
        <f t="shared" si="455"/>
        <v>0</v>
      </c>
      <c r="GS140" s="331">
        <f t="shared" si="456"/>
        <v>0</v>
      </c>
      <c r="GT140" s="331">
        <f t="shared" si="457"/>
        <v>0</v>
      </c>
      <c r="GU140" s="331">
        <f t="shared" si="458"/>
        <v>0</v>
      </c>
      <c r="GV140" s="331">
        <f t="shared" si="459"/>
        <v>0</v>
      </c>
      <c r="GW140" s="331">
        <f t="shared" si="460"/>
        <v>0</v>
      </c>
      <c r="GX140" s="331">
        <f t="shared" si="461"/>
        <v>0</v>
      </c>
      <c r="GY140" s="331">
        <f t="shared" si="462"/>
        <v>0</v>
      </c>
      <c r="GZ140" s="331">
        <f t="shared" si="463"/>
        <v>0</v>
      </c>
      <c r="HA140" s="331">
        <f t="shared" si="464"/>
        <v>0</v>
      </c>
      <c r="HB140" s="329"/>
      <c r="HC140" s="325"/>
      <c r="HD140" s="325">
        <f t="shared" si="314"/>
        <v>0</v>
      </c>
      <c r="HE140" s="325">
        <v>42</v>
      </c>
      <c r="HF140" s="330" t="e">
        <f t="shared" si="315"/>
        <v>#N/A</v>
      </c>
      <c r="HG140" s="330" t="e">
        <f t="shared" si="316"/>
        <v>#N/A</v>
      </c>
      <c r="HH140" s="330" t="e">
        <f t="shared" si="317"/>
        <v>#N/A</v>
      </c>
      <c r="HI140" s="330" t="e">
        <f t="shared" si="318"/>
        <v>#N/A</v>
      </c>
      <c r="HJ140" s="330" t="e">
        <f t="shared" si="319"/>
        <v>#N/A</v>
      </c>
      <c r="HK140" s="330"/>
      <c r="HL140" s="331">
        <f t="shared" si="465"/>
        <v>0</v>
      </c>
      <c r="HM140" s="325" t="e">
        <f t="shared" si="466"/>
        <v>#N/A</v>
      </c>
      <c r="HN140" s="325">
        <f t="shared" si="467"/>
        <v>0</v>
      </c>
      <c r="HO140" s="325">
        <f t="shared" si="468"/>
        <v>1</v>
      </c>
      <c r="HP140" s="334">
        <f t="shared" si="320"/>
        <v>1066.8</v>
      </c>
      <c r="HQ140" s="325">
        <f t="shared" si="469"/>
        <v>0</v>
      </c>
      <c r="HR140" s="325">
        <f t="shared" si="470"/>
        <v>0</v>
      </c>
      <c r="HS140" s="325">
        <f t="shared" si="471"/>
        <v>0</v>
      </c>
      <c r="HT140" s="325">
        <f t="shared" si="472"/>
        <v>0</v>
      </c>
      <c r="HU140" s="325">
        <f t="shared" si="473"/>
        <v>0</v>
      </c>
      <c r="HV140" s="331">
        <f t="shared" si="474"/>
        <v>0</v>
      </c>
      <c r="HW140" s="331">
        <f t="shared" si="475"/>
        <v>0</v>
      </c>
      <c r="HX140" s="331">
        <f t="shared" si="476"/>
        <v>0</v>
      </c>
      <c r="HY140" s="331">
        <f t="shared" si="477"/>
        <v>0</v>
      </c>
      <c r="HZ140" s="331">
        <f t="shared" si="478"/>
        <v>0</v>
      </c>
      <c r="IA140" s="331">
        <f t="shared" si="479"/>
        <v>0</v>
      </c>
      <c r="IB140" s="331">
        <f t="shared" si="480"/>
        <v>0</v>
      </c>
      <c r="IC140" s="331">
        <f t="shared" si="481"/>
        <v>0</v>
      </c>
      <c r="ID140" s="331">
        <f t="shared" si="482"/>
        <v>0</v>
      </c>
      <c r="IE140" s="331">
        <f t="shared" si="483"/>
        <v>0</v>
      </c>
      <c r="IF140" s="331">
        <f t="shared" si="484"/>
        <v>0</v>
      </c>
      <c r="IG140" s="331">
        <f t="shared" si="485"/>
        <v>0</v>
      </c>
      <c r="IH140" s="331">
        <f t="shared" si="486"/>
        <v>0</v>
      </c>
      <c r="II140" s="331">
        <f t="shared" si="487"/>
        <v>0</v>
      </c>
      <c r="IJ140" s="331">
        <f t="shared" si="488"/>
        <v>0</v>
      </c>
      <c r="IK140" s="329"/>
    </row>
    <row r="141" spans="2:245" x14ac:dyDescent="0.3">
      <c r="B141" s="325">
        <f t="shared" si="273"/>
        <v>0</v>
      </c>
      <c r="C141" s="325">
        <v>43</v>
      </c>
      <c r="D141" s="330" t="e">
        <f t="shared" si="274"/>
        <v>#N/A</v>
      </c>
      <c r="E141" s="330" t="e">
        <f t="shared" si="275"/>
        <v>#N/A</v>
      </c>
      <c r="F141" s="330" t="e">
        <f t="shared" si="276"/>
        <v>#N/A</v>
      </c>
      <c r="G141" s="386" t="e">
        <f t="shared" si="104"/>
        <v>#N/A</v>
      </c>
      <c r="H141" s="386" t="e">
        <f t="shared" si="277"/>
        <v>#N/A</v>
      </c>
      <c r="I141" s="330"/>
      <c r="J141" s="331">
        <f t="shared" si="321"/>
        <v>0</v>
      </c>
      <c r="K141" s="325" t="e">
        <f t="shared" si="322"/>
        <v>#N/A</v>
      </c>
      <c r="L141" s="325">
        <f t="shared" si="323"/>
        <v>0</v>
      </c>
      <c r="M141" s="325">
        <f t="shared" si="324"/>
        <v>1</v>
      </c>
      <c r="N141" s="334">
        <f t="shared" si="278"/>
        <v>1092.2</v>
      </c>
      <c r="O141" s="325">
        <f t="shared" si="325"/>
        <v>0</v>
      </c>
      <c r="P141" s="325">
        <f t="shared" si="326"/>
        <v>0</v>
      </c>
      <c r="Q141" s="325">
        <f t="shared" si="327"/>
        <v>0</v>
      </c>
      <c r="R141" s="325">
        <f t="shared" si="328"/>
        <v>0</v>
      </c>
      <c r="S141" s="325">
        <f t="shared" si="329"/>
        <v>0</v>
      </c>
      <c r="T141" s="331">
        <f t="shared" si="330"/>
        <v>0</v>
      </c>
      <c r="U141" s="331">
        <f t="shared" si="331"/>
        <v>0</v>
      </c>
      <c r="V141" s="331">
        <f t="shared" si="332"/>
        <v>0</v>
      </c>
      <c r="W141" s="331">
        <f t="shared" si="333"/>
        <v>0</v>
      </c>
      <c r="X141" s="331">
        <f t="shared" si="334"/>
        <v>0</v>
      </c>
      <c r="Y141" s="331">
        <f t="shared" si="335"/>
        <v>0</v>
      </c>
      <c r="Z141" s="331">
        <f t="shared" si="336"/>
        <v>0</v>
      </c>
      <c r="AA141" s="331">
        <f t="shared" si="337"/>
        <v>0</v>
      </c>
      <c r="AB141" s="331">
        <f t="shared" si="338"/>
        <v>0</v>
      </c>
      <c r="AC141" s="331">
        <f t="shared" si="339"/>
        <v>0</v>
      </c>
      <c r="AD141" s="331">
        <f t="shared" si="340"/>
        <v>0</v>
      </c>
      <c r="AE141" s="331">
        <f t="shared" si="341"/>
        <v>0</v>
      </c>
      <c r="AF141" s="331">
        <f t="shared" si="342"/>
        <v>0</v>
      </c>
      <c r="AG141" s="331">
        <f t="shared" si="343"/>
        <v>0</v>
      </c>
      <c r="AH141" s="331">
        <f t="shared" si="344"/>
        <v>0</v>
      </c>
      <c r="AI141" s="329"/>
      <c r="AJ141" s="325"/>
      <c r="AK141" s="325">
        <f t="shared" si="279"/>
        <v>0</v>
      </c>
      <c r="AL141" s="325">
        <v>43</v>
      </c>
      <c r="AM141" s="330" t="e">
        <f t="shared" si="280"/>
        <v>#N/A</v>
      </c>
      <c r="AN141" s="330" t="e">
        <f t="shared" si="281"/>
        <v>#N/A</v>
      </c>
      <c r="AO141" s="330" t="e">
        <f t="shared" si="282"/>
        <v>#N/A</v>
      </c>
      <c r="AP141" s="330" t="e">
        <f t="shared" si="283"/>
        <v>#N/A</v>
      </c>
      <c r="AQ141" s="330" t="e">
        <f t="shared" si="284"/>
        <v>#N/A</v>
      </c>
      <c r="AR141" s="330"/>
      <c r="AS141" s="331">
        <f t="shared" si="345"/>
        <v>0</v>
      </c>
      <c r="AT141" s="325" t="e">
        <f t="shared" si="346"/>
        <v>#N/A</v>
      </c>
      <c r="AU141" s="325">
        <f t="shared" si="347"/>
        <v>0</v>
      </c>
      <c r="AV141" s="325">
        <f t="shared" si="348"/>
        <v>1</v>
      </c>
      <c r="AW141" s="334">
        <f t="shared" si="285"/>
        <v>1092.2</v>
      </c>
      <c r="AX141" s="325">
        <f t="shared" si="349"/>
        <v>0</v>
      </c>
      <c r="AY141" s="325">
        <f t="shared" si="350"/>
        <v>0</v>
      </c>
      <c r="AZ141" s="325">
        <f t="shared" si="351"/>
        <v>0</v>
      </c>
      <c r="BA141" s="325">
        <f t="shared" si="352"/>
        <v>0</v>
      </c>
      <c r="BB141" s="325">
        <f t="shared" si="353"/>
        <v>0</v>
      </c>
      <c r="BC141" s="331">
        <f t="shared" si="354"/>
        <v>0</v>
      </c>
      <c r="BD141" s="331">
        <f t="shared" si="355"/>
        <v>0</v>
      </c>
      <c r="BE141" s="331">
        <f t="shared" si="356"/>
        <v>0</v>
      </c>
      <c r="BF141" s="331">
        <f t="shared" si="357"/>
        <v>0</v>
      </c>
      <c r="BG141" s="331">
        <f t="shared" si="358"/>
        <v>0</v>
      </c>
      <c r="BH141" s="331">
        <f t="shared" si="359"/>
        <v>0</v>
      </c>
      <c r="BI141" s="331">
        <f t="shared" si="360"/>
        <v>0</v>
      </c>
      <c r="BJ141" s="331">
        <f t="shared" si="361"/>
        <v>0</v>
      </c>
      <c r="BK141" s="331">
        <f t="shared" si="362"/>
        <v>0</v>
      </c>
      <c r="BL141" s="331">
        <f t="shared" si="363"/>
        <v>0</v>
      </c>
      <c r="BM141" s="331">
        <f t="shared" si="364"/>
        <v>0</v>
      </c>
      <c r="BN141" s="331">
        <f t="shared" si="365"/>
        <v>0</v>
      </c>
      <c r="BO141" s="331">
        <f t="shared" si="366"/>
        <v>0</v>
      </c>
      <c r="BP141" s="331">
        <f t="shared" si="367"/>
        <v>0</v>
      </c>
      <c r="BQ141" s="331">
        <f t="shared" si="368"/>
        <v>0</v>
      </c>
      <c r="BR141" s="329"/>
      <c r="BS141" s="325"/>
      <c r="BT141" s="325">
        <f t="shared" si="286"/>
        <v>0</v>
      </c>
      <c r="BU141" s="325">
        <v>43</v>
      </c>
      <c r="BV141" s="330" t="e">
        <f t="shared" si="287"/>
        <v>#N/A</v>
      </c>
      <c r="BW141" s="330" t="e">
        <f t="shared" si="288"/>
        <v>#N/A</v>
      </c>
      <c r="BX141" s="330" t="e">
        <f t="shared" si="289"/>
        <v>#N/A</v>
      </c>
      <c r="BY141" s="330" t="e">
        <f t="shared" si="290"/>
        <v>#N/A</v>
      </c>
      <c r="BZ141" s="330" t="e">
        <f t="shared" si="291"/>
        <v>#N/A</v>
      </c>
      <c r="CA141" s="330"/>
      <c r="CB141" s="331">
        <f t="shared" si="369"/>
        <v>0</v>
      </c>
      <c r="CC141" s="325" t="e">
        <f t="shared" si="370"/>
        <v>#N/A</v>
      </c>
      <c r="CD141" s="325">
        <f t="shared" si="371"/>
        <v>0</v>
      </c>
      <c r="CE141" s="325">
        <f t="shared" si="372"/>
        <v>1</v>
      </c>
      <c r="CF141" s="334">
        <f t="shared" si="292"/>
        <v>1092.2</v>
      </c>
      <c r="CG141" s="325">
        <f t="shared" si="373"/>
        <v>0</v>
      </c>
      <c r="CH141" s="325">
        <f t="shared" si="374"/>
        <v>0</v>
      </c>
      <c r="CI141" s="325">
        <f t="shared" si="375"/>
        <v>0</v>
      </c>
      <c r="CJ141" s="325">
        <f t="shared" si="376"/>
        <v>0</v>
      </c>
      <c r="CK141" s="325">
        <f t="shared" si="377"/>
        <v>0</v>
      </c>
      <c r="CL141" s="331">
        <f t="shared" si="378"/>
        <v>0</v>
      </c>
      <c r="CM141" s="331">
        <f t="shared" si="379"/>
        <v>0</v>
      </c>
      <c r="CN141" s="331">
        <f t="shared" si="380"/>
        <v>0</v>
      </c>
      <c r="CO141" s="331">
        <f t="shared" si="381"/>
        <v>0</v>
      </c>
      <c r="CP141" s="331">
        <f t="shared" si="382"/>
        <v>0</v>
      </c>
      <c r="CQ141" s="331">
        <f t="shared" si="383"/>
        <v>0</v>
      </c>
      <c r="CR141" s="331">
        <f t="shared" si="384"/>
        <v>0</v>
      </c>
      <c r="CS141" s="331">
        <f t="shared" si="385"/>
        <v>0</v>
      </c>
      <c r="CT141" s="331">
        <f t="shared" si="386"/>
        <v>0</v>
      </c>
      <c r="CU141" s="331">
        <f t="shared" si="387"/>
        <v>0</v>
      </c>
      <c r="CV141" s="331">
        <f t="shared" si="388"/>
        <v>0</v>
      </c>
      <c r="CW141" s="331">
        <f t="shared" si="389"/>
        <v>0</v>
      </c>
      <c r="CX141" s="331">
        <f t="shared" si="390"/>
        <v>0</v>
      </c>
      <c r="CY141" s="331">
        <f t="shared" si="391"/>
        <v>0</v>
      </c>
      <c r="CZ141" s="331">
        <f t="shared" si="392"/>
        <v>0</v>
      </c>
      <c r="DA141" s="329"/>
      <c r="DB141" s="325"/>
      <c r="DC141" s="325">
        <f t="shared" si="293"/>
        <v>0</v>
      </c>
      <c r="DD141" s="325">
        <v>43</v>
      </c>
      <c r="DE141" s="330" t="e">
        <f t="shared" si="294"/>
        <v>#N/A</v>
      </c>
      <c r="DF141" s="330" t="e">
        <f t="shared" si="295"/>
        <v>#N/A</v>
      </c>
      <c r="DG141" s="330" t="e">
        <f t="shared" si="296"/>
        <v>#N/A</v>
      </c>
      <c r="DH141" s="330" t="e">
        <f t="shared" si="297"/>
        <v>#N/A</v>
      </c>
      <c r="DI141" s="330" t="e">
        <f t="shared" si="298"/>
        <v>#N/A</v>
      </c>
      <c r="DJ141" s="330"/>
      <c r="DK141" s="331">
        <f t="shared" si="393"/>
        <v>0</v>
      </c>
      <c r="DL141" s="325" t="e">
        <f t="shared" si="394"/>
        <v>#N/A</v>
      </c>
      <c r="DM141" s="325">
        <f t="shared" si="395"/>
        <v>0</v>
      </c>
      <c r="DN141" s="325">
        <f t="shared" si="396"/>
        <v>1</v>
      </c>
      <c r="DO141" s="334">
        <f t="shared" si="299"/>
        <v>1092.2</v>
      </c>
      <c r="DP141" s="325">
        <f t="shared" si="397"/>
        <v>0</v>
      </c>
      <c r="DQ141" s="325">
        <f t="shared" si="398"/>
        <v>0</v>
      </c>
      <c r="DR141" s="325">
        <f t="shared" si="399"/>
        <v>0</v>
      </c>
      <c r="DS141" s="325">
        <f t="shared" si="400"/>
        <v>0</v>
      </c>
      <c r="DT141" s="325">
        <f t="shared" si="401"/>
        <v>0</v>
      </c>
      <c r="DU141" s="331">
        <f t="shared" si="402"/>
        <v>0</v>
      </c>
      <c r="DV141" s="331">
        <f t="shared" si="403"/>
        <v>0</v>
      </c>
      <c r="DW141" s="331">
        <f t="shared" si="404"/>
        <v>0</v>
      </c>
      <c r="DX141" s="331">
        <f t="shared" si="405"/>
        <v>0</v>
      </c>
      <c r="DY141" s="331">
        <f t="shared" si="406"/>
        <v>0</v>
      </c>
      <c r="DZ141" s="331">
        <f t="shared" si="407"/>
        <v>0</v>
      </c>
      <c r="EA141" s="331">
        <f t="shared" si="408"/>
        <v>0</v>
      </c>
      <c r="EB141" s="331">
        <f t="shared" si="409"/>
        <v>0</v>
      </c>
      <c r="EC141" s="331">
        <f t="shared" si="410"/>
        <v>0</v>
      </c>
      <c r="ED141" s="331">
        <f t="shared" si="411"/>
        <v>0</v>
      </c>
      <c r="EE141" s="331">
        <f t="shared" si="412"/>
        <v>0</v>
      </c>
      <c r="EF141" s="331">
        <f t="shared" si="413"/>
        <v>0</v>
      </c>
      <c r="EG141" s="331">
        <f t="shared" si="414"/>
        <v>0</v>
      </c>
      <c r="EH141" s="331">
        <f t="shared" si="415"/>
        <v>0</v>
      </c>
      <c r="EI141" s="331">
        <f t="shared" si="416"/>
        <v>0</v>
      </c>
      <c r="EJ141" s="329"/>
      <c r="EK141" s="325"/>
      <c r="EL141" s="325">
        <f t="shared" si="300"/>
        <v>0</v>
      </c>
      <c r="EM141" s="325">
        <v>43</v>
      </c>
      <c r="EN141" s="330" t="e">
        <f t="shared" si="301"/>
        <v>#N/A</v>
      </c>
      <c r="EO141" s="330" t="e">
        <f t="shared" si="302"/>
        <v>#N/A</v>
      </c>
      <c r="EP141" s="330" t="e">
        <f t="shared" si="303"/>
        <v>#N/A</v>
      </c>
      <c r="EQ141" s="330" t="e">
        <f t="shared" si="304"/>
        <v>#N/A</v>
      </c>
      <c r="ER141" s="330" t="e">
        <f t="shared" si="305"/>
        <v>#N/A</v>
      </c>
      <c r="ES141" s="330"/>
      <c r="ET141" s="331">
        <f t="shared" si="417"/>
        <v>0</v>
      </c>
      <c r="EU141" s="325" t="e">
        <f t="shared" si="418"/>
        <v>#N/A</v>
      </c>
      <c r="EV141" s="325">
        <f t="shared" si="419"/>
        <v>0</v>
      </c>
      <c r="EW141" s="325">
        <f t="shared" si="420"/>
        <v>1</v>
      </c>
      <c r="EX141" s="334">
        <f t="shared" si="306"/>
        <v>1092.2</v>
      </c>
      <c r="EY141" s="325">
        <f t="shared" si="421"/>
        <v>0</v>
      </c>
      <c r="EZ141" s="325">
        <f t="shared" si="422"/>
        <v>0</v>
      </c>
      <c r="FA141" s="325">
        <f t="shared" si="423"/>
        <v>0</v>
      </c>
      <c r="FB141" s="325">
        <f t="shared" si="424"/>
        <v>0</v>
      </c>
      <c r="FC141" s="325">
        <f t="shared" si="425"/>
        <v>0</v>
      </c>
      <c r="FD141" s="331">
        <f t="shared" si="426"/>
        <v>0</v>
      </c>
      <c r="FE141" s="331">
        <f t="shared" si="427"/>
        <v>0</v>
      </c>
      <c r="FF141" s="331">
        <f t="shared" si="428"/>
        <v>0</v>
      </c>
      <c r="FG141" s="331">
        <f t="shared" si="429"/>
        <v>0</v>
      </c>
      <c r="FH141" s="331">
        <f t="shared" si="430"/>
        <v>0</v>
      </c>
      <c r="FI141" s="331">
        <f t="shared" si="431"/>
        <v>0</v>
      </c>
      <c r="FJ141" s="331">
        <f t="shared" si="432"/>
        <v>0</v>
      </c>
      <c r="FK141" s="331">
        <f t="shared" si="433"/>
        <v>0</v>
      </c>
      <c r="FL141" s="331">
        <f t="shared" si="434"/>
        <v>0</v>
      </c>
      <c r="FM141" s="331">
        <f t="shared" si="435"/>
        <v>0</v>
      </c>
      <c r="FN141" s="331">
        <f t="shared" si="436"/>
        <v>0</v>
      </c>
      <c r="FO141" s="331">
        <f t="shared" si="437"/>
        <v>0</v>
      </c>
      <c r="FP141" s="331">
        <f t="shared" si="438"/>
        <v>0</v>
      </c>
      <c r="FQ141" s="331">
        <f t="shared" si="439"/>
        <v>0</v>
      </c>
      <c r="FR141" s="331">
        <f t="shared" si="440"/>
        <v>0</v>
      </c>
      <c r="FS141" s="329"/>
      <c r="FT141" s="325"/>
      <c r="FU141" s="325">
        <f t="shared" si="307"/>
        <v>0</v>
      </c>
      <c r="FV141" s="325">
        <v>43</v>
      </c>
      <c r="FW141" s="330" t="e">
        <f t="shared" si="308"/>
        <v>#N/A</v>
      </c>
      <c r="FX141" s="330" t="e">
        <f t="shared" si="309"/>
        <v>#N/A</v>
      </c>
      <c r="FY141" s="330" t="e">
        <f t="shared" si="310"/>
        <v>#N/A</v>
      </c>
      <c r="FZ141" s="330" t="e">
        <f t="shared" si="311"/>
        <v>#N/A</v>
      </c>
      <c r="GA141" s="330" t="e">
        <f t="shared" si="312"/>
        <v>#N/A</v>
      </c>
      <c r="GB141" s="330"/>
      <c r="GC141" s="331">
        <f t="shared" si="441"/>
        <v>0</v>
      </c>
      <c r="GD141" s="325" t="e">
        <f t="shared" si="442"/>
        <v>#N/A</v>
      </c>
      <c r="GE141" s="325">
        <f t="shared" si="443"/>
        <v>0</v>
      </c>
      <c r="GF141" s="325">
        <f t="shared" si="444"/>
        <v>1</v>
      </c>
      <c r="GG141" s="334">
        <f t="shared" si="313"/>
        <v>1092.2</v>
      </c>
      <c r="GH141" s="325">
        <f t="shared" si="445"/>
        <v>0</v>
      </c>
      <c r="GI141" s="325">
        <f t="shared" si="446"/>
        <v>0</v>
      </c>
      <c r="GJ141" s="325">
        <f t="shared" si="447"/>
        <v>0</v>
      </c>
      <c r="GK141" s="325">
        <f t="shared" si="448"/>
        <v>0</v>
      </c>
      <c r="GL141" s="325">
        <f t="shared" si="449"/>
        <v>0</v>
      </c>
      <c r="GM141" s="331">
        <f t="shared" si="450"/>
        <v>0</v>
      </c>
      <c r="GN141" s="331">
        <f t="shared" si="451"/>
        <v>0</v>
      </c>
      <c r="GO141" s="331">
        <f t="shared" si="452"/>
        <v>0</v>
      </c>
      <c r="GP141" s="331">
        <f t="shared" si="453"/>
        <v>0</v>
      </c>
      <c r="GQ141" s="331">
        <f t="shared" si="454"/>
        <v>0</v>
      </c>
      <c r="GR141" s="331">
        <f t="shared" si="455"/>
        <v>0</v>
      </c>
      <c r="GS141" s="331">
        <f t="shared" si="456"/>
        <v>0</v>
      </c>
      <c r="GT141" s="331">
        <f t="shared" si="457"/>
        <v>0</v>
      </c>
      <c r="GU141" s="331">
        <f t="shared" si="458"/>
        <v>0</v>
      </c>
      <c r="GV141" s="331">
        <f t="shared" si="459"/>
        <v>0</v>
      </c>
      <c r="GW141" s="331">
        <f t="shared" si="460"/>
        <v>0</v>
      </c>
      <c r="GX141" s="331">
        <f t="shared" si="461"/>
        <v>0</v>
      </c>
      <c r="GY141" s="331">
        <f t="shared" si="462"/>
        <v>0</v>
      </c>
      <c r="GZ141" s="331">
        <f t="shared" si="463"/>
        <v>0</v>
      </c>
      <c r="HA141" s="331">
        <f t="shared" si="464"/>
        <v>0</v>
      </c>
      <c r="HB141" s="329"/>
      <c r="HC141" s="325"/>
      <c r="HD141" s="325">
        <f t="shared" si="314"/>
        <v>0</v>
      </c>
      <c r="HE141" s="325">
        <v>43</v>
      </c>
      <c r="HF141" s="330" t="e">
        <f t="shared" si="315"/>
        <v>#N/A</v>
      </c>
      <c r="HG141" s="330" t="e">
        <f t="shared" si="316"/>
        <v>#N/A</v>
      </c>
      <c r="HH141" s="330" t="e">
        <f t="shared" si="317"/>
        <v>#N/A</v>
      </c>
      <c r="HI141" s="330" t="e">
        <f t="shared" si="318"/>
        <v>#N/A</v>
      </c>
      <c r="HJ141" s="330" t="e">
        <f t="shared" si="319"/>
        <v>#N/A</v>
      </c>
      <c r="HK141" s="330"/>
      <c r="HL141" s="331">
        <f t="shared" si="465"/>
        <v>0</v>
      </c>
      <c r="HM141" s="325" t="e">
        <f t="shared" si="466"/>
        <v>#N/A</v>
      </c>
      <c r="HN141" s="325">
        <f t="shared" si="467"/>
        <v>0</v>
      </c>
      <c r="HO141" s="325">
        <f t="shared" si="468"/>
        <v>1</v>
      </c>
      <c r="HP141" s="334">
        <f t="shared" si="320"/>
        <v>1092.2</v>
      </c>
      <c r="HQ141" s="325">
        <f t="shared" si="469"/>
        <v>0</v>
      </c>
      <c r="HR141" s="325">
        <f t="shared" si="470"/>
        <v>0</v>
      </c>
      <c r="HS141" s="325">
        <f t="shared" si="471"/>
        <v>0</v>
      </c>
      <c r="HT141" s="325">
        <f t="shared" si="472"/>
        <v>0</v>
      </c>
      <c r="HU141" s="325">
        <f t="shared" si="473"/>
        <v>0</v>
      </c>
      <c r="HV141" s="331">
        <f t="shared" si="474"/>
        <v>0</v>
      </c>
      <c r="HW141" s="331">
        <f t="shared" si="475"/>
        <v>0</v>
      </c>
      <c r="HX141" s="331">
        <f t="shared" si="476"/>
        <v>0</v>
      </c>
      <c r="HY141" s="331">
        <f t="shared" si="477"/>
        <v>0</v>
      </c>
      <c r="HZ141" s="331">
        <f t="shared" si="478"/>
        <v>0</v>
      </c>
      <c r="IA141" s="331">
        <f t="shared" si="479"/>
        <v>0</v>
      </c>
      <c r="IB141" s="331">
        <f t="shared" si="480"/>
        <v>0</v>
      </c>
      <c r="IC141" s="331">
        <f t="shared" si="481"/>
        <v>0</v>
      </c>
      <c r="ID141" s="331">
        <f t="shared" si="482"/>
        <v>0</v>
      </c>
      <c r="IE141" s="331">
        <f t="shared" si="483"/>
        <v>0</v>
      </c>
      <c r="IF141" s="331">
        <f t="shared" si="484"/>
        <v>0</v>
      </c>
      <c r="IG141" s="331">
        <f t="shared" si="485"/>
        <v>0</v>
      </c>
      <c r="IH141" s="331">
        <f t="shared" si="486"/>
        <v>0</v>
      </c>
      <c r="II141" s="331">
        <f t="shared" si="487"/>
        <v>0</v>
      </c>
      <c r="IJ141" s="331">
        <f t="shared" si="488"/>
        <v>0</v>
      </c>
      <c r="IK141" s="329"/>
    </row>
    <row r="142" spans="2:245" x14ac:dyDescent="0.3">
      <c r="B142" s="325">
        <f t="shared" si="273"/>
        <v>0</v>
      </c>
      <c r="C142" s="325">
        <v>44</v>
      </c>
      <c r="D142" s="330" t="e">
        <f t="shared" si="274"/>
        <v>#N/A</v>
      </c>
      <c r="E142" s="330" t="e">
        <f t="shared" si="275"/>
        <v>#N/A</v>
      </c>
      <c r="F142" s="330" t="e">
        <f t="shared" si="276"/>
        <v>#N/A</v>
      </c>
      <c r="G142" s="386" t="e">
        <f t="shared" si="104"/>
        <v>#N/A</v>
      </c>
      <c r="H142" s="386" t="e">
        <f t="shared" si="277"/>
        <v>#N/A</v>
      </c>
      <c r="I142" s="330"/>
      <c r="J142" s="331">
        <f t="shared" si="321"/>
        <v>0</v>
      </c>
      <c r="K142" s="325" t="e">
        <f t="shared" si="322"/>
        <v>#N/A</v>
      </c>
      <c r="L142" s="325">
        <f t="shared" si="323"/>
        <v>0</v>
      </c>
      <c r="M142" s="325">
        <f t="shared" si="324"/>
        <v>1</v>
      </c>
      <c r="N142" s="334">
        <f t="shared" si="278"/>
        <v>1117.5999999999999</v>
      </c>
      <c r="O142" s="325">
        <f t="shared" si="325"/>
        <v>0</v>
      </c>
      <c r="P142" s="325">
        <f t="shared" si="326"/>
        <v>0</v>
      </c>
      <c r="Q142" s="325">
        <f t="shared" si="327"/>
        <v>0</v>
      </c>
      <c r="R142" s="325">
        <f t="shared" si="328"/>
        <v>0</v>
      </c>
      <c r="S142" s="325">
        <f t="shared" si="329"/>
        <v>0</v>
      </c>
      <c r="T142" s="331">
        <f t="shared" si="330"/>
        <v>0</v>
      </c>
      <c r="U142" s="331">
        <f t="shared" si="331"/>
        <v>0</v>
      </c>
      <c r="V142" s="331">
        <f t="shared" si="332"/>
        <v>0</v>
      </c>
      <c r="W142" s="331">
        <f t="shared" si="333"/>
        <v>0</v>
      </c>
      <c r="X142" s="331">
        <f t="shared" si="334"/>
        <v>0</v>
      </c>
      <c r="Y142" s="331">
        <f t="shared" si="335"/>
        <v>0</v>
      </c>
      <c r="Z142" s="331">
        <f t="shared" si="336"/>
        <v>0</v>
      </c>
      <c r="AA142" s="331">
        <f t="shared" si="337"/>
        <v>0</v>
      </c>
      <c r="AB142" s="331">
        <f t="shared" si="338"/>
        <v>0</v>
      </c>
      <c r="AC142" s="331">
        <f t="shared" si="339"/>
        <v>0</v>
      </c>
      <c r="AD142" s="331">
        <f t="shared" si="340"/>
        <v>0</v>
      </c>
      <c r="AE142" s="331">
        <f t="shared" si="341"/>
        <v>0</v>
      </c>
      <c r="AF142" s="331">
        <f t="shared" si="342"/>
        <v>0</v>
      </c>
      <c r="AG142" s="331">
        <f t="shared" si="343"/>
        <v>0</v>
      </c>
      <c r="AH142" s="331">
        <f t="shared" si="344"/>
        <v>0</v>
      </c>
      <c r="AI142" s="329"/>
      <c r="AJ142" s="325"/>
      <c r="AK142" s="325">
        <f t="shared" si="279"/>
        <v>0</v>
      </c>
      <c r="AL142" s="325">
        <v>44</v>
      </c>
      <c r="AM142" s="330" t="e">
        <f t="shared" si="280"/>
        <v>#N/A</v>
      </c>
      <c r="AN142" s="330" t="e">
        <f t="shared" si="281"/>
        <v>#N/A</v>
      </c>
      <c r="AO142" s="330" t="e">
        <f t="shared" si="282"/>
        <v>#N/A</v>
      </c>
      <c r="AP142" s="330" t="e">
        <f t="shared" si="283"/>
        <v>#N/A</v>
      </c>
      <c r="AQ142" s="330" t="e">
        <f t="shared" si="284"/>
        <v>#N/A</v>
      </c>
      <c r="AR142" s="330"/>
      <c r="AS142" s="331">
        <f t="shared" si="345"/>
        <v>0</v>
      </c>
      <c r="AT142" s="325" t="e">
        <f t="shared" si="346"/>
        <v>#N/A</v>
      </c>
      <c r="AU142" s="325">
        <f t="shared" si="347"/>
        <v>0</v>
      </c>
      <c r="AV142" s="325">
        <f t="shared" si="348"/>
        <v>1</v>
      </c>
      <c r="AW142" s="334">
        <f t="shared" si="285"/>
        <v>1117.5999999999999</v>
      </c>
      <c r="AX142" s="325">
        <f t="shared" si="349"/>
        <v>0</v>
      </c>
      <c r="AY142" s="325">
        <f t="shared" si="350"/>
        <v>0</v>
      </c>
      <c r="AZ142" s="325">
        <f t="shared" si="351"/>
        <v>0</v>
      </c>
      <c r="BA142" s="325">
        <f t="shared" si="352"/>
        <v>0</v>
      </c>
      <c r="BB142" s="325">
        <f t="shared" si="353"/>
        <v>0</v>
      </c>
      <c r="BC142" s="331">
        <f t="shared" si="354"/>
        <v>0</v>
      </c>
      <c r="BD142" s="331">
        <f t="shared" si="355"/>
        <v>0</v>
      </c>
      <c r="BE142" s="331">
        <f t="shared" si="356"/>
        <v>0</v>
      </c>
      <c r="BF142" s="331">
        <f t="shared" si="357"/>
        <v>0</v>
      </c>
      <c r="BG142" s="331">
        <f t="shared" si="358"/>
        <v>0</v>
      </c>
      <c r="BH142" s="331">
        <f t="shared" si="359"/>
        <v>0</v>
      </c>
      <c r="BI142" s="331">
        <f t="shared" si="360"/>
        <v>0</v>
      </c>
      <c r="BJ142" s="331">
        <f t="shared" si="361"/>
        <v>0</v>
      </c>
      <c r="BK142" s="331">
        <f t="shared" si="362"/>
        <v>0</v>
      </c>
      <c r="BL142" s="331">
        <f t="shared" si="363"/>
        <v>0</v>
      </c>
      <c r="BM142" s="331">
        <f t="shared" si="364"/>
        <v>0</v>
      </c>
      <c r="BN142" s="331">
        <f t="shared" si="365"/>
        <v>0</v>
      </c>
      <c r="BO142" s="331">
        <f t="shared" si="366"/>
        <v>0</v>
      </c>
      <c r="BP142" s="331">
        <f t="shared" si="367"/>
        <v>0</v>
      </c>
      <c r="BQ142" s="331">
        <f t="shared" si="368"/>
        <v>0</v>
      </c>
      <c r="BR142" s="329"/>
      <c r="BS142" s="325"/>
      <c r="BT142" s="325">
        <f t="shared" si="286"/>
        <v>0</v>
      </c>
      <c r="BU142" s="325">
        <v>44</v>
      </c>
      <c r="BV142" s="330" t="e">
        <f t="shared" si="287"/>
        <v>#N/A</v>
      </c>
      <c r="BW142" s="330" t="e">
        <f t="shared" si="288"/>
        <v>#N/A</v>
      </c>
      <c r="BX142" s="330" t="e">
        <f t="shared" si="289"/>
        <v>#N/A</v>
      </c>
      <c r="BY142" s="330" t="e">
        <f t="shared" si="290"/>
        <v>#N/A</v>
      </c>
      <c r="BZ142" s="330" t="e">
        <f t="shared" si="291"/>
        <v>#N/A</v>
      </c>
      <c r="CA142" s="330"/>
      <c r="CB142" s="331">
        <f t="shared" si="369"/>
        <v>0</v>
      </c>
      <c r="CC142" s="325" t="e">
        <f t="shared" si="370"/>
        <v>#N/A</v>
      </c>
      <c r="CD142" s="325">
        <f t="shared" si="371"/>
        <v>0</v>
      </c>
      <c r="CE142" s="325">
        <f t="shared" si="372"/>
        <v>1</v>
      </c>
      <c r="CF142" s="334">
        <f t="shared" si="292"/>
        <v>1117.5999999999999</v>
      </c>
      <c r="CG142" s="325">
        <f t="shared" si="373"/>
        <v>0</v>
      </c>
      <c r="CH142" s="325">
        <f t="shared" si="374"/>
        <v>0</v>
      </c>
      <c r="CI142" s="325">
        <f t="shared" si="375"/>
        <v>0</v>
      </c>
      <c r="CJ142" s="325">
        <f t="shared" si="376"/>
        <v>0</v>
      </c>
      <c r="CK142" s="325">
        <f t="shared" si="377"/>
        <v>0</v>
      </c>
      <c r="CL142" s="331">
        <f t="shared" si="378"/>
        <v>0</v>
      </c>
      <c r="CM142" s="331">
        <f t="shared" si="379"/>
        <v>0</v>
      </c>
      <c r="CN142" s="331">
        <f t="shared" si="380"/>
        <v>0</v>
      </c>
      <c r="CO142" s="331">
        <f t="shared" si="381"/>
        <v>0</v>
      </c>
      <c r="CP142" s="331">
        <f t="shared" si="382"/>
        <v>0</v>
      </c>
      <c r="CQ142" s="331">
        <f t="shared" si="383"/>
        <v>0</v>
      </c>
      <c r="CR142" s="331">
        <f t="shared" si="384"/>
        <v>0</v>
      </c>
      <c r="CS142" s="331">
        <f t="shared" si="385"/>
        <v>0</v>
      </c>
      <c r="CT142" s="331">
        <f t="shared" si="386"/>
        <v>0</v>
      </c>
      <c r="CU142" s="331">
        <f t="shared" si="387"/>
        <v>0</v>
      </c>
      <c r="CV142" s="331">
        <f t="shared" si="388"/>
        <v>0</v>
      </c>
      <c r="CW142" s="331">
        <f t="shared" si="389"/>
        <v>0</v>
      </c>
      <c r="CX142" s="331">
        <f t="shared" si="390"/>
        <v>0</v>
      </c>
      <c r="CY142" s="331">
        <f t="shared" si="391"/>
        <v>0</v>
      </c>
      <c r="CZ142" s="331">
        <f t="shared" si="392"/>
        <v>0</v>
      </c>
      <c r="DA142" s="329"/>
      <c r="DB142" s="325"/>
      <c r="DC142" s="325">
        <f t="shared" si="293"/>
        <v>0</v>
      </c>
      <c r="DD142" s="325">
        <v>44</v>
      </c>
      <c r="DE142" s="330" t="e">
        <f t="shared" si="294"/>
        <v>#N/A</v>
      </c>
      <c r="DF142" s="330" t="e">
        <f t="shared" si="295"/>
        <v>#N/A</v>
      </c>
      <c r="DG142" s="330" t="e">
        <f t="shared" si="296"/>
        <v>#N/A</v>
      </c>
      <c r="DH142" s="330" t="e">
        <f t="shared" si="297"/>
        <v>#N/A</v>
      </c>
      <c r="DI142" s="330" t="e">
        <f t="shared" si="298"/>
        <v>#N/A</v>
      </c>
      <c r="DJ142" s="330"/>
      <c r="DK142" s="331">
        <f t="shared" si="393"/>
        <v>0</v>
      </c>
      <c r="DL142" s="325" t="e">
        <f t="shared" si="394"/>
        <v>#N/A</v>
      </c>
      <c r="DM142" s="325">
        <f t="shared" si="395"/>
        <v>0</v>
      </c>
      <c r="DN142" s="325">
        <f t="shared" si="396"/>
        <v>1</v>
      </c>
      <c r="DO142" s="334">
        <f t="shared" si="299"/>
        <v>1117.5999999999999</v>
      </c>
      <c r="DP142" s="325">
        <f t="shared" si="397"/>
        <v>0</v>
      </c>
      <c r="DQ142" s="325">
        <f t="shared" si="398"/>
        <v>0</v>
      </c>
      <c r="DR142" s="325">
        <f t="shared" si="399"/>
        <v>0</v>
      </c>
      <c r="DS142" s="325">
        <f t="shared" si="400"/>
        <v>0</v>
      </c>
      <c r="DT142" s="325">
        <f t="shared" si="401"/>
        <v>0</v>
      </c>
      <c r="DU142" s="331">
        <f t="shared" si="402"/>
        <v>0</v>
      </c>
      <c r="DV142" s="331">
        <f t="shared" si="403"/>
        <v>0</v>
      </c>
      <c r="DW142" s="331">
        <f t="shared" si="404"/>
        <v>0</v>
      </c>
      <c r="DX142" s="331">
        <f t="shared" si="405"/>
        <v>0</v>
      </c>
      <c r="DY142" s="331">
        <f t="shared" si="406"/>
        <v>0</v>
      </c>
      <c r="DZ142" s="331">
        <f t="shared" si="407"/>
        <v>0</v>
      </c>
      <c r="EA142" s="331">
        <f t="shared" si="408"/>
        <v>0</v>
      </c>
      <c r="EB142" s="331">
        <f t="shared" si="409"/>
        <v>0</v>
      </c>
      <c r="EC142" s="331">
        <f t="shared" si="410"/>
        <v>0</v>
      </c>
      <c r="ED142" s="331">
        <f t="shared" si="411"/>
        <v>0</v>
      </c>
      <c r="EE142" s="331">
        <f t="shared" si="412"/>
        <v>0</v>
      </c>
      <c r="EF142" s="331">
        <f t="shared" si="413"/>
        <v>0</v>
      </c>
      <c r="EG142" s="331">
        <f t="shared" si="414"/>
        <v>0</v>
      </c>
      <c r="EH142" s="331">
        <f t="shared" si="415"/>
        <v>0</v>
      </c>
      <c r="EI142" s="331">
        <f t="shared" si="416"/>
        <v>0</v>
      </c>
      <c r="EJ142" s="329"/>
      <c r="EK142" s="325"/>
      <c r="EL142" s="325">
        <f t="shared" si="300"/>
        <v>0</v>
      </c>
      <c r="EM142" s="325">
        <v>44</v>
      </c>
      <c r="EN142" s="330" t="e">
        <f t="shared" si="301"/>
        <v>#N/A</v>
      </c>
      <c r="EO142" s="330" t="e">
        <f t="shared" si="302"/>
        <v>#N/A</v>
      </c>
      <c r="EP142" s="330" t="e">
        <f t="shared" si="303"/>
        <v>#N/A</v>
      </c>
      <c r="EQ142" s="330" t="e">
        <f t="shared" si="304"/>
        <v>#N/A</v>
      </c>
      <c r="ER142" s="330" t="e">
        <f t="shared" si="305"/>
        <v>#N/A</v>
      </c>
      <c r="ES142" s="330"/>
      <c r="ET142" s="331">
        <f t="shared" si="417"/>
        <v>0</v>
      </c>
      <c r="EU142" s="325" t="e">
        <f t="shared" si="418"/>
        <v>#N/A</v>
      </c>
      <c r="EV142" s="325">
        <f t="shared" si="419"/>
        <v>0</v>
      </c>
      <c r="EW142" s="325">
        <f t="shared" si="420"/>
        <v>1</v>
      </c>
      <c r="EX142" s="334">
        <f t="shared" si="306"/>
        <v>1117.5999999999999</v>
      </c>
      <c r="EY142" s="325">
        <f t="shared" si="421"/>
        <v>0</v>
      </c>
      <c r="EZ142" s="325">
        <f t="shared" si="422"/>
        <v>0</v>
      </c>
      <c r="FA142" s="325">
        <f t="shared" si="423"/>
        <v>0</v>
      </c>
      <c r="FB142" s="325">
        <f t="shared" si="424"/>
        <v>0</v>
      </c>
      <c r="FC142" s="325">
        <f t="shared" si="425"/>
        <v>0</v>
      </c>
      <c r="FD142" s="331">
        <f t="shared" si="426"/>
        <v>0</v>
      </c>
      <c r="FE142" s="331">
        <f t="shared" si="427"/>
        <v>0</v>
      </c>
      <c r="FF142" s="331">
        <f t="shared" si="428"/>
        <v>0</v>
      </c>
      <c r="FG142" s="331">
        <f t="shared" si="429"/>
        <v>0</v>
      </c>
      <c r="FH142" s="331">
        <f t="shared" si="430"/>
        <v>0</v>
      </c>
      <c r="FI142" s="331">
        <f t="shared" si="431"/>
        <v>0</v>
      </c>
      <c r="FJ142" s="331">
        <f t="shared" si="432"/>
        <v>0</v>
      </c>
      <c r="FK142" s="331">
        <f t="shared" si="433"/>
        <v>0</v>
      </c>
      <c r="FL142" s="331">
        <f t="shared" si="434"/>
        <v>0</v>
      </c>
      <c r="FM142" s="331">
        <f t="shared" si="435"/>
        <v>0</v>
      </c>
      <c r="FN142" s="331">
        <f t="shared" si="436"/>
        <v>0</v>
      </c>
      <c r="FO142" s="331">
        <f t="shared" si="437"/>
        <v>0</v>
      </c>
      <c r="FP142" s="331">
        <f t="shared" si="438"/>
        <v>0</v>
      </c>
      <c r="FQ142" s="331">
        <f t="shared" si="439"/>
        <v>0</v>
      </c>
      <c r="FR142" s="331">
        <f t="shared" si="440"/>
        <v>0</v>
      </c>
      <c r="FS142" s="329"/>
      <c r="FT142" s="325"/>
      <c r="FU142" s="325">
        <f t="shared" si="307"/>
        <v>0</v>
      </c>
      <c r="FV142" s="325">
        <v>44</v>
      </c>
      <c r="FW142" s="330" t="e">
        <f t="shared" si="308"/>
        <v>#N/A</v>
      </c>
      <c r="FX142" s="330" t="e">
        <f t="shared" si="309"/>
        <v>#N/A</v>
      </c>
      <c r="FY142" s="330" t="e">
        <f t="shared" si="310"/>
        <v>#N/A</v>
      </c>
      <c r="FZ142" s="330" t="e">
        <f t="shared" si="311"/>
        <v>#N/A</v>
      </c>
      <c r="GA142" s="330" t="e">
        <f t="shared" si="312"/>
        <v>#N/A</v>
      </c>
      <c r="GB142" s="330"/>
      <c r="GC142" s="331">
        <f t="shared" si="441"/>
        <v>0</v>
      </c>
      <c r="GD142" s="325" t="e">
        <f t="shared" si="442"/>
        <v>#N/A</v>
      </c>
      <c r="GE142" s="325">
        <f t="shared" si="443"/>
        <v>0</v>
      </c>
      <c r="GF142" s="325">
        <f t="shared" si="444"/>
        <v>1</v>
      </c>
      <c r="GG142" s="334">
        <f t="shared" si="313"/>
        <v>1117.5999999999999</v>
      </c>
      <c r="GH142" s="325">
        <f t="shared" si="445"/>
        <v>0</v>
      </c>
      <c r="GI142" s="325">
        <f t="shared" si="446"/>
        <v>0</v>
      </c>
      <c r="GJ142" s="325">
        <f t="shared" si="447"/>
        <v>0</v>
      </c>
      <c r="GK142" s="325">
        <f t="shared" si="448"/>
        <v>0</v>
      </c>
      <c r="GL142" s="325">
        <f t="shared" si="449"/>
        <v>0</v>
      </c>
      <c r="GM142" s="331">
        <f t="shared" si="450"/>
        <v>0</v>
      </c>
      <c r="GN142" s="331">
        <f t="shared" si="451"/>
        <v>0</v>
      </c>
      <c r="GO142" s="331">
        <f t="shared" si="452"/>
        <v>0</v>
      </c>
      <c r="GP142" s="331">
        <f t="shared" si="453"/>
        <v>0</v>
      </c>
      <c r="GQ142" s="331">
        <f t="shared" si="454"/>
        <v>0</v>
      </c>
      <c r="GR142" s="331">
        <f t="shared" si="455"/>
        <v>0</v>
      </c>
      <c r="GS142" s="331">
        <f t="shared" si="456"/>
        <v>0</v>
      </c>
      <c r="GT142" s="331">
        <f t="shared" si="457"/>
        <v>0</v>
      </c>
      <c r="GU142" s="331">
        <f t="shared" si="458"/>
        <v>0</v>
      </c>
      <c r="GV142" s="331">
        <f t="shared" si="459"/>
        <v>0</v>
      </c>
      <c r="GW142" s="331">
        <f t="shared" si="460"/>
        <v>0</v>
      </c>
      <c r="GX142" s="331">
        <f t="shared" si="461"/>
        <v>0</v>
      </c>
      <c r="GY142" s="331">
        <f t="shared" si="462"/>
        <v>0</v>
      </c>
      <c r="GZ142" s="331">
        <f t="shared" si="463"/>
        <v>0</v>
      </c>
      <c r="HA142" s="331">
        <f t="shared" si="464"/>
        <v>0</v>
      </c>
      <c r="HB142" s="329"/>
      <c r="HC142" s="325"/>
      <c r="HD142" s="325">
        <f t="shared" si="314"/>
        <v>0</v>
      </c>
      <c r="HE142" s="325">
        <v>44</v>
      </c>
      <c r="HF142" s="330" t="e">
        <f t="shared" si="315"/>
        <v>#N/A</v>
      </c>
      <c r="HG142" s="330" t="e">
        <f t="shared" si="316"/>
        <v>#N/A</v>
      </c>
      <c r="HH142" s="330" t="e">
        <f t="shared" si="317"/>
        <v>#N/A</v>
      </c>
      <c r="HI142" s="330" t="e">
        <f t="shared" si="318"/>
        <v>#N/A</v>
      </c>
      <c r="HJ142" s="330" t="e">
        <f t="shared" si="319"/>
        <v>#N/A</v>
      </c>
      <c r="HK142" s="330"/>
      <c r="HL142" s="331">
        <f t="shared" si="465"/>
        <v>0</v>
      </c>
      <c r="HM142" s="325" t="e">
        <f t="shared" si="466"/>
        <v>#N/A</v>
      </c>
      <c r="HN142" s="325">
        <f t="shared" si="467"/>
        <v>0</v>
      </c>
      <c r="HO142" s="325">
        <f t="shared" si="468"/>
        <v>1</v>
      </c>
      <c r="HP142" s="334">
        <f t="shared" si="320"/>
        <v>1117.5999999999999</v>
      </c>
      <c r="HQ142" s="325">
        <f t="shared" si="469"/>
        <v>0</v>
      </c>
      <c r="HR142" s="325">
        <f t="shared" si="470"/>
        <v>0</v>
      </c>
      <c r="HS142" s="325">
        <f t="shared" si="471"/>
        <v>0</v>
      </c>
      <c r="HT142" s="325">
        <f t="shared" si="472"/>
        <v>0</v>
      </c>
      <c r="HU142" s="325">
        <f t="shared" si="473"/>
        <v>0</v>
      </c>
      <c r="HV142" s="331">
        <f t="shared" si="474"/>
        <v>0</v>
      </c>
      <c r="HW142" s="331">
        <f t="shared" si="475"/>
        <v>0</v>
      </c>
      <c r="HX142" s="331">
        <f t="shared" si="476"/>
        <v>0</v>
      </c>
      <c r="HY142" s="331">
        <f t="shared" si="477"/>
        <v>0</v>
      </c>
      <c r="HZ142" s="331">
        <f t="shared" si="478"/>
        <v>0</v>
      </c>
      <c r="IA142" s="331">
        <f t="shared" si="479"/>
        <v>0</v>
      </c>
      <c r="IB142" s="331">
        <f t="shared" si="480"/>
        <v>0</v>
      </c>
      <c r="IC142" s="331">
        <f t="shared" si="481"/>
        <v>0</v>
      </c>
      <c r="ID142" s="331">
        <f t="shared" si="482"/>
        <v>0</v>
      </c>
      <c r="IE142" s="331">
        <f t="shared" si="483"/>
        <v>0</v>
      </c>
      <c r="IF142" s="331">
        <f t="shared" si="484"/>
        <v>0</v>
      </c>
      <c r="IG142" s="331">
        <f t="shared" si="485"/>
        <v>0</v>
      </c>
      <c r="IH142" s="331">
        <f t="shared" si="486"/>
        <v>0</v>
      </c>
      <c r="II142" s="331">
        <f t="shared" si="487"/>
        <v>0</v>
      </c>
      <c r="IJ142" s="331">
        <f t="shared" si="488"/>
        <v>0</v>
      </c>
      <c r="IK142" s="329"/>
    </row>
    <row r="143" spans="2:245" x14ac:dyDescent="0.3">
      <c r="B143" s="325">
        <f t="shared" si="273"/>
        <v>0</v>
      </c>
      <c r="C143" s="325">
        <v>45</v>
      </c>
      <c r="D143" s="330" t="e">
        <f t="shared" si="274"/>
        <v>#N/A</v>
      </c>
      <c r="E143" s="330" t="e">
        <f t="shared" si="275"/>
        <v>#N/A</v>
      </c>
      <c r="F143" s="330" t="e">
        <f t="shared" si="276"/>
        <v>#N/A</v>
      </c>
      <c r="G143" s="386" t="e">
        <f t="shared" si="104"/>
        <v>#N/A</v>
      </c>
      <c r="H143" s="386" t="e">
        <f t="shared" si="277"/>
        <v>#N/A</v>
      </c>
      <c r="I143" s="330"/>
      <c r="J143" s="331">
        <f t="shared" si="321"/>
        <v>0</v>
      </c>
      <c r="K143" s="325" t="e">
        <f t="shared" si="322"/>
        <v>#N/A</v>
      </c>
      <c r="L143" s="325">
        <f t="shared" si="323"/>
        <v>0</v>
      </c>
      <c r="M143" s="325">
        <f t="shared" si="324"/>
        <v>1</v>
      </c>
      <c r="N143" s="334">
        <f t="shared" si="278"/>
        <v>1143</v>
      </c>
      <c r="O143" s="325">
        <f t="shared" si="325"/>
        <v>0</v>
      </c>
      <c r="P143" s="325">
        <f t="shared" si="326"/>
        <v>0</v>
      </c>
      <c r="Q143" s="325">
        <f t="shared" si="327"/>
        <v>0</v>
      </c>
      <c r="R143" s="325">
        <f t="shared" si="328"/>
        <v>0</v>
      </c>
      <c r="S143" s="325">
        <f t="shared" si="329"/>
        <v>0</v>
      </c>
      <c r="T143" s="331">
        <f t="shared" si="330"/>
        <v>0</v>
      </c>
      <c r="U143" s="331">
        <f t="shared" si="331"/>
        <v>0</v>
      </c>
      <c r="V143" s="331">
        <f t="shared" si="332"/>
        <v>0</v>
      </c>
      <c r="W143" s="331">
        <f t="shared" si="333"/>
        <v>0</v>
      </c>
      <c r="X143" s="331">
        <f t="shared" si="334"/>
        <v>0</v>
      </c>
      <c r="Y143" s="331">
        <f t="shared" si="335"/>
        <v>0</v>
      </c>
      <c r="Z143" s="331">
        <f t="shared" si="336"/>
        <v>0</v>
      </c>
      <c r="AA143" s="331">
        <f t="shared" si="337"/>
        <v>0</v>
      </c>
      <c r="AB143" s="331">
        <f t="shared" si="338"/>
        <v>0</v>
      </c>
      <c r="AC143" s="331">
        <f t="shared" si="339"/>
        <v>0</v>
      </c>
      <c r="AD143" s="331">
        <f t="shared" si="340"/>
        <v>0</v>
      </c>
      <c r="AE143" s="331">
        <f t="shared" si="341"/>
        <v>0</v>
      </c>
      <c r="AF143" s="331">
        <f t="shared" si="342"/>
        <v>0</v>
      </c>
      <c r="AG143" s="331">
        <f t="shared" si="343"/>
        <v>0</v>
      </c>
      <c r="AH143" s="331">
        <f t="shared" si="344"/>
        <v>0</v>
      </c>
      <c r="AI143" s="329"/>
      <c r="AJ143" s="325"/>
      <c r="AK143" s="325">
        <f t="shared" si="279"/>
        <v>0</v>
      </c>
      <c r="AL143" s="325">
        <v>45</v>
      </c>
      <c r="AM143" s="330" t="e">
        <f t="shared" si="280"/>
        <v>#N/A</v>
      </c>
      <c r="AN143" s="330" t="e">
        <f t="shared" si="281"/>
        <v>#N/A</v>
      </c>
      <c r="AO143" s="330" t="e">
        <f t="shared" si="282"/>
        <v>#N/A</v>
      </c>
      <c r="AP143" s="330" t="e">
        <f t="shared" si="283"/>
        <v>#N/A</v>
      </c>
      <c r="AQ143" s="330" t="e">
        <f t="shared" si="284"/>
        <v>#N/A</v>
      </c>
      <c r="AR143" s="330"/>
      <c r="AS143" s="331">
        <f t="shared" si="345"/>
        <v>0</v>
      </c>
      <c r="AT143" s="325" t="e">
        <f t="shared" si="346"/>
        <v>#N/A</v>
      </c>
      <c r="AU143" s="325">
        <f t="shared" si="347"/>
        <v>0</v>
      </c>
      <c r="AV143" s="325">
        <f t="shared" si="348"/>
        <v>1</v>
      </c>
      <c r="AW143" s="334">
        <f t="shared" si="285"/>
        <v>1143</v>
      </c>
      <c r="AX143" s="325">
        <f t="shared" si="349"/>
        <v>0</v>
      </c>
      <c r="AY143" s="325">
        <f t="shared" si="350"/>
        <v>0</v>
      </c>
      <c r="AZ143" s="325">
        <f t="shared" si="351"/>
        <v>0</v>
      </c>
      <c r="BA143" s="325">
        <f t="shared" si="352"/>
        <v>0</v>
      </c>
      <c r="BB143" s="325">
        <f t="shared" si="353"/>
        <v>0</v>
      </c>
      <c r="BC143" s="331">
        <f t="shared" si="354"/>
        <v>0</v>
      </c>
      <c r="BD143" s="331">
        <f t="shared" si="355"/>
        <v>0</v>
      </c>
      <c r="BE143" s="331">
        <f t="shared" si="356"/>
        <v>0</v>
      </c>
      <c r="BF143" s="331">
        <f t="shared" si="357"/>
        <v>0</v>
      </c>
      <c r="BG143" s="331">
        <f t="shared" si="358"/>
        <v>0</v>
      </c>
      <c r="BH143" s="331">
        <f t="shared" si="359"/>
        <v>0</v>
      </c>
      <c r="BI143" s="331">
        <f t="shared" si="360"/>
        <v>0</v>
      </c>
      <c r="BJ143" s="331">
        <f t="shared" si="361"/>
        <v>0</v>
      </c>
      <c r="BK143" s="331">
        <f t="shared" si="362"/>
        <v>0</v>
      </c>
      <c r="BL143" s="331">
        <f t="shared" si="363"/>
        <v>0</v>
      </c>
      <c r="BM143" s="331">
        <f t="shared" si="364"/>
        <v>0</v>
      </c>
      <c r="BN143" s="331">
        <f t="shared" si="365"/>
        <v>0</v>
      </c>
      <c r="BO143" s="331">
        <f t="shared" si="366"/>
        <v>0</v>
      </c>
      <c r="BP143" s="331">
        <f t="shared" si="367"/>
        <v>0</v>
      </c>
      <c r="BQ143" s="331">
        <f t="shared" si="368"/>
        <v>0</v>
      </c>
      <c r="BR143" s="329"/>
      <c r="BS143" s="325"/>
      <c r="BT143" s="325">
        <f t="shared" si="286"/>
        <v>0</v>
      </c>
      <c r="BU143" s="325">
        <v>45</v>
      </c>
      <c r="BV143" s="330" t="e">
        <f t="shared" si="287"/>
        <v>#N/A</v>
      </c>
      <c r="BW143" s="330" t="e">
        <f t="shared" si="288"/>
        <v>#N/A</v>
      </c>
      <c r="BX143" s="330" t="e">
        <f t="shared" si="289"/>
        <v>#N/A</v>
      </c>
      <c r="BY143" s="330" t="e">
        <f t="shared" si="290"/>
        <v>#N/A</v>
      </c>
      <c r="BZ143" s="330" t="e">
        <f t="shared" si="291"/>
        <v>#N/A</v>
      </c>
      <c r="CA143" s="330"/>
      <c r="CB143" s="331">
        <f t="shared" si="369"/>
        <v>0</v>
      </c>
      <c r="CC143" s="325" t="e">
        <f t="shared" si="370"/>
        <v>#N/A</v>
      </c>
      <c r="CD143" s="325">
        <f t="shared" si="371"/>
        <v>0</v>
      </c>
      <c r="CE143" s="325">
        <f t="shared" si="372"/>
        <v>1</v>
      </c>
      <c r="CF143" s="334">
        <f t="shared" si="292"/>
        <v>1143</v>
      </c>
      <c r="CG143" s="325">
        <f t="shared" si="373"/>
        <v>0</v>
      </c>
      <c r="CH143" s="325">
        <f t="shared" si="374"/>
        <v>0</v>
      </c>
      <c r="CI143" s="325">
        <f t="shared" si="375"/>
        <v>0</v>
      </c>
      <c r="CJ143" s="325">
        <f t="shared" si="376"/>
        <v>0</v>
      </c>
      <c r="CK143" s="325">
        <f t="shared" si="377"/>
        <v>0</v>
      </c>
      <c r="CL143" s="331">
        <f t="shared" si="378"/>
        <v>0</v>
      </c>
      <c r="CM143" s="331">
        <f t="shared" si="379"/>
        <v>0</v>
      </c>
      <c r="CN143" s="331">
        <f t="shared" si="380"/>
        <v>0</v>
      </c>
      <c r="CO143" s="331">
        <f t="shared" si="381"/>
        <v>0</v>
      </c>
      <c r="CP143" s="331">
        <f t="shared" si="382"/>
        <v>0</v>
      </c>
      <c r="CQ143" s="331">
        <f t="shared" si="383"/>
        <v>0</v>
      </c>
      <c r="CR143" s="331">
        <f t="shared" si="384"/>
        <v>0</v>
      </c>
      <c r="CS143" s="331">
        <f t="shared" si="385"/>
        <v>0</v>
      </c>
      <c r="CT143" s="331">
        <f t="shared" si="386"/>
        <v>0</v>
      </c>
      <c r="CU143" s="331">
        <f t="shared" si="387"/>
        <v>0</v>
      </c>
      <c r="CV143" s="331">
        <f t="shared" si="388"/>
        <v>0</v>
      </c>
      <c r="CW143" s="331">
        <f t="shared" si="389"/>
        <v>0</v>
      </c>
      <c r="CX143" s="331">
        <f t="shared" si="390"/>
        <v>0</v>
      </c>
      <c r="CY143" s="331">
        <f t="shared" si="391"/>
        <v>0</v>
      </c>
      <c r="CZ143" s="331">
        <f t="shared" si="392"/>
        <v>0</v>
      </c>
      <c r="DA143" s="329"/>
      <c r="DB143" s="325"/>
      <c r="DC143" s="325">
        <f t="shared" si="293"/>
        <v>0</v>
      </c>
      <c r="DD143" s="325">
        <v>45</v>
      </c>
      <c r="DE143" s="330" t="e">
        <f t="shared" si="294"/>
        <v>#N/A</v>
      </c>
      <c r="DF143" s="330" t="e">
        <f t="shared" si="295"/>
        <v>#N/A</v>
      </c>
      <c r="DG143" s="330" t="e">
        <f t="shared" si="296"/>
        <v>#N/A</v>
      </c>
      <c r="DH143" s="330" t="e">
        <f t="shared" si="297"/>
        <v>#N/A</v>
      </c>
      <c r="DI143" s="330" t="e">
        <f t="shared" si="298"/>
        <v>#N/A</v>
      </c>
      <c r="DJ143" s="330"/>
      <c r="DK143" s="331">
        <f t="shared" si="393"/>
        <v>0</v>
      </c>
      <c r="DL143" s="325" t="e">
        <f t="shared" si="394"/>
        <v>#N/A</v>
      </c>
      <c r="DM143" s="325">
        <f t="shared" si="395"/>
        <v>0</v>
      </c>
      <c r="DN143" s="325">
        <f t="shared" si="396"/>
        <v>1</v>
      </c>
      <c r="DO143" s="334">
        <f t="shared" si="299"/>
        <v>1143</v>
      </c>
      <c r="DP143" s="325">
        <f t="shared" si="397"/>
        <v>0</v>
      </c>
      <c r="DQ143" s="325">
        <f t="shared" si="398"/>
        <v>0</v>
      </c>
      <c r="DR143" s="325">
        <f t="shared" si="399"/>
        <v>0</v>
      </c>
      <c r="DS143" s="325">
        <f t="shared" si="400"/>
        <v>0</v>
      </c>
      <c r="DT143" s="325">
        <f t="shared" si="401"/>
        <v>0</v>
      </c>
      <c r="DU143" s="331">
        <f t="shared" si="402"/>
        <v>0</v>
      </c>
      <c r="DV143" s="331">
        <f t="shared" si="403"/>
        <v>0</v>
      </c>
      <c r="DW143" s="331">
        <f t="shared" si="404"/>
        <v>0</v>
      </c>
      <c r="DX143" s="331">
        <f t="shared" si="405"/>
        <v>0</v>
      </c>
      <c r="DY143" s="331">
        <f t="shared" si="406"/>
        <v>0</v>
      </c>
      <c r="DZ143" s="331">
        <f t="shared" si="407"/>
        <v>0</v>
      </c>
      <c r="EA143" s="331">
        <f t="shared" si="408"/>
        <v>0</v>
      </c>
      <c r="EB143" s="331">
        <f t="shared" si="409"/>
        <v>0</v>
      </c>
      <c r="EC143" s="331">
        <f t="shared" si="410"/>
        <v>0</v>
      </c>
      <c r="ED143" s="331">
        <f t="shared" si="411"/>
        <v>0</v>
      </c>
      <c r="EE143" s="331">
        <f t="shared" si="412"/>
        <v>0</v>
      </c>
      <c r="EF143" s="331">
        <f t="shared" si="413"/>
        <v>0</v>
      </c>
      <c r="EG143" s="331">
        <f t="shared" si="414"/>
        <v>0</v>
      </c>
      <c r="EH143" s="331">
        <f t="shared" si="415"/>
        <v>0</v>
      </c>
      <c r="EI143" s="331">
        <f t="shared" si="416"/>
        <v>0</v>
      </c>
      <c r="EJ143" s="329"/>
      <c r="EK143" s="325"/>
      <c r="EL143" s="325">
        <f t="shared" si="300"/>
        <v>0</v>
      </c>
      <c r="EM143" s="325">
        <v>45</v>
      </c>
      <c r="EN143" s="330" t="e">
        <f t="shared" si="301"/>
        <v>#N/A</v>
      </c>
      <c r="EO143" s="330" t="e">
        <f t="shared" si="302"/>
        <v>#N/A</v>
      </c>
      <c r="EP143" s="330" t="e">
        <f t="shared" si="303"/>
        <v>#N/A</v>
      </c>
      <c r="EQ143" s="330" t="e">
        <f t="shared" si="304"/>
        <v>#N/A</v>
      </c>
      <c r="ER143" s="330" t="e">
        <f t="shared" si="305"/>
        <v>#N/A</v>
      </c>
      <c r="ES143" s="330"/>
      <c r="ET143" s="331">
        <f t="shared" si="417"/>
        <v>0</v>
      </c>
      <c r="EU143" s="325" t="e">
        <f t="shared" si="418"/>
        <v>#N/A</v>
      </c>
      <c r="EV143" s="325">
        <f t="shared" si="419"/>
        <v>0</v>
      </c>
      <c r="EW143" s="325">
        <f t="shared" si="420"/>
        <v>1</v>
      </c>
      <c r="EX143" s="334">
        <f t="shared" si="306"/>
        <v>1143</v>
      </c>
      <c r="EY143" s="325">
        <f t="shared" si="421"/>
        <v>0</v>
      </c>
      <c r="EZ143" s="325">
        <f t="shared" si="422"/>
        <v>0</v>
      </c>
      <c r="FA143" s="325">
        <f t="shared" si="423"/>
        <v>0</v>
      </c>
      <c r="FB143" s="325">
        <f t="shared" si="424"/>
        <v>0</v>
      </c>
      <c r="FC143" s="325">
        <f t="shared" si="425"/>
        <v>0</v>
      </c>
      <c r="FD143" s="331">
        <f t="shared" si="426"/>
        <v>0</v>
      </c>
      <c r="FE143" s="331">
        <f t="shared" si="427"/>
        <v>0</v>
      </c>
      <c r="FF143" s="331">
        <f t="shared" si="428"/>
        <v>0</v>
      </c>
      <c r="FG143" s="331">
        <f t="shared" si="429"/>
        <v>0</v>
      </c>
      <c r="FH143" s="331">
        <f t="shared" si="430"/>
        <v>0</v>
      </c>
      <c r="FI143" s="331">
        <f t="shared" si="431"/>
        <v>0</v>
      </c>
      <c r="FJ143" s="331">
        <f t="shared" si="432"/>
        <v>0</v>
      </c>
      <c r="FK143" s="331">
        <f t="shared" si="433"/>
        <v>0</v>
      </c>
      <c r="FL143" s="331">
        <f t="shared" si="434"/>
        <v>0</v>
      </c>
      <c r="FM143" s="331">
        <f t="shared" si="435"/>
        <v>0</v>
      </c>
      <c r="FN143" s="331">
        <f t="shared" si="436"/>
        <v>0</v>
      </c>
      <c r="FO143" s="331">
        <f t="shared" si="437"/>
        <v>0</v>
      </c>
      <c r="FP143" s="331">
        <f t="shared" si="438"/>
        <v>0</v>
      </c>
      <c r="FQ143" s="331">
        <f t="shared" si="439"/>
        <v>0</v>
      </c>
      <c r="FR143" s="331">
        <f t="shared" si="440"/>
        <v>0</v>
      </c>
      <c r="FS143" s="329"/>
      <c r="FT143" s="325"/>
      <c r="FU143" s="325">
        <f t="shared" si="307"/>
        <v>0</v>
      </c>
      <c r="FV143" s="325">
        <v>45</v>
      </c>
      <c r="FW143" s="330" t="e">
        <f t="shared" si="308"/>
        <v>#N/A</v>
      </c>
      <c r="FX143" s="330" t="e">
        <f t="shared" si="309"/>
        <v>#N/A</v>
      </c>
      <c r="FY143" s="330" t="e">
        <f t="shared" si="310"/>
        <v>#N/A</v>
      </c>
      <c r="FZ143" s="330" t="e">
        <f t="shared" si="311"/>
        <v>#N/A</v>
      </c>
      <c r="GA143" s="330" t="e">
        <f t="shared" si="312"/>
        <v>#N/A</v>
      </c>
      <c r="GB143" s="330"/>
      <c r="GC143" s="331">
        <f t="shared" si="441"/>
        <v>0</v>
      </c>
      <c r="GD143" s="325" t="e">
        <f t="shared" si="442"/>
        <v>#N/A</v>
      </c>
      <c r="GE143" s="325">
        <f t="shared" si="443"/>
        <v>0</v>
      </c>
      <c r="GF143" s="325">
        <f t="shared" si="444"/>
        <v>1</v>
      </c>
      <c r="GG143" s="334">
        <f t="shared" si="313"/>
        <v>1143</v>
      </c>
      <c r="GH143" s="325">
        <f t="shared" si="445"/>
        <v>0</v>
      </c>
      <c r="GI143" s="325">
        <f t="shared" si="446"/>
        <v>0</v>
      </c>
      <c r="GJ143" s="325">
        <f t="shared" si="447"/>
        <v>0</v>
      </c>
      <c r="GK143" s="325">
        <f t="shared" si="448"/>
        <v>0</v>
      </c>
      <c r="GL143" s="325">
        <f t="shared" si="449"/>
        <v>0</v>
      </c>
      <c r="GM143" s="331">
        <f t="shared" si="450"/>
        <v>0</v>
      </c>
      <c r="GN143" s="331">
        <f t="shared" si="451"/>
        <v>0</v>
      </c>
      <c r="GO143" s="331">
        <f t="shared" si="452"/>
        <v>0</v>
      </c>
      <c r="GP143" s="331">
        <f t="shared" si="453"/>
        <v>0</v>
      </c>
      <c r="GQ143" s="331">
        <f t="shared" si="454"/>
        <v>0</v>
      </c>
      <c r="GR143" s="331">
        <f t="shared" si="455"/>
        <v>0</v>
      </c>
      <c r="GS143" s="331">
        <f t="shared" si="456"/>
        <v>0</v>
      </c>
      <c r="GT143" s="331">
        <f t="shared" si="457"/>
        <v>0</v>
      </c>
      <c r="GU143" s="331">
        <f t="shared" si="458"/>
        <v>0</v>
      </c>
      <c r="GV143" s="331">
        <f t="shared" si="459"/>
        <v>0</v>
      </c>
      <c r="GW143" s="331">
        <f t="shared" si="460"/>
        <v>0</v>
      </c>
      <c r="GX143" s="331">
        <f t="shared" si="461"/>
        <v>0</v>
      </c>
      <c r="GY143" s="331">
        <f t="shared" si="462"/>
        <v>0</v>
      </c>
      <c r="GZ143" s="331">
        <f t="shared" si="463"/>
        <v>0</v>
      </c>
      <c r="HA143" s="331">
        <f t="shared" si="464"/>
        <v>0</v>
      </c>
      <c r="HB143" s="329"/>
      <c r="HC143" s="325"/>
      <c r="HD143" s="325">
        <f t="shared" si="314"/>
        <v>0</v>
      </c>
      <c r="HE143" s="325">
        <v>45</v>
      </c>
      <c r="HF143" s="330" t="e">
        <f t="shared" si="315"/>
        <v>#N/A</v>
      </c>
      <c r="HG143" s="330" t="e">
        <f t="shared" si="316"/>
        <v>#N/A</v>
      </c>
      <c r="HH143" s="330" t="e">
        <f t="shared" si="317"/>
        <v>#N/A</v>
      </c>
      <c r="HI143" s="330" t="e">
        <f t="shared" si="318"/>
        <v>#N/A</v>
      </c>
      <c r="HJ143" s="330" t="e">
        <f t="shared" si="319"/>
        <v>#N/A</v>
      </c>
      <c r="HK143" s="330"/>
      <c r="HL143" s="331">
        <f t="shared" si="465"/>
        <v>0</v>
      </c>
      <c r="HM143" s="325" t="e">
        <f t="shared" si="466"/>
        <v>#N/A</v>
      </c>
      <c r="HN143" s="325">
        <f t="shared" si="467"/>
        <v>0</v>
      </c>
      <c r="HO143" s="325">
        <f t="shared" si="468"/>
        <v>1</v>
      </c>
      <c r="HP143" s="334">
        <f t="shared" si="320"/>
        <v>1143</v>
      </c>
      <c r="HQ143" s="325">
        <f t="shared" si="469"/>
        <v>0</v>
      </c>
      <c r="HR143" s="325">
        <f t="shared" si="470"/>
        <v>0</v>
      </c>
      <c r="HS143" s="325">
        <f t="shared" si="471"/>
        <v>0</v>
      </c>
      <c r="HT143" s="325">
        <f t="shared" si="472"/>
        <v>0</v>
      </c>
      <c r="HU143" s="325">
        <f t="shared" si="473"/>
        <v>0</v>
      </c>
      <c r="HV143" s="331">
        <f t="shared" si="474"/>
        <v>0</v>
      </c>
      <c r="HW143" s="331">
        <f t="shared" si="475"/>
        <v>0</v>
      </c>
      <c r="HX143" s="331">
        <f t="shared" si="476"/>
        <v>0</v>
      </c>
      <c r="HY143" s="331">
        <f t="shared" si="477"/>
        <v>0</v>
      </c>
      <c r="HZ143" s="331">
        <f t="shared" si="478"/>
        <v>0</v>
      </c>
      <c r="IA143" s="331">
        <f t="shared" si="479"/>
        <v>0</v>
      </c>
      <c r="IB143" s="331">
        <f t="shared" si="480"/>
        <v>0</v>
      </c>
      <c r="IC143" s="331">
        <f t="shared" si="481"/>
        <v>0</v>
      </c>
      <c r="ID143" s="331">
        <f t="shared" si="482"/>
        <v>0</v>
      </c>
      <c r="IE143" s="331">
        <f t="shared" si="483"/>
        <v>0</v>
      </c>
      <c r="IF143" s="331">
        <f t="shared" si="484"/>
        <v>0</v>
      </c>
      <c r="IG143" s="331">
        <f t="shared" si="485"/>
        <v>0</v>
      </c>
      <c r="IH143" s="331">
        <f t="shared" si="486"/>
        <v>0</v>
      </c>
      <c r="II143" s="331">
        <f t="shared" si="487"/>
        <v>0</v>
      </c>
      <c r="IJ143" s="331">
        <f t="shared" si="488"/>
        <v>0</v>
      </c>
      <c r="IK143" s="329"/>
    </row>
    <row r="144" spans="2:245" x14ac:dyDescent="0.3">
      <c r="B144" s="325">
        <f t="shared" si="273"/>
        <v>0</v>
      </c>
      <c r="C144" s="325">
        <v>46</v>
      </c>
      <c r="D144" s="330" t="e">
        <f t="shared" si="274"/>
        <v>#N/A</v>
      </c>
      <c r="E144" s="330" t="e">
        <f t="shared" si="275"/>
        <v>#N/A</v>
      </c>
      <c r="F144" s="330" t="e">
        <f t="shared" si="276"/>
        <v>#N/A</v>
      </c>
      <c r="G144" s="386" t="e">
        <f t="shared" si="104"/>
        <v>#N/A</v>
      </c>
      <c r="H144" s="386" t="e">
        <f t="shared" si="277"/>
        <v>#N/A</v>
      </c>
      <c r="I144" s="330"/>
      <c r="J144" s="331">
        <f t="shared" si="321"/>
        <v>0</v>
      </c>
      <c r="K144" s="325" t="e">
        <f t="shared" si="322"/>
        <v>#N/A</v>
      </c>
      <c r="L144" s="325">
        <f t="shared" si="323"/>
        <v>0</v>
      </c>
      <c r="M144" s="325">
        <f t="shared" si="324"/>
        <v>1</v>
      </c>
      <c r="N144" s="334">
        <f t="shared" si="278"/>
        <v>1168.3999999999999</v>
      </c>
      <c r="O144" s="325">
        <f t="shared" si="325"/>
        <v>0</v>
      </c>
      <c r="P144" s="325">
        <f t="shared" si="326"/>
        <v>0</v>
      </c>
      <c r="Q144" s="325">
        <f t="shared" si="327"/>
        <v>0</v>
      </c>
      <c r="R144" s="325">
        <f t="shared" si="328"/>
        <v>0</v>
      </c>
      <c r="S144" s="325">
        <f t="shared" si="329"/>
        <v>0</v>
      </c>
      <c r="T144" s="331">
        <f t="shared" si="330"/>
        <v>0</v>
      </c>
      <c r="U144" s="331">
        <f t="shared" si="331"/>
        <v>0</v>
      </c>
      <c r="V144" s="331">
        <f t="shared" si="332"/>
        <v>0</v>
      </c>
      <c r="W144" s="331">
        <f t="shared" si="333"/>
        <v>0</v>
      </c>
      <c r="X144" s="331">
        <f t="shared" si="334"/>
        <v>0</v>
      </c>
      <c r="Y144" s="331">
        <f t="shared" si="335"/>
        <v>0</v>
      </c>
      <c r="Z144" s="331">
        <f t="shared" si="336"/>
        <v>0</v>
      </c>
      <c r="AA144" s="331">
        <f t="shared" si="337"/>
        <v>0</v>
      </c>
      <c r="AB144" s="331">
        <f t="shared" si="338"/>
        <v>0</v>
      </c>
      <c r="AC144" s="331">
        <f t="shared" si="339"/>
        <v>0</v>
      </c>
      <c r="AD144" s="331">
        <f t="shared" si="340"/>
        <v>0</v>
      </c>
      <c r="AE144" s="331">
        <f t="shared" si="341"/>
        <v>0</v>
      </c>
      <c r="AF144" s="331">
        <f t="shared" si="342"/>
        <v>0</v>
      </c>
      <c r="AG144" s="331">
        <f t="shared" si="343"/>
        <v>0</v>
      </c>
      <c r="AH144" s="331">
        <f t="shared" si="344"/>
        <v>0</v>
      </c>
      <c r="AI144" s="329"/>
      <c r="AJ144" s="325"/>
      <c r="AK144" s="325">
        <f t="shared" si="279"/>
        <v>0</v>
      </c>
      <c r="AL144" s="325">
        <v>46</v>
      </c>
      <c r="AM144" s="330" t="e">
        <f t="shared" si="280"/>
        <v>#N/A</v>
      </c>
      <c r="AN144" s="330" t="e">
        <f t="shared" si="281"/>
        <v>#N/A</v>
      </c>
      <c r="AO144" s="330" t="e">
        <f t="shared" si="282"/>
        <v>#N/A</v>
      </c>
      <c r="AP144" s="330" t="e">
        <f t="shared" si="283"/>
        <v>#N/A</v>
      </c>
      <c r="AQ144" s="330" t="e">
        <f t="shared" si="284"/>
        <v>#N/A</v>
      </c>
      <c r="AR144" s="330"/>
      <c r="AS144" s="331">
        <f t="shared" si="345"/>
        <v>0</v>
      </c>
      <c r="AT144" s="325" t="e">
        <f t="shared" si="346"/>
        <v>#N/A</v>
      </c>
      <c r="AU144" s="325">
        <f t="shared" si="347"/>
        <v>0</v>
      </c>
      <c r="AV144" s="325">
        <f t="shared" si="348"/>
        <v>1</v>
      </c>
      <c r="AW144" s="334">
        <f t="shared" si="285"/>
        <v>1168.3999999999999</v>
      </c>
      <c r="AX144" s="325">
        <f t="shared" si="349"/>
        <v>0</v>
      </c>
      <c r="AY144" s="325">
        <f t="shared" si="350"/>
        <v>0</v>
      </c>
      <c r="AZ144" s="325">
        <f t="shared" si="351"/>
        <v>0</v>
      </c>
      <c r="BA144" s="325">
        <f t="shared" si="352"/>
        <v>0</v>
      </c>
      <c r="BB144" s="325">
        <f t="shared" si="353"/>
        <v>0</v>
      </c>
      <c r="BC144" s="331">
        <f t="shared" si="354"/>
        <v>0</v>
      </c>
      <c r="BD144" s="331">
        <f t="shared" si="355"/>
        <v>0</v>
      </c>
      <c r="BE144" s="331">
        <f t="shared" si="356"/>
        <v>0</v>
      </c>
      <c r="BF144" s="331">
        <f t="shared" si="357"/>
        <v>0</v>
      </c>
      <c r="BG144" s="331">
        <f t="shared" si="358"/>
        <v>0</v>
      </c>
      <c r="BH144" s="331">
        <f t="shared" si="359"/>
        <v>0</v>
      </c>
      <c r="BI144" s="331">
        <f t="shared" si="360"/>
        <v>0</v>
      </c>
      <c r="BJ144" s="331">
        <f t="shared" si="361"/>
        <v>0</v>
      </c>
      <c r="BK144" s="331">
        <f t="shared" si="362"/>
        <v>0</v>
      </c>
      <c r="BL144" s="331">
        <f t="shared" si="363"/>
        <v>0</v>
      </c>
      <c r="BM144" s="331">
        <f t="shared" si="364"/>
        <v>0</v>
      </c>
      <c r="BN144" s="331">
        <f t="shared" si="365"/>
        <v>0</v>
      </c>
      <c r="BO144" s="331">
        <f t="shared" si="366"/>
        <v>0</v>
      </c>
      <c r="BP144" s="331">
        <f t="shared" si="367"/>
        <v>0</v>
      </c>
      <c r="BQ144" s="331">
        <f t="shared" si="368"/>
        <v>0</v>
      </c>
      <c r="BR144" s="329"/>
      <c r="BS144" s="325"/>
      <c r="BT144" s="325">
        <f t="shared" si="286"/>
        <v>0</v>
      </c>
      <c r="BU144" s="325">
        <v>46</v>
      </c>
      <c r="BV144" s="330" t="e">
        <f t="shared" si="287"/>
        <v>#N/A</v>
      </c>
      <c r="BW144" s="330" t="e">
        <f t="shared" si="288"/>
        <v>#N/A</v>
      </c>
      <c r="BX144" s="330" t="e">
        <f t="shared" si="289"/>
        <v>#N/A</v>
      </c>
      <c r="BY144" s="330" t="e">
        <f t="shared" si="290"/>
        <v>#N/A</v>
      </c>
      <c r="BZ144" s="330" t="e">
        <f t="shared" si="291"/>
        <v>#N/A</v>
      </c>
      <c r="CA144" s="330"/>
      <c r="CB144" s="331">
        <f t="shared" si="369"/>
        <v>0</v>
      </c>
      <c r="CC144" s="325" t="e">
        <f t="shared" si="370"/>
        <v>#N/A</v>
      </c>
      <c r="CD144" s="325">
        <f t="shared" si="371"/>
        <v>0</v>
      </c>
      <c r="CE144" s="325">
        <f t="shared" si="372"/>
        <v>1</v>
      </c>
      <c r="CF144" s="334">
        <f t="shared" si="292"/>
        <v>1168.3999999999999</v>
      </c>
      <c r="CG144" s="325">
        <f t="shared" si="373"/>
        <v>0</v>
      </c>
      <c r="CH144" s="325">
        <f t="shared" si="374"/>
        <v>0</v>
      </c>
      <c r="CI144" s="325">
        <f t="shared" si="375"/>
        <v>0</v>
      </c>
      <c r="CJ144" s="325">
        <f t="shared" si="376"/>
        <v>0</v>
      </c>
      <c r="CK144" s="325">
        <f t="shared" si="377"/>
        <v>0</v>
      </c>
      <c r="CL144" s="331">
        <f t="shared" si="378"/>
        <v>0</v>
      </c>
      <c r="CM144" s="331">
        <f t="shared" si="379"/>
        <v>0</v>
      </c>
      <c r="CN144" s="331">
        <f t="shared" si="380"/>
        <v>0</v>
      </c>
      <c r="CO144" s="331">
        <f t="shared" si="381"/>
        <v>0</v>
      </c>
      <c r="CP144" s="331">
        <f t="shared" si="382"/>
        <v>0</v>
      </c>
      <c r="CQ144" s="331">
        <f t="shared" si="383"/>
        <v>0</v>
      </c>
      <c r="CR144" s="331">
        <f t="shared" si="384"/>
        <v>0</v>
      </c>
      <c r="CS144" s="331">
        <f t="shared" si="385"/>
        <v>0</v>
      </c>
      <c r="CT144" s="331">
        <f t="shared" si="386"/>
        <v>0</v>
      </c>
      <c r="CU144" s="331">
        <f t="shared" si="387"/>
        <v>0</v>
      </c>
      <c r="CV144" s="331">
        <f t="shared" si="388"/>
        <v>0</v>
      </c>
      <c r="CW144" s="331">
        <f t="shared" si="389"/>
        <v>0</v>
      </c>
      <c r="CX144" s="331">
        <f t="shared" si="390"/>
        <v>0</v>
      </c>
      <c r="CY144" s="331">
        <f t="shared" si="391"/>
        <v>0</v>
      </c>
      <c r="CZ144" s="331">
        <f t="shared" si="392"/>
        <v>0</v>
      </c>
      <c r="DA144" s="329"/>
      <c r="DB144" s="325"/>
      <c r="DC144" s="325">
        <f t="shared" si="293"/>
        <v>0</v>
      </c>
      <c r="DD144" s="325">
        <v>46</v>
      </c>
      <c r="DE144" s="330" t="e">
        <f t="shared" si="294"/>
        <v>#N/A</v>
      </c>
      <c r="DF144" s="330" t="e">
        <f t="shared" si="295"/>
        <v>#N/A</v>
      </c>
      <c r="DG144" s="330" t="e">
        <f t="shared" si="296"/>
        <v>#N/A</v>
      </c>
      <c r="DH144" s="330" t="e">
        <f t="shared" si="297"/>
        <v>#N/A</v>
      </c>
      <c r="DI144" s="330" t="e">
        <f t="shared" si="298"/>
        <v>#N/A</v>
      </c>
      <c r="DJ144" s="330"/>
      <c r="DK144" s="331">
        <f t="shared" si="393"/>
        <v>0</v>
      </c>
      <c r="DL144" s="325" t="e">
        <f t="shared" si="394"/>
        <v>#N/A</v>
      </c>
      <c r="DM144" s="325">
        <f t="shared" si="395"/>
        <v>0</v>
      </c>
      <c r="DN144" s="325">
        <f t="shared" si="396"/>
        <v>1</v>
      </c>
      <c r="DO144" s="334">
        <f t="shared" si="299"/>
        <v>1168.3999999999999</v>
      </c>
      <c r="DP144" s="325">
        <f t="shared" si="397"/>
        <v>0</v>
      </c>
      <c r="DQ144" s="325">
        <f t="shared" si="398"/>
        <v>0</v>
      </c>
      <c r="DR144" s="325">
        <f t="shared" si="399"/>
        <v>0</v>
      </c>
      <c r="DS144" s="325">
        <f t="shared" si="400"/>
        <v>0</v>
      </c>
      <c r="DT144" s="325">
        <f t="shared" si="401"/>
        <v>0</v>
      </c>
      <c r="DU144" s="331">
        <f t="shared" si="402"/>
        <v>0</v>
      </c>
      <c r="DV144" s="331">
        <f t="shared" si="403"/>
        <v>0</v>
      </c>
      <c r="DW144" s="331">
        <f t="shared" si="404"/>
        <v>0</v>
      </c>
      <c r="DX144" s="331">
        <f t="shared" si="405"/>
        <v>0</v>
      </c>
      <c r="DY144" s="331">
        <f t="shared" si="406"/>
        <v>0</v>
      </c>
      <c r="DZ144" s="331">
        <f t="shared" si="407"/>
        <v>0</v>
      </c>
      <c r="EA144" s="331">
        <f t="shared" si="408"/>
        <v>0</v>
      </c>
      <c r="EB144" s="331">
        <f t="shared" si="409"/>
        <v>0</v>
      </c>
      <c r="EC144" s="331">
        <f t="shared" si="410"/>
        <v>0</v>
      </c>
      <c r="ED144" s="331">
        <f t="shared" si="411"/>
        <v>0</v>
      </c>
      <c r="EE144" s="331">
        <f t="shared" si="412"/>
        <v>0</v>
      </c>
      <c r="EF144" s="331">
        <f t="shared" si="413"/>
        <v>0</v>
      </c>
      <c r="EG144" s="331">
        <f t="shared" si="414"/>
        <v>0</v>
      </c>
      <c r="EH144" s="331">
        <f t="shared" si="415"/>
        <v>0</v>
      </c>
      <c r="EI144" s="331">
        <f t="shared" si="416"/>
        <v>0</v>
      </c>
      <c r="EJ144" s="329"/>
      <c r="EK144" s="325"/>
      <c r="EL144" s="325">
        <f t="shared" si="300"/>
        <v>0</v>
      </c>
      <c r="EM144" s="325">
        <v>46</v>
      </c>
      <c r="EN144" s="330" t="e">
        <f t="shared" si="301"/>
        <v>#N/A</v>
      </c>
      <c r="EO144" s="330" t="e">
        <f t="shared" si="302"/>
        <v>#N/A</v>
      </c>
      <c r="EP144" s="330" t="e">
        <f t="shared" si="303"/>
        <v>#N/A</v>
      </c>
      <c r="EQ144" s="330" t="e">
        <f t="shared" si="304"/>
        <v>#N/A</v>
      </c>
      <c r="ER144" s="330" t="e">
        <f t="shared" si="305"/>
        <v>#N/A</v>
      </c>
      <c r="ES144" s="330"/>
      <c r="ET144" s="331">
        <f t="shared" si="417"/>
        <v>0</v>
      </c>
      <c r="EU144" s="325" t="e">
        <f t="shared" si="418"/>
        <v>#N/A</v>
      </c>
      <c r="EV144" s="325">
        <f t="shared" si="419"/>
        <v>0</v>
      </c>
      <c r="EW144" s="325">
        <f t="shared" si="420"/>
        <v>1</v>
      </c>
      <c r="EX144" s="334">
        <f t="shared" si="306"/>
        <v>1168.3999999999999</v>
      </c>
      <c r="EY144" s="325">
        <f t="shared" si="421"/>
        <v>0</v>
      </c>
      <c r="EZ144" s="325">
        <f t="shared" si="422"/>
        <v>0</v>
      </c>
      <c r="FA144" s="325">
        <f t="shared" si="423"/>
        <v>0</v>
      </c>
      <c r="FB144" s="325">
        <f t="shared" si="424"/>
        <v>0</v>
      </c>
      <c r="FC144" s="325">
        <f t="shared" si="425"/>
        <v>0</v>
      </c>
      <c r="FD144" s="331">
        <f t="shared" si="426"/>
        <v>0</v>
      </c>
      <c r="FE144" s="331">
        <f t="shared" si="427"/>
        <v>0</v>
      </c>
      <c r="FF144" s="331">
        <f t="shared" si="428"/>
        <v>0</v>
      </c>
      <c r="FG144" s="331">
        <f t="shared" si="429"/>
        <v>0</v>
      </c>
      <c r="FH144" s="331">
        <f t="shared" si="430"/>
        <v>0</v>
      </c>
      <c r="FI144" s="331">
        <f t="shared" si="431"/>
        <v>0</v>
      </c>
      <c r="FJ144" s="331">
        <f t="shared" si="432"/>
        <v>0</v>
      </c>
      <c r="FK144" s="331">
        <f t="shared" si="433"/>
        <v>0</v>
      </c>
      <c r="FL144" s="331">
        <f t="shared" si="434"/>
        <v>0</v>
      </c>
      <c r="FM144" s="331">
        <f t="shared" si="435"/>
        <v>0</v>
      </c>
      <c r="FN144" s="331">
        <f t="shared" si="436"/>
        <v>0</v>
      </c>
      <c r="FO144" s="331">
        <f t="shared" si="437"/>
        <v>0</v>
      </c>
      <c r="FP144" s="331">
        <f t="shared" si="438"/>
        <v>0</v>
      </c>
      <c r="FQ144" s="331">
        <f t="shared" si="439"/>
        <v>0</v>
      </c>
      <c r="FR144" s="331">
        <f t="shared" si="440"/>
        <v>0</v>
      </c>
      <c r="FS144" s="329"/>
      <c r="FT144" s="325"/>
      <c r="FU144" s="325">
        <f t="shared" si="307"/>
        <v>0</v>
      </c>
      <c r="FV144" s="325">
        <v>46</v>
      </c>
      <c r="FW144" s="330" t="e">
        <f t="shared" si="308"/>
        <v>#N/A</v>
      </c>
      <c r="FX144" s="330" t="e">
        <f t="shared" si="309"/>
        <v>#N/A</v>
      </c>
      <c r="FY144" s="330" t="e">
        <f t="shared" si="310"/>
        <v>#N/A</v>
      </c>
      <c r="FZ144" s="330" t="e">
        <f t="shared" si="311"/>
        <v>#N/A</v>
      </c>
      <c r="GA144" s="330" t="e">
        <f t="shared" si="312"/>
        <v>#N/A</v>
      </c>
      <c r="GB144" s="330"/>
      <c r="GC144" s="331">
        <f t="shared" si="441"/>
        <v>0</v>
      </c>
      <c r="GD144" s="325" t="e">
        <f t="shared" si="442"/>
        <v>#N/A</v>
      </c>
      <c r="GE144" s="325">
        <f t="shared" si="443"/>
        <v>0</v>
      </c>
      <c r="GF144" s="325">
        <f t="shared" si="444"/>
        <v>1</v>
      </c>
      <c r="GG144" s="334">
        <f t="shared" si="313"/>
        <v>1168.3999999999999</v>
      </c>
      <c r="GH144" s="325">
        <f t="shared" si="445"/>
        <v>0</v>
      </c>
      <c r="GI144" s="325">
        <f t="shared" si="446"/>
        <v>0</v>
      </c>
      <c r="GJ144" s="325">
        <f t="shared" si="447"/>
        <v>0</v>
      </c>
      <c r="GK144" s="325">
        <f t="shared" si="448"/>
        <v>0</v>
      </c>
      <c r="GL144" s="325">
        <f t="shared" si="449"/>
        <v>0</v>
      </c>
      <c r="GM144" s="331">
        <f t="shared" si="450"/>
        <v>0</v>
      </c>
      <c r="GN144" s="331">
        <f t="shared" si="451"/>
        <v>0</v>
      </c>
      <c r="GO144" s="331">
        <f t="shared" si="452"/>
        <v>0</v>
      </c>
      <c r="GP144" s="331">
        <f t="shared" si="453"/>
        <v>0</v>
      </c>
      <c r="GQ144" s="331">
        <f t="shared" si="454"/>
        <v>0</v>
      </c>
      <c r="GR144" s="331">
        <f t="shared" si="455"/>
        <v>0</v>
      </c>
      <c r="GS144" s="331">
        <f t="shared" si="456"/>
        <v>0</v>
      </c>
      <c r="GT144" s="331">
        <f t="shared" si="457"/>
        <v>0</v>
      </c>
      <c r="GU144" s="331">
        <f t="shared" si="458"/>
        <v>0</v>
      </c>
      <c r="GV144" s="331">
        <f t="shared" si="459"/>
        <v>0</v>
      </c>
      <c r="GW144" s="331">
        <f t="shared" si="460"/>
        <v>0</v>
      </c>
      <c r="GX144" s="331">
        <f t="shared" si="461"/>
        <v>0</v>
      </c>
      <c r="GY144" s="331">
        <f t="shared" si="462"/>
        <v>0</v>
      </c>
      <c r="GZ144" s="331">
        <f t="shared" si="463"/>
        <v>0</v>
      </c>
      <c r="HA144" s="331">
        <f t="shared" si="464"/>
        <v>0</v>
      </c>
      <c r="HB144" s="329"/>
      <c r="HC144" s="325"/>
      <c r="HD144" s="325">
        <f t="shared" si="314"/>
        <v>0</v>
      </c>
      <c r="HE144" s="325">
        <v>46</v>
      </c>
      <c r="HF144" s="330" t="e">
        <f t="shared" si="315"/>
        <v>#N/A</v>
      </c>
      <c r="HG144" s="330" t="e">
        <f t="shared" si="316"/>
        <v>#N/A</v>
      </c>
      <c r="HH144" s="330" t="e">
        <f t="shared" si="317"/>
        <v>#N/A</v>
      </c>
      <c r="HI144" s="330" t="e">
        <f t="shared" si="318"/>
        <v>#N/A</v>
      </c>
      <c r="HJ144" s="330" t="e">
        <f t="shared" si="319"/>
        <v>#N/A</v>
      </c>
      <c r="HK144" s="330"/>
      <c r="HL144" s="331">
        <f t="shared" si="465"/>
        <v>0</v>
      </c>
      <c r="HM144" s="325" t="e">
        <f t="shared" si="466"/>
        <v>#N/A</v>
      </c>
      <c r="HN144" s="325">
        <f t="shared" si="467"/>
        <v>0</v>
      </c>
      <c r="HO144" s="325">
        <f t="shared" si="468"/>
        <v>1</v>
      </c>
      <c r="HP144" s="334">
        <f t="shared" si="320"/>
        <v>1168.3999999999999</v>
      </c>
      <c r="HQ144" s="325">
        <f t="shared" si="469"/>
        <v>0</v>
      </c>
      <c r="HR144" s="325">
        <f t="shared" si="470"/>
        <v>0</v>
      </c>
      <c r="HS144" s="325">
        <f t="shared" si="471"/>
        <v>0</v>
      </c>
      <c r="HT144" s="325">
        <f t="shared" si="472"/>
        <v>0</v>
      </c>
      <c r="HU144" s="325">
        <f t="shared" si="473"/>
        <v>0</v>
      </c>
      <c r="HV144" s="331">
        <f t="shared" si="474"/>
        <v>0</v>
      </c>
      <c r="HW144" s="331">
        <f t="shared" si="475"/>
        <v>0</v>
      </c>
      <c r="HX144" s="331">
        <f t="shared" si="476"/>
        <v>0</v>
      </c>
      <c r="HY144" s="331">
        <f t="shared" si="477"/>
        <v>0</v>
      </c>
      <c r="HZ144" s="331">
        <f t="shared" si="478"/>
        <v>0</v>
      </c>
      <c r="IA144" s="331">
        <f t="shared" si="479"/>
        <v>0</v>
      </c>
      <c r="IB144" s="331">
        <f t="shared" si="480"/>
        <v>0</v>
      </c>
      <c r="IC144" s="331">
        <f t="shared" si="481"/>
        <v>0</v>
      </c>
      <c r="ID144" s="331">
        <f t="shared" si="482"/>
        <v>0</v>
      </c>
      <c r="IE144" s="331">
        <f t="shared" si="483"/>
        <v>0</v>
      </c>
      <c r="IF144" s="331">
        <f t="shared" si="484"/>
        <v>0</v>
      </c>
      <c r="IG144" s="331">
        <f t="shared" si="485"/>
        <v>0</v>
      </c>
      <c r="IH144" s="331">
        <f t="shared" si="486"/>
        <v>0</v>
      </c>
      <c r="II144" s="331">
        <f t="shared" si="487"/>
        <v>0</v>
      </c>
      <c r="IJ144" s="331">
        <f t="shared" si="488"/>
        <v>0</v>
      </c>
      <c r="IK144" s="329"/>
    </row>
    <row r="145" spans="2:245" x14ac:dyDescent="0.3">
      <c r="B145" s="325">
        <f t="shared" si="273"/>
        <v>0</v>
      </c>
      <c r="C145" s="325">
        <v>47</v>
      </c>
      <c r="D145" s="330" t="e">
        <f t="shared" si="274"/>
        <v>#N/A</v>
      </c>
      <c r="E145" s="330" t="e">
        <f t="shared" si="275"/>
        <v>#N/A</v>
      </c>
      <c r="F145" s="330" t="e">
        <f t="shared" si="276"/>
        <v>#N/A</v>
      </c>
      <c r="G145" s="386" t="e">
        <f t="shared" si="104"/>
        <v>#N/A</v>
      </c>
      <c r="H145" s="386" t="e">
        <f t="shared" si="277"/>
        <v>#N/A</v>
      </c>
      <c r="I145" s="330"/>
      <c r="J145" s="331">
        <f t="shared" si="321"/>
        <v>0</v>
      </c>
      <c r="K145" s="325" t="e">
        <f t="shared" si="322"/>
        <v>#N/A</v>
      </c>
      <c r="L145" s="325">
        <f t="shared" si="323"/>
        <v>0</v>
      </c>
      <c r="M145" s="325">
        <f t="shared" si="324"/>
        <v>1</v>
      </c>
      <c r="N145" s="334">
        <f t="shared" si="278"/>
        <v>1193.8</v>
      </c>
      <c r="O145" s="325">
        <f t="shared" si="325"/>
        <v>0</v>
      </c>
      <c r="P145" s="325">
        <f t="shared" si="326"/>
        <v>0</v>
      </c>
      <c r="Q145" s="325">
        <f t="shared" si="327"/>
        <v>0</v>
      </c>
      <c r="R145" s="325">
        <f t="shared" si="328"/>
        <v>0</v>
      </c>
      <c r="S145" s="325">
        <f t="shared" si="329"/>
        <v>0</v>
      </c>
      <c r="T145" s="331">
        <f t="shared" si="330"/>
        <v>0</v>
      </c>
      <c r="U145" s="331">
        <f t="shared" si="331"/>
        <v>0</v>
      </c>
      <c r="V145" s="331">
        <f t="shared" si="332"/>
        <v>0</v>
      </c>
      <c r="W145" s="331">
        <f t="shared" si="333"/>
        <v>0</v>
      </c>
      <c r="X145" s="331">
        <f t="shared" si="334"/>
        <v>0</v>
      </c>
      <c r="Y145" s="331">
        <f t="shared" si="335"/>
        <v>0</v>
      </c>
      <c r="Z145" s="331">
        <f t="shared" si="336"/>
        <v>0</v>
      </c>
      <c r="AA145" s="331">
        <f t="shared" si="337"/>
        <v>0</v>
      </c>
      <c r="AB145" s="331">
        <f t="shared" si="338"/>
        <v>0</v>
      </c>
      <c r="AC145" s="331">
        <f t="shared" si="339"/>
        <v>0</v>
      </c>
      <c r="AD145" s="331">
        <f t="shared" si="340"/>
        <v>0</v>
      </c>
      <c r="AE145" s="331">
        <f t="shared" si="341"/>
        <v>0</v>
      </c>
      <c r="AF145" s="331">
        <f t="shared" si="342"/>
        <v>0</v>
      </c>
      <c r="AG145" s="331">
        <f t="shared" si="343"/>
        <v>0</v>
      </c>
      <c r="AH145" s="331">
        <f t="shared" si="344"/>
        <v>0</v>
      </c>
      <c r="AI145" s="329"/>
      <c r="AJ145" s="325"/>
      <c r="AK145" s="325">
        <f t="shared" si="279"/>
        <v>0</v>
      </c>
      <c r="AL145" s="325">
        <v>47</v>
      </c>
      <c r="AM145" s="330" t="e">
        <f t="shared" si="280"/>
        <v>#N/A</v>
      </c>
      <c r="AN145" s="330" t="e">
        <f t="shared" si="281"/>
        <v>#N/A</v>
      </c>
      <c r="AO145" s="330" t="e">
        <f t="shared" si="282"/>
        <v>#N/A</v>
      </c>
      <c r="AP145" s="330" t="e">
        <f t="shared" si="283"/>
        <v>#N/A</v>
      </c>
      <c r="AQ145" s="330" t="e">
        <f t="shared" si="284"/>
        <v>#N/A</v>
      </c>
      <c r="AR145" s="330"/>
      <c r="AS145" s="331">
        <f t="shared" si="345"/>
        <v>0</v>
      </c>
      <c r="AT145" s="325" t="e">
        <f t="shared" si="346"/>
        <v>#N/A</v>
      </c>
      <c r="AU145" s="325">
        <f t="shared" si="347"/>
        <v>0</v>
      </c>
      <c r="AV145" s="325">
        <f t="shared" si="348"/>
        <v>1</v>
      </c>
      <c r="AW145" s="334">
        <f t="shared" si="285"/>
        <v>1193.8</v>
      </c>
      <c r="AX145" s="325">
        <f t="shared" si="349"/>
        <v>0</v>
      </c>
      <c r="AY145" s="325">
        <f t="shared" si="350"/>
        <v>0</v>
      </c>
      <c r="AZ145" s="325">
        <f t="shared" si="351"/>
        <v>0</v>
      </c>
      <c r="BA145" s="325">
        <f t="shared" si="352"/>
        <v>0</v>
      </c>
      <c r="BB145" s="325">
        <f t="shared" si="353"/>
        <v>0</v>
      </c>
      <c r="BC145" s="331">
        <f t="shared" si="354"/>
        <v>0</v>
      </c>
      <c r="BD145" s="331">
        <f t="shared" si="355"/>
        <v>0</v>
      </c>
      <c r="BE145" s="331">
        <f t="shared" si="356"/>
        <v>0</v>
      </c>
      <c r="BF145" s="331">
        <f t="shared" si="357"/>
        <v>0</v>
      </c>
      <c r="BG145" s="331">
        <f t="shared" si="358"/>
        <v>0</v>
      </c>
      <c r="BH145" s="331">
        <f t="shared" si="359"/>
        <v>0</v>
      </c>
      <c r="BI145" s="331">
        <f t="shared" si="360"/>
        <v>0</v>
      </c>
      <c r="BJ145" s="331">
        <f t="shared" si="361"/>
        <v>0</v>
      </c>
      <c r="BK145" s="331">
        <f t="shared" si="362"/>
        <v>0</v>
      </c>
      <c r="BL145" s="331">
        <f t="shared" si="363"/>
        <v>0</v>
      </c>
      <c r="BM145" s="331">
        <f t="shared" si="364"/>
        <v>0</v>
      </c>
      <c r="BN145" s="331">
        <f t="shared" si="365"/>
        <v>0</v>
      </c>
      <c r="BO145" s="331">
        <f t="shared" si="366"/>
        <v>0</v>
      </c>
      <c r="BP145" s="331">
        <f t="shared" si="367"/>
        <v>0</v>
      </c>
      <c r="BQ145" s="331">
        <f t="shared" si="368"/>
        <v>0</v>
      </c>
      <c r="BR145" s="329"/>
      <c r="BS145" s="325"/>
      <c r="BT145" s="325">
        <f t="shared" si="286"/>
        <v>0</v>
      </c>
      <c r="BU145" s="325">
        <v>47</v>
      </c>
      <c r="BV145" s="330" t="e">
        <f t="shared" si="287"/>
        <v>#N/A</v>
      </c>
      <c r="BW145" s="330" t="e">
        <f t="shared" si="288"/>
        <v>#N/A</v>
      </c>
      <c r="BX145" s="330" t="e">
        <f t="shared" si="289"/>
        <v>#N/A</v>
      </c>
      <c r="BY145" s="330" t="e">
        <f t="shared" si="290"/>
        <v>#N/A</v>
      </c>
      <c r="BZ145" s="330" t="e">
        <f t="shared" si="291"/>
        <v>#N/A</v>
      </c>
      <c r="CA145" s="330"/>
      <c r="CB145" s="331">
        <f t="shared" si="369"/>
        <v>0</v>
      </c>
      <c r="CC145" s="325" t="e">
        <f t="shared" si="370"/>
        <v>#N/A</v>
      </c>
      <c r="CD145" s="325">
        <f t="shared" si="371"/>
        <v>0</v>
      </c>
      <c r="CE145" s="325">
        <f t="shared" si="372"/>
        <v>1</v>
      </c>
      <c r="CF145" s="334">
        <f t="shared" si="292"/>
        <v>1193.8</v>
      </c>
      <c r="CG145" s="325">
        <f t="shared" si="373"/>
        <v>0</v>
      </c>
      <c r="CH145" s="325">
        <f t="shared" si="374"/>
        <v>0</v>
      </c>
      <c r="CI145" s="325">
        <f t="shared" si="375"/>
        <v>0</v>
      </c>
      <c r="CJ145" s="325">
        <f t="shared" si="376"/>
        <v>0</v>
      </c>
      <c r="CK145" s="325">
        <f t="shared" si="377"/>
        <v>0</v>
      </c>
      <c r="CL145" s="331">
        <f t="shared" si="378"/>
        <v>0</v>
      </c>
      <c r="CM145" s="331">
        <f t="shared" si="379"/>
        <v>0</v>
      </c>
      <c r="CN145" s="331">
        <f t="shared" si="380"/>
        <v>0</v>
      </c>
      <c r="CO145" s="331">
        <f t="shared" si="381"/>
        <v>0</v>
      </c>
      <c r="CP145" s="331">
        <f t="shared" si="382"/>
        <v>0</v>
      </c>
      <c r="CQ145" s="331">
        <f t="shared" si="383"/>
        <v>0</v>
      </c>
      <c r="CR145" s="331">
        <f t="shared" si="384"/>
        <v>0</v>
      </c>
      <c r="CS145" s="331">
        <f t="shared" si="385"/>
        <v>0</v>
      </c>
      <c r="CT145" s="331">
        <f t="shared" si="386"/>
        <v>0</v>
      </c>
      <c r="CU145" s="331">
        <f t="shared" si="387"/>
        <v>0</v>
      </c>
      <c r="CV145" s="331">
        <f t="shared" si="388"/>
        <v>0</v>
      </c>
      <c r="CW145" s="331">
        <f t="shared" si="389"/>
        <v>0</v>
      </c>
      <c r="CX145" s="331">
        <f t="shared" si="390"/>
        <v>0</v>
      </c>
      <c r="CY145" s="331">
        <f t="shared" si="391"/>
        <v>0</v>
      </c>
      <c r="CZ145" s="331">
        <f t="shared" si="392"/>
        <v>0</v>
      </c>
      <c r="DA145" s="329"/>
      <c r="DB145" s="325"/>
      <c r="DC145" s="325">
        <f t="shared" si="293"/>
        <v>0</v>
      </c>
      <c r="DD145" s="325">
        <v>47</v>
      </c>
      <c r="DE145" s="330" t="e">
        <f t="shared" si="294"/>
        <v>#N/A</v>
      </c>
      <c r="DF145" s="330" t="e">
        <f t="shared" si="295"/>
        <v>#N/A</v>
      </c>
      <c r="DG145" s="330" t="e">
        <f t="shared" si="296"/>
        <v>#N/A</v>
      </c>
      <c r="DH145" s="330" t="e">
        <f t="shared" si="297"/>
        <v>#N/A</v>
      </c>
      <c r="DI145" s="330" t="e">
        <f t="shared" si="298"/>
        <v>#N/A</v>
      </c>
      <c r="DJ145" s="330"/>
      <c r="DK145" s="331">
        <f t="shared" si="393"/>
        <v>0</v>
      </c>
      <c r="DL145" s="325" t="e">
        <f t="shared" si="394"/>
        <v>#N/A</v>
      </c>
      <c r="DM145" s="325">
        <f t="shared" si="395"/>
        <v>0</v>
      </c>
      <c r="DN145" s="325">
        <f t="shared" si="396"/>
        <v>1</v>
      </c>
      <c r="DO145" s="334">
        <f t="shared" si="299"/>
        <v>1193.8</v>
      </c>
      <c r="DP145" s="325">
        <f t="shared" si="397"/>
        <v>0</v>
      </c>
      <c r="DQ145" s="325">
        <f t="shared" si="398"/>
        <v>0</v>
      </c>
      <c r="DR145" s="325">
        <f t="shared" si="399"/>
        <v>0</v>
      </c>
      <c r="DS145" s="325">
        <f t="shared" si="400"/>
        <v>0</v>
      </c>
      <c r="DT145" s="325">
        <f t="shared" si="401"/>
        <v>0</v>
      </c>
      <c r="DU145" s="331">
        <f t="shared" si="402"/>
        <v>0</v>
      </c>
      <c r="DV145" s="331">
        <f t="shared" si="403"/>
        <v>0</v>
      </c>
      <c r="DW145" s="331">
        <f t="shared" si="404"/>
        <v>0</v>
      </c>
      <c r="DX145" s="331">
        <f t="shared" si="405"/>
        <v>0</v>
      </c>
      <c r="DY145" s="331">
        <f t="shared" si="406"/>
        <v>0</v>
      </c>
      <c r="DZ145" s="331">
        <f t="shared" si="407"/>
        <v>0</v>
      </c>
      <c r="EA145" s="331">
        <f t="shared" si="408"/>
        <v>0</v>
      </c>
      <c r="EB145" s="331">
        <f t="shared" si="409"/>
        <v>0</v>
      </c>
      <c r="EC145" s="331">
        <f t="shared" si="410"/>
        <v>0</v>
      </c>
      <c r="ED145" s="331">
        <f t="shared" si="411"/>
        <v>0</v>
      </c>
      <c r="EE145" s="331">
        <f t="shared" si="412"/>
        <v>0</v>
      </c>
      <c r="EF145" s="331">
        <f t="shared" si="413"/>
        <v>0</v>
      </c>
      <c r="EG145" s="331">
        <f t="shared" si="414"/>
        <v>0</v>
      </c>
      <c r="EH145" s="331">
        <f t="shared" si="415"/>
        <v>0</v>
      </c>
      <c r="EI145" s="331">
        <f t="shared" si="416"/>
        <v>0</v>
      </c>
      <c r="EJ145" s="329"/>
      <c r="EK145" s="325"/>
      <c r="EL145" s="325">
        <f t="shared" si="300"/>
        <v>0</v>
      </c>
      <c r="EM145" s="325">
        <v>47</v>
      </c>
      <c r="EN145" s="330" t="e">
        <f t="shared" si="301"/>
        <v>#N/A</v>
      </c>
      <c r="EO145" s="330" t="e">
        <f t="shared" si="302"/>
        <v>#N/A</v>
      </c>
      <c r="EP145" s="330" t="e">
        <f t="shared" si="303"/>
        <v>#N/A</v>
      </c>
      <c r="EQ145" s="330" t="e">
        <f t="shared" si="304"/>
        <v>#N/A</v>
      </c>
      <c r="ER145" s="330" t="e">
        <f t="shared" si="305"/>
        <v>#N/A</v>
      </c>
      <c r="ES145" s="330"/>
      <c r="ET145" s="331">
        <f t="shared" si="417"/>
        <v>0</v>
      </c>
      <c r="EU145" s="325" t="e">
        <f t="shared" si="418"/>
        <v>#N/A</v>
      </c>
      <c r="EV145" s="325">
        <f t="shared" si="419"/>
        <v>0</v>
      </c>
      <c r="EW145" s="325">
        <f t="shared" si="420"/>
        <v>1</v>
      </c>
      <c r="EX145" s="334">
        <f t="shared" si="306"/>
        <v>1193.8</v>
      </c>
      <c r="EY145" s="325">
        <f t="shared" si="421"/>
        <v>0</v>
      </c>
      <c r="EZ145" s="325">
        <f t="shared" si="422"/>
        <v>0</v>
      </c>
      <c r="FA145" s="325">
        <f t="shared" si="423"/>
        <v>0</v>
      </c>
      <c r="FB145" s="325">
        <f t="shared" si="424"/>
        <v>0</v>
      </c>
      <c r="FC145" s="325">
        <f t="shared" si="425"/>
        <v>0</v>
      </c>
      <c r="FD145" s="331">
        <f t="shared" si="426"/>
        <v>0</v>
      </c>
      <c r="FE145" s="331">
        <f t="shared" si="427"/>
        <v>0</v>
      </c>
      <c r="FF145" s="331">
        <f t="shared" si="428"/>
        <v>0</v>
      </c>
      <c r="FG145" s="331">
        <f t="shared" si="429"/>
        <v>0</v>
      </c>
      <c r="FH145" s="331">
        <f t="shared" si="430"/>
        <v>0</v>
      </c>
      <c r="FI145" s="331">
        <f t="shared" si="431"/>
        <v>0</v>
      </c>
      <c r="FJ145" s="331">
        <f t="shared" si="432"/>
        <v>0</v>
      </c>
      <c r="FK145" s="331">
        <f t="shared" si="433"/>
        <v>0</v>
      </c>
      <c r="FL145" s="331">
        <f t="shared" si="434"/>
        <v>0</v>
      </c>
      <c r="FM145" s="331">
        <f t="shared" si="435"/>
        <v>0</v>
      </c>
      <c r="FN145" s="331">
        <f t="shared" si="436"/>
        <v>0</v>
      </c>
      <c r="FO145" s="331">
        <f t="shared" si="437"/>
        <v>0</v>
      </c>
      <c r="FP145" s="331">
        <f t="shared" si="438"/>
        <v>0</v>
      </c>
      <c r="FQ145" s="331">
        <f t="shared" si="439"/>
        <v>0</v>
      </c>
      <c r="FR145" s="331">
        <f t="shared" si="440"/>
        <v>0</v>
      </c>
      <c r="FS145" s="329"/>
      <c r="FT145" s="325"/>
      <c r="FU145" s="325">
        <f t="shared" si="307"/>
        <v>0</v>
      </c>
      <c r="FV145" s="325">
        <v>47</v>
      </c>
      <c r="FW145" s="330" t="e">
        <f t="shared" si="308"/>
        <v>#N/A</v>
      </c>
      <c r="FX145" s="330" t="e">
        <f t="shared" si="309"/>
        <v>#N/A</v>
      </c>
      <c r="FY145" s="330" t="e">
        <f t="shared" si="310"/>
        <v>#N/A</v>
      </c>
      <c r="FZ145" s="330" t="e">
        <f t="shared" si="311"/>
        <v>#N/A</v>
      </c>
      <c r="GA145" s="330" t="e">
        <f t="shared" si="312"/>
        <v>#N/A</v>
      </c>
      <c r="GB145" s="330"/>
      <c r="GC145" s="331">
        <f t="shared" si="441"/>
        <v>0</v>
      </c>
      <c r="GD145" s="325" t="e">
        <f t="shared" si="442"/>
        <v>#N/A</v>
      </c>
      <c r="GE145" s="325">
        <f t="shared" si="443"/>
        <v>0</v>
      </c>
      <c r="GF145" s="325">
        <f t="shared" si="444"/>
        <v>1</v>
      </c>
      <c r="GG145" s="334">
        <f t="shared" si="313"/>
        <v>1193.8</v>
      </c>
      <c r="GH145" s="325">
        <f t="shared" si="445"/>
        <v>0</v>
      </c>
      <c r="GI145" s="325">
        <f t="shared" si="446"/>
        <v>0</v>
      </c>
      <c r="GJ145" s="325">
        <f t="shared" si="447"/>
        <v>0</v>
      </c>
      <c r="GK145" s="325">
        <f t="shared" si="448"/>
        <v>0</v>
      </c>
      <c r="GL145" s="325">
        <f t="shared" si="449"/>
        <v>0</v>
      </c>
      <c r="GM145" s="331">
        <f t="shared" si="450"/>
        <v>0</v>
      </c>
      <c r="GN145" s="331">
        <f t="shared" si="451"/>
        <v>0</v>
      </c>
      <c r="GO145" s="331">
        <f t="shared" si="452"/>
        <v>0</v>
      </c>
      <c r="GP145" s="331">
        <f t="shared" si="453"/>
        <v>0</v>
      </c>
      <c r="GQ145" s="331">
        <f t="shared" si="454"/>
        <v>0</v>
      </c>
      <c r="GR145" s="331">
        <f t="shared" si="455"/>
        <v>0</v>
      </c>
      <c r="GS145" s="331">
        <f t="shared" si="456"/>
        <v>0</v>
      </c>
      <c r="GT145" s="331">
        <f t="shared" si="457"/>
        <v>0</v>
      </c>
      <c r="GU145" s="331">
        <f t="shared" si="458"/>
        <v>0</v>
      </c>
      <c r="GV145" s="331">
        <f t="shared" si="459"/>
        <v>0</v>
      </c>
      <c r="GW145" s="331">
        <f t="shared" si="460"/>
        <v>0</v>
      </c>
      <c r="GX145" s="331">
        <f t="shared" si="461"/>
        <v>0</v>
      </c>
      <c r="GY145" s="331">
        <f t="shared" si="462"/>
        <v>0</v>
      </c>
      <c r="GZ145" s="331">
        <f t="shared" si="463"/>
        <v>0</v>
      </c>
      <c r="HA145" s="331">
        <f t="shared" si="464"/>
        <v>0</v>
      </c>
      <c r="HB145" s="329"/>
      <c r="HC145" s="325"/>
      <c r="HD145" s="325">
        <f t="shared" si="314"/>
        <v>0</v>
      </c>
      <c r="HE145" s="325">
        <v>47</v>
      </c>
      <c r="HF145" s="330" t="e">
        <f t="shared" si="315"/>
        <v>#N/A</v>
      </c>
      <c r="HG145" s="330" t="e">
        <f t="shared" si="316"/>
        <v>#N/A</v>
      </c>
      <c r="HH145" s="330" t="e">
        <f t="shared" si="317"/>
        <v>#N/A</v>
      </c>
      <c r="HI145" s="330" t="e">
        <f t="shared" si="318"/>
        <v>#N/A</v>
      </c>
      <c r="HJ145" s="330" t="e">
        <f t="shared" si="319"/>
        <v>#N/A</v>
      </c>
      <c r="HK145" s="330"/>
      <c r="HL145" s="331">
        <f t="shared" si="465"/>
        <v>0</v>
      </c>
      <c r="HM145" s="325" t="e">
        <f t="shared" si="466"/>
        <v>#N/A</v>
      </c>
      <c r="HN145" s="325">
        <f t="shared" si="467"/>
        <v>0</v>
      </c>
      <c r="HO145" s="325">
        <f t="shared" si="468"/>
        <v>1</v>
      </c>
      <c r="HP145" s="334">
        <f t="shared" si="320"/>
        <v>1193.8</v>
      </c>
      <c r="HQ145" s="325">
        <f t="shared" si="469"/>
        <v>0</v>
      </c>
      <c r="HR145" s="325">
        <f t="shared" si="470"/>
        <v>0</v>
      </c>
      <c r="HS145" s="325">
        <f t="shared" si="471"/>
        <v>0</v>
      </c>
      <c r="HT145" s="325">
        <f t="shared" si="472"/>
        <v>0</v>
      </c>
      <c r="HU145" s="325">
        <f t="shared" si="473"/>
        <v>0</v>
      </c>
      <c r="HV145" s="331">
        <f t="shared" si="474"/>
        <v>0</v>
      </c>
      <c r="HW145" s="331">
        <f t="shared" si="475"/>
        <v>0</v>
      </c>
      <c r="HX145" s="331">
        <f t="shared" si="476"/>
        <v>0</v>
      </c>
      <c r="HY145" s="331">
        <f t="shared" si="477"/>
        <v>0</v>
      </c>
      <c r="HZ145" s="331">
        <f t="shared" si="478"/>
        <v>0</v>
      </c>
      <c r="IA145" s="331">
        <f t="shared" si="479"/>
        <v>0</v>
      </c>
      <c r="IB145" s="331">
        <f t="shared" si="480"/>
        <v>0</v>
      </c>
      <c r="IC145" s="331">
        <f t="shared" si="481"/>
        <v>0</v>
      </c>
      <c r="ID145" s="331">
        <f t="shared" si="482"/>
        <v>0</v>
      </c>
      <c r="IE145" s="331">
        <f t="shared" si="483"/>
        <v>0</v>
      </c>
      <c r="IF145" s="331">
        <f t="shared" si="484"/>
        <v>0</v>
      </c>
      <c r="IG145" s="331">
        <f t="shared" si="485"/>
        <v>0</v>
      </c>
      <c r="IH145" s="331">
        <f t="shared" si="486"/>
        <v>0</v>
      </c>
      <c r="II145" s="331">
        <f t="shared" si="487"/>
        <v>0</v>
      </c>
      <c r="IJ145" s="331">
        <f t="shared" si="488"/>
        <v>0</v>
      </c>
      <c r="IK145" s="329"/>
    </row>
    <row r="146" spans="2:245" x14ac:dyDescent="0.3">
      <c r="B146" s="325">
        <f t="shared" si="273"/>
        <v>0</v>
      </c>
      <c r="C146" s="325">
        <v>48</v>
      </c>
      <c r="D146" s="330" t="e">
        <f t="shared" si="274"/>
        <v>#N/A</v>
      </c>
      <c r="E146" s="330" t="e">
        <f t="shared" si="275"/>
        <v>#N/A</v>
      </c>
      <c r="F146" s="330" t="e">
        <f t="shared" si="276"/>
        <v>#N/A</v>
      </c>
      <c r="G146" s="386" t="e">
        <f t="shared" si="104"/>
        <v>#N/A</v>
      </c>
      <c r="H146" s="386" t="e">
        <f t="shared" si="277"/>
        <v>#N/A</v>
      </c>
      <c r="I146" s="330"/>
      <c r="J146" s="331">
        <f t="shared" si="321"/>
        <v>0</v>
      </c>
      <c r="K146" s="325" t="e">
        <f t="shared" si="322"/>
        <v>#N/A</v>
      </c>
      <c r="L146" s="325">
        <f t="shared" si="323"/>
        <v>0</v>
      </c>
      <c r="M146" s="325">
        <f t="shared" si="324"/>
        <v>1</v>
      </c>
      <c r="N146" s="334">
        <f t="shared" si="278"/>
        <v>1219.1999999999998</v>
      </c>
      <c r="O146" s="325">
        <f t="shared" si="325"/>
        <v>0</v>
      </c>
      <c r="P146" s="325">
        <f t="shared" si="326"/>
        <v>0</v>
      </c>
      <c r="Q146" s="325">
        <f t="shared" si="327"/>
        <v>0</v>
      </c>
      <c r="R146" s="325">
        <f t="shared" si="328"/>
        <v>0</v>
      </c>
      <c r="S146" s="325">
        <f t="shared" si="329"/>
        <v>0</v>
      </c>
      <c r="T146" s="331">
        <f t="shared" si="330"/>
        <v>0</v>
      </c>
      <c r="U146" s="331">
        <f t="shared" si="331"/>
        <v>0</v>
      </c>
      <c r="V146" s="331">
        <f t="shared" si="332"/>
        <v>0</v>
      </c>
      <c r="W146" s="331">
        <f t="shared" si="333"/>
        <v>0</v>
      </c>
      <c r="X146" s="331">
        <f t="shared" si="334"/>
        <v>0</v>
      </c>
      <c r="Y146" s="331">
        <f t="shared" si="335"/>
        <v>0</v>
      </c>
      <c r="Z146" s="331">
        <f t="shared" si="336"/>
        <v>0</v>
      </c>
      <c r="AA146" s="331">
        <f t="shared" si="337"/>
        <v>0</v>
      </c>
      <c r="AB146" s="331">
        <f t="shared" si="338"/>
        <v>0</v>
      </c>
      <c r="AC146" s="331">
        <f t="shared" si="339"/>
        <v>0</v>
      </c>
      <c r="AD146" s="331">
        <f t="shared" si="340"/>
        <v>0</v>
      </c>
      <c r="AE146" s="331">
        <f t="shared" si="341"/>
        <v>0</v>
      </c>
      <c r="AF146" s="331">
        <f t="shared" si="342"/>
        <v>0</v>
      </c>
      <c r="AG146" s="331">
        <f t="shared" si="343"/>
        <v>0</v>
      </c>
      <c r="AH146" s="331">
        <f t="shared" si="344"/>
        <v>0</v>
      </c>
      <c r="AI146" s="329"/>
      <c r="AJ146" s="325"/>
      <c r="AK146" s="325">
        <f t="shared" si="279"/>
        <v>0</v>
      </c>
      <c r="AL146" s="325">
        <v>48</v>
      </c>
      <c r="AM146" s="330" t="e">
        <f t="shared" si="280"/>
        <v>#N/A</v>
      </c>
      <c r="AN146" s="330" t="e">
        <f t="shared" si="281"/>
        <v>#N/A</v>
      </c>
      <c r="AO146" s="330" t="e">
        <f t="shared" si="282"/>
        <v>#N/A</v>
      </c>
      <c r="AP146" s="330" t="e">
        <f t="shared" si="283"/>
        <v>#N/A</v>
      </c>
      <c r="AQ146" s="330" t="e">
        <f t="shared" si="284"/>
        <v>#N/A</v>
      </c>
      <c r="AR146" s="330"/>
      <c r="AS146" s="331">
        <f t="shared" si="345"/>
        <v>0</v>
      </c>
      <c r="AT146" s="325" t="e">
        <f t="shared" si="346"/>
        <v>#N/A</v>
      </c>
      <c r="AU146" s="325">
        <f t="shared" si="347"/>
        <v>0</v>
      </c>
      <c r="AV146" s="325">
        <f t="shared" si="348"/>
        <v>1</v>
      </c>
      <c r="AW146" s="334">
        <f t="shared" si="285"/>
        <v>1219.1999999999998</v>
      </c>
      <c r="AX146" s="325">
        <f t="shared" si="349"/>
        <v>0</v>
      </c>
      <c r="AY146" s="325">
        <f t="shared" si="350"/>
        <v>0</v>
      </c>
      <c r="AZ146" s="325">
        <f t="shared" si="351"/>
        <v>0</v>
      </c>
      <c r="BA146" s="325">
        <f t="shared" si="352"/>
        <v>0</v>
      </c>
      <c r="BB146" s="325">
        <f t="shared" si="353"/>
        <v>0</v>
      </c>
      <c r="BC146" s="331">
        <f t="shared" si="354"/>
        <v>0</v>
      </c>
      <c r="BD146" s="331">
        <f t="shared" si="355"/>
        <v>0</v>
      </c>
      <c r="BE146" s="331">
        <f t="shared" si="356"/>
        <v>0</v>
      </c>
      <c r="BF146" s="331">
        <f t="shared" si="357"/>
        <v>0</v>
      </c>
      <c r="BG146" s="331">
        <f t="shared" si="358"/>
        <v>0</v>
      </c>
      <c r="BH146" s="331">
        <f t="shared" si="359"/>
        <v>0</v>
      </c>
      <c r="BI146" s="331">
        <f t="shared" si="360"/>
        <v>0</v>
      </c>
      <c r="BJ146" s="331">
        <f t="shared" si="361"/>
        <v>0</v>
      </c>
      <c r="BK146" s="331">
        <f t="shared" si="362"/>
        <v>0</v>
      </c>
      <c r="BL146" s="331">
        <f t="shared" si="363"/>
        <v>0</v>
      </c>
      <c r="BM146" s="331">
        <f t="shared" si="364"/>
        <v>0</v>
      </c>
      <c r="BN146" s="331">
        <f t="shared" si="365"/>
        <v>0</v>
      </c>
      <c r="BO146" s="331">
        <f t="shared" si="366"/>
        <v>0</v>
      </c>
      <c r="BP146" s="331">
        <f t="shared" si="367"/>
        <v>0</v>
      </c>
      <c r="BQ146" s="331">
        <f t="shared" si="368"/>
        <v>0</v>
      </c>
      <c r="BR146" s="329"/>
      <c r="BS146" s="325"/>
      <c r="BT146" s="325">
        <f t="shared" si="286"/>
        <v>0</v>
      </c>
      <c r="BU146" s="325">
        <v>48</v>
      </c>
      <c r="BV146" s="330" t="e">
        <f t="shared" si="287"/>
        <v>#N/A</v>
      </c>
      <c r="BW146" s="330" t="e">
        <f t="shared" si="288"/>
        <v>#N/A</v>
      </c>
      <c r="BX146" s="330" t="e">
        <f t="shared" si="289"/>
        <v>#N/A</v>
      </c>
      <c r="BY146" s="330" t="e">
        <f t="shared" si="290"/>
        <v>#N/A</v>
      </c>
      <c r="BZ146" s="330" t="e">
        <f t="shared" si="291"/>
        <v>#N/A</v>
      </c>
      <c r="CA146" s="330"/>
      <c r="CB146" s="331">
        <f t="shared" si="369"/>
        <v>0</v>
      </c>
      <c r="CC146" s="325" t="e">
        <f t="shared" si="370"/>
        <v>#N/A</v>
      </c>
      <c r="CD146" s="325">
        <f t="shared" si="371"/>
        <v>0</v>
      </c>
      <c r="CE146" s="325">
        <f t="shared" si="372"/>
        <v>1</v>
      </c>
      <c r="CF146" s="334">
        <f t="shared" si="292"/>
        <v>1219.1999999999998</v>
      </c>
      <c r="CG146" s="325">
        <f t="shared" si="373"/>
        <v>0</v>
      </c>
      <c r="CH146" s="325">
        <f t="shared" si="374"/>
        <v>0</v>
      </c>
      <c r="CI146" s="325">
        <f t="shared" si="375"/>
        <v>0</v>
      </c>
      <c r="CJ146" s="325">
        <f t="shared" si="376"/>
        <v>0</v>
      </c>
      <c r="CK146" s="325">
        <f t="shared" si="377"/>
        <v>0</v>
      </c>
      <c r="CL146" s="331">
        <f t="shared" si="378"/>
        <v>0</v>
      </c>
      <c r="CM146" s="331">
        <f t="shared" si="379"/>
        <v>0</v>
      </c>
      <c r="CN146" s="331">
        <f t="shared" si="380"/>
        <v>0</v>
      </c>
      <c r="CO146" s="331">
        <f t="shared" si="381"/>
        <v>0</v>
      </c>
      <c r="CP146" s="331">
        <f t="shared" si="382"/>
        <v>0</v>
      </c>
      <c r="CQ146" s="331">
        <f t="shared" si="383"/>
        <v>0</v>
      </c>
      <c r="CR146" s="331">
        <f t="shared" si="384"/>
        <v>0</v>
      </c>
      <c r="CS146" s="331">
        <f t="shared" si="385"/>
        <v>0</v>
      </c>
      <c r="CT146" s="331">
        <f t="shared" si="386"/>
        <v>0</v>
      </c>
      <c r="CU146" s="331">
        <f t="shared" si="387"/>
        <v>0</v>
      </c>
      <c r="CV146" s="331">
        <f t="shared" si="388"/>
        <v>0</v>
      </c>
      <c r="CW146" s="331">
        <f t="shared" si="389"/>
        <v>0</v>
      </c>
      <c r="CX146" s="331">
        <f t="shared" si="390"/>
        <v>0</v>
      </c>
      <c r="CY146" s="331">
        <f t="shared" si="391"/>
        <v>0</v>
      </c>
      <c r="CZ146" s="331">
        <f t="shared" si="392"/>
        <v>0</v>
      </c>
      <c r="DA146" s="329"/>
      <c r="DB146" s="325"/>
      <c r="DC146" s="325">
        <f t="shared" si="293"/>
        <v>0</v>
      </c>
      <c r="DD146" s="325">
        <v>48</v>
      </c>
      <c r="DE146" s="330" t="e">
        <f t="shared" si="294"/>
        <v>#N/A</v>
      </c>
      <c r="DF146" s="330" t="e">
        <f t="shared" si="295"/>
        <v>#N/A</v>
      </c>
      <c r="DG146" s="330" t="e">
        <f t="shared" si="296"/>
        <v>#N/A</v>
      </c>
      <c r="DH146" s="330" t="e">
        <f t="shared" si="297"/>
        <v>#N/A</v>
      </c>
      <c r="DI146" s="330" t="e">
        <f t="shared" si="298"/>
        <v>#N/A</v>
      </c>
      <c r="DJ146" s="330"/>
      <c r="DK146" s="331">
        <f t="shared" si="393"/>
        <v>0</v>
      </c>
      <c r="DL146" s="325" t="e">
        <f t="shared" si="394"/>
        <v>#N/A</v>
      </c>
      <c r="DM146" s="325">
        <f t="shared" si="395"/>
        <v>0</v>
      </c>
      <c r="DN146" s="325">
        <f t="shared" si="396"/>
        <v>1</v>
      </c>
      <c r="DO146" s="334">
        <f t="shared" si="299"/>
        <v>1219.1999999999998</v>
      </c>
      <c r="DP146" s="325">
        <f t="shared" si="397"/>
        <v>0</v>
      </c>
      <c r="DQ146" s="325">
        <f t="shared" si="398"/>
        <v>0</v>
      </c>
      <c r="DR146" s="325">
        <f t="shared" si="399"/>
        <v>0</v>
      </c>
      <c r="DS146" s="325">
        <f t="shared" si="400"/>
        <v>0</v>
      </c>
      <c r="DT146" s="325">
        <f t="shared" si="401"/>
        <v>0</v>
      </c>
      <c r="DU146" s="331">
        <f t="shared" si="402"/>
        <v>0</v>
      </c>
      <c r="DV146" s="331">
        <f t="shared" si="403"/>
        <v>0</v>
      </c>
      <c r="DW146" s="331">
        <f t="shared" si="404"/>
        <v>0</v>
      </c>
      <c r="DX146" s="331">
        <f t="shared" si="405"/>
        <v>0</v>
      </c>
      <c r="DY146" s="331">
        <f t="shared" si="406"/>
        <v>0</v>
      </c>
      <c r="DZ146" s="331">
        <f t="shared" si="407"/>
        <v>0</v>
      </c>
      <c r="EA146" s="331">
        <f t="shared" si="408"/>
        <v>0</v>
      </c>
      <c r="EB146" s="331">
        <f t="shared" si="409"/>
        <v>0</v>
      </c>
      <c r="EC146" s="331">
        <f t="shared" si="410"/>
        <v>0</v>
      </c>
      <c r="ED146" s="331">
        <f t="shared" si="411"/>
        <v>0</v>
      </c>
      <c r="EE146" s="331">
        <f t="shared" si="412"/>
        <v>0</v>
      </c>
      <c r="EF146" s="331">
        <f t="shared" si="413"/>
        <v>0</v>
      </c>
      <c r="EG146" s="331">
        <f t="shared" si="414"/>
        <v>0</v>
      </c>
      <c r="EH146" s="331">
        <f t="shared" si="415"/>
        <v>0</v>
      </c>
      <c r="EI146" s="331">
        <f t="shared" si="416"/>
        <v>0</v>
      </c>
      <c r="EJ146" s="329"/>
      <c r="EK146" s="325"/>
      <c r="EL146" s="325">
        <f t="shared" si="300"/>
        <v>0</v>
      </c>
      <c r="EM146" s="325">
        <v>48</v>
      </c>
      <c r="EN146" s="330" t="e">
        <f t="shared" si="301"/>
        <v>#N/A</v>
      </c>
      <c r="EO146" s="330" t="e">
        <f t="shared" si="302"/>
        <v>#N/A</v>
      </c>
      <c r="EP146" s="330" t="e">
        <f t="shared" si="303"/>
        <v>#N/A</v>
      </c>
      <c r="EQ146" s="330" t="e">
        <f t="shared" si="304"/>
        <v>#N/A</v>
      </c>
      <c r="ER146" s="330" t="e">
        <f t="shared" si="305"/>
        <v>#N/A</v>
      </c>
      <c r="ES146" s="330"/>
      <c r="ET146" s="331">
        <f t="shared" si="417"/>
        <v>0</v>
      </c>
      <c r="EU146" s="325" t="e">
        <f t="shared" si="418"/>
        <v>#N/A</v>
      </c>
      <c r="EV146" s="325">
        <f t="shared" si="419"/>
        <v>0</v>
      </c>
      <c r="EW146" s="325">
        <f t="shared" si="420"/>
        <v>1</v>
      </c>
      <c r="EX146" s="334">
        <f t="shared" si="306"/>
        <v>1219.1999999999998</v>
      </c>
      <c r="EY146" s="325">
        <f t="shared" si="421"/>
        <v>0</v>
      </c>
      <c r="EZ146" s="325">
        <f t="shared" si="422"/>
        <v>0</v>
      </c>
      <c r="FA146" s="325">
        <f t="shared" si="423"/>
        <v>0</v>
      </c>
      <c r="FB146" s="325">
        <f t="shared" si="424"/>
        <v>0</v>
      </c>
      <c r="FC146" s="325">
        <f t="shared" si="425"/>
        <v>0</v>
      </c>
      <c r="FD146" s="331">
        <f t="shared" si="426"/>
        <v>0</v>
      </c>
      <c r="FE146" s="331">
        <f t="shared" si="427"/>
        <v>0</v>
      </c>
      <c r="FF146" s="331">
        <f t="shared" si="428"/>
        <v>0</v>
      </c>
      <c r="FG146" s="331">
        <f t="shared" si="429"/>
        <v>0</v>
      </c>
      <c r="FH146" s="331">
        <f t="shared" si="430"/>
        <v>0</v>
      </c>
      <c r="FI146" s="331">
        <f t="shared" si="431"/>
        <v>0</v>
      </c>
      <c r="FJ146" s="331">
        <f t="shared" si="432"/>
        <v>0</v>
      </c>
      <c r="FK146" s="331">
        <f t="shared" si="433"/>
        <v>0</v>
      </c>
      <c r="FL146" s="331">
        <f t="shared" si="434"/>
        <v>0</v>
      </c>
      <c r="FM146" s="331">
        <f t="shared" si="435"/>
        <v>0</v>
      </c>
      <c r="FN146" s="331">
        <f t="shared" si="436"/>
        <v>0</v>
      </c>
      <c r="FO146" s="331">
        <f t="shared" si="437"/>
        <v>0</v>
      </c>
      <c r="FP146" s="331">
        <f t="shared" si="438"/>
        <v>0</v>
      </c>
      <c r="FQ146" s="331">
        <f t="shared" si="439"/>
        <v>0</v>
      </c>
      <c r="FR146" s="331">
        <f t="shared" si="440"/>
        <v>0</v>
      </c>
      <c r="FS146" s="329"/>
      <c r="FT146" s="325"/>
      <c r="FU146" s="325">
        <f t="shared" si="307"/>
        <v>0</v>
      </c>
      <c r="FV146" s="325">
        <v>48</v>
      </c>
      <c r="FW146" s="330" t="e">
        <f t="shared" si="308"/>
        <v>#N/A</v>
      </c>
      <c r="FX146" s="330" t="e">
        <f t="shared" si="309"/>
        <v>#N/A</v>
      </c>
      <c r="FY146" s="330" t="e">
        <f t="shared" si="310"/>
        <v>#N/A</v>
      </c>
      <c r="FZ146" s="330" t="e">
        <f t="shared" si="311"/>
        <v>#N/A</v>
      </c>
      <c r="GA146" s="330" t="e">
        <f t="shared" si="312"/>
        <v>#N/A</v>
      </c>
      <c r="GB146" s="330"/>
      <c r="GC146" s="331">
        <f t="shared" si="441"/>
        <v>0</v>
      </c>
      <c r="GD146" s="325" t="e">
        <f t="shared" si="442"/>
        <v>#N/A</v>
      </c>
      <c r="GE146" s="325">
        <f t="shared" si="443"/>
        <v>0</v>
      </c>
      <c r="GF146" s="325">
        <f t="shared" si="444"/>
        <v>1</v>
      </c>
      <c r="GG146" s="334">
        <f t="shared" si="313"/>
        <v>1219.1999999999998</v>
      </c>
      <c r="GH146" s="325">
        <f t="shared" si="445"/>
        <v>0</v>
      </c>
      <c r="GI146" s="325">
        <f t="shared" si="446"/>
        <v>0</v>
      </c>
      <c r="GJ146" s="325">
        <f t="shared" si="447"/>
        <v>0</v>
      </c>
      <c r="GK146" s="325">
        <f t="shared" si="448"/>
        <v>0</v>
      </c>
      <c r="GL146" s="325">
        <f t="shared" si="449"/>
        <v>0</v>
      </c>
      <c r="GM146" s="331">
        <f t="shared" si="450"/>
        <v>0</v>
      </c>
      <c r="GN146" s="331">
        <f t="shared" si="451"/>
        <v>0</v>
      </c>
      <c r="GO146" s="331">
        <f t="shared" si="452"/>
        <v>0</v>
      </c>
      <c r="GP146" s="331">
        <f t="shared" si="453"/>
        <v>0</v>
      </c>
      <c r="GQ146" s="331">
        <f t="shared" si="454"/>
        <v>0</v>
      </c>
      <c r="GR146" s="331">
        <f t="shared" si="455"/>
        <v>0</v>
      </c>
      <c r="GS146" s="331">
        <f t="shared" si="456"/>
        <v>0</v>
      </c>
      <c r="GT146" s="331">
        <f t="shared" si="457"/>
        <v>0</v>
      </c>
      <c r="GU146" s="331">
        <f t="shared" si="458"/>
        <v>0</v>
      </c>
      <c r="GV146" s="331">
        <f t="shared" si="459"/>
        <v>0</v>
      </c>
      <c r="GW146" s="331">
        <f t="shared" si="460"/>
        <v>0</v>
      </c>
      <c r="GX146" s="331">
        <f t="shared" si="461"/>
        <v>0</v>
      </c>
      <c r="GY146" s="331">
        <f t="shared" si="462"/>
        <v>0</v>
      </c>
      <c r="GZ146" s="331">
        <f t="shared" si="463"/>
        <v>0</v>
      </c>
      <c r="HA146" s="331">
        <f t="shared" si="464"/>
        <v>0</v>
      </c>
      <c r="HB146" s="329"/>
      <c r="HC146" s="325"/>
      <c r="HD146" s="325">
        <f t="shared" si="314"/>
        <v>0</v>
      </c>
      <c r="HE146" s="325">
        <v>48</v>
      </c>
      <c r="HF146" s="330" t="e">
        <f t="shared" si="315"/>
        <v>#N/A</v>
      </c>
      <c r="HG146" s="330" t="e">
        <f t="shared" si="316"/>
        <v>#N/A</v>
      </c>
      <c r="HH146" s="330" t="e">
        <f t="shared" si="317"/>
        <v>#N/A</v>
      </c>
      <c r="HI146" s="330" t="e">
        <f t="shared" si="318"/>
        <v>#N/A</v>
      </c>
      <c r="HJ146" s="330" t="e">
        <f t="shared" si="319"/>
        <v>#N/A</v>
      </c>
      <c r="HK146" s="330"/>
      <c r="HL146" s="331">
        <f t="shared" si="465"/>
        <v>0</v>
      </c>
      <c r="HM146" s="325" t="e">
        <f t="shared" si="466"/>
        <v>#N/A</v>
      </c>
      <c r="HN146" s="325">
        <f t="shared" si="467"/>
        <v>0</v>
      </c>
      <c r="HO146" s="325">
        <f t="shared" si="468"/>
        <v>1</v>
      </c>
      <c r="HP146" s="334">
        <f t="shared" si="320"/>
        <v>1219.1999999999998</v>
      </c>
      <c r="HQ146" s="325">
        <f t="shared" si="469"/>
        <v>0</v>
      </c>
      <c r="HR146" s="325">
        <f t="shared" si="470"/>
        <v>0</v>
      </c>
      <c r="HS146" s="325">
        <f t="shared" si="471"/>
        <v>0</v>
      </c>
      <c r="HT146" s="325">
        <f t="shared" si="472"/>
        <v>0</v>
      </c>
      <c r="HU146" s="325">
        <f t="shared" si="473"/>
        <v>0</v>
      </c>
      <c r="HV146" s="331">
        <f t="shared" si="474"/>
        <v>0</v>
      </c>
      <c r="HW146" s="331">
        <f t="shared" si="475"/>
        <v>0</v>
      </c>
      <c r="HX146" s="331">
        <f t="shared" si="476"/>
        <v>0</v>
      </c>
      <c r="HY146" s="331">
        <f t="shared" si="477"/>
        <v>0</v>
      </c>
      <c r="HZ146" s="331">
        <f t="shared" si="478"/>
        <v>0</v>
      </c>
      <c r="IA146" s="331">
        <f t="shared" si="479"/>
        <v>0</v>
      </c>
      <c r="IB146" s="331">
        <f t="shared" si="480"/>
        <v>0</v>
      </c>
      <c r="IC146" s="331">
        <f t="shared" si="481"/>
        <v>0</v>
      </c>
      <c r="ID146" s="331">
        <f t="shared" si="482"/>
        <v>0</v>
      </c>
      <c r="IE146" s="331">
        <f t="shared" si="483"/>
        <v>0</v>
      </c>
      <c r="IF146" s="331">
        <f t="shared" si="484"/>
        <v>0</v>
      </c>
      <c r="IG146" s="331">
        <f t="shared" si="485"/>
        <v>0</v>
      </c>
      <c r="IH146" s="331">
        <f t="shared" si="486"/>
        <v>0</v>
      </c>
      <c r="II146" s="331">
        <f t="shared" si="487"/>
        <v>0</v>
      </c>
      <c r="IJ146" s="331">
        <f t="shared" si="488"/>
        <v>0</v>
      </c>
      <c r="IK146" s="329"/>
    </row>
    <row r="147" spans="2:245" x14ac:dyDescent="0.3">
      <c r="B147" s="325">
        <f t="shared" si="273"/>
        <v>0</v>
      </c>
      <c r="C147" s="325">
        <v>49</v>
      </c>
      <c r="D147" s="330" t="e">
        <f t="shared" si="274"/>
        <v>#N/A</v>
      </c>
      <c r="E147" s="330" t="e">
        <f t="shared" si="275"/>
        <v>#N/A</v>
      </c>
      <c r="F147" s="330" t="e">
        <f t="shared" si="276"/>
        <v>#N/A</v>
      </c>
      <c r="G147" s="386" t="e">
        <f t="shared" si="104"/>
        <v>#N/A</v>
      </c>
      <c r="H147" s="386" t="e">
        <f t="shared" si="277"/>
        <v>#N/A</v>
      </c>
      <c r="I147" s="330"/>
      <c r="J147" s="331">
        <f t="shared" si="321"/>
        <v>0</v>
      </c>
      <c r="K147" s="325" t="e">
        <f t="shared" si="322"/>
        <v>#N/A</v>
      </c>
      <c r="L147" s="325">
        <f t="shared" si="323"/>
        <v>0</v>
      </c>
      <c r="M147" s="325">
        <f t="shared" si="324"/>
        <v>1</v>
      </c>
      <c r="N147" s="334">
        <f t="shared" si="278"/>
        <v>1244.5999999999999</v>
      </c>
      <c r="O147" s="325">
        <f t="shared" si="325"/>
        <v>0</v>
      </c>
      <c r="P147" s="325">
        <f t="shared" si="326"/>
        <v>0</v>
      </c>
      <c r="Q147" s="325">
        <f t="shared" si="327"/>
        <v>0</v>
      </c>
      <c r="R147" s="325">
        <f t="shared" si="328"/>
        <v>0</v>
      </c>
      <c r="S147" s="325">
        <f t="shared" si="329"/>
        <v>0</v>
      </c>
      <c r="T147" s="331">
        <f t="shared" si="330"/>
        <v>0</v>
      </c>
      <c r="U147" s="331">
        <f t="shared" si="331"/>
        <v>0</v>
      </c>
      <c r="V147" s="331">
        <f t="shared" si="332"/>
        <v>0</v>
      </c>
      <c r="W147" s="331">
        <f t="shared" si="333"/>
        <v>0</v>
      </c>
      <c r="X147" s="331">
        <f t="shared" si="334"/>
        <v>0</v>
      </c>
      <c r="Y147" s="331">
        <f t="shared" si="335"/>
        <v>0</v>
      </c>
      <c r="Z147" s="331">
        <f t="shared" si="336"/>
        <v>0</v>
      </c>
      <c r="AA147" s="331">
        <f t="shared" si="337"/>
        <v>0</v>
      </c>
      <c r="AB147" s="331">
        <f t="shared" si="338"/>
        <v>0</v>
      </c>
      <c r="AC147" s="331">
        <f t="shared" si="339"/>
        <v>0</v>
      </c>
      <c r="AD147" s="331">
        <f t="shared" si="340"/>
        <v>0</v>
      </c>
      <c r="AE147" s="331">
        <f t="shared" si="341"/>
        <v>0</v>
      </c>
      <c r="AF147" s="331">
        <f t="shared" si="342"/>
        <v>0</v>
      </c>
      <c r="AG147" s="331">
        <f t="shared" si="343"/>
        <v>0</v>
      </c>
      <c r="AH147" s="331">
        <f t="shared" si="344"/>
        <v>0</v>
      </c>
      <c r="AI147" s="329"/>
      <c r="AJ147" s="325"/>
      <c r="AK147" s="325">
        <f t="shared" si="279"/>
        <v>0</v>
      </c>
      <c r="AL147" s="325">
        <v>49</v>
      </c>
      <c r="AM147" s="330" t="e">
        <f t="shared" si="280"/>
        <v>#N/A</v>
      </c>
      <c r="AN147" s="330" t="e">
        <f t="shared" si="281"/>
        <v>#N/A</v>
      </c>
      <c r="AO147" s="330" t="e">
        <f t="shared" si="282"/>
        <v>#N/A</v>
      </c>
      <c r="AP147" s="330" t="e">
        <f t="shared" si="283"/>
        <v>#N/A</v>
      </c>
      <c r="AQ147" s="330" t="e">
        <f t="shared" si="284"/>
        <v>#N/A</v>
      </c>
      <c r="AR147" s="330"/>
      <c r="AS147" s="331">
        <f t="shared" si="345"/>
        <v>0</v>
      </c>
      <c r="AT147" s="325" t="e">
        <f t="shared" si="346"/>
        <v>#N/A</v>
      </c>
      <c r="AU147" s="325">
        <f t="shared" si="347"/>
        <v>0</v>
      </c>
      <c r="AV147" s="325">
        <f t="shared" si="348"/>
        <v>1</v>
      </c>
      <c r="AW147" s="334">
        <f t="shared" si="285"/>
        <v>1244.5999999999999</v>
      </c>
      <c r="AX147" s="325">
        <f t="shared" si="349"/>
        <v>0</v>
      </c>
      <c r="AY147" s="325">
        <f t="shared" si="350"/>
        <v>0</v>
      </c>
      <c r="AZ147" s="325">
        <f t="shared" si="351"/>
        <v>0</v>
      </c>
      <c r="BA147" s="325">
        <f t="shared" si="352"/>
        <v>0</v>
      </c>
      <c r="BB147" s="325">
        <f t="shared" si="353"/>
        <v>0</v>
      </c>
      <c r="BC147" s="331">
        <f t="shared" si="354"/>
        <v>0</v>
      </c>
      <c r="BD147" s="331">
        <f t="shared" si="355"/>
        <v>0</v>
      </c>
      <c r="BE147" s="331">
        <f t="shared" si="356"/>
        <v>0</v>
      </c>
      <c r="BF147" s="331">
        <f t="shared" si="357"/>
        <v>0</v>
      </c>
      <c r="BG147" s="331">
        <f t="shared" si="358"/>
        <v>0</v>
      </c>
      <c r="BH147" s="331">
        <f t="shared" si="359"/>
        <v>0</v>
      </c>
      <c r="BI147" s="331">
        <f t="shared" si="360"/>
        <v>0</v>
      </c>
      <c r="BJ147" s="331">
        <f t="shared" si="361"/>
        <v>0</v>
      </c>
      <c r="BK147" s="331">
        <f t="shared" si="362"/>
        <v>0</v>
      </c>
      <c r="BL147" s="331">
        <f t="shared" si="363"/>
        <v>0</v>
      </c>
      <c r="BM147" s="331">
        <f t="shared" si="364"/>
        <v>0</v>
      </c>
      <c r="BN147" s="331">
        <f t="shared" si="365"/>
        <v>0</v>
      </c>
      <c r="BO147" s="331">
        <f t="shared" si="366"/>
        <v>0</v>
      </c>
      <c r="BP147" s="331">
        <f t="shared" si="367"/>
        <v>0</v>
      </c>
      <c r="BQ147" s="331">
        <f t="shared" si="368"/>
        <v>0</v>
      </c>
      <c r="BR147" s="329"/>
      <c r="BS147" s="325"/>
      <c r="BT147" s="325">
        <f t="shared" si="286"/>
        <v>0</v>
      </c>
      <c r="BU147" s="325">
        <v>49</v>
      </c>
      <c r="BV147" s="330" t="e">
        <f t="shared" si="287"/>
        <v>#N/A</v>
      </c>
      <c r="BW147" s="330" t="e">
        <f t="shared" si="288"/>
        <v>#N/A</v>
      </c>
      <c r="BX147" s="330" t="e">
        <f t="shared" si="289"/>
        <v>#N/A</v>
      </c>
      <c r="BY147" s="330" t="e">
        <f t="shared" si="290"/>
        <v>#N/A</v>
      </c>
      <c r="BZ147" s="330" t="e">
        <f t="shared" si="291"/>
        <v>#N/A</v>
      </c>
      <c r="CA147" s="330"/>
      <c r="CB147" s="331">
        <f t="shared" si="369"/>
        <v>0</v>
      </c>
      <c r="CC147" s="325" t="e">
        <f t="shared" si="370"/>
        <v>#N/A</v>
      </c>
      <c r="CD147" s="325">
        <f t="shared" si="371"/>
        <v>0</v>
      </c>
      <c r="CE147" s="325">
        <f t="shared" si="372"/>
        <v>1</v>
      </c>
      <c r="CF147" s="334">
        <f t="shared" si="292"/>
        <v>1244.5999999999999</v>
      </c>
      <c r="CG147" s="325">
        <f t="shared" si="373"/>
        <v>0</v>
      </c>
      <c r="CH147" s="325">
        <f t="shared" si="374"/>
        <v>0</v>
      </c>
      <c r="CI147" s="325">
        <f t="shared" si="375"/>
        <v>0</v>
      </c>
      <c r="CJ147" s="325">
        <f t="shared" si="376"/>
        <v>0</v>
      </c>
      <c r="CK147" s="325">
        <f t="shared" si="377"/>
        <v>0</v>
      </c>
      <c r="CL147" s="331">
        <f t="shared" si="378"/>
        <v>0</v>
      </c>
      <c r="CM147" s="331">
        <f t="shared" si="379"/>
        <v>0</v>
      </c>
      <c r="CN147" s="331">
        <f t="shared" si="380"/>
        <v>0</v>
      </c>
      <c r="CO147" s="331">
        <f t="shared" si="381"/>
        <v>0</v>
      </c>
      <c r="CP147" s="331">
        <f t="shared" si="382"/>
        <v>0</v>
      </c>
      <c r="CQ147" s="331">
        <f t="shared" si="383"/>
        <v>0</v>
      </c>
      <c r="CR147" s="331">
        <f t="shared" si="384"/>
        <v>0</v>
      </c>
      <c r="CS147" s="331">
        <f t="shared" si="385"/>
        <v>0</v>
      </c>
      <c r="CT147" s="331">
        <f t="shared" si="386"/>
        <v>0</v>
      </c>
      <c r="CU147" s="331">
        <f t="shared" si="387"/>
        <v>0</v>
      </c>
      <c r="CV147" s="331">
        <f t="shared" si="388"/>
        <v>0</v>
      </c>
      <c r="CW147" s="331">
        <f t="shared" si="389"/>
        <v>0</v>
      </c>
      <c r="CX147" s="331">
        <f t="shared" si="390"/>
        <v>0</v>
      </c>
      <c r="CY147" s="331">
        <f t="shared" si="391"/>
        <v>0</v>
      </c>
      <c r="CZ147" s="331">
        <f t="shared" si="392"/>
        <v>0</v>
      </c>
      <c r="DA147" s="329"/>
      <c r="DB147" s="325"/>
      <c r="DC147" s="325">
        <f t="shared" si="293"/>
        <v>0</v>
      </c>
      <c r="DD147" s="325">
        <v>49</v>
      </c>
      <c r="DE147" s="330" t="e">
        <f t="shared" si="294"/>
        <v>#N/A</v>
      </c>
      <c r="DF147" s="330" t="e">
        <f t="shared" si="295"/>
        <v>#N/A</v>
      </c>
      <c r="DG147" s="330" t="e">
        <f t="shared" si="296"/>
        <v>#N/A</v>
      </c>
      <c r="DH147" s="330" t="e">
        <f t="shared" si="297"/>
        <v>#N/A</v>
      </c>
      <c r="DI147" s="330" t="e">
        <f t="shared" si="298"/>
        <v>#N/A</v>
      </c>
      <c r="DJ147" s="330"/>
      <c r="DK147" s="331">
        <f t="shared" si="393"/>
        <v>0</v>
      </c>
      <c r="DL147" s="325" t="e">
        <f t="shared" si="394"/>
        <v>#N/A</v>
      </c>
      <c r="DM147" s="325">
        <f t="shared" si="395"/>
        <v>0</v>
      </c>
      <c r="DN147" s="325">
        <f t="shared" si="396"/>
        <v>1</v>
      </c>
      <c r="DO147" s="334">
        <f t="shared" si="299"/>
        <v>1244.5999999999999</v>
      </c>
      <c r="DP147" s="325">
        <f t="shared" si="397"/>
        <v>0</v>
      </c>
      <c r="DQ147" s="325">
        <f t="shared" si="398"/>
        <v>0</v>
      </c>
      <c r="DR147" s="325">
        <f t="shared" si="399"/>
        <v>0</v>
      </c>
      <c r="DS147" s="325">
        <f t="shared" si="400"/>
        <v>0</v>
      </c>
      <c r="DT147" s="325">
        <f t="shared" si="401"/>
        <v>0</v>
      </c>
      <c r="DU147" s="331">
        <f t="shared" si="402"/>
        <v>0</v>
      </c>
      <c r="DV147" s="331">
        <f t="shared" si="403"/>
        <v>0</v>
      </c>
      <c r="DW147" s="331">
        <f t="shared" si="404"/>
        <v>0</v>
      </c>
      <c r="DX147" s="331">
        <f t="shared" si="405"/>
        <v>0</v>
      </c>
      <c r="DY147" s="331">
        <f t="shared" si="406"/>
        <v>0</v>
      </c>
      <c r="DZ147" s="331">
        <f t="shared" si="407"/>
        <v>0</v>
      </c>
      <c r="EA147" s="331">
        <f t="shared" si="408"/>
        <v>0</v>
      </c>
      <c r="EB147" s="331">
        <f t="shared" si="409"/>
        <v>0</v>
      </c>
      <c r="EC147" s="331">
        <f t="shared" si="410"/>
        <v>0</v>
      </c>
      <c r="ED147" s="331">
        <f t="shared" si="411"/>
        <v>0</v>
      </c>
      <c r="EE147" s="331">
        <f t="shared" si="412"/>
        <v>0</v>
      </c>
      <c r="EF147" s="331">
        <f t="shared" si="413"/>
        <v>0</v>
      </c>
      <c r="EG147" s="331">
        <f t="shared" si="414"/>
        <v>0</v>
      </c>
      <c r="EH147" s="331">
        <f t="shared" si="415"/>
        <v>0</v>
      </c>
      <c r="EI147" s="331">
        <f t="shared" si="416"/>
        <v>0</v>
      </c>
      <c r="EJ147" s="329"/>
      <c r="EK147" s="325"/>
      <c r="EL147" s="325">
        <f t="shared" si="300"/>
        <v>0</v>
      </c>
      <c r="EM147" s="325">
        <v>49</v>
      </c>
      <c r="EN147" s="330" t="e">
        <f t="shared" si="301"/>
        <v>#N/A</v>
      </c>
      <c r="EO147" s="330" t="e">
        <f t="shared" si="302"/>
        <v>#N/A</v>
      </c>
      <c r="EP147" s="330" t="e">
        <f t="shared" si="303"/>
        <v>#N/A</v>
      </c>
      <c r="EQ147" s="330" t="e">
        <f t="shared" si="304"/>
        <v>#N/A</v>
      </c>
      <c r="ER147" s="330" t="e">
        <f t="shared" si="305"/>
        <v>#N/A</v>
      </c>
      <c r="ES147" s="330"/>
      <c r="ET147" s="331">
        <f t="shared" si="417"/>
        <v>0</v>
      </c>
      <c r="EU147" s="325" t="e">
        <f t="shared" si="418"/>
        <v>#N/A</v>
      </c>
      <c r="EV147" s="325">
        <f t="shared" si="419"/>
        <v>0</v>
      </c>
      <c r="EW147" s="325">
        <f t="shared" si="420"/>
        <v>1</v>
      </c>
      <c r="EX147" s="334">
        <f t="shared" si="306"/>
        <v>1244.5999999999999</v>
      </c>
      <c r="EY147" s="325">
        <f t="shared" si="421"/>
        <v>0</v>
      </c>
      <c r="EZ147" s="325">
        <f t="shared" si="422"/>
        <v>0</v>
      </c>
      <c r="FA147" s="325">
        <f t="shared" si="423"/>
        <v>0</v>
      </c>
      <c r="FB147" s="325">
        <f t="shared" si="424"/>
        <v>0</v>
      </c>
      <c r="FC147" s="325">
        <f t="shared" si="425"/>
        <v>0</v>
      </c>
      <c r="FD147" s="331">
        <f t="shared" si="426"/>
        <v>0</v>
      </c>
      <c r="FE147" s="331">
        <f t="shared" si="427"/>
        <v>0</v>
      </c>
      <c r="FF147" s="331">
        <f t="shared" si="428"/>
        <v>0</v>
      </c>
      <c r="FG147" s="331">
        <f t="shared" si="429"/>
        <v>0</v>
      </c>
      <c r="FH147" s="331">
        <f t="shared" si="430"/>
        <v>0</v>
      </c>
      <c r="FI147" s="331">
        <f t="shared" si="431"/>
        <v>0</v>
      </c>
      <c r="FJ147" s="331">
        <f t="shared" si="432"/>
        <v>0</v>
      </c>
      <c r="FK147" s="331">
        <f t="shared" si="433"/>
        <v>0</v>
      </c>
      <c r="FL147" s="331">
        <f t="shared" si="434"/>
        <v>0</v>
      </c>
      <c r="FM147" s="331">
        <f t="shared" si="435"/>
        <v>0</v>
      </c>
      <c r="FN147" s="331">
        <f t="shared" si="436"/>
        <v>0</v>
      </c>
      <c r="FO147" s="331">
        <f t="shared" si="437"/>
        <v>0</v>
      </c>
      <c r="FP147" s="331">
        <f t="shared" si="438"/>
        <v>0</v>
      </c>
      <c r="FQ147" s="331">
        <f t="shared" si="439"/>
        <v>0</v>
      </c>
      <c r="FR147" s="331">
        <f t="shared" si="440"/>
        <v>0</v>
      </c>
      <c r="FS147" s="329"/>
      <c r="FT147" s="325"/>
      <c r="FU147" s="325">
        <f t="shared" si="307"/>
        <v>0</v>
      </c>
      <c r="FV147" s="325">
        <v>49</v>
      </c>
      <c r="FW147" s="330" t="e">
        <f t="shared" si="308"/>
        <v>#N/A</v>
      </c>
      <c r="FX147" s="330" t="e">
        <f t="shared" si="309"/>
        <v>#N/A</v>
      </c>
      <c r="FY147" s="330" t="e">
        <f t="shared" si="310"/>
        <v>#N/A</v>
      </c>
      <c r="FZ147" s="330" t="e">
        <f t="shared" si="311"/>
        <v>#N/A</v>
      </c>
      <c r="GA147" s="330" t="e">
        <f t="shared" si="312"/>
        <v>#N/A</v>
      </c>
      <c r="GB147" s="330"/>
      <c r="GC147" s="331">
        <f t="shared" si="441"/>
        <v>0</v>
      </c>
      <c r="GD147" s="325" t="e">
        <f t="shared" si="442"/>
        <v>#N/A</v>
      </c>
      <c r="GE147" s="325">
        <f t="shared" si="443"/>
        <v>0</v>
      </c>
      <c r="GF147" s="325">
        <f t="shared" si="444"/>
        <v>1</v>
      </c>
      <c r="GG147" s="334">
        <f t="shared" si="313"/>
        <v>1244.5999999999999</v>
      </c>
      <c r="GH147" s="325">
        <f t="shared" si="445"/>
        <v>0</v>
      </c>
      <c r="GI147" s="325">
        <f t="shared" si="446"/>
        <v>0</v>
      </c>
      <c r="GJ147" s="325">
        <f t="shared" si="447"/>
        <v>0</v>
      </c>
      <c r="GK147" s="325">
        <f t="shared" si="448"/>
        <v>0</v>
      </c>
      <c r="GL147" s="325">
        <f t="shared" si="449"/>
        <v>0</v>
      </c>
      <c r="GM147" s="331">
        <f t="shared" si="450"/>
        <v>0</v>
      </c>
      <c r="GN147" s="331">
        <f t="shared" si="451"/>
        <v>0</v>
      </c>
      <c r="GO147" s="331">
        <f t="shared" si="452"/>
        <v>0</v>
      </c>
      <c r="GP147" s="331">
        <f t="shared" si="453"/>
        <v>0</v>
      </c>
      <c r="GQ147" s="331">
        <f t="shared" si="454"/>
        <v>0</v>
      </c>
      <c r="GR147" s="331">
        <f t="shared" si="455"/>
        <v>0</v>
      </c>
      <c r="GS147" s="331">
        <f t="shared" si="456"/>
        <v>0</v>
      </c>
      <c r="GT147" s="331">
        <f t="shared" si="457"/>
        <v>0</v>
      </c>
      <c r="GU147" s="331">
        <f t="shared" si="458"/>
        <v>0</v>
      </c>
      <c r="GV147" s="331">
        <f t="shared" si="459"/>
        <v>0</v>
      </c>
      <c r="GW147" s="331">
        <f t="shared" si="460"/>
        <v>0</v>
      </c>
      <c r="GX147" s="331">
        <f t="shared" si="461"/>
        <v>0</v>
      </c>
      <c r="GY147" s="331">
        <f t="shared" si="462"/>
        <v>0</v>
      </c>
      <c r="GZ147" s="331">
        <f t="shared" si="463"/>
        <v>0</v>
      </c>
      <c r="HA147" s="331">
        <f t="shared" si="464"/>
        <v>0</v>
      </c>
      <c r="HB147" s="329"/>
      <c r="HC147" s="325"/>
      <c r="HD147" s="325">
        <f t="shared" si="314"/>
        <v>0</v>
      </c>
      <c r="HE147" s="325">
        <v>49</v>
      </c>
      <c r="HF147" s="330" t="e">
        <f t="shared" si="315"/>
        <v>#N/A</v>
      </c>
      <c r="HG147" s="330" t="e">
        <f t="shared" si="316"/>
        <v>#N/A</v>
      </c>
      <c r="HH147" s="330" t="e">
        <f t="shared" si="317"/>
        <v>#N/A</v>
      </c>
      <c r="HI147" s="330" t="e">
        <f t="shared" si="318"/>
        <v>#N/A</v>
      </c>
      <c r="HJ147" s="330" t="e">
        <f t="shared" si="319"/>
        <v>#N/A</v>
      </c>
      <c r="HK147" s="330"/>
      <c r="HL147" s="331">
        <f t="shared" si="465"/>
        <v>0</v>
      </c>
      <c r="HM147" s="325" t="e">
        <f t="shared" si="466"/>
        <v>#N/A</v>
      </c>
      <c r="HN147" s="325">
        <f t="shared" si="467"/>
        <v>0</v>
      </c>
      <c r="HO147" s="325">
        <f t="shared" si="468"/>
        <v>1</v>
      </c>
      <c r="HP147" s="334">
        <f t="shared" si="320"/>
        <v>1244.5999999999999</v>
      </c>
      <c r="HQ147" s="325">
        <f t="shared" si="469"/>
        <v>0</v>
      </c>
      <c r="HR147" s="325">
        <f t="shared" si="470"/>
        <v>0</v>
      </c>
      <c r="HS147" s="325">
        <f t="shared" si="471"/>
        <v>0</v>
      </c>
      <c r="HT147" s="325">
        <f t="shared" si="472"/>
        <v>0</v>
      </c>
      <c r="HU147" s="325">
        <f t="shared" si="473"/>
        <v>0</v>
      </c>
      <c r="HV147" s="331">
        <f t="shared" si="474"/>
        <v>0</v>
      </c>
      <c r="HW147" s="331">
        <f t="shared" si="475"/>
        <v>0</v>
      </c>
      <c r="HX147" s="331">
        <f t="shared" si="476"/>
        <v>0</v>
      </c>
      <c r="HY147" s="331">
        <f t="shared" si="477"/>
        <v>0</v>
      </c>
      <c r="HZ147" s="331">
        <f t="shared" si="478"/>
        <v>0</v>
      </c>
      <c r="IA147" s="331">
        <f t="shared" si="479"/>
        <v>0</v>
      </c>
      <c r="IB147" s="331">
        <f t="shared" si="480"/>
        <v>0</v>
      </c>
      <c r="IC147" s="331">
        <f t="shared" si="481"/>
        <v>0</v>
      </c>
      <c r="ID147" s="331">
        <f t="shared" si="482"/>
        <v>0</v>
      </c>
      <c r="IE147" s="331">
        <f t="shared" si="483"/>
        <v>0</v>
      </c>
      <c r="IF147" s="331">
        <f t="shared" si="484"/>
        <v>0</v>
      </c>
      <c r="IG147" s="331">
        <f t="shared" si="485"/>
        <v>0</v>
      </c>
      <c r="IH147" s="331">
        <f t="shared" si="486"/>
        <v>0</v>
      </c>
      <c r="II147" s="331">
        <f t="shared" si="487"/>
        <v>0</v>
      </c>
      <c r="IJ147" s="331">
        <f t="shared" si="488"/>
        <v>0</v>
      </c>
      <c r="IK147" s="329"/>
    </row>
    <row r="148" spans="2:245" x14ac:dyDescent="0.3">
      <c r="B148" s="325">
        <f t="shared" si="273"/>
        <v>0</v>
      </c>
      <c r="C148" s="325">
        <v>50</v>
      </c>
      <c r="D148" s="330" t="e">
        <f t="shared" si="274"/>
        <v>#N/A</v>
      </c>
      <c r="E148" s="330" t="e">
        <f t="shared" si="275"/>
        <v>#N/A</v>
      </c>
      <c r="F148" s="330" t="e">
        <f t="shared" si="276"/>
        <v>#N/A</v>
      </c>
      <c r="G148" s="386" t="e">
        <f t="shared" si="104"/>
        <v>#N/A</v>
      </c>
      <c r="H148" s="386" t="e">
        <f t="shared" si="277"/>
        <v>#N/A</v>
      </c>
      <c r="I148" s="330"/>
      <c r="J148" s="331">
        <f t="shared" si="321"/>
        <v>0</v>
      </c>
      <c r="K148" s="325" t="e">
        <f t="shared" si="322"/>
        <v>#N/A</v>
      </c>
      <c r="L148" s="325">
        <f t="shared" si="323"/>
        <v>0</v>
      </c>
      <c r="M148" s="325">
        <f t="shared" si="324"/>
        <v>1</v>
      </c>
      <c r="N148" s="334">
        <f t="shared" si="278"/>
        <v>1270</v>
      </c>
      <c r="O148" s="325">
        <f t="shared" si="325"/>
        <v>0</v>
      </c>
      <c r="P148" s="325">
        <f t="shared" si="326"/>
        <v>0</v>
      </c>
      <c r="Q148" s="325">
        <f t="shared" si="327"/>
        <v>0</v>
      </c>
      <c r="R148" s="325">
        <f t="shared" si="328"/>
        <v>0</v>
      </c>
      <c r="S148" s="325">
        <f t="shared" si="329"/>
        <v>0</v>
      </c>
      <c r="T148" s="331">
        <f t="shared" si="330"/>
        <v>0</v>
      </c>
      <c r="U148" s="331">
        <f t="shared" si="331"/>
        <v>0</v>
      </c>
      <c r="V148" s="331">
        <f t="shared" si="332"/>
        <v>0</v>
      </c>
      <c r="W148" s="331">
        <f t="shared" si="333"/>
        <v>0</v>
      </c>
      <c r="X148" s="331">
        <f t="shared" si="334"/>
        <v>0</v>
      </c>
      <c r="Y148" s="331">
        <f t="shared" si="335"/>
        <v>0</v>
      </c>
      <c r="Z148" s="331">
        <f t="shared" si="336"/>
        <v>0</v>
      </c>
      <c r="AA148" s="331">
        <f t="shared" si="337"/>
        <v>0</v>
      </c>
      <c r="AB148" s="331">
        <f t="shared" si="338"/>
        <v>0</v>
      </c>
      <c r="AC148" s="331">
        <f t="shared" si="339"/>
        <v>0</v>
      </c>
      <c r="AD148" s="331">
        <f t="shared" si="340"/>
        <v>0</v>
      </c>
      <c r="AE148" s="331">
        <f t="shared" si="341"/>
        <v>0</v>
      </c>
      <c r="AF148" s="331">
        <f t="shared" si="342"/>
        <v>0</v>
      </c>
      <c r="AG148" s="331">
        <f t="shared" si="343"/>
        <v>0</v>
      </c>
      <c r="AH148" s="331">
        <f t="shared" si="344"/>
        <v>0</v>
      </c>
      <c r="AI148" s="329"/>
      <c r="AJ148" s="325"/>
      <c r="AK148" s="325">
        <f t="shared" si="279"/>
        <v>0</v>
      </c>
      <c r="AL148" s="325">
        <v>50</v>
      </c>
      <c r="AM148" s="330" t="e">
        <f t="shared" si="280"/>
        <v>#N/A</v>
      </c>
      <c r="AN148" s="330" t="e">
        <f t="shared" si="281"/>
        <v>#N/A</v>
      </c>
      <c r="AO148" s="330" t="e">
        <f t="shared" si="282"/>
        <v>#N/A</v>
      </c>
      <c r="AP148" s="330" t="e">
        <f t="shared" si="283"/>
        <v>#N/A</v>
      </c>
      <c r="AQ148" s="330" t="e">
        <f t="shared" si="284"/>
        <v>#N/A</v>
      </c>
      <c r="AR148" s="330"/>
      <c r="AS148" s="331">
        <f t="shared" si="345"/>
        <v>0</v>
      </c>
      <c r="AT148" s="325" t="e">
        <f t="shared" si="346"/>
        <v>#N/A</v>
      </c>
      <c r="AU148" s="325">
        <f t="shared" si="347"/>
        <v>0</v>
      </c>
      <c r="AV148" s="325">
        <f t="shared" si="348"/>
        <v>1</v>
      </c>
      <c r="AW148" s="334">
        <f t="shared" si="285"/>
        <v>1270</v>
      </c>
      <c r="AX148" s="325">
        <f t="shared" si="349"/>
        <v>0</v>
      </c>
      <c r="AY148" s="325">
        <f t="shared" si="350"/>
        <v>0</v>
      </c>
      <c r="AZ148" s="325">
        <f t="shared" si="351"/>
        <v>0</v>
      </c>
      <c r="BA148" s="325">
        <f t="shared" si="352"/>
        <v>0</v>
      </c>
      <c r="BB148" s="325">
        <f t="shared" si="353"/>
        <v>0</v>
      </c>
      <c r="BC148" s="331">
        <f t="shared" si="354"/>
        <v>0</v>
      </c>
      <c r="BD148" s="331">
        <f t="shared" si="355"/>
        <v>0</v>
      </c>
      <c r="BE148" s="331">
        <f t="shared" si="356"/>
        <v>0</v>
      </c>
      <c r="BF148" s="331">
        <f t="shared" si="357"/>
        <v>0</v>
      </c>
      <c r="BG148" s="331">
        <f t="shared" si="358"/>
        <v>0</v>
      </c>
      <c r="BH148" s="331">
        <f t="shared" si="359"/>
        <v>0</v>
      </c>
      <c r="BI148" s="331">
        <f t="shared" si="360"/>
        <v>0</v>
      </c>
      <c r="BJ148" s="331">
        <f t="shared" si="361"/>
        <v>0</v>
      </c>
      <c r="BK148" s="331">
        <f t="shared" si="362"/>
        <v>0</v>
      </c>
      <c r="BL148" s="331">
        <f t="shared" si="363"/>
        <v>0</v>
      </c>
      <c r="BM148" s="331">
        <f t="shared" si="364"/>
        <v>0</v>
      </c>
      <c r="BN148" s="331">
        <f t="shared" si="365"/>
        <v>0</v>
      </c>
      <c r="BO148" s="331">
        <f t="shared" si="366"/>
        <v>0</v>
      </c>
      <c r="BP148" s="331">
        <f t="shared" si="367"/>
        <v>0</v>
      </c>
      <c r="BQ148" s="331">
        <f t="shared" si="368"/>
        <v>0</v>
      </c>
      <c r="BR148" s="329"/>
      <c r="BS148" s="325"/>
      <c r="BT148" s="325">
        <f t="shared" si="286"/>
        <v>0</v>
      </c>
      <c r="BU148" s="325">
        <v>50</v>
      </c>
      <c r="BV148" s="330" t="e">
        <f t="shared" si="287"/>
        <v>#N/A</v>
      </c>
      <c r="BW148" s="330" t="e">
        <f t="shared" si="288"/>
        <v>#N/A</v>
      </c>
      <c r="BX148" s="330" t="e">
        <f t="shared" si="289"/>
        <v>#N/A</v>
      </c>
      <c r="BY148" s="330" t="e">
        <f t="shared" si="290"/>
        <v>#N/A</v>
      </c>
      <c r="BZ148" s="330" t="e">
        <f t="shared" si="291"/>
        <v>#N/A</v>
      </c>
      <c r="CA148" s="330"/>
      <c r="CB148" s="331">
        <f t="shared" si="369"/>
        <v>0</v>
      </c>
      <c r="CC148" s="325" t="e">
        <f t="shared" si="370"/>
        <v>#N/A</v>
      </c>
      <c r="CD148" s="325">
        <f t="shared" si="371"/>
        <v>0</v>
      </c>
      <c r="CE148" s="325">
        <f t="shared" si="372"/>
        <v>1</v>
      </c>
      <c r="CF148" s="334">
        <f t="shared" si="292"/>
        <v>1270</v>
      </c>
      <c r="CG148" s="325">
        <f t="shared" si="373"/>
        <v>0</v>
      </c>
      <c r="CH148" s="325">
        <f t="shared" si="374"/>
        <v>0</v>
      </c>
      <c r="CI148" s="325">
        <f t="shared" si="375"/>
        <v>0</v>
      </c>
      <c r="CJ148" s="325">
        <f t="shared" si="376"/>
        <v>0</v>
      </c>
      <c r="CK148" s="325">
        <f t="shared" si="377"/>
        <v>0</v>
      </c>
      <c r="CL148" s="331">
        <f t="shared" si="378"/>
        <v>0</v>
      </c>
      <c r="CM148" s="331">
        <f t="shared" si="379"/>
        <v>0</v>
      </c>
      <c r="CN148" s="331">
        <f t="shared" si="380"/>
        <v>0</v>
      </c>
      <c r="CO148" s="331">
        <f t="shared" si="381"/>
        <v>0</v>
      </c>
      <c r="CP148" s="331">
        <f t="shared" si="382"/>
        <v>0</v>
      </c>
      <c r="CQ148" s="331">
        <f t="shared" si="383"/>
        <v>0</v>
      </c>
      <c r="CR148" s="331">
        <f t="shared" si="384"/>
        <v>0</v>
      </c>
      <c r="CS148" s="331">
        <f t="shared" si="385"/>
        <v>0</v>
      </c>
      <c r="CT148" s="331">
        <f t="shared" si="386"/>
        <v>0</v>
      </c>
      <c r="CU148" s="331">
        <f t="shared" si="387"/>
        <v>0</v>
      </c>
      <c r="CV148" s="331">
        <f t="shared" si="388"/>
        <v>0</v>
      </c>
      <c r="CW148" s="331">
        <f t="shared" si="389"/>
        <v>0</v>
      </c>
      <c r="CX148" s="331">
        <f t="shared" si="390"/>
        <v>0</v>
      </c>
      <c r="CY148" s="331">
        <f t="shared" si="391"/>
        <v>0</v>
      </c>
      <c r="CZ148" s="331">
        <f t="shared" si="392"/>
        <v>0</v>
      </c>
      <c r="DA148" s="329"/>
      <c r="DB148" s="325"/>
      <c r="DC148" s="325">
        <f t="shared" si="293"/>
        <v>0</v>
      </c>
      <c r="DD148" s="325">
        <v>50</v>
      </c>
      <c r="DE148" s="330" t="e">
        <f t="shared" si="294"/>
        <v>#N/A</v>
      </c>
      <c r="DF148" s="330" t="e">
        <f t="shared" si="295"/>
        <v>#N/A</v>
      </c>
      <c r="DG148" s="330" t="e">
        <f t="shared" si="296"/>
        <v>#N/A</v>
      </c>
      <c r="DH148" s="330" t="e">
        <f t="shared" si="297"/>
        <v>#N/A</v>
      </c>
      <c r="DI148" s="330" t="e">
        <f t="shared" si="298"/>
        <v>#N/A</v>
      </c>
      <c r="DJ148" s="330"/>
      <c r="DK148" s="331">
        <f t="shared" si="393"/>
        <v>0</v>
      </c>
      <c r="DL148" s="325" t="e">
        <f t="shared" si="394"/>
        <v>#N/A</v>
      </c>
      <c r="DM148" s="325">
        <f t="shared" si="395"/>
        <v>0</v>
      </c>
      <c r="DN148" s="325">
        <f t="shared" si="396"/>
        <v>1</v>
      </c>
      <c r="DO148" s="334">
        <f t="shared" si="299"/>
        <v>1270</v>
      </c>
      <c r="DP148" s="325">
        <f t="shared" si="397"/>
        <v>0</v>
      </c>
      <c r="DQ148" s="325">
        <f t="shared" si="398"/>
        <v>0</v>
      </c>
      <c r="DR148" s="325">
        <f t="shared" si="399"/>
        <v>0</v>
      </c>
      <c r="DS148" s="325">
        <f t="shared" si="400"/>
        <v>0</v>
      </c>
      <c r="DT148" s="325">
        <f t="shared" si="401"/>
        <v>0</v>
      </c>
      <c r="DU148" s="331">
        <f t="shared" si="402"/>
        <v>0</v>
      </c>
      <c r="DV148" s="331">
        <f t="shared" si="403"/>
        <v>0</v>
      </c>
      <c r="DW148" s="331">
        <f t="shared" si="404"/>
        <v>0</v>
      </c>
      <c r="DX148" s="331">
        <f t="shared" si="405"/>
        <v>0</v>
      </c>
      <c r="DY148" s="331">
        <f t="shared" si="406"/>
        <v>0</v>
      </c>
      <c r="DZ148" s="331">
        <f t="shared" si="407"/>
        <v>0</v>
      </c>
      <c r="EA148" s="331">
        <f t="shared" si="408"/>
        <v>0</v>
      </c>
      <c r="EB148" s="331">
        <f t="shared" si="409"/>
        <v>0</v>
      </c>
      <c r="EC148" s="331">
        <f t="shared" si="410"/>
        <v>0</v>
      </c>
      <c r="ED148" s="331">
        <f t="shared" si="411"/>
        <v>0</v>
      </c>
      <c r="EE148" s="331">
        <f t="shared" si="412"/>
        <v>0</v>
      </c>
      <c r="EF148" s="331">
        <f t="shared" si="413"/>
        <v>0</v>
      </c>
      <c r="EG148" s="331">
        <f t="shared" si="414"/>
        <v>0</v>
      </c>
      <c r="EH148" s="331">
        <f t="shared" si="415"/>
        <v>0</v>
      </c>
      <c r="EI148" s="331">
        <f t="shared" si="416"/>
        <v>0</v>
      </c>
      <c r="EJ148" s="329"/>
      <c r="EK148" s="325"/>
      <c r="EL148" s="325">
        <f t="shared" si="300"/>
        <v>0</v>
      </c>
      <c r="EM148" s="325">
        <v>50</v>
      </c>
      <c r="EN148" s="330" t="e">
        <f t="shared" si="301"/>
        <v>#N/A</v>
      </c>
      <c r="EO148" s="330" t="e">
        <f t="shared" si="302"/>
        <v>#N/A</v>
      </c>
      <c r="EP148" s="330" t="e">
        <f t="shared" si="303"/>
        <v>#N/A</v>
      </c>
      <c r="EQ148" s="330" t="e">
        <f t="shared" si="304"/>
        <v>#N/A</v>
      </c>
      <c r="ER148" s="330" t="e">
        <f t="shared" si="305"/>
        <v>#N/A</v>
      </c>
      <c r="ES148" s="330"/>
      <c r="ET148" s="331">
        <f t="shared" si="417"/>
        <v>0</v>
      </c>
      <c r="EU148" s="325" t="e">
        <f t="shared" si="418"/>
        <v>#N/A</v>
      </c>
      <c r="EV148" s="325">
        <f t="shared" si="419"/>
        <v>0</v>
      </c>
      <c r="EW148" s="325">
        <f t="shared" si="420"/>
        <v>1</v>
      </c>
      <c r="EX148" s="334">
        <f t="shared" si="306"/>
        <v>1270</v>
      </c>
      <c r="EY148" s="325">
        <f t="shared" si="421"/>
        <v>0</v>
      </c>
      <c r="EZ148" s="325">
        <f t="shared" si="422"/>
        <v>0</v>
      </c>
      <c r="FA148" s="325">
        <f t="shared" si="423"/>
        <v>0</v>
      </c>
      <c r="FB148" s="325">
        <f t="shared" si="424"/>
        <v>0</v>
      </c>
      <c r="FC148" s="325">
        <f t="shared" si="425"/>
        <v>0</v>
      </c>
      <c r="FD148" s="331">
        <f t="shared" si="426"/>
        <v>0</v>
      </c>
      <c r="FE148" s="331">
        <f t="shared" si="427"/>
        <v>0</v>
      </c>
      <c r="FF148" s="331">
        <f t="shared" si="428"/>
        <v>0</v>
      </c>
      <c r="FG148" s="331">
        <f t="shared" si="429"/>
        <v>0</v>
      </c>
      <c r="FH148" s="331">
        <f t="shared" si="430"/>
        <v>0</v>
      </c>
      <c r="FI148" s="331">
        <f t="shared" si="431"/>
        <v>0</v>
      </c>
      <c r="FJ148" s="331">
        <f t="shared" si="432"/>
        <v>0</v>
      </c>
      <c r="FK148" s="331">
        <f t="shared" si="433"/>
        <v>0</v>
      </c>
      <c r="FL148" s="331">
        <f t="shared" si="434"/>
        <v>0</v>
      </c>
      <c r="FM148" s="331">
        <f t="shared" si="435"/>
        <v>0</v>
      </c>
      <c r="FN148" s="331">
        <f t="shared" si="436"/>
        <v>0</v>
      </c>
      <c r="FO148" s="331">
        <f t="shared" si="437"/>
        <v>0</v>
      </c>
      <c r="FP148" s="331">
        <f t="shared" si="438"/>
        <v>0</v>
      </c>
      <c r="FQ148" s="331">
        <f t="shared" si="439"/>
        <v>0</v>
      </c>
      <c r="FR148" s="331">
        <f t="shared" si="440"/>
        <v>0</v>
      </c>
      <c r="FS148" s="329"/>
      <c r="FT148" s="325"/>
      <c r="FU148" s="325">
        <f t="shared" si="307"/>
        <v>0</v>
      </c>
      <c r="FV148" s="325">
        <v>50</v>
      </c>
      <c r="FW148" s="330" t="e">
        <f t="shared" si="308"/>
        <v>#N/A</v>
      </c>
      <c r="FX148" s="330" t="e">
        <f t="shared" si="309"/>
        <v>#N/A</v>
      </c>
      <c r="FY148" s="330" t="e">
        <f t="shared" si="310"/>
        <v>#N/A</v>
      </c>
      <c r="FZ148" s="330" t="e">
        <f t="shared" si="311"/>
        <v>#N/A</v>
      </c>
      <c r="GA148" s="330" t="e">
        <f t="shared" si="312"/>
        <v>#N/A</v>
      </c>
      <c r="GB148" s="330"/>
      <c r="GC148" s="331">
        <f t="shared" si="441"/>
        <v>0</v>
      </c>
      <c r="GD148" s="325" t="e">
        <f t="shared" si="442"/>
        <v>#N/A</v>
      </c>
      <c r="GE148" s="325">
        <f t="shared" si="443"/>
        <v>0</v>
      </c>
      <c r="GF148" s="325">
        <f t="shared" si="444"/>
        <v>1</v>
      </c>
      <c r="GG148" s="334">
        <f t="shared" si="313"/>
        <v>1270</v>
      </c>
      <c r="GH148" s="325">
        <f t="shared" si="445"/>
        <v>0</v>
      </c>
      <c r="GI148" s="325">
        <f t="shared" si="446"/>
        <v>0</v>
      </c>
      <c r="GJ148" s="325">
        <f t="shared" si="447"/>
        <v>0</v>
      </c>
      <c r="GK148" s="325">
        <f t="shared" si="448"/>
        <v>0</v>
      </c>
      <c r="GL148" s="325">
        <f t="shared" si="449"/>
        <v>0</v>
      </c>
      <c r="GM148" s="331">
        <f t="shared" si="450"/>
        <v>0</v>
      </c>
      <c r="GN148" s="331">
        <f t="shared" si="451"/>
        <v>0</v>
      </c>
      <c r="GO148" s="331">
        <f t="shared" si="452"/>
        <v>0</v>
      </c>
      <c r="GP148" s="331">
        <f t="shared" si="453"/>
        <v>0</v>
      </c>
      <c r="GQ148" s="331">
        <f t="shared" si="454"/>
        <v>0</v>
      </c>
      <c r="GR148" s="331">
        <f t="shared" si="455"/>
        <v>0</v>
      </c>
      <c r="GS148" s="331">
        <f t="shared" si="456"/>
        <v>0</v>
      </c>
      <c r="GT148" s="331">
        <f t="shared" si="457"/>
        <v>0</v>
      </c>
      <c r="GU148" s="331">
        <f t="shared" si="458"/>
        <v>0</v>
      </c>
      <c r="GV148" s="331">
        <f t="shared" si="459"/>
        <v>0</v>
      </c>
      <c r="GW148" s="331">
        <f t="shared" si="460"/>
        <v>0</v>
      </c>
      <c r="GX148" s="331">
        <f t="shared" si="461"/>
        <v>0</v>
      </c>
      <c r="GY148" s="331">
        <f t="shared" si="462"/>
        <v>0</v>
      </c>
      <c r="GZ148" s="331">
        <f t="shared" si="463"/>
        <v>0</v>
      </c>
      <c r="HA148" s="331">
        <f t="shared" si="464"/>
        <v>0</v>
      </c>
      <c r="HB148" s="329"/>
      <c r="HC148" s="325"/>
      <c r="HD148" s="325">
        <f t="shared" si="314"/>
        <v>0</v>
      </c>
      <c r="HE148" s="325">
        <v>50</v>
      </c>
      <c r="HF148" s="330" t="e">
        <f t="shared" si="315"/>
        <v>#N/A</v>
      </c>
      <c r="HG148" s="330" t="e">
        <f t="shared" si="316"/>
        <v>#N/A</v>
      </c>
      <c r="HH148" s="330" t="e">
        <f t="shared" si="317"/>
        <v>#N/A</v>
      </c>
      <c r="HI148" s="330" t="e">
        <f t="shared" si="318"/>
        <v>#N/A</v>
      </c>
      <c r="HJ148" s="330" t="e">
        <f t="shared" si="319"/>
        <v>#N/A</v>
      </c>
      <c r="HK148" s="330"/>
      <c r="HL148" s="331">
        <f t="shared" si="465"/>
        <v>0</v>
      </c>
      <c r="HM148" s="325" t="e">
        <f t="shared" si="466"/>
        <v>#N/A</v>
      </c>
      <c r="HN148" s="325">
        <f t="shared" si="467"/>
        <v>0</v>
      </c>
      <c r="HO148" s="325">
        <f t="shared" si="468"/>
        <v>1</v>
      </c>
      <c r="HP148" s="334">
        <f t="shared" si="320"/>
        <v>1270</v>
      </c>
      <c r="HQ148" s="325">
        <f t="shared" si="469"/>
        <v>0</v>
      </c>
      <c r="HR148" s="325">
        <f t="shared" si="470"/>
        <v>0</v>
      </c>
      <c r="HS148" s="325">
        <f t="shared" si="471"/>
        <v>0</v>
      </c>
      <c r="HT148" s="325">
        <f t="shared" si="472"/>
        <v>0</v>
      </c>
      <c r="HU148" s="325">
        <f t="shared" si="473"/>
        <v>0</v>
      </c>
      <c r="HV148" s="331">
        <f t="shared" si="474"/>
        <v>0</v>
      </c>
      <c r="HW148" s="331">
        <f t="shared" si="475"/>
        <v>0</v>
      </c>
      <c r="HX148" s="331">
        <f t="shared" si="476"/>
        <v>0</v>
      </c>
      <c r="HY148" s="331">
        <f t="shared" si="477"/>
        <v>0</v>
      </c>
      <c r="HZ148" s="331">
        <f t="shared" si="478"/>
        <v>0</v>
      </c>
      <c r="IA148" s="331">
        <f t="shared" si="479"/>
        <v>0</v>
      </c>
      <c r="IB148" s="331">
        <f t="shared" si="480"/>
        <v>0</v>
      </c>
      <c r="IC148" s="331">
        <f t="shared" si="481"/>
        <v>0</v>
      </c>
      <c r="ID148" s="331">
        <f t="shared" si="482"/>
        <v>0</v>
      </c>
      <c r="IE148" s="331">
        <f t="shared" si="483"/>
        <v>0</v>
      </c>
      <c r="IF148" s="331">
        <f t="shared" si="484"/>
        <v>0</v>
      </c>
      <c r="IG148" s="331">
        <f t="shared" si="485"/>
        <v>0</v>
      </c>
      <c r="IH148" s="331">
        <f t="shared" si="486"/>
        <v>0</v>
      </c>
      <c r="II148" s="331">
        <f t="shared" si="487"/>
        <v>0</v>
      </c>
      <c r="IJ148" s="331">
        <f t="shared" si="488"/>
        <v>0</v>
      </c>
      <c r="IK148" s="329"/>
    </row>
    <row r="149" spans="2:245" x14ac:dyDescent="0.3">
      <c r="B149" s="325">
        <f t="shared" si="273"/>
        <v>0</v>
      </c>
      <c r="C149" s="325">
        <v>51</v>
      </c>
      <c r="D149" s="330" t="e">
        <f t="shared" si="274"/>
        <v>#N/A</v>
      </c>
      <c r="E149" s="330" t="e">
        <f t="shared" si="275"/>
        <v>#N/A</v>
      </c>
      <c r="F149" s="330" t="e">
        <f t="shared" si="276"/>
        <v>#N/A</v>
      </c>
      <c r="G149" s="386" t="e">
        <f t="shared" si="104"/>
        <v>#N/A</v>
      </c>
      <c r="H149" s="386" t="e">
        <f t="shared" si="277"/>
        <v>#N/A</v>
      </c>
      <c r="I149" s="330"/>
      <c r="J149" s="331">
        <f t="shared" si="321"/>
        <v>0</v>
      </c>
      <c r="K149" s="325" t="e">
        <f t="shared" si="322"/>
        <v>#N/A</v>
      </c>
      <c r="L149" s="325">
        <f t="shared" si="323"/>
        <v>0</v>
      </c>
      <c r="M149" s="325">
        <f t="shared" si="324"/>
        <v>1</v>
      </c>
      <c r="N149" s="334">
        <f t="shared" si="278"/>
        <v>1295.3999999999999</v>
      </c>
      <c r="O149" s="325">
        <f t="shared" si="325"/>
        <v>0</v>
      </c>
      <c r="P149" s="325">
        <f t="shared" si="326"/>
        <v>0</v>
      </c>
      <c r="Q149" s="325">
        <f t="shared" si="327"/>
        <v>0</v>
      </c>
      <c r="R149" s="325">
        <f t="shared" si="328"/>
        <v>0</v>
      </c>
      <c r="S149" s="325">
        <f t="shared" si="329"/>
        <v>0</v>
      </c>
      <c r="T149" s="331">
        <f t="shared" si="330"/>
        <v>0</v>
      </c>
      <c r="U149" s="331">
        <f t="shared" si="331"/>
        <v>0</v>
      </c>
      <c r="V149" s="331">
        <f t="shared" si="332"/>
        <v>0</v>
      </c>
      <c r="W149" s="331">
        <f t="shared" si="333"/>
        <v>0</v>
      </c>
      <c r="X149" s="331">
        <f t="shared" si="334"/>
        <v>0</v>
      </c>
      <c r="Y149" s="331">
        <f t="shared" si="335"/>
        <v>0</v>
      </c>
      <c r="Z149" s="331">
        <f t="shared" si="336"/>
        <v>0</v>
      </c>
      <c r="AA149" s="331">
        <f t="shared" si="337"/>
        <v>0</v>
      </c>
      <c r="AB149" s="331">
        <f t="shared" si="338"/>
        <v>0</v>
      </c>
      <c r="AC149" s="331">
        <f t="shared" si="339"/>
        <v>0</v>
      </c>
      <c r="AD149" s="331">
        <f t="shared" si="340"/>
        <v>0</v>
      </c>
      <c r="AE149" s="331">
        <f t="shared" si="341"/>
        <v>0</v>
      </c>
      <c r="AF149" s="331">
        <f t="shared" si="342"/>
        <v>0</v>
      </c>
      <c r="AG149" s="331">
        <f t="shared" si="343"/>
        <v>0</v>
      </c>
      <c r="AH149" s="331">
        <f t="shared" si="344"/>
        <v>0</v>
      </c>
      <c r="AI149" s="329"/>
      <c r="AJ149" s="325"/>
      <c r="AK149" s="325">
        <f t="shared" si="279"/>
        <v>0</v>
      </c>
      <c r="AL149" s="325">
        <v>51</v>
      </c>
      <c r="AM149" s="330" t="e">
        <f t="shared" si="280"/>
        <v>#N/A</v>
      </c>
      <c r="AN149" s="330" t="e">
        <f t="shared" si="281"/>
        <v>#N/A</v>
      </c>
      <c r="AO149" s="330" t="e">
        <f t="shared" si="282"/>
        <v>#N/A</v>
      </c>
      <c r="AP149" s="330" t="e">
        <f t="shared" si="283"/>
        <v>#N/A</v>
      </c>
      <c r="AQ149" s="330" t="e">
        <f t="shared" si="284"/>
        <v>#N/A</v>
      </c>
      <c r="AR149" s="330"/>
      <c r="AS149" s="331">
        <f t="shared" si="345"/>
        <v>0</v>
      </c>
      <c r="AT149" s="325" t="e">
        <f t="shared" si="346"/>
        <v>#N/A</v>
      </c>
      <c r="AU149" s="325">
        <f t="shared" si="347"/>
        <v>0</v>
      </c>
      <c r="AV149" s="325">
        <f t="shared" si="348"/>
        <v>1</v>
      </c>
      <c r="AW149" s="334">
        <f t="shared" si="285"/>
        <v>1295.3999999999999</v>
      </c>
      <c r="AX149" s="325">
        <f t="shared" si="349"/>
        <v>0</v>
      </c>
      <c r="AY149" s="325">
        <f t="shared" si="350"/>
        <v>0</v>
      </c>
      <c r="AZ149" s="325">
        <f t="shared" si="351"/>
        <v>0</v>
      </c>
      <c r="BA149" s="325">
        <f t="shared" si="352"/>
        <v>0</v>
      </c>
      <c r="BB149" s="325">
        <f t="shared" si="353"/>
        <v>0</v>
      </c>
      <c r="BC149" s="331">
        <f t="shared" si="354"/>
        <v>0</v>
      </c>
      <c r="BD149" s="331">
        <f t="shared" si="355"/>
        <v>0</v>
      </c>
      <c r="BE149" s="331">
        <f t="shared" si="356"/>
        <v>0</v>
      </c>
      <c r="BF149" s="331">
        <f t="shared" si="357"/>
        <v>0</v>
      </c>
      <c r="BG149" s="331">
        <f t="shared" si="358"/>
        <v>0</v>
      </c>
      <c r="BH149" s="331">
        <f t="shared" si="359"/>
        <v>0</v>
      </c>
      <c r="BI149" s="331">
        <f t="shared" si="360"/>
        <v>0</v>
      </c>
      <c r="BJ149" s="331">
        <f t="shared" si="361"/>
        <v>0</v>
      </c>
      <c r="BK149" s="331">
        <f t="shared" si="362"/>
        <v>0</v>
      </c>
      <c r="BL149" s="331">
        <f t="shared" si="363"/>
        <v>0</v>
      </c>
      <c r="BM149" s="331">
        <f t="shared" si="364"/>
        <v>0</v>
      </c>
      <c r="BN149" s="331">
        <f t="shared" si="365"/>
        <v>0</v>
      </c>
      <c r="BO149" s="331">
        <f t="shared" si="366"/>
        <v>0</v>
      </c>
      <c r="BP149" s="331">
        <f t="shared" si="367"/>
        <v>0</v>
      </c>
      <c r="BQ149" s="331">
        <f t="shared" si="368"/>
        <v>0</v>
      </c>
      <c r="BR149" s="329"/>
      <c r="BS149" s="325"/>
      <c r="BT149" s="325">
        <f t="shared" si="286"/>
        <v>0</v>
      </c>
      <c r="BU149" s="325">
        <v>51</v>
      </c>
      <c r="BV149" s="330" t="e">
        <f t="shared" si="287"/>
        <v>#N/A</v>
      </c>
      <c r="BW149" s="330" t="e">
        <f t="shared" si="288"/>
        <v>#N/A</v>
      </c>
      <c r="BX149" s="330" t="e">
        <f t="shared" si="289"/>
        <v>#N/A</v>
      </c>
      <c r="BY149" s="330" t="e">
        <f t="shared" si="290"/>
        <v>#N/A</v>
      </c>
      <c r="BZ149" s="330" t="e">
        <f t="shared" si="291"/>
        <v>#N/A</v>
      </c>
      <c r="CA149" s="330"/>
      <c r="CB149" s="331">
        <f t="shared" si="369"/>
        <v>0</v>
      </c>
      <c r="CC149" s="325" t="e">
        <f t="shared" si="370"/>
        <v>#N/A</v>
      </c>
      <c r="CD149" s="325">
        <f t="shared" si="371"/>
        <v>0</v>
      </c>
      <c r="CE149" s="325">
        <f t="shared" si="372"/>
        <v>1</v>
      </c>
      <c r="CF149" s="334">
        <f t="shared" si="292"/>
        <v>1295.3999999999999</v>
      </c>
      <c r="CG149" s="325">
        <f t="shared" si="373"/>
        <v>0</v>
      </c>
      <c r="CH149" s="325">
        <f t="shared" si="374"/>
        <v>0</v>
      </c>
      <c r="CI149" s="325">
        <f t="shared" si="375"/>
        <v>0</v>
      </c>
      <c r="CJ149" s="325">
        <f t="shared" si="376"/>
        <v>0</v>
      </c>
      <c r="CK149" s="325">
        <f t="shared" si="377"/>
        <v>0</v>
      </c>
      <c r="CL149" s="331">
        <f t="shared" si="378"/>
        <v>0</v>
      </c>
      <c r="CM149" s="331">
        <f t="shared" si="379"/>
        <v>0</v>
      </c>
      <c r="CN149" s="331">
        <f t="shared" si="380"/>
        <v>0</v>
      </c>
      <c r="CO149" s="331">
        <f t="shared" si="381"/>
        <v>0</v>
      </c>
      <c r="CP149" s="331">
        <f t="shared" si="382"/>
        <v>0</v>
      </c>
      <c r="CQ149" s="331">
        <f t="shared" si="383"/>
        <v>0</v>
      </c>
      <c r="CR149" s="331">
        <f t="shared" si="384"/>
        <v>0</v>
      </c>
      <c r="CS149" s="331">
        <f t="shared" si="385"/>
        <v>0</v>
      </c>
      <c r="CT149" s="331">
        <f t="shared" si="386"/>
        <v>0</v>
      </c>
      <c r="CU149" s="331">
        <f t="shared" si="387"/>
        <v>0</v>
      </c>
      <c r="CV149" s="331">
        <f t="shared" si="388"/>
        <v>0</v>
      </c>
      <c r="CW149" s="331">
        <f t="shared" si="389"/>
        <v>0</v>
      </c>
      <c r="CX149" s="331">
        <f t="shared" si="390"/>
        <v>0</v>
      </c>
      <c r="CY149" s="331">
        <f t="shared" si="391"/>
        <v>0</v>
      </c>
      <c r="CZ149" s="331">
        <f t="shared" si="392"/>
        <v>0</v>
      </c>
      <c r="DA149" s="329"/>
      <c r="DB149" s="325"/>
      <c r="DC149" s="325">
        <f t="shared" si="293"/>
        <v>0</v>
      </c>
      <c r="DD149" s="325">
        <v>51</v>
      </c>
      <c r="DE149" s="330" t="e">
        <f t="shared" si="294"/>
        <v>#N/A</v>
      </c>
      <c r="DF149" s="330" t="e">
        <f t="shared" si="295"/>
        <v>#N/A</v>
      </c>
      <c r="DG149" s="330" t="e">
        <f t="shared" si="296"/>
        <v>#N/A</v>
      </c>
      <c r="DH149" s="330" t="e">
        <f t="shared" si="297"/>
        <v>#N/A</v>
      </c>
      <c r="DI149" s="330" t="e">
        <f t="shared" si="298"/>
        <v>#N/A</v>
      </c>
      <c r="DJ149" s="330"/>
      <c r="DK149" s="331">
        <f t="shared" si="393"/>
        <v>0</v>
      </c>
      <c r="DL149" s="325" t="e">
        <f t="shared" si="394"/>
        <v>#N/A</v>
      </c>
      <c r="DM149" s="325">
        <f t="shared" si="395"/>
        <v>0</v>
      </c>
      <c r="DN149" s="325">
        <f t="shared" si="396"/>
        <v>1</v>
      </c>
      <c r="DO149" s="334">
        <f t="shared" si="299"/>
        <v>1295.3999999999999</v>
      </c>
      <c r="DP149" s="325">
        <f t="shared" si="397"/>
        <v>0</v>
      </c>
      <c r="DQ149" s="325">
        <f t="shared" si="398"/>
        <v>0</v>
      </c>
      <c r="DR149" s="325">
        <f t="shared" si="399"/>
        <v>0</v>
      </c>
      <c r="DS149" s="325">
        <f t="shared" si="400"/>
        <v>0</v>
      </c>
      <c r="DT149" s="325">
        <f t="shared" si="401"/>
        <v>0</v>
      </c>
      <c r="DU149" s="331">
        <f t="shared" si="402"/>
        <v>0</v>
      </c>
      <c r="DV149" s="331">
        <f t="shared" si="403"/>
        <v>0</v>
      </c>
      <c r="DW149" s="331">
        <f t="shared" si="404"/>
        <v>0</v>
      </c>
      <c r="DX149" s="331">
        <f t="shared" si="405"/>
        <v>0</v>
      </c>
      <c r="DY149" s="331">
        <f t="shared" si="406"/>
        <v>0</v>
      </c>
      <c r="DZ149" s="331">
        <f t="shared" si="407"/>
        <v>0</v>
      </c>
      <c r="EA149" s="331">
        <f t="shared" si="408"/>
        <v>0</v>
      </c>
      <c r="EB149" s="331">
        <f t="shared" si="409"/>
        <v>0</v>
      </c>
      <c r="EC149" s="331">
        <f t="shared" si="410"/>
        <v>0</v>
      </c>
      <c r="ED149" s="331">
        <f t="shared" si="411"/>
        <v>0</v>
      </c>
      <c r="EE149" s="331">
        <f t="shared" si="412"/>
        <v>0</v>
      </c>
      <c r="EF149" s="331">
        <f t="shared" si="413"/>
        <v>0</v>
      </c>
      <c r="EG149" s="331">
        <f t="shared" si="414"/>
        <v>0</v>
      </c>
      <c r="EH149" s="331">
        <f t="shared" si="415"/>
        <v>0</v>
      </c>
      <c r="EI149" s="331">
        <f t="shared" si="416"/>
        <v>0</v>
      </c>
      <c r="EJ149" s="329"/>
      <c r="EK149" s="325"/>
      <c r="EL149" s="325">
        <f t="shared" si="300"/>
        <v>0</v>
      </c>
      <c r="EM149" s="325">
        <v>51</v>
      </c>
      <c r="EN149" s="330" t="e">
        <f t="shared" si="301"/>
        <v>#N/A</v>
      </c>
      <c r="EO149" s="330" t="e">
        <f t="shared" si="302"/>
        <v>#N/A</v>
      </c>
      <c r="EP149" s="330" t="e">
        <f t="shared" si="303"/>
        <v>#N/A</v>
      </c>
      <c r="EQ149" s="330" t="e">
        <f t="shared" si="304"/>
        <v>#N/A</v>
      </c>
      <c r="ER149" s="330" t="e">
        <f t="shared" si="305"/>
        <v>#N/A</v>
      </c>
      <c r="ES149" s="330"/>
      <c r="ET149" s="331">
        <f t="shared" si="417"/>
        <v>0</v>
      </c>
      <c r="EU149" s="325" t="e">
        <f t="shared" si="418"/>
        <v>#N/A</v>
      </c>
      <c r="EV149" s="325">
        <f t="shared" si="419"/>
        <v>0</v>
      </c>
      <c r="EW149" s="325">
        <f t="shared" si="420"/>
        <v>1</v>
      </c>
      <c r="EX149" s="334">
        <f t="shared" si="306"/>
        <v>1295.3999999999999</v>
      </c>
      <c r="EY149" s="325">
        <f t="shared" si="421"/>
        <v>0</v>
      </c>
      <c r="EZ149" s="325">
        <f t="shared" si="422"/>
        <v>0</v>
      </c>
      <c r="FA149" s="325">
        <f t="shared" si="423"/>
        <v>0</v>
      </c>
      <c r="FB149" s="325">
        <f t="shared" si="424"/>
        <v>0</v>
      </c>
      <c r="FC149" s="325">
        <f t="shared" si="425"/>
        <v>0</v>
      </c>
      <c r="FD149" s="331">
        <f t="shared" si="426"/>
        <v>0</v>
      </c>
      <c r="FE149" s="331">
        <f t="shared" si="427"/>
        <v>0</v>
      </c>
      <c r="FF149" s="331">
        <f t="shared" si="428"/>
        <v>0</v>
      </c>
      <c r="FG149" s="331">
        <f t="shared" si="429"/>
        <v>0</v>
      </c>
      <c r="FH149" s="331">
        <f t="shared" si="430"/>
        <v>0</v>
      </c>
      <c r="FI149" s="331">
        <f t="shared" si="431"/>
        <v>0</v>
      </c>
      <c r="FJ149" s="331">
        <f t="shared" si="432"/>
        <v>0</v>
      </c>
      <c r="FK149" s="331">
        <f t="shared" si="433"/>
        <v>0</v>
      </c>
      <c r="FL149" s="331">
        <f t="shared" si="434"/>
        <v>0</v>
      </c>
      <c r="FM149" s="331">
        <f t="shared" si="435"/>
        <v>0</v>
      </c>
      <c r="FN149" s="331">
        <f t="shared" si="436"/>
        <v>0</v>
      </c>
      <c r="FO149" s="331">
        <f t="shared" si="437"/>
        <v>0</v>
      </c>
      <c r="FP149" s="331">
        <f t="shared" si="438"/>
        <v>0</v>
      </c>
      <c r="FQ149" s="331">
        <f t="shared" si="439"/>
        <v>0</v>
      </c>
      <c r="FR149" s="331">
        <f t="shared" si="440"/>
        <v>0</v>
      </c>
      <c r="FS149" s="329"/>
      <c r="FT149" s="325"/>
      <c r="FU149" s="325">
        <f t="shared" si="307"/>
        <v>0</v>
      </c>
      <c r="FV149" s="325">
        <v>51</v>
      </c>
      <c r="FW149" s="330" t="e">
        <f t="shared" si="308"/>
        <v>#N/A</v>
      </c>
      <c r="FX149" s="330" t="e">
        <f t="shared" si="309"/>
        <v>#N/A</v>
      </c>
      <c r="FY149" s="330" t="e">
        <f t="shared" si="310"/>
        <v>#N/A</v>
      </c>
      <c r="FZ149" s="330" t="e">
        <f t="shared" si="311"/>
        <v>#N/A</v>
      </c>
      <c r="GA149" s="330" t="e">
        <f t="shared" si="312"/>
        <v>#N/A</v>
      </c>
      <c r="GB149" s="330"/>
      <c r="GC149" s="331">
        <f t="shared" si="441"/>
        <v>0</v>
      </c>
      <c r="GD149" s="325" t="e">
        <f t="shared" si="442"/>
        <v>#N/A</v>
      </c>
      <c r="GE149" s="325">
        <f t="shared" si="443"/>
        <v>0</v>
      </c>
      <c r="GF149" s="325">
        <f t="shared" si="444"/>
        <v>1</v>
      </c>
      <c r="GG149" s="334">
        <f t="shared" si="313"/>
        <v>1295.3999999999999</v>
      </c>
      <c r="GH149" s="325">
        <f t="shared" si="445"/>
        <v>0</v>
      </c>
      <c r="GI149" s="325">
        <f t="shared" si="446"/>
        <v>0</v>
      </c>
      <c r="GJ149" s="325">
        <f t="shared" si="447"/>
        <v>0</v>
      </c>
      <c r="GK149" s="325">
        <f t="shared" si="448"/>
        <v>0</v>
      </c>
      <c r="GL149" s="325">
        <f t="shared" si="449"/>
        <v>0</v>
      </c>
      <c r="GM149" s="331">
        <f t="shared" si="450"/>
        <v>0</v>
      </c>
      <c r="GN149" s="331">
        <f t="shared" si="451"/>
        <v>0</v>
      </c>
      <c r="GO149" s="331">
        <f t="shared" si="452"/>
        <v>0</v>
      </c>
      <c r="GP149" s="331">
        <f t="shared" si="453"/>
        <v>0</v>
      </c>
      <c r="GQ149" s="331">
        <f t="shared" si="454"/>
        <v>0</v>
      </c>
      <c r="GR149" s="331">
        <f t="shared" si="455"/>
        <v>0</v>
      </c>
      <c r="GS149" s="331">
        <f t="shared" si="456"/>
        <v>0</v>
      </c>
      <c r="GT149" s="331">
        <f t="shared" si="457"/>
        <v>0</v>
      </c>
      <c r="GU149" s="331">
        <f t="shared" si="458"/>
        <v>0</v>
      </c>
      <c r="GV149" s="331">
        <f t="shared" si="459"/>
        <v>0</v>
      </c>
      <c r="GW149" s="331">
        <f t="shared" si="460"/>
        <v>0</v>
      </c>
      <c r="GX149" s="331">
        <f t="shared" si="461"/>
        <v>0</v>
      </c>
      <c r="GY149" s="331">
        <f t="shared" si="462"/>
        <v>0</v>
      </c>
      <c r="GZ149" s="331">
        <f t="shared" si="463"/>
        <v>0</v>
      </c>
      <c r="HA149" s="331">
        <f t="shared" si="464"/>
        <v>0</v>
      </c>
      <c r="HB149" s="329"/>
      <c r="HC149" s="325"/>
      <c r="HD149" s="325">
        <f t="shared" si="314"/>
        <v>0</v>
      </c>
      <c r="HE149" s="325">
        <v>51</v>
      </c>
      <c r="HF149" s="330" t="e">
        <f t="shared" si="315"/>
        <v>#N/A</v>
      </c>
      <c r="HG149" s="330" t="e">
        <f t="shared" si="316"/>
        <v>#N/A</v>
      </c>
      <c r="HH149" s="330" t="e">
        <f t="shared" si="317"/>
        <v>#N/A</v>
      </c>
      <c r="HI149" s="330" t="e">
        <f t="shared" si="318"/>
        <v>#N/A</v>
      </c>
      <c r="HJ149" s="330" t="e">
        <f t="shared" si="319"/>
        <v>#N/A</v>
      </c>
      <c r="HK149" s="330"/>
      <c r="HL149" s="331">
        <f t="shared" si="465"/>
        <v>0</v>
      </c>
      <c r="HM149" s="325" t="e">
        <f t="shared" si="466"/>
        <v>#N/A</v>
      </c>
      <c r="HN149" s="325">
        <f t="shared" si="467"/>
        <v>0</v>
      </c>
      <c r="HO149" s="325">
        <f t="shared" si="468"/>
        <v>1</v>
      </c>
      <c r="HP149" s="334">
        <f t="shared" si="320"/>
        <v>1295.3999999999999</v>
      </c>
      <c r="HQ149" s="325">
        <f t="shared" si="469"/>
        <v>0</v>
      </c>
      <c r="HR149" s="325">
        <f t="shared" si="470"/>
        <v>0</v>
      </c>
      <c r="HS149" s="325">
        <f t="shared" si="471"/>
        <v>0</v>
      </c>
      <c r="HT149" s="325">
        <f t="shared" si="472"/>
        <v>0</v>
      </c>
      <c r="HU149" s="325">
        <f t="shared" si="473"/>
        <v>0</v>
      </c>
      <c r="HV149" s="331">
        <f t="shared" si="474"/>
        <v>0</v>
      </c>
      <c r="HW149" s="331">
        <f t="shared" si="475"/>
        <v>0</v>
      </c>
      <c r="HX149" s="331">
        <f t="shared" si="476"/>
        <v>0</v>
      </c>
      <c r="HY149" s="331">
        <f t="shared" si="477"/>
        <v>0</v>
      </c>
      <c r="HZ149" s="331">
        <f t="shared" si="478"/>
        <v>0</v>
      </c>
      <c r="IA149" s="331">
        <f t="shared" si="479"/>
        <v>0</v>
      </c>
      <c r="IB149" s="331">
        <f t="shared" si="480"/>
        <v>0</v>
      </c>
      <c r="IC149" s="331">
        <f t="shared" si="481"/>
        <v>0</v>
      </c>
      <c r="ID149" s="331">
        <f t="shared" si="482"/>
        <v>0</v>
      </c>
      <c r="IE149" s="331">
        <f t="shared" si="483"/>
        <v>0</v>
      </c>
      <c r="IF149" s="331">
        <f t="shared" si="484"/>
        <v>0</v>
      </c>
      <c r="IG149" s="331">
        <f t="shared" si="485"/>
        <v>0</v>
      </c>
      <c r="IH149" s="331">
        <f t="shared" si="486"/>
        <v>0</v>
      </c>
      <c r="II149" s="331">
        <f t="shared" si="487"/>
        <v>0</v>
      </c>
      <c r="IJ149" s="331">
        <f t="shared" si="488"/>
        <v>0</v>
      </c>
      <c r="IK149" s="329"/>
    </row>
    <row r="150" spans="2:245" x14ac:dyDescent="0.3">
      <c r="B150" s="325">
        <f t="shared" si="273"/>
        <v>0</v>
      </c>
      <c r="C150" s="325">
        <v>52</v>
      </c>
      <c r="D150" s="330" t="e">
        <f t="shared" si="274"/>
        <v>#N/A</v>
      </c>
      <c r="E150" s="330" t="e">
        <f t="shared" si="275"/>
        <v>#N/A</v>
      </c>
      <c r="F150" s="330" t="e">
        <f t="shared" si="276"/>
        <v>#N/A</v>
      </c>
      <c r="G150" s="386" t="e">
        <f t="shared" si="104"/>
        <v>#N/A</v>
      </c>
      <c r="H150" s="386" t="e">
        <f t="shared" si="277"/>
        <v>#N/A</v>
      </c>
      <c r="I150" s="330"/>
      <c r="J150" s="331">
        <f t="shared" si="321"/>
        <v>0</v>
      </c>
      <c r="K150" s="325" t="e">
        <f t="shared" si="322"/>
        <v>#N/A</v>
      </c>
      <c r="L150" s="325">
        <f t="shared" si="323"/>
        <v>0</v>
      </c>
      <c r="M150" s="325">
        <f t="shared" si="324"/>
        <v>1</v>
      </c>
      <c r="N150" s="334">
        <f t="shared" si="278"/>
        <v>1320.8</v>
      </c>
      <c r="O150" s="325">
        <f t="shared" si="325"/>
        <v>0</v>
      </c>
      <c r="P150" s="325">
        <f t="shared" si="326"/>
        <v>0</v>
      </c>
      <c r="Q150" s="325">
        <f t="shared" si="327"/>
        <v>0</v>
      </c>
      <c r="R150" s="325">
        <f t="shared" si="328"/>
        <v>0</v>
      </c>
      <c r="S150" s="325">
        <f t="shared" si="329"/>
        <v>0</v>
      </c>
      <c r="T150" s="331">
        <f t="shared" si="330"/>
        <v>0</v>
      </c>
      <c r="U150" s="331">
        <f t="shared" si="331"/>
        <v>0</v>
      </c>
      <c r="V150" s="331">
        <f t="shared" si="332"/>
        <v>0</v>
      </c>
      <c r="W150" s="331">
        <f t="shared" si="333"/>
        <v>0</v>
      </c>
      <c r="X150" s="331">
        <f t="shared" si="334"/>
        <v>0</v>
      </c>
      <c r="Y150" s="331">
        <f t="shared" si="335"/>
        <v>0</v>
      </c>
      <c r="Z150" s="331">
        <f t="shared" si="336"/>
        <v>0</v>
      </c>
      <c r="AA150" s="331">
        <f t="shared" si="337"/>
        <v>0</v>
      </c>
      <c r="AB150" s="331">
        <f t="shared" si="338"/>
        <v>0</v>
      </c>
      <c r="AC150" s="331">
        <f t="shared" si="339"/>
        <v>0</v>
      </c>
      <c r="AD150" s="331">
        <f t="shared" si="340"/>
        <v>0</v>
      </c>
      <c r="AE150" s="331">
        <f t="shared" si="341"/>
        <v>0</v>
      </c>
      <c r="AF150" s="331">
        <f t="shared" si="342"/>
        <v>0</v>
      </c>
      <c r="AG150" s="331">
        <f t="shared" si="343"/>
        <v>0</v>
      </c>
      <c r="AH150" s="331">
        <f t="shared" si="344"/>
        <v>0</v>
      </c>
      <c r="AI150" s="329"/>
      <c r="AJ150" s="325"/>
      <c r="AK150" s="325">
        <f t="shared" si="279"/>
        <v>0</v>
      </c>
      <c r="AL150" s="325">
        <v>52</v>
      </c>
      <c r="AM150" s="330" t="e">
        <f t="shared" si="280"/>
        <v>#N/A</v>
      </c>
      <c r="AN150" s="330" t="e">
        <f t="shared" si="281"/>
        <v>#N/A</v>
      </c>
      <c r="AO150" s="330" t="e">
        <f t="shared" si="282"/>
        <v>#N/A</v>
      </c>
      <c r="AP150" s="330" t="e">
        <f t="shared" si="283"/>
        <v>#N/A</v>
      </c>
      <c r="AQ150" s="330" t="e">
        <f t="shared" si="284"/>
        <v>#N/A</v>
      </c>
      <c r="AR150" s="330"/>
      <c r="AS150" s="331">
        <f t="shared" si="345"/>
        <v>0</v>
      </c>
      <c r="AT150" s="325" t="e">
        <f t="shared" si="346"/>
        <v>#N/A</v>
      </c>
      <c r="AU150" s="325">
        <f t="shared" si="347"/>
        <v>0</v>
      </c>
      <c r="AV150" s="325">
        <f t="shared" si="348"/>
        <v>1</v>
      </c>
      <c r="AW150" s="334">
        <f t="shared" si="285"/>
        <v>1320.8</v>
      </c>
      <c r="AX150" s="325">
        <f t="shared" si="349"/>
        <v>0</v>
      </c>
      <c r="AY150" s="325">
        <f t="shared" si="350"/>
        <v>0</v>
      </c>
      <c r="AZ150" s="325">
        <f t="shared" si="351"/>
        <v>0</v>
      </c>
      <c r="BA150" s="325">
        <f t="shared" si="352"/>
        <v>0</v>
      </c>
      <c r="BB150" s="325">
        <f t="shared" si="353"/>
        <v>0</v>
      </c>
      <c r="BC150" s="331">
        <f t="shared" si="354"/>
        <v>0</v>
      </c>
      <c r="BD150" s="331">
        <f t="shared" si="355"/>
        <v>0</v>
      </c>
      <c r="BE150" s="331">
        <f t="shared" si="356"/>
        <v>0</v>
      </c>
      <c r="BF150" s="331">
        <f t="shared" si="357"/>
        <v>0</v>
      </c>
      <c r="BG150" s="331">
        <f t="shared" si="358"/>
        <v>0</v>
      </c>
      <c r="BH150" s="331">
        <f t="shared" si="359"/>
        <v>0</v>
      </c>
      <c r="BI150" s="331">
        <f t="shared" si="360"/>
        <v>0</v>
      </c>
      <c r="BJ150" s="331">
        <f t="shared" si="361"/>
        <v>0</v>
      </c>
      <c r="BK150" s="331">
        <f t="shared" si="362"/>
        <v>0</v>
      </c>
      <c r="BL150" s="331">
        <f t="shared" si="363"/>
        <v>0</v>
      </c>
      <c r="BM150" s="331">
        <f t="shared" si="364"/>
        <v>0</v>
      </c>
      <c r="BN150" s="331">
        <f t="shared" si="365"/>
        <v>0</v>
      </c>
      <c r="BO150" s="331">
        <f t="shared" si="366"/>
        <v>0</v>
      </c>
      <c r="BP150" s="331">
        <f t="shared" si="367"/>
        <v>0</v>
      </c>
      <c r="BQ150" s="331">
        <f t="shared" si="368"/>
        <v>0</v>
      </c>
      <c r="BR150" s="329"/>
      <c r="BS150" s="325"/>
      <c r="BT150" s="325">
        <f t="shared" si="286"/>
        <v>0</v>
      </c>
      <c r="BU150" s="325">
        <v>52</v>
      </c>
      <c r="BV150" s="330" t="e">
        <f t="shared" si="287"/>
        <v>#N/A</v>
      </c>
      <c r="BW150" s="330" t="e">
        <f t="shared" si="288"/>
        <v>#N/A</v>
      </c>
      <c r="BX150" s="330" t="e">
        <f t="shared" si="289"/>
        <v>#N/A</v>
      </c>
      <c r="BY150" s="330" t="e">
        <f t="shared" si="290"/>
        <v>#N/A</v>
      </c>
      <c r="BZ150" s="330" t="e">
        <f t="shared" si="291"/>
        <v>#N/A</v>
      </c>
      <c r="CA150" s="330"/>
      <c r="CB150" s="331">
        <f t="shared" si="369"/>
        <v>0</v>
      </c>
      <c r="CC150" s="325" t="e">
        <f t="shared" si="370"/>
        <v>#N/A</v>
      </c>
      <c r="CD150" s="325">
        <f t="shared" si="371"/>
        <v>0</v>
      </c>
      <c r="CE150" s="325">
        <f t="shared" si="372"/>
        <v>1</v>
      </c>
      <c r="CF150" s="334">
        <f t="shared" si="292"/>
        <v>1320.8</v>
      </c>
      <c r="CG150" s="325">
        <f t="shared" si="373"/>
        <v>0</v>
      </c>
      <c r="CH150" s="325">
        <f t="shared" si="374"/>
        <v>0</v>
      </c>
      <c r="CI150" s="325">
        <f t="shared" si="375"/>
        <v>0</v>
      </c>
      <c r="CJ150" s="325">
        <f t="shared" si="376"/>
        <v>0</v>
      </c>
      <c r="CK150" s="325">
        <f t="shared" si="377"/>
        <v>0</v>
      </c>
      <c r="CL150" s="331">
        <f t="shared" si="378"/>
        <v>0</v>
      </c>
      <c r="CM150" s="331">
        <f t="shared" si="379"/>
        <v>0</v>
      </c>
      <c r="CN150" s="331">
        <f t="shared" si="380"/>
        <v>0</v>
      </c>
      <c r="CO150" s="331">
        <f t="shared" si="381"/>
        <v>0</v>
      </c>
      <c r="CP150" s="331">
        <f t="shared" si="382"/>
        <v>0</v>
      </c>
      <c r="CQ150" s="331">
        <f t="shared" si="383"/>
        <v>0</v>
      </c>
      <c r="CR150" s="331">
        <f t="shared" si="384"/>
        <v>0</v>
      </c>
      <c r="CS150" s="331">
        <f t="shared" si="385"/>
        <v>0</v>
      </c>
      <c r="CT150" s="331">
        <f t="shared" si="386"/>
        <v>0</v>
      </c>
      <c r="CU150" s="331">
        <f t="shared" si="387"/>
        <v>0</v>
      </c>
      <c r="CV150" s="331">
        <f t="shared" si="388"/>
        <v>0</v>
      </c>
      <c r="CW150" s="331">
        <f t="shared" si="389"/>
        <v>0</v>
      </c>
      <c r="CX150" s="331">
        <f t="shared" si="390"/>
        <v>0</v>
      </c>
      <c r="CY150" s="331">
        <f t="shared" si="391"/>
        <v>0</v>
      </c>
      <c r="CZ150" s="331">
        <f t="shared" si="392"/>
        <v>0</v>
      </c>
      <c r="DA150" s="329"/>
      <c r="DB150" s="325"/>
      <c r="DC150" s="325">
        <f t="shared" si="293"/>
        <v>0</v>
      </c>
      <c r="DD150" s="325">
        <v>52</v>
      </c>
      <c r="DE150" s="330" t="e">
        <f t="shared" si="294"/>
        <v>#N/A</v>
      </c>
      <c r="DF150" s="330" t="e">
        <f t="shared" si="295"/>
        <v>#N/A</v>
      </c>
      <c r="DG150" s="330" t="e">
        <f t="shared" si="296"/>
        <v>#N/A</v>
      </c>
      <c r="DH150" s="330" t="e">
        <f t="shared" si="297"/>
        <v>#N/A</v>
      </c>
      <c r="DI150" s="330" t="e">
        <f t="shared" si="298"/>
        <v>#N/A</v>
      </c>
      <c r="DJ150" s="330"/>
      <c r="DK150" s="331">
        <f t="shared" si="393"/>
        <v>0</v>
      </c>
      <c r="DL150" s="325" t="e">
        <f t="shared" si="394"/>
        <v>#N/A</v>
      </c>
      <c r="DM150" s="325">
        <f t="shared" si="395"/>
        <v>0</v>
      </c>
      <c r="DN150" s="325">
        <f t="shared" si="396"/>
        <v>1</v>
      </c>
      <c r="DO150" s="334">
        <f t="shared" si="299"/>
        <v>1320.8</v>
      </c>
      <c r="DP150" s="325">
        <f t="shared" si="397"/>
        <v>0</v>
      </c>
      <c r="DQ150" s="325">
        <f t="shared" si="398"/>
        <v>0</v>
      </c>
      <c r="DR150" s="325">
        <f t="shared" si="399"/>
        <v>0</v>
      </c>
      <c r="DS150" s="325">
        <f t="shared" si="400"/>
        <v>0</v>
      </c>
      <c r="DT150" s="325">
        <f t="shared" si="401"/>
        <v>0</v>
      </c>
      <c r="DU150" s="331">
        <f t="shared" si="402"/>
        <v>0</v>
      </c>
      <c r="DV150" s="331">
        <f t="shared" si="403"/>
        <v>0</v>
      </c>
      <c r="DW150" s="331">
        <f t="shared" si="404"/>
        <v>0</v>
      </c>
      <c r="DX150" s="331">
        <f t="shared" si="405"/>
        <v>0</v>
      </c>
      <c r="DY150" s="331">
        <f t="shared" si="406"/>
        <v>0</v>
      </c>
      <c r="DZ150" s="331">
        <f t="shared" si="407"/>
        <v>0</v>
      </c>
      <c r="EA150" s="331">
        <f t="shared" si="408"/>
        <v>0</v>
      </c>
      <c r="EB150" s="331">
        <f t="shared" si="409"/>
        <v>0</v>
      </c>
      <c r="EC150" s="331">
        <f t="shared" si="410"/>
        <v>0</v>
      </c>
      <c r="ED150" s="331">
        <f t="shared" si="411"/>
        <v>0</v>
      </c>
      <c r="EE150" s="331">
        <f t="shared" si="412"/>
        <v>0</v>
      </c>
      <c r="EF150" s="331">
        <f t="shared" si="413"/>
        <v>0</v>
      </c>
      <c r="EG150" s="331">
        <f t="shared" si="414"/>
        <v>0</v>
      </c>
      <c r="EH150" s="331">
        <f t="shared" si="415"/>
        <v>0</v>
      </c>
      <c r="EI150" s="331">
        <f t="shared" si="416"/>
        <v>0</v>
      </c>
      <c r="EJ150" s="329"/>
      <c r="EK150" s="325"/>
      <c r="EL150" s="325">
        <f t="shared" si="300"/>
        <v>0</v>
      </c>
      <c r="EM150" s="325">
        <v>52</v>
      </c>
      <c r="EN150" s="330" t="e">
        <f t="shared" si="301"/>
        <v>#N/A</v>
      </c>
      <c r="EO150" s="330" t="e">
        <f t="shared" si="302"/>
        <v>#N/A</v>
      </c>
      <c r="EP150" s="330" t="e">
        <f t="shared" si="303"/>
        <v>#N/A</v>
      </c>
      <c r="EQ150" s="330" t="e">
        <f t="shared" si="304"/>
        <v>#N/A</v>
      </c>
      <c r="ER150" s="330" t="e">
        <f t="shared" si="305"/>
        <v>#N/A</v>
      </c>
      <c r="ES150" s="330"/>
      <c r="ET150" s="331">
        <f t="shared" si="417"/>
        <v>0</v>
      </c>
      <c r="EU150" s="325" t="e">
        <f t="shared" si="418"/>
        <v>#N/A</v>
      </c>
      <c r="EV150" s="325">
        <f t="shared" si="419"/>
        <v>0</v>
      </c>
      <c r="EW150" s="325">
        <f t="shared" si="420"/>
        <v>1</v>
      </c>
      <c r="EX150" s="334">
        <f t="shared" si="306"/>
        <v>1320.8</v>
      </c>
      <c r="EY150" s="325">
        <f t="shared" si="421"/>
        <v>0</v>
      </c>
      <c r="EZ150" s="325">
        <f t="shared" si="422"/>
        <v>0</v>
      </c>
      <c r="FA150" s="325">
        <f t="shared" si="423"/>
        <v>0</v>
      </c>
      <c r="FB150" s="325">
        <f t="shared" si="424"/>
        <v>0</v>
      </c>
      <c r="FC150" s="325">
        <f t="shared" si="425"/>
        <v>0</v>
      </c>
      <c r="FD150" s="331">
        <f t="shared" si="426"/>
        <v>0</v>
      </c>
      <c r="FE150" s="331">
        <f t="shared" si="427"/>
        <v>0</v>
      </c>
      <c r="FF150" s="331">
        <f t="shared" si="428"/>
        <v>0</v>
      </c>
      <c r="FG150" s="331">
        <f t="shared" si="429"/>
        <v>0</v>
      </c>
      <c r="FH150" s="331">
        <f t="shared" si="430"/>
        <v>0</v>
      </c>
      <c r="FI150" s="331">
        <f t="shared" si="431"/>
        <v>0</v>
      </c>
      <c r="FJ150" s="331">
        <f t="shared" si="432"/>
        <v>0</v>
      </c>
      <c r="FK150" s="331">
        <f t="shared" si="433"/>
        <v>0</v>
      </c>
      <c r="FL150" s="331">
        <f t="shared" si="434"/>
        <v>0</v>
      </c>
      <c r="FM150" s="331">
        <f t="shared" si="435"/>
        <v>0</v>
      </c>
      <c r="FN150" s="331">
        <f t="shared" si="436"/>
        <v>0</v>
      </c>
      <c r="FO150" s="331">
        <f t="shared" si="437"/>
        <v>0</v>
      </c>
      <c r="FP150" s="331">
        <f t="shared" si="438"/>
        <v>0</v>
      </c>
      <c r="FQ150" s="331">
        <f t="shared" si="439"/>
        <v>0</v>
      </c>
      <c r="FR150" s="331">
        <f t="shared" si="440"/>
        <v>0</v>
      </c>
      <c r="FS150" s="329"/>
      <c r="FT150" s="325"/>
      <c r="FU150" s="325">
        <f t="shared" si="307"/>
        <v>0</v>
      </c>
      <c r="FV150" s="325">
        <v>52</v>
      </c>
      <c r="FW150" s="330" t="e">
        <f t="shared" si="308"/>
        <v>#N/A</v>
      </c>
      <c r="FX150" s="330" t="e">
        <f t="shared" si="309"/>
        <v>#N/A</v>
      </c>
      <c r="FY150" s="330" t="e">
        <f t="shared" si="310"/>
        <v>#N/A</v>
      </c>
      <c r="FZ150" s="330" t="e">
        <f t="shared" si="311"/>
        <v>#N/A</v>
      </c>
      <c r="GA150" s="330" t="e">
        <f t="shared" si="312"/>
        <v>#N/A</v>
      </c>
      <c r="GB150" s="330"/>
      <c r="GC150" s="331">
        <f t="shared" si="441"/>
        <v>0</v>
      </c>
      <c r="GD150" s="325" t="e">
        <f t="shared" si="442"/>
        <v>#N/A</v>
      </c>
      <c r="GE150" s="325">
        <f t="shared" si="443"/>
        <v>0</v>
      </c>
      <c r="GF150" s="325">
        <f t="shared" si="444"/>
        <v>1</v>
      </c>
      <c r="GG150" s="334">
        <f t="shared" si="313"/>
        <v>1320.8</v>
      </c>
      <c r="GH150" s="325">
        <f t="shared" si="445"/>
        <v>0</v>
      </c>
      <c r="GI150" s="325">
        <f t="shared" si="446"/>
        <v>0</v>
      </c>
      <c r="GJ150" s="325">
        <f t="shared" si="447"/>
        <v>0</v>
      </c>
      <c r="GK150" s="325">
        <f t="shared" si="448"/>
        <v>0</v>
      </c>
      <c r="GL150" s="325">
        <f t="shared" si="449"/>
        <v>0</v>
      </c>
      <c r="GM150" s="331">
        <f t="shared" si="450"/>
        <v>0</v>
      </c>
      <c r="GN150" s="331">
        <f t="shared" si="451"/>
        <v>0</v>
      </c>
      <c r="GO150" s="331">
        <f t="shared" si="452"/>
        <v>0</v>
      </c>
      <c r="GP150" s="331">
        <f t="shared" si="453"/>
        <v>0</v>
      </c>
      <c r="GQ150" s="331">
        <f t="shared" si="454"/>
        <v>0</v>
      </c>
      <c r="GR150" s="331">
        <f t="shared" si="455"/>
        <v>0</v>
      </c>
      <c r="GS150" s="331">
        <f t="shared" si="456"/>
        <v>0</v>
      </c>
      <c r="GT150" s="331">
        <f t="shared" si="457"/>
        <v>0</v>
      </c>
      <c r="GU150" s="331">
        <f t="shared" si="458"/>
        <v>0</v>
      </c>
      <c r="GV150" s="331">
        <f t="shared" si="459"/>
        <v>0</v>
      </c>
      <c r="GW150" s="331">
        <f t="shared" si="460"/>
        <v>0</v>
      </c>
      <c r="GX150" s="331">
        <f t="shared" si="461"/>
        <v>0</v>
      </c>
      <c r="GY150" s="331">
        <f t="shared" si="462"/>
        <v>0</v>
      </c>
      <c r="GZ150" s="331">
        <f t="shared" si="463"/>
        <v>0</v>
      </c>
      <c r="HA150" s="331">
        <f t="shared" si="464"/>
        <v>0</v>
      </c>
      <c r="HB150" s="329"/>
      <c r="HC150" s="325"/>
      <c r="HD150" s="325">
        <f t="shared" si="314"/>
        <v>0</v>
      </c>
      <c r="HE150" s="325">
        <v>52</v>
      </c>
      <c r="HF150" s="330" t="e">
        <f t="shared" si="315"/>
        <v>#N/A</v>
      </c>
      <c r="HG150" s="330" t="e">
        <f t="shared" si="316"/>
        <v>#N/A</v>
      </c>
      <c r="HH150" s="330" t="e">
        <f t="shared" si="317"/>
        <v>#N/A</v>
      </c>
      <c r="HI150" s="330" t="e">
        <f t="shared" si="318"/>
        <v>#N/A</v>
      </c>
      <c r="HJ150" s="330" t="e">
        <f t="shared" si="319"/>
        <v>#N/A</v>
      </c>
      <c r="HK150" s="330"/>
      <c r="HL150" s="331">
        <f t="shared" si="465"/>
        <v>0</v>
      </c>
      <c r="HM150" s="325" t="e">
        <f t="shared" si="466"/>
        <v>#N/A</v>
      </c>
      <c r="HN150" s="325">
        <f t="shared" si="467"/>
        <v>0</v>
      </c>
      <c r="HO150" s="325">
        <f t="shared" si="468"/>
        <v>1</v>
      </c>
      <c r="HP150" s="334">
        <f t="shared" si="320"/>
        <v>1320.8</v>
      </c>
      <c r="HQ150" s="325">
        <f t="shared" si="469"/>
        <v>0</v>
      </c>
      <c r="HR150" s="325">
        <f t="shared" si="470"/>
        <v>0</v>
      </c>
      <c r="HS150" s="325">
        <f t="shared" si="471"/>
        <v>0</v>
      </c>
      <c r="HT150" s="325">
        <f t="shared" si="472"/>
        <v>0</v>
      </c>
      <c r="HU150" s="325">
        <f t="shared" si="473"/>
        <v>0</v>
      </c>
      <c r="HV150" s="331">
        <f t="shared" si="474"/>
        <v>0</v>
      </c>
      <c r="HW150" s="331">
        <f t="shared" si="475"/>
        <v>0</v>
      </c>
      <c r="HX150" s="331">
        <f t="shared" si="476"/>
        <v>0</v>
      </c>
      <c r="HY150" s="331">
        <f t="shared" si="477"/>
        <v>0</v>
      </c>
      <c r="HZ150" s="331">
        <f t="shared" si="478"/>
        <v>0</v>
      </c>
      <c r="IA150" s="331">
        <f t="shared" si="479"/>
        <v>0</v>
      </c>
      <c r="IB150" s="331">
        <f t="shared" si="480"/>
        <v>0</v>
      </c>
      <c r="IC150" s="331">
        <f t="shared" si="481"/>
        <v>0</v>
      </c>
      <c r="ID150" s="331">
        <f t="shared" si="482"/>
        <v>0</v>
      </c>
      <c r="IE150" s="331">
        <f t="shared" si="483"/>
        <v>0</v>
      </c>
      <c r="IF150" s="331">
        <f t="shared" si="484"/>
        <v>0</v>
      </c>
      <c r="IG150" s="331">
        <f t="shared" si="485"/>
        <v>0</v>
      </c>
      <c r="IH150" s="331">
        <f t="shared" si="486"/>
        <v>0</v>
      </c>
      <c r="II150" s="331">
        <f t="shared" si="487"/>
        <v>0</v>
      </c>
      <c r="IJ150" s="331">
        <f t="shared" si="488"/>
        <v>0</v>
      </c>
      <c r="IK150" s="329"/>
    </row>
    <row r="151" spans="2:245" x14ac:dyDescent="0.3">
      <c r="B151" s="325">
        <f t="shared" si="273"/>
        <v>0</v>
      </c>
      <c r="C151" s="325">
        <v>53</v>
      </c>
      <c r="D151" s="330" t="e">
        <f t="shared" si="274"/>
        <v>#N/A</v>
      </c>
      <c r="E151" s="330" t="e">
        <f t="shared" si="275"/>
        <v>#N/A</v>
      </c>
      <c r="F151" s="330" t="e">
        <f t="shared" si="276"/>
        <v>#N/A</v>
      </c>
      <c r="G151" s="386" t="e">
        <f t="shared" si="104"/>
        <v>#N/A</v>
      </c>
      <c r="H151" s="386" t="e">
        <f t="shared" si="277"/>
        <v>#N/A</v>
      </c>
      <c r="I151" s="330"/>
      <c r="J151" s="331">
        <f t="shared" si="321"/>
        <v>0</v>
      </c>
      <c r="K151" s="325" t="e">
        <f t="shared" si="322"/>
        <v>#N/A</v>
      </c>
      <c r="L151" s="325">
        <f t="shared" si="323"/>
        <v>0</v>
      </c>
      <c r="M151" s="325">
        <f t="shared" si="324"/>
        <v>1</v>
      </c>
      <c r="N151" s="334">
        <f t="shared" si="278"/>
        <v>1346.1999999999998</v>
      </c>
      <c r="O151" s="325">
        <f t="shared" si="325"/>
        <v>0</v>
      </c>
      <c r="P151" s="325">
        <f t="shared" si="326"/>
        <v>0</v>
      </c>
      <c r="Q151" s="325">
        <f t="shared" si="327"/>
        <v>0</v>
      </c>
      <c r="R151" s="325">
        <f t="shared" si="328"/>
        <v>0</v>
      </c>
      <c r="S151" s="325">
        <f t="shared" si="329"/>
        <v>0</v>
      </c>
      <c r="T151" s="331">
        <f t="shared" si="330"/>
        <v>0</v>
      </c>
      <c r="U151" s="331">
        <f t="shared" si="331"/>
        <v>0</v>
      </c>
      <c r="V151" s="331">
        <f t="shared" si="332"/>
        <v>0</v>
      </c>
      <c r="W151" s="331">
        <f t="shared" si="333"/>
        <v>0</v>
      </c>
      <c r="X151" s="331">
        <f t="shared" si="334"/>
        <v>0</v>
      </c>
      <c r="Y151" s="331">
        <f t="shared" si="335"/>
        <v>0</v>
      </c>
      <c r="Z151" s="331">
        <f t="shared" si="336"/>
        <v>0</v>
      </c>
      <c r="AA151" s="331">
        <f t="shared" si="337"/>
        <v>0</v>
      </c>
      <c r="AB151" s="331">
        <f t="shared" si="338"/>
        <v>0</v>
      </c>
      <c r="AC151" s="331">
        <f t="shared" si="339"/>
        <v>0</v>
      </c>
      <c r="AD151" s="331">
        <f t="shared" si="340"/>
        <v>0</v>
      </c>
      <c r="AE151" s="331">
        <f t="shared" si="341"/>
        <v>0</v>
      </c>
      <c r="AF151" s="331">
        <f t="shared" si="342"/>
        <v>0</v>
      </c>
      <c r="AG151" s="331">
        <f t="shared" si="343"/>
        <v>0</v>
      </c>
      <c r="AH151" s="331">
        <f t="shared" si="344"/>
        <v>0</v>
      </c>
      <c r="AI151" s="329"/>
      <c r="AJ151" s="325"/>
      <c r="AK151" s="325">
        <f t="shared" si="279"/>
        <v>0</v>
      </c>
      <c r="AL151" s="325">
        <v>53</v>
      </c>
      <c r="AM151" s="330" t="e">
        <f t="shared" si="280"/>
        <v>#N/A</v>
      </c>
      <c r="AN151" s="330" t="e">
        <f t="shared" si="281"/>
        <v>#N/A</v>
      </c>
      <c r="AO151" s="330" t="e">
        <f t="shared" si="282"/>
        <v>#N/A</v>
      </c>
      <c r="AP151" s="330" t="e">
        <f t="shared" si="283"/>
        <v>#N/A</v>
      </c>
      <c r="AQ151" s="330" t="e">
        <f t="shared" si="284"/>
        <v>#N/A</v>
      </c>
      <c r="AR151" s="330"/>
      <c r="AS151" s="331">
        <f t="shared" si="345"/>
        <v>0</v>
      </c>
      <c r="AT151" s="325" t="e">
        <f t="shared" si="346"/>
        <v>#N/A</v>
      </c>
      <c r="AU151" s="325">
        <f t="shared" si="347"/>
        <v>0</v>
      </c>
      <c r="AV151" s="325">
        <f t="shared" si="348"/>
        <v>1</v>
      </c>
      <c r="AW151" s="334">
        <f t="shared" si="285"/>
        <v>1346.1999999999998</v>
      </c>
      <c r="AX151" s="325">
        <f t="shared" si="349"/>
        <v>0</v>
      </c>
      <c r="AY151" s="325">
        <f t="shared" si="350"/>
        <v>0</v>
      </c>
      <c r="AZ151" s="325">
        <f t="shared" si="351"/>
        <v>0</v>
      </c>
      <c r="BA151" s="325">
        <f t="shared" si="352"/>
        <v>0</v>
      </c>
      <c r="BB151" s="325">
        <f t="shared" si="353"/>
        <v>0</v>
      </c>
      <c r="BC151" s="331">
        <f t="shared" si="354"/>
        <v>0</v>
      </c>
      <c r="BD151" s="331">
        <f t="shared" si="355"/>
        <v>0</v>
      </c>
      <c r="BE151" s="331">
        <f t="shared" si="356"/>
        <v>0</v>
      </c>
      <c r="BF151" s="331">
        <f t="shared" si="357"/>
        <v>0</v>
      </c>
      <c r="BG151" s="331">
        <f t="shared" si="358"/>
        <v>0</v>
      </c>
      <c r="BH151" s="331">
        <f t="shared" si="359"/>
        <v>0</v>
      </c>
      <c r="BI151" s="331">
        <f t="shared" si="360"/>
        <v>0</v>
      </c>
      <c r="BJ151" s="331">
        <f t="shared" si="361"/>
        <v>0</v>
      </c>
      <c r="BK151" s="331">
        <f t="shared" si="362"/>
        <v>0</v>
      </c>
      <c r="BL151" s="331">
        <f t="shared" si="363"/>
        <v>0</v>
      </c>
      <c r="BM151" s="331">
        <f t="shared" si="364"/>
        <v>0</v>
      </c>
      <c r="BN151" s="331">
        <f t="shared" si="365"/>
        <v>0</v>
      </c>
      <c r="BO151" s="331">
        <f t="shared" si="366"/>
        <v>0</v>
      </c>
      <c r="BP151" s="331">
        <f t="shared" si="367"/>
        <v>0</v>
      </c>
      <c r="BQ151" s="331">
        <f t="shared" si="368"/>
        <v>0</v>
      </c>
      <c r="BR151" s="329"/>
      <c r="BS151" s="325"/>
      <c r="BT151" s="325">
        <f t="shared" si="286"/>
        <v>0</v>
      </c>
      <c r="BU151" s="325">
        <v>53</v>
      </c>
      <c r="BV151" s="330" t="e">
        <f t="shared" si="287"/>
        <v>#N/A</v>
      </c>
      <c r="BW151" s="330" t="e">
        <f t="shared" si="288"/>
        <v>#N/A</v>
      </c>
      <c r="BX151" s="330" t="e">
        <f t="shared" si="289"/>
        <v>#N/A</v>
      </c>
      <c r="BY151" s="330" t="e">
        <f t="shared" si="290"/>
        <v>#N/A</v>
      </c>
      <c r="BZ151" s="330" t="e">
        <f t="shared" si="291"/>
        <v>#N/A</v>
      </c>
      <c r="CA151" s="330"/>
      <c r="CB151" s="331">
        <f t="shared" si="369"/>
        <v>0</v>
      </c>
      <c r="CC151" s="325" t="e">
        <f t="shared" si="370"/>
        <v>#N/A</v>
      </c>
      <c r="CD151" s="325">
        <f t="shared" si="371"/>
        <v>0</v>
      </c>
      <c r="CE151" s="325">
        <f t="shared" si="372"/>
        <v>1</v>
      </c>
      <c r="CF151" s="334">
        <f t="shared" si="292"/>
        <v>1346.1999999999998</v>
      </c>
      <c r="CG151" s="325">
        <f t="shared" si="373"/>
        <v>0</v>
      </c>
      <c r="CH151" s="325">
        <f t="shared" si="374"/>
        <v>0</v>
      </c>
      <c r="CI151" s="325">
        <f t="shared" si="375"/>
        <v>0</v>
      </c>
      <c r="CJ151" s="325">
        <f t="shared" si="376"/>
        <v>0</v>
      </c>
      <c r="CK151" s="325">
        <f t="shared" si="377"/>
        <v>0</v>
      </c>
      <c r="CL151" s="331">
        <f t="shared" si="378"/>
        <v>0</v>
      </c>
      <c r="CM151" s="331">
        <f t="shared" si="379"/>
        <v>0</v>
      </c>
      <c r="CN151" s="331">
        <f t="shared" si="380"/>
        <v>0</v>
      </c>
      <c r="CO151" s="331">
        <f t="shared" si="381"/>
        <v>0</v>
      </c>
      <c r="CP151" s="331">
        <f t="shared" si="382"/>
        <v>0</v>
      </c>
      <c r="CQ151" s="331">
        <f t="shared" si="383"/>
        <v>0</v>
      </c>
      <c r="CR151" s="331">
        <f t="shared" si="384"/>
        <v>0</v>
      </c>
      <c r="CS151" s="331">
        <f t="shared" si="385"/>
        <v>0</v>
      </c>
      <c r="CT151" s="331">
        <f t="shared" si="386"/>
        <v>0</v>
      </c>
      <c r="CU151" s="331">
        <f t="shared" si="387"/>
        <v>0</v>
      </c>
      <c r="CV151" s="331">
        <f t="shared" si="388"/>
        <v>0</v>
      </c>
      <c r="CW151" s="331">
        <f t="shared" si="389"/>
        <v>0</v>
      </c>
      <c r="CX151" s="331">
        <f t="shared" si="390"/>
        <v>0</v>
      </c>
      <c r="CY151" s="331">
        <f t="shared" si="391"/>
        <v>0</v>
      </c>
      <c r="CZ151" s="331">
        <f t="shared" si="392"/>
        <v>0</v>
      </c>
      <c r="DA151" s="329"/>
      <c r="DB151" s="325"/>
      <c r="DC151" s="325">
        <f t="shared" si="293"/>
        <v>0</v>
      </c>
      <c r="DD151" s="325">
        <v>53</v>
      </c>
      <c r="DE151" s="330" t="e">
        <f t="shared" si="294"/>
        <v>#N/A</v>
      </c>
      <c r="DF151" s="330" t="e">
        <f t="shared" si="295"/>
        <v>#N/A</v>
      </c>
      <c r="DG151" s="330" t="e">
        <f t="shared" si="296"/>
        <v>#N/A</v>
      </c>
      <c r="DH151" s="330" t="e">
        <f t="shared" si="297"/>
        <v>#N/A</v>
      </c>
      <c r="DI151" s="330" t="e">
        <f t="shared" si="298"/>
        <v>#N/A</v>
      </c>
      <c r="DJ151" s="330"/>
      <c r="DK151" s="331">
        <f t="shared" si="393"/>
        <v>0</v>
      </c>
      <c r="DL151" s="325" t="e">
        <f t="shared" si="394"/>
        <v>#N/A</v>
      </c>
      <c r="DM151" s="325">
        <f t="shared" si="395"/>
        <v>0</v>
      </c>
      <c r="DN151" s="325">
        <f t="shared" si="396"/>
        <v>1</v>
      </c>
      <c r="DO151" s="334">
        <f t="shared" si="299"/>
        <v>1346.1999999999998</v>
      </c>
      <c r="DP151" s="325">
        <f t="shared" si="397"/>
        <v>0</v>
      </c>
      <c r="DQ151" s="325">
        <f t="shared" si="398"/>
        <v>0</v>
      </c>
      <c r="DR151" s="325">
        <f t="shared" si="399"/>
        <v>0</v>
      </c>
      <c r="DS151" s="325">
        <f t="shared" si="400"/>
        <v>0</v>
      </c>
      <c r="DT151" s="325">
        <f t="shared" si="401"/>
        <v>0</v>
      </c>
      <c r="DU151" s="331">
        <f t="shared" si="402"/>
        <v>0</v>
      </c>
      <c r="DV151" s="331">
        <f t="shared" si="403"/>
        <v>0</v>
      </c>
      <c r="DW151" s="331">
        <f t="shared" si="404"/>
        <v>0</v>
      </c>
      <c r="DX151" s="331">
        <f t="shared" si="405"/>
        <v>0</v>
      </c>
      <c r="DY151" s="331">
        <f t="shared" si="406"/>
        <v>0</v>
      </c>
      <c r="DZ151" s="331">
        <f t="shared" si="407"/>
        <v>0</v>
      </c>
      <c r="EA151" s="331">
        <f t="shared" si="408"/>
        <v>0</v>
      </c>
      <c r="EB151" s="331">
        <f t="shared" si="409"/>
        <v>0</v>
      </c>
      <c r="EC151" s="331">
        <f t="shared" si="410"/>
        <v>0</v>
      </c>
      <c r="ED151" s="331">
        <f t="shared" si="411"/>
        <v>0</v>
      </c>
      <c r="EE151" s="331">
        <f t="shared" si="412"/>
        <v>0</v>
      </c>
      <c r="EF151" s="331">
        <f t="shared" si="413"/>
        <v>0</v>
      </c>
      <c r="EG151" s="331">
        <f t="shared" si="414"/>
        <v>0</v>
      </c>
      <c r="EH151" s="331">
        <f t="shared" si="415"/>
        <v>0</v>
      </c>
      <c r="EI151" s="331">
        <f t="shared" si="416"/>
        <v>0</v>
      </c>
      <c r="EJ151" s="329"/>
      <c r="EK151" s="325"/>
      <c r="EL151" s="325">
        <f t="shared" si="300"/>
        <v>0</v>
      </c>
      <c r="EM151" s="325">
        <v>53</v>
      </c>
      <c r="EN151" s="330" t="e">
        <f t="shared" si="301"/>
        <v>#N/A</v>
      </c>
      <c r="EO151" s="330" t="e">
        <f t="shared" si="302"/>
        <v>#N/A</v>
      </c>
      <c r="EP151" s="330" t="e">
        <f t="shared" si="303"/>
        <v>#N/A</v>
      </c>
      <c r="EQ151" s="330" t="e">
        <f t="shared" si="304"/>
        <v>#N/A</v>
      </c>
      <c r="ER151" s="330" t="e">
        <f t="shared" si="305"/>
        <v>#N/A</v>
      </c>
      <c r="ES151" s="330"/>
      <c r="ET151" s="331">
        <f t="shared" si="417"/>
        <v>0</v>
      </c>
      <c r="EU151" s="325" t="e">
        <f t="shared" si="418"/>
        <v>#N/A</v>
      </c>
      <c r="EV151" s="325">
        <f t="shared" si="419"/>
        <v>0</v>
      </c>
      <c r="EW151" s="325">
        <f t="shared" si="420"/>
        <v>1</v>
      </c>
      <c r="EX151" s="334">
        <f t="shared" si="306"/>
        <v>1346.1999999999998</v>
      </c>
      <c r="EY151" s="325">
        <f t="shared" si="421"/>
        <v>0</v>
      </c>
      <c r="EZ151" s="325">
        <f t="shared" si="422"/>
        <v>0</v>
      </c>
      <c r="FA151" s="325">
        <f t="shared" si="423"/>
        <v>0</v>
      </c>
      <c r="FB151" s="325">
        <f t="shared" si="424"/>
        <v>0</v>
      </c>
      <c r="FC151" s="325">
        <f t="shared" si="425"/>
        <v>0</v>
      </c>
      <c r="FD151" s="331">
        <f t="shared" si="426"/>
        <v>0</v>
      </c>
      <c r="FE151" s="331">
        <f t="shared" si="427"/>
        <v>0</v>
      </c>
      <c r="FF151" s="331">
        <f t="shared" si="428"/>
        <v>0</v>
      </c>
      <c r="FG151" s="331">
        <f t="shared" si="429"/>
        <v>0</v>
      </c>
      <c r="FH151" s="331">
        <f t="shared" si="430"/>
        <v>0</v>
      </c>
      <c r="FI151" s="331">
        <f t="shared" si="431"/>
        <v>0</v>
      </c>
      <c r="FJ151" s="331">
        <f t="shared" si="432"/>
        <v>0</v>
      </c>
      <c r="FK151" s="331">
        <f t="shared" si="433"/>
        <v>0</v>
      </c>
      <c r="FL151" s="331">
        <f t="shared" si="434"/>
        <v>0</v>
      </c>
      <c r="FM151" s="331">
        <f t="shared" si="435"/>
        <v>0</v>
      </c>
      <c r="FN151" s="331">
        <f t="shared" si="436"/>
        <v>0</v>
      </c>
      <c r="FO151" s="331">
        <f t="shared" si="437"/>
        <v>0</v>
      </c>
      <c r="FP151" s="331">
        <f t="shared" si="438"/>
        <v>0</v>
      </c>
      <c r="FQ151" s="331">
        <f t="shared" si="439"/>
        <v>0</v>
      </c>
      <c r="FR151" s="331">
        <f t="shared" si="440"/>
        <v>0</v>
      </c>
      <c r="FS151" s="329"/>
      <c r="FT151" s="325"/>
      <c r="FU151" s="325">
        <f t="shared" si="307"/>
        <v>0</v>
      </c>
      <c r="FV151" s="325">
        <v>53</v>
      </c>
      <c r="FW151" s="330" t="e">
        <f t="shared" si="308"/>
        <v>#N/A</v>
      </c>
      <c r="FX151" s="330" t="e">
        <f t="shared" si="309"/>
        <v>#N/A</v>
      </c>
      <c r="FY151" s="330" t="e">
        <f t="shared" si="310"/>
        <v>#N/A</v>
      </c>
      <c r="FZ151" s="330" t="e">
        <f t="shared" si="311"/>
        <v>#N/A</v>
      </c>
      <c r="GA151" s="330" t="e">
        <f t="shared" si="312"/>
        <v>#N/A</v>
      </c>
      <c r="GB151" s="330"/>
      <c r="GC151" s="331">
        <f t="shared" si="441"/>
        <v>0</v>
      </c>
      <c r="GD151" s="325" t="e">
        <f t="shared" si="442"/>
        <v>#N/A</v>
      </c>
      <c r="GE151" s="325">
        <f t="shared" si="443"/>
        <v>0</v>
      </c>
      <c r="GF151" s="325">
        <f t="shared" si="444"/>
        <v>1</v>
      </c>
      <c r="GG151" s="334">
        <f t="shared" si="313"/>
        <v>1346.1999999999998</v>
      </c>
      <c r="GH151" s="325">
        <f t="shared" si="445"/>
        <v>0</v>
      </c>
      <c r="GI151" s="325">
        <f t="shared" si="446"/>
        <v>0</v>
      </c>
      <c r="GJ151" s="325">
        <f t="shared" si="447"/>
        <v>0</v>
      </c>
      <c r="GK151" s="325">
        <f t="shared" si="448"/>
        <v>0</v>
      </c>
      <c r="GL151" s="325">
        <f t="shared" si="449"/>
        <v>0</v>
      </c>
      <c r="GM151" s="331">
        <f t="shared" si="450"/>
        <v>0</v>
      </c>
      <c r="GN151" s="331">
        <f t="shared" si="451"/>
        <v>0</v>
      </c>
      <c r="GO151" s="331">
        <f t="shared" si="452"/>
        <v>0</v>
      </c>
      <c r="GP151" s="331">
        <f t="shared" si="453"/>
        <v>0</v>
      </c>
      <c r="GQ151" s="331">
        <f t="shared" si="454"/>
        <v>0</v>
      </c>
      <c r="GR151" s="331">
        <f t="shared" si="455"/>
        <v>0</v>
      </c>
      <c r="GS151" s="331">
        <f t="shared" si="456"/>
        <v>0</v>
      </c>
      <c r="GT151" s="331">
        <f t="shared" si="457"/>
        <v>0</v>
      </c>
      <c r="GU151" s="331">
        <f t="shared" si="458"/>
        <v>0</v>
      </c>
      <c r="GV151" s="331">
        <f t="shared" si="459"/>
        <v>0</v>
      </c>
      <c r="GW151" s="331">
        <f t="shared" si="460"/>
        <v>0</v>
      </c>
      <c r="GX151" s="331">
        <f t="shared" si="461"/>
        <v>0</v>
      </c>
      <c r="GY151" s="331">
        <f t="shared" si="462"/>
        <v>0</v>
      </c>
      <c r="GZ151" s="331">
        <f t="shared" si="463"/>
        <v>0</v>
      </c>
      <c r="HA151" s="331">
        <f t="shared" si="464"/>
        <v>0</v>
      </c>
      <c r="HB151" s="329"/>
      <c r="HC151" s="325"/>
      <c r="HD151" s="325">
        <f t="shared" si="314"/>
        <v>0</v>
      </c>
      <c r="HE151" s="325">
        <v>53</v>
      </c>
      <c r="HF151" s="330" t="e">
        <f t="shared" si="315"/>
        <v>#N/A</v>
      </c>
      <c r="HG151" s="330" t="e">
        <f t="shared" si="316"/>
        <v>#N/A</v>
      </c>
      <c r="HH151" s="330" t="e">
        <f t="shared" si="317"/>
        <v>#N/A</v>
      </c>
      <c r="HI151" s="330" t="e">
        <f t="shared" si="318"/>
        <v>#N/A</v>
      </c>
      <c r="HJ151" s="330" t="e">
        <f t="shared" si="319"/>
        <v>#N/A</v>
      </c>
      <c r="HK151" s="330"/>
      <c r="HL151" s="331">
        <f t="shared" si="465"/>
        <v>0</v>
      </c>
      <c r="HM151" s="325" t="e">
        <f t="shared" si="466"/>
        <v>#N/A</v>
      </c>
      <c r="HN151" s="325">
        <f t="shared" si="467"/>
        <v>0</v>
      </c>
      <c r="HO151" s="325">
        <f t="shared" si="468"/>
        <v>1</v>
      </c>
      <c r="HP151" s="334">
        <f t="shared" si="320"/>
        <v>1346.1999999999998</v>
      </c>
      <c r="HQ151" s="325">
        <f t="shared" si="469"/>
        <v>0</v>
      </c>
      <c r="HR151" s="325">
        <f t="shared" si="470"/>
        <v>0</v>
      </c>
      <c r="HS151" s="325">
        <f t="shared" si="471"/>
        <v>0</v>
      </c>
      <c r="HT151" s="325">
        <f t="shared" si="472"/>
        <v>0</v>
      </c>
      <c r="HU151" s="325">
        <f t="shared" si="473"/>
        <v>0</v>
      </c>
      <c r="HV151" s="331">
        <f t="shared" si="474"/>
        <v>0</v>
      </c>
      <c r="HW151" s="331">
        <f t="shared" si="475"/>
        <v>0</v>
      </c>
      <c r="HX151" s="331">
        <f t="shared" si="476"/>
        <v>0</v>
      </c>
      <c r="HY151" s="331">
        <f t="shared" si="477"/>
        <v>0</v>
      </c>
      <c r="HZ151" s="331">
        <f t="shared" si="478"/>
        <v>0</v>
      </c>
      <c r="IA151" s="331">
        <f t="shared" si="479"/>
        <v>0</v>
      </c>
      <c r="IB151" s="331">
        <f t="shared" si="480"/>
        <v>0</v>
      </c>
      <c r="IC151" s="331">
        <f t="shared" si="481"/>
        <v>0</v>
      </c>
      <c r="ID151" s="331">
        <f t="shared" si="482"/>
        <v>0</v>
      </c>
      <c r="IE151" s="331">
        <f t="shared" si="483"/>
        <v>0</v>
      </c>
      <c r="IF151" s="331">
        <f t="shared" si="484"/>
        <v>0</v>
      </c>
      <c r="IG151" s="331">
        <f t="shared" si="485"/>
        <v>0</v>
      </c>
      <c r="IH151" s="331">
        <f t="shared" si="486"/>
        <v>0</v>
      </c>
      <c r="II151" s="331">
        <f t="shared" si="487"/>
        <v>0</v>
      </c>
      <c r="IJ151" s="331">
        <f t="shared" si="488"/>
        <v>0</v>
      </c>
      <c r="IK151" s="329"/>
    </row>
    <row r="152" spans="2:245" x14ac:dyDescent="0.3">
      <c r="B152" s="325">
        <f t="shared" si="273"/>
        <v>0</v>
      </c>
      <c r="C152" s="325">
        <v>54</v>
      </c>
      <c r="D152" s="330" t="e">
        <f t="shared" si="274"/>
        <v>#N/A</v>
      </c>
      <c r="E152" s="330" t="e">
        <f t="shared" si="275"/>
        <v>#N/A</v>
      </c>
      <c r="F152" s="330" t="e">
        <f t="shared" si="276"/>
        <v>#N/A</v>
      </c>
      <c r="G152" s="386" t="e">
        <f t="shared" si="104"/>
        <v>#N/A</v>
      </c>
      <c r="H152" s="386" t="e">
        <f t="shared" si="277"/>
        <v>#N/A</v>
      </c>
      <c r="I152" s="330"/>
      <c r="J152" s="331">
        <f t="shared" si="321"/>
        <v>0</v>
      </c>
      <c r="K152" s="325" t="e">
        <f t="shared" si="322"/>
        <v>#N/A</v>
      </c>
      <c r="L152" s="325">
        <f t="shared" si="323"/>
        <v>0</v>
      </c>
      <c r="M152" s="325">
        <f t="shared" si="324"/>
        <v>1</v>
      </c>
      <c r="N152" s="334">
        <f t="shared" si="278"/>
        <v>1371.6</v>
      </c>
      <c r="O152" s="325">
        <f t="shared" si="325"/>
        <v>0</v>
      </c>
      <c r="P152" s="325">
        <f t="shared" si="326"/>
        <v>0</v>
      </c>
      <c r="Q152" s="325">
        <f t="shared" si="327"/>
        <v>0</v>
      </c>
      <c r="R152" s="325">
        <f t="shared" si="328"/>
        <v>0</v>
      </c>
      <c r="S152" s="325">
        <f t="shared" si="329"/>
        <v>0</v>
      </c>
      <c r="T152" s="331">
        <f t="shared" si="330"/>
        <v>0</v>
      </c>
      <c r="U152" s="331">
        <f t="shared" si="331"/>
        <v>0</v>
      </c>
      <c r="V152" s="331">
        <f t="shared" si="332"/>
        <v>0</v>
      </c>
      <c r="W152" s="331">
        <f t="shared" si="333"/>
        <v>0</v>
      </c>
      <c r="X152" s="331">
        <f t="shared" si="334"/>
        <v>0</v>
      </c>
      <c r="Y152" s="331">
        <f t="shared" si="335"/>
        <v>0</v>
      </c>
      <c r="Z152" s="331">
        <f t="shared" si="336"/>
        <v>0</v>
      </c>
      <c r="AA152" s="331">
        <f t="shared" si="337"/>
        <v>0</v>
      </c>
      <c r="AB152" s="331">
        <f t="shared" si="338"/>
        <v>0</v>
      </c>
      <c r="AC152" s="331">
        <f t="shared" si="339"/>
        <v>0</v>
      </c>
      <c r="AD152" s="331">
        <f t="shared" si="340"/>
        <v>0</v>
      </c>
      <c r="AE152" s="331">
        <f t="shared" si="341"/>
        <v>0</v>
      </c>
      <c r="AF152" s="331">
        <f t="shared" si="342"/>
        <v>0</v>
      </c>
      <c r="AG152" s="331">
        <f t="shared" si="343"/>
        <v>0</v>
      </c>
      <c r="AH152" s="331">
        <f t="shared" si="344"/>
        <v>0</v>
      </c>
      <c r="AI152" s="329"/>
      <c r="AJ152" s="325"/>
      <c r="AK152" s="325">
        <f t="shared" si="279"/>
        <v>0</v>
      </c>
      <c r="AL152" s="325">
        <v>54</v>
      </c>
      <c r="AM152" s="330" t="e">
        <f t="shared" si="280"/>
        <v>#N/A</v>
      </c>
      <c r="AN152" s="330" t="e">
        <f t="shared" si="281"/>
        <v>#N/A</v>
      </c>
      <c r="AO152" s="330" t="e">
        <f t="shared" si="282"/>
        <v>#N/A</v>
      </c>
      <c r="AP152" s="330" t="e">
        <f t="shared" si="283"/>
        <v>#N/A</v>
      </c>
      <c r="AQ152" s="330" t="e">
        <f t="shared" si="284"/>
        <v>#N/A</v>
      </c>
      <c r="AR152" s="330"/>
      <c r="AS152" s="331">
        <f t="shared" si="345"/>
        <v>0</v>
      </c>
      <c r="AT152" s="325" t="e">
        <f t="shared" si="346"/>
        <v>#N/A</v>
      </c>
      <c r="AU152" s="325">
        <f t="shared" si="347"/>
        <v>0</v>
      </c>
      <c r="AV152" s="325">
        <f t="shared" si="348"/>
        <v>1</v>
      </c>
      <c r="AW152" s="334">
        <f t="shared" si="285"/>
        <v>1371.6</v>
      </c>
      <c r="AX152" s="325">
        <f t="shared" si="349"/>
        <v>0</v>
      </c>
      <c r="AY152" s="325">
        <f t="shared" si="350"/>
        <v>0</v>
      </c>
      <c r="AZ152" s="325">
        <f t="shared" si="351"/>
        <v>0</v>
      </c>
      <c r="BA152" s="325">
        <f t="shared" si="352"/>
        <v>0</v>
      </c>
      <c r="BB152" s="325">
        <f t="shared" si="353"/>
        <v>0</v>
      </c>
      <c r="BC152" s="331">
        <f t="shared" si="354"/>
        <v>0</v>
      </c>
      <c r="BD152" s="331">
        <f t="shared" si="355"/>
        <v>0</v>
      </c>
      <c r="BE152" s="331">
        <f t="shared" si="356"/>
        <v>0</v>
      </c>
      <c r="BF152" s="331">
        <f t="shared" si="357"/>
        <v>0</v>
      </c>
      <c r="BG152" s="331">
        <f t="shared" si="358"/>
        <v>0</v>
      </c>
      <c r="BH152" s="331">
        <f t="shared" si="359"/>
        <v>0</v>
      </c>
      <c r="BI152" s="331">
        <f t="shared" si="360"/>
        <v>0</v>
      </c>
      <c r="BJ152" s="331">
        <f t="shared" si="361"/>
        <v>0</v>
      </c>
      <c r="BK152" s="331">
        <f t="shared" si="362"/>
        <v>0</v>
      </c>
      <c r="BL152" s="331">
        <f t="shared" si="363"/>
        <v>0</v>
      </c>
      <c r="BM152" s="331">
        <f t="shared" si="364"/>
        <v>0</v>
      </c>
      <c r="BN152" s="331">
        <f t="shared" si="365"/>
        <v>0</v>
      </c>
      <c r="BO152" s="331">
        <f t="shared" si="366"/>
        <v>0</v>
      </c>
      <c r="BP152" s="331">
        <f t="shared" si="367"/>
        <v>0</v>
      </c>
      <c r="BQ152" s="331">
        <f t="shared" si="368"/>
        <v>0</v>
      </c>
      <c r="BR152" s="329"/>
      <c r="BS152" s="325"/>
      <c r="BT152" s="325">
        <f t="shared" si="286"/>
        <v>0</v>
      </c>
      <c r="BU152" s="325">
        <v>54</v>
      </c>
      <c r="BV152" s="330" t="e">
        <f t="shared" si="287"/>
        <v>#N/A</v>
      </c>
      <c r="BW152" s="330" t="e">
        <f t="shared" si="288"/>
        <v>#N/A</v>
      </c>
      <c r="BX152" s="330" t="e">
        <f t="shared" si="289"/>
        <v>#N/A</v>
      </c>
      <c r="BY152" s="330" t="e">
        <f t="shared" si="290"/>
        <v>#N/A</v>
      </c>
      <c r="BZ152" s="330" t="e">
        <f t="shared" si="291"/>
        <v>#N/A</v>
      </c>
      <c r="CA152" s="330"/>
      <c r="CB152" s="331">
        <f t="shared" si="369"/>
        <v>0</v>
      </c>
      <c r="CC152" s="325" t="e">
        <f t="shared" si="370"/>
        <v>#N/A</v>
      </c>
      <c r="CD152" s="325">
        <f t="shared" si="371"/>
        <v>0</v>
      </c>
      <c r="CE152" s="325">
        <f t="shared" si="372"/>
        <v>1</v>
      </c>
      <c r="CF152" s="334">
        <f t="shared" si="292"/>
        <v>1371.6</v>
      </c>
      <c r="CG152" s="325">
        <f t="shared" si="373"/>
        <v>0</v>
      </c>
      <c r="CH152" s="325">
        <f t="shared" si="374"/>
        <v>0</v>
      </c>
      <c r="CI152" s="325">
        <f t="shared" si="375"/>
        <v>0</v>
      </c>
      <c r="CJ152" s="325">
        <f t="shared" si="376"/>
        <v>0</v>
      </c>
      <c r="CK152" s="325">
        <f t="shared" si="377"/>
        <v>0</v>
      </c>
      <c r="CL152" s="331">
        <f t="shared" si="378"/>
        <v>0</v>
      </c>
      <c r="CM152" s="331">
        <f t="shared" si="379"/>
        <v>0</v>
      </c>
      <c r="CN152" s="331">
        <f t="shared" si="380"/>
        <v>0</v>
      </c>
      <c r="CO152" s="331">
        <f t="shared" si="381"/>
        <v>0</v>
      </c>
      <c r="CP152" s="331">
        <f t="shared" si="382"/>
        <v>0</v>
      </c>
      <c r="CQ152" s="331">
        <f t="shared" si="383"/>
        <v>0</v>
      </c>
      <c r="CR152" s="331">
        <f t="shared" si="384"/>
        <v>0</v>
      </c>
      <c r="CS152" s="331">
        <f t="shared" si="385"/>
        <v>0</v>
      </c>
      <c r="CT152" s="331">
        <f t="shared" si="386"/>
        <v>0</v>
      </c>
      <c r="CU152" s="331">
        <f t="shared" si="387"/>
        <v>0</v>
      </c>
      <c r="CV152" s="331">
        <f t="shared" si="388"/>
        <v>0</v>
      </c>
      <c r="CW152" s="331">
        <f t="shared" si="389"/>
        <v>0</v>
      </c>
      <c r="CX152" s="331">
        <f t="shared" si="390"/>
        <v>0</v>
      </c>
      <c r="CY152" s="331">
        <f t="shared" si="391"/>
        <v>0</v>
      </c>
      <c r="CZ152" s="331">
        <f t="shared" si="392"/>
        <v>0</v>
      </c>
      <c r="DA152" s="329"/>
      <c r="DB152" s="325"/>
      <c r="DC152" s="325">
        <f t="shared" si="293"/>
        <v>0</v>
      </c>
      <c r="DD152" s="325">
        <v>54</v>
      </c>
      <c r="DE152" s="330" t="e">
        <f t="shared" si="294"/>
        <v>#N/A</v>
      </c>
      <c r="DF152" s="330" t="e">
        <f t="shared" si="295"/>
        <v>#N/A</v>
      </c>
      <c r="DG152" s="330" t="e">
        <f t="shared" si="296"/>
        <v>#N/A</v>
      </c>
      <c r="DH152" s="330" t="e">
        <f t="shared" si="297"/>
        <v>#N/A</v>
      </c>
      <c r="DI152" s="330" t="e">
        <f t="shared" si="298"/>
        <v>#N/A</v>
      </c>
      <c r="DJ152" s="330"/>
      <c r="DK152" s="331">
        <f t="shared" si="393"/>
        <v>0</v>
      </c>
      <c r="DL152" s="325" t="e">
        <f t="shared" si="394"/>
        <v>#N/A</v>
      </c>
      <c r="DM152" s="325">
        <f t="shared" si="395"/>
        <v>0</v>
      </c>
      <c r="DN152" s="325">
        <f t="shared" si="396"/>
        <v>1</v>
      </c>
      <c r="DO152" s="334">
        <f t="shared" si="299"/>
        <v>1371.6</v>
      </c>
      <c r="DP152" s="325">
        <f t="shared" si="397"/>
        <v>0</v>
      </c>
      <c r="DQ152" s="325">
        <f t="shared" si="398"/>
        <v>0</v>
      </c>
      <c r="DR152" s="325">
        <f t="shared" si="399"/>
        <v>0</v>
      </c>
      <c r="DS152" s="325">
        <f t="shared" si="400"/>
        <v>0</v>
      </c>
      <c r="DT152" s="325">
        <f t="shared" si="401"/>
        <v>0</v>
      </c>
      <c r="DU152" s="331">
        <f t="shared" si="402"/>
        <v>0</v>
      </c>
      <c r="DV152" s="331">
        <f t="shared" si="403"/>
        <v>0</v>
      </c>
      <c r="DW152" s="331">
        <f t="shared" si="404"/>
        <v>0</v>
      </c>
      <c r="DX152" s="331">
        <f t="shared" si="405"/>
        <v>0</v>
      </c>
      <c r="DY152" s="331">
        <f t="shared" si="406"/>
        <v>0</v>
      </c>
      <c r="DZ152" s="331">
        <f t="shared" si="407"/>
        <v>0</v>
      </c>
      <c r="EA152" s="331">
        <f t="shared" si="408"/>
        <v>0</v>
      </c>
      <c r="EB152" s="331">
        <f t="shared" si="409"/>
        <v>0</v>
      </c>
      <c r="EC152" s="331">
        <f t="shared" si="410"/>
        <v>0</v>
      </c>
      <c r="ED152" s="331">
        <f t="shared" si="411"/>
        <v>0</v>
      </c>
      <c r="EE152" s="331">
        <f t="shared" si="412"/>
        <v>0</v>
      </c>
      <c r="EF152" s="331">
        <f t="shared" si="413"/>
        <v>0</v>
      </c>
      <c r="EG152" s="331">
        <f t="shared" si="414"/>
        <v>0</v>
      </c>
      <c r="EH152" s="331">
        <f t="shared" si="415"/>
        <v>0</v>
      </c>
      <c r="EI152" s="331">
        <f t="shared" si="416"/>
        <v>0</v>
      </c>
      <c r="EJ152" s="329"/>
      <c r="EK152" s="325"/>
      <c r="EL152" s="325">
        <f t="shared" si="300"/>
        <v>0</v>
      </c>
      <c r="EM152" s="325">
        <v>54</v>
      </c>
      <c r="EN152" s="330" t="e">
        <f t="shared" si="301"/>
        <v>#N/A</v>
      </c>
      <c r="EO152" s="330" t="e">
        <f t="shared" si="302"/>
        <v>#N/A</v>
      </c>
      <c r="EP152" s="330" t="e">
        <f t="shared" si="303"/>
        <v>#N/A</v>
      </c>
      <c r="EQ152" s="330" t="e">
        <f t="shared" si="304"/>
        <v>#N/A</v>
      </c>
      <c r="ER152" s="330" t="e">
        <f t="shared" si="305"/>
        <v>#N/A</v>
      </c>
      <c r="ES152" s="330"/>
      <c r="ET152" s="331">
        <f t="shared" si="417"/>
        <v>0</v>
      </c>
      <c r="EU152" s="325" t="e">
        <f t="shared" si="418"/>
        <v>#N/A</v>
      </c>
      <c r="EV152" s="325">
        <f t="shared" si="419"/>
        <v>0</v>
      </c>
      <c r="EW152" s="325">
        <f t="shared" si="420"/>
        <v>1</v>
      </c>
      <c r="EX152" s="334">
        <f t="shared" si="306"/>
        <v>1371.6</v>
      </c>
      <c r="EY152" s="325">
        <f t="shared" si="421"/>
        <v>0</v>
      </c>
      <c r="EZ152" s="325">
        <f t="shared" si="422"/>
        <v>0</v>
      </c>
      <c r="FA152" s="325">
        <f t="shared" si="423"/>
        <v>0</v>
      </c>
      <c r="FB152" s="325">
        <f t="shared" si="424"/>
        <v>0</v>
      </c>
      <c r="FC152" s="325">
        <f t="shared" si="425"/>
        <v>0</v>
      </c>
      <c r="FD152" s="331">
        <f t="shared" si="426"/>
        <v>0</v>
      </c>
      <c r="FE152" s="331">
        <f t="shared" si="427"/>
        <v>0</v>
      </c>
      <c r="FF152" s="331">
        <f t="shared" si="428"/>
        <v>0</v>
      </c>
      <c r="FG152" s="331">
        <f t="shared" si="429"/>
        <v>0</v>
      </c>
      <c r="FH152" s="331">
        <f t="shared" si="430"/>
        <v>0</v>
      </c>
      <c r="FI152" s="331">
        <f t="shared" si="431"/>
        <v>0</v>
      </c>
      <c r="FJ152" s="331">
        <f t="shared" si="432"/>
        <v>0</v>
      </c>
      <c r="FK152" s="331">
        <f t="shared" si="433"/>
        <v>0</v>
      </c>
      <c r="FL152" s="331">
        <f t="shared" si="434"/>
        <v>0</v>
      </c>
      <c r="FM152" s="331">
        <f t="shared" si="435"/>
        <v>0</v>
      </c>
      <c r="FN152" s="331">
        <f t="shared" si="436"/>
        <v>0</v>
      </c>
      <c r="FO152" s="331">
        <f t="shared" si="437"/>
        <v>0</v>
      </c>
      <c r="FP152" s="331">
        <f t="shared" si="438"/>
        <v>0</v>
      </c>
      <c r="FQ152" s="331">
        <f t="shared" si="439"/>
        <v>0</v>
      </c>
      <c r="FR152" s="331">
        <f t="shared" si="440"/>
        <v>0</v>
      </c>
      <c r="FS152" s="329"/>
      <c r="FT152" s="325"/>
      <c r="FU152" s="325">
        <f t="shared" si="307"/>
        <v>0</v>
      </c>
      <c r="FV152" s="325">
        <v>54</v>
      </c>
      <c r="FW152" s="330" t="e">
        <f t="shared" si="308"/>
        <v>#N/A</v>
      </c>
      <c r="FX152" s="330" t="e">
        <f t="shared" si="309"/>
        <v>#N/A</v>
      </c>
      <c r="FY152" s="330" t="e">
        <f t="shared" si="310"/>
        <v>#N/A</v>
      </c>
      <c r="FZ152" s="330" t="e">
        <f t="shared" si="311"/>
        <v>#N/A</v>
      </c>
      <c r="GA152" s="330" t="e">
        <f t="shared" si="312"/>
        <v>#N/A</v>
      </c>
      <c r="GB152" s="330"/>
      <c r="GC152" s="331">
        <f t="shared" si="441"/>
        <v>0</v>
      </c>
      <c r="GD152" s="325" t="e">
        <f t="shared" si="442"/>
        <v>#N/A</v>
      </c>
      <c r="GE152" s="325">
        <f t="shared" si="443"/>
        <v>0</v>
      </c>
      <c r="GF152" s="325">
        <f t="shared" si="444"/>
        <v>1</v>
      </c>
      <c r="GG152" s="334">
        <f t="shared" si="313"/>
        <v>1371.6</v>
      </c>
      <c r="GH152" s="325">
        <f t="shared" si="445"/>
        <v>0</v>
      </c>
      <c r="GI152" s="325">
        <f t="shared" si="446"/>
        <v>0</v>
      </c>
      <c r="GJ152" s="325">
        <f t="shared" si="447"/>
        <v>0</v>
      </c>
      <c r="GK152" s="325">
        <f t="shared" si="448"/>
        <v>0</v>
      </c>
      <c r="GL152" s="325">
        <f t="shared" si="449"/>
        <v>0</v>
      </c>
      <c r="GM152" s="331">
        <f t="shared" si="450"/>
        <v>0</v>
      </c>
      <c r="GN152" s="331">
        <f t="shared" si="451"/>
        <v>0</v>
      </c>
      <c r="GO152" s="331">
        <f t="shared" si="452"/>
        <v>0</v>
      </c>
      <c r="GP152" s="331">
        <f t="shared" si="453"/>
        <v>0</v>
      </c>
      <c r="GQ152" s="331">
        <f t="shared" si="454"/>
        <v>0</v>
      </c>
      <c r="GR152" s="331">
        <f t="shared" si="455"/>
        <v>0</v>
      </c>
      <c r="GS152" s="331">
        <f t="shared" si="456"/>
        <v>0</v>
      </c>
      <c r="GT152" s="331">
        <f t="shared" si="457"/>
        <v>0</v>
      </c>
      <c r="GU152" s="331">
        <f t="shared" si="458"/>
        <v>0</v>
      </c>
      <c r="GV152" s="331">
        <f t="shared" si="459"/>
        <v>0</v>
      </c>
      <c r="GW152" s="331">
        <f t="shared" si="460"/>
        <v>0</v>
      </c>
      <c r="GX152" s="331">
        <f t="shared" si="461"/>
        <v>0</v>
      </c>
      <c r="GY152" s="331">
        <f t="shared" si="462"/>
        <v>0</v>
      </c>
      <c r="GZ152" s="331">
        <f t="shared" si="463"/>
        <v>0</v>
      </c>
      <c r="HA152" s="331">
        <f t="shared" si="464"/>
        <v>0</v>
      </c>
      <c r="HB152" s="329"/>
      <c r="HC152" s="325"/>
      <c r="HD152" s="325">
        <f t="shared" si="314"/>
        <v>0</v>
      </c>
      <c r="HE152" s="325">
        <v>54</v>
      </c>
      <c r="HF152" s="330" t="e">
        <f t="shared" si="315"/>
        <v>#N/A</v>
      </c>
      <c r="HG152" s="330" t="e">
        <f t="shared" si="316"/>
        <v>#N/A</v>
      </c>
      <c r="HH152" s="330" t="e">
        <f t="shared" si="317"/>
        <v>#N/A</v>
      </c>
      <c r="HI152" s="330" t="e">
        <f t="shared" si="318"/>
        <v>#N/A</v>
      </c>
      <c r="HJ152" s="330" t="e">
        <f t="shared" si="319"/>
        <v>#N/A</v>
      </c>
      <c r="HK152" s="330"/>
      <c r="HL152" s="331">
        <f t="shared" si="465"/>
        <v>0</v>
      </c>
      <c r="HM152" s="325" t="e">
        <f t="shared" si="466"/>
        <v>#N/A</v>
      </c>
      <c r="HN152" s="325">
        <f t="shared" si="467"/>
        <v>0</v>
      </c>
      <c r="HO152" s="325">
        <f t="shared" si="468"/>
        <v>1</v>
      </c>
      <c r="HP152" s="334">
        <f t="shared" si="320"/>
        <v>1371.6</v>
      </c>
      <c r="HQ152" s="325">
        <f t="shared" si="469"/>
        <v>0</v>
      </c>
      <c r="HR152" s="325">
        <f t="shared" si="470"/>
        <v>0</v>
      </c>
      <c r="HS152" s="325">
        <f t="shared" si="471"/>
        <v>0</v>
      </c>
      <c r="HT152" s="325">
        <f t="shared" si="472"/>
        <v>0</v>
      </c>
      <c r="HU152" s="325">
        <f t="shared" si="473"/>
        <v>0</v>
      </c>
      <c r="HV152" s="331">
        <f t="shared" si="474"/>
        <v>0</v>
      </c>
      <c r="HW152" s="331">
        <f t="shared" si="475"/>
        <v>0</v>
      </c>
      <c r="HX152" s="331">
        <f t="shared" si="476"/>
        <v>0</v>
      </c>
      <c r="HY152" s="331">
        <f t="shared" si="477"/>
        <v>0</v>
      </c>
      <c r="HZ152" s="331">
        <f t="shared" si="478"/>
        <v>0</v>
      </c>
      <c r="IA152" s="331">
        <f t="shared" si="479"/>
        <v>0</v>
      </c>
      <c r="IB152" s="331">
        <f t="shared" si="480"/>
        <v>0</v>
      </c>
      <c r="IC152" s="331">
        <f t="shared" si="481"/>
        <v>0</v>
      </c>
      <c r="ID152" s="331">
        <f t="shared" si="482"/>
        <v>0</v>
      </c>
      <c r="IE152" s="331">
        <f t="shared" si="483"/>
        <v>0</v>
      </c>
      <c r="IF152" s="331">
        <f t="shared" si="484"/>
        <v>0</v>
      </c>
      <c r="IG152" s="331">
        <f t="shared" si="485"/>
        <v>0</v>
      </c>
      <c r="IH152" s="331">
        <f t="shared" si="486"/>
        <v>0</v>
      </c>
      <c r="II152" s="331">
        <f t="shared" si="487"/>
        <v>0</v>
      </c>
      <c r="IJ152" s="331">
        <f t="shared" si="488"/>
        <v>0</v>
      </c>
      <c r="IK152" s="329"/>
    </row>
    <row r="153" spans="2:245" x14ac:dyDescent="0.3">
      <c r="B153" s="325">
        <f t="shared" si="273"/>
        <v>0</v>
      </c>
      <c r="C153" s="325">
        <v>55</v>
      </c>
      <c r="D153" s="330" t="e">
        <f t="shared" si="274"/>
        <v>#N/A</v>
      </c>
      <c r="E153" s="330" t="e">
        <f t="shared" si="275"/>
        <v>#N/A</v>
      </c>
      <c r="F153" s="330" t="e">
        <f t="shared" si="276"/>
        <v>#N/A</v>
      </c>
      <c r="G153" s="386" t="e">
        <f t="shared" si="104"/>
        <v>#N/A</v>
      </c>
      <c r="H153" s="386" t="e">
        <f t="shared" si="277"/>
        <v>#N/A</v>
      </c>
      <c r="I153" s="330"/>
      <c r="J153" s="331">
        <f t="shared" si="321"/>
        <v>0</v>
      </c>
      <c r="K153" s="325" t="e">
        <f t="shared" si="322"/>
        <v>#N/A</v>
      </c>
      <c r="L153" s="325">
        <f t="shared" si="323"/>
        <v>0</v>
      </c>
      <c r="M153" s="325">
        <f t="shared" si="324"/>
        <v>1</v>
      </c>
      <c r="N153" s="334">
        <f t="shared" si="278"/>
        <v>1397</v>
      </c>
      <c r="O153" s="325">
        <f t="shared" si="325"/>
        <v>0</v>
      </c>
      <c r="P153" s="325">
        <f t="shared" si="326"/>
        <v>0</v>
      </c>
      <c r="Q153" s="325">
        <f t="shared" si="327"/>
        <v>0</v>
      </c>
      <c r="R153" s="325">
        <f t="shared" si="328"/>
        <v>0</v>
      </c>
      <c r="S153" s="325">
        <f t="shared" si="329"/>
        <v>0</v>
      </c>
      <c r="T153" s="331">
        <f t="shared" si="330"/>
        <v>0</v>
      </c>
      <c r="U153" s="331">
        <f t="shared" si="331"/>
        <v>0</v>
      </c>
      <c r="V153" s="331">
        <f t="shared" si="332"/>
        <v>0</v>
      </c>
      <c r="W153" s="331">
        <f t="shared" si="333"/>
        <v>0</v>
      </c>
      <c r="X153" s="331">
        <f t="shared" si="334"/>
        <v>0</v>
      </c>
      <c r="Y153" s="331">
        <f t="shared" si="335"/>
        <v>0</v>
      </c>
      <c r="Z153" s="331">
        <f t="shared" si="336"/>
        <v>0</v>
      </c>
      <c r="AA153" s="331">
        <f t="shared" si="337"/>
        <v>0</v>
      </c>
      <c r="AB153" s="331">
        <f t="shared" si="338"/>
        <v>0</v>
      </c>
      <c r="AC153" s="331">
        <f t="shared" si="339"/>
        <v>0</v>
      </c>
      <c r="AD153" s="331">
        <f t="shared" si="340"/>
        <v>0</v>
      </c>
      <c r="AE153" s="331">
        <f t="shared" si="341"/>
        <v>0</v>
      </c>
      <c r="AF153" s="331">
        <f t="shared" si="342"/>
        <v>0</v>
      </c>
      <c r="AG153" s="331">
        <f t="shared" si="343"/>
        <v>0</v>
      </c>
      <c r="AH153" s="331">
        <f t="shared" si="344"/>
        <v>0</v>
      </c>
      <c r="AI153" s="329"/>
      <c r="AJ153" s="325"/>
      <c r="AK153" s="325">
        <f t="shared" si="279"/>
        <v>0</v>
      </c>
      <c r="AL153" s="325">
        <v>55</v>
      </c>
      <c r="AM153" s="330" t="e">
        <f t="shared" si="280"/>
        <v>#N/A</v>
      </c>
      <c r="AN153" s="330" t="e">
        <f t="shared" si="281"/>
        <v>#N/A</v>
      </c>
      <c r="AO153" s="330" t="e">
        <f t="shared" si="282"/>
        <v>#N/A</v>
      </c>
      <c r="AP153" s="330" t="e">
        <f t="shared" si="283"/>
        <v>#N/A</v>
      </c>
      <c r="AQ153" s="330" t="e">
        <f t="shared" si="284"/>
        <v>#N/A</v>
      </c>
      <c r="AR153" s="330"/>
      <c r="AS153" s="331">
        <f t="shared" si="345"/>
        <v>0</v>
      </c>
      <c r="AT153" s="325" t="e">
        <f t="shared" si="346"/>
        <v>#N/A</v>
      </c>
      <c r="AU153" s="325">
        <f t="shared" si="347"/>
        <v>0</v>
      </c>
      <c r="AV153" s="325">
        <f t="shared" si="348"/>
        <v>1</v>
      </c>
      <c r="AW153" s="334">
        <f t="shared" si="285"/>
        <v>1397</v>
      </c>
      <c r="AX153" s="325">
        <f t="shared" si="349"/>
        <v>0</v>
      </c>
      <c r="AY153" s="325">
        <f t="shared" si="350"/>
        <v>0</v>
      </c>
      <c r="AZ153" s="325">
        <f t="shared" si="351"/>
        <v>0</v>
      </c>
      <c r="BA153" s="325">
        <f t="shared" si="352"/>
        <v>0</v>
      </c>
      <c r="BB153" s="325">
        <f t="shared" si="353"/>
        <v>0</v>
      </c>
      <c r="BC153" s="331">
        <f t="shared" si="354"/>
        <v>0</v>
      </c>
      <c r="BD153" s="331">
        <f t="shared" si="355"/>
        <v>0</v>
      </c>
      <c r="BE153" s="331">
        <f t="shared" si="356"/>
        <v>0</v>
      </c>
      <c r="BF153" s="331">
        <f t="shared" si="357"/>
        <v>0</v>
      </c>
      <c r="BG153" s="331">
        <f t="shared" si="358"/>
        <v>0</v>
      </c>
      <c r="BH153" s="331">
        <f t="shared" si="359"/>
        <v>0</v>
      </c>
      <c r="BI153" s="331">
        <f t="shared" si="360"/>
        <v>0</v>
      </c>
      <c r="BJ153" s="331">
        <f t="shared" si="361"/>
        <v>0</v>
      </c>
      <c r="BK153" s="331">
        <f t="shared" si="362"/>
        <v>0</v>
      </c>
      <c r="BL153" s="331">
        <f t="shared" si="363"/>
        <v>0</v>
      </c>
      <c r="BM153" s="331">
        <f t="shared" si="364"/>
        <v>0</v>
      </c>
      <c r="BN153" s="331">
        <f t="shared" si="365"/>
        <v>0</v>
      </c>
      <c r="BO153" s="331">
        <f t="shared" si="366"/>
        <v>0</v>
      </c>
      <c r="BP153" s="331">
        <f t="shared" si="367"/>
        <v>0</v>
      </c>
      <c r="BQ153" s="331">
        <f t="shared" si="368"/>
        <v>0</v>
      </c>
      <c r="BR153" s="329"/>
      <c r="BS153" s="325"/>
      <c r="BT153" s="325">
        <f t="shared" si="286"/>
        <v>0</v>
      </c>
      <c r="BU153" s="325">
        <v>55</v>
      </c>
      <c r="BV153" s="330" t="e">
        <f t="shared" si="287"/>
        <v>#N/A</v>
      </c>
      <c r="BW153" s="330" t="e">
        <f t="shared" si="288"/>
        <v>#N/A</v>
      </c>
      <c r="BX153" s="330" t="e">
        <f t="shared" si="289"/>
        <v>#N/A</v>
      </c>
      <c r="BY153" s="330" t="e">
        <f t="shared" si="290"/>
        <v>#N/A</v>
      </c>
      <c r="BZ153" s="330" t="e">
        <f t="shared" si="291"/>
        <v>#N/A</v>
      </c>
      <c r="CA153" s="330"/>
      <c r="CB153" s="331">
        <f t="shared" si="369"/>
        <v>0</v>
      </c>
      <c r="CC153" s="325" t="e">
        <f t="shared" si="370"/>
        <v>#N/A</v>
      </c>
      <c r="CD153" s="325">
        <f t="shared" si="371"/>
        <v>0</v>
      </c>
      <c r="CE153" s="325">
        <f t="shared" si="372"/>
        <v>1</v>
      </c>
      <c r="CF153" s="334">
        <f t="shared" si="292"/>
        <v>1397</v>
      </c>
      <c r="CG153" s="325">
        <f t="shared" si="373"/>
        <v>0</v>
      </c>
      <c r="CH153" s="325">
        <f t="shared" si="374"/>
        <v>0</v>
      </c>
      <c r="CI153" s="325">
        <f t="shared" si="375"/>
        <v>0</v>
      </c>
      <c r="CJ153" s="325">
        <f t="shared" si="376"/>
        <v>0</v>
      </c>
      <c r="CK153" s="325">
        <f t="shared" si="377"/>
        <v>0</v>
      </c>
      <c r="CL153" s="331">
        <f t="shared" si="378"/>
        <v>0</v>
      </c>
      <c r="CM153" s="331">
        <f t="shared" si="379"/>
        <v>0</v>
      </c>
      <c r="CN153" s="331">
        <f t="shared" si="380"/>
        <v>0</v>
      </c>
      <c r="CO153" s="331">
        <f t="shared" si="381"/>
        <v>0</v>
      </c>
      <c r="CP153" s="331">
        <f t="shared" si="382"/>
        <v>0</v>
      </c>
      <c r="CQ153" s="331">
        <f t="shared" si="383"/>
        <v>0</v>
      </c>
      <c r="CR153" s="331">
        <f t="shared" si="384"/>
        <v>0</v>
      </c>
      <c r="CS153" s="331">
        <f t="shared" si="385"/>
        <v>0</v>
      </c>
      <c r="CT153" s="331">
        <f t="shared" si="386"/>
        <v>0</v>
      </c>
      <c r="CU153" s="331">
        <f t="shared" si="387"/>
        <v>0</v>
      </c>
      <c r="CV153" s="331">
        <f t="shared" si="388"/>
        <v>0</v>
      </c>
      <c r="CW153" s="331">
        <f t="shared" si="389"/>
        <v>0</v>
      </c>
      <c r="CX153" s="331">
        <f t="shared" si="390"/>
        <v>0</v>
      </c>
      <c r="CY153" s="331">
        <f t="shared" si="391"/>
        <v>0</v>
      </c>
      <c r="CZ153" s="331">
        <f t="shared" si="392"/>
        <v>0</v>
      </c>
      <c r="DA153" s="329"/>
      <c r="DB153" s="325"/>
      <c r="DC153" s="325">
        <f t="shared" si="293"/>
        <v>0</v>
      </c>
      <c r="DD153" s="325">
        <v>55</v>
      </c>
      <c r="DE153" s="330" t="e">
        <f t="shared" si="294"/>
        <v>#N/A</v>
      </c>
      <c r="DF153" s="330" t="e">
        <f t="shared" si="295"/>
        <v>#N/A</v>
      </c>
      <c r="DG153" s="330" t="e">
        <f t="shared" si="296"/>
        <v>#N/A</v>
      </c>
      <c r="DH153" s="330" t="e">
        <f t="shared" si="297"/>
        <v>#N/A</v>
      </c>
      <c r="DI153" s="330" t="e">
        <f t="shared" si="298"/>
        <v>#N/A</v>
      </c>
      <c r="DJ153" s="330"/>
      <c r="DK153" s="331">
        <f t="shared" si="393"/>
        <v>0</v>
      </c>
      <c r="DL153" s="325" t="e">
        <f t="shared" si="394"/>
        <v>#N/A</v>
      </c>
      <c r="DM153" s="325">
        <f t="shared" si="395"/>
        <v>0</v>
      </c>
      <c r="DN153" s="325">
        <f t="shared" si="396"/>
        <v>1</v>
      </c>
      <c r="DO153" s="334">
        <f t="shared" si="299"/>
        <v>1397</v>
      </c>
      <c r="DP153" s="325">
        <f t="shared" si="397"/>
        <v>0</v>
      </c>
      <c r="DQ153" s="325">
        <f t="shared" si="398"/>
        <v>0</v>
      </c>
      <c r="DR153" s="325">
        <f t="shared" si="399"/>
        <v>0</v>
      </c>
      <c r="DS153" s="325">
        <f t="shared" si="400"/>
        <v>0</v>
      </c>
      <c r="DT153" s="325">
        <f t="shared" si="401"/>
        <v>0</v>
      </c>
      <c r="DU153" s="331">
        <f t="shared" si="402"/>
        <v>0</v>
      </c>
      <c r="DV153" s="331">
        <f t="shared" si="403"/>
        <v>0</v>
      </c>
      <c r="DW153" s="331">
        <f t="shared" si="404"/>
        <v>0</v>
      </c>
      <c r="DX153" s="331">
        <f t="shared" si="405"/>
        <v>0</v>
      </c>
      <c r="DY153" s="331">
        <f t="shared" si="406"/>
        <v>0</v>
      </c>
      <c r="DZ153" s="331">
        <f t="shared" si="407"/>
        <v>0</v>
      </c>
      <c r="EA153" s="331">
        <f t="shared" si="408"/>
        <v>0</v>
      </c>
      <c r="EB153" s="331">
        <f t="shared" si="409"/>
        <v>0</v>
      </c>
      <c r="EC153" s="331">
        <f t="shared" si="410"/>
        <v>0</v>
      </c>
      <c r="ED153" s="331">
        <f t="shared" si="411"/>
        <v>0</v>
      </c>
      <c r="EE153" s="331">
        <f t="shared" si="412"/>
        <v>0</v>
      </c>
      <c r="EF153" s="331">
        <f t="shared" si="413"/>
        <v>0</v>
      </c>
      <c r="EG153" s="331">
        <f t="shared" si="414"/>
        <v>0</v>
      </c>
      <c r="EH153" s="331">
        <f t="shared" si="415"/>
        <v>0</v>
      </c>
      <c r="EI153" s="331">
        <f t="shared" si="416"/>
        <v>0</v>
      </c>
      <c r="EJ153" s="329"/>
      <c r="EK153" s="325"/>
      <c r="EL153" s="325">
        <f t="shared" si="300"/>
        <v>0</v>
      </c>
      <c r="EM153" s="325">
        <v>55</v>
      </c>
      <c r="EN153" s="330" t="e">
        <f t="shared" si="301"/>
        <v>#N/A</v>
      </c>
      <c r="EO153" s="330" t="e">
        <f t="shared" si="302"/>
        <v>#N/A</v>
      </c>
      <c r="EP153" s="330" t="e">
        <f t="shared" si="303"/>
        <v>#N/A</v>
      </c>
      <c r="EQ153" s="330" t="e">
        <f t="shared" si="304"/>
        <v>#N/A</v>
      </c>
      <c r="ER153" s="330" t="e">
        <f t="shared" si="305"/>
        <v>#N/A</v>
      </c>
      <c r="ES153" s="330"/>
      <c r="ET153" s="331">
        <f t="shared" si="417"/>
        <v>0</v>
      </c>
      <c r="EU153" s="325" t="e">
        <f t="shared" si="418"/>
        <v>#N/A</v>
      </c>
      <c r="EV153" s="325">
        <f t="shared" si="419"/>
        <v>0</v>
      </c>
      <c r="EW153" s="325">
        <f t="shared" si="420"/>
        <v>1</v>
      </c>
      <c r="EX153" s="334">
        <f t="shared" si="306"/>
        <v>1397</v>
      </c>
      <c r="EY153" s="325">
        <f t="shared" si="421"/>
        <v>0</v>
      </c>
      <c r="EZ153" s="325">
        <f t="shared" si="422"/>
        <v>0</v>
      </c>
      <c r="FA153" s="325">
        <f t="shared" si="423"/>
        <v>0</v>
      </c>
      <c r="FB153" s="325">
        <f t="shared" si="424"/>
        <v>0</v>
      </c>
      <c r="FC153" s="325">
        <f t="shared" si="425"/>
        <v>0</v>
      </c>
      <c r="FD153" s="331">
        <f t="shared" si="426"/>
        <v>0</v>
      </c>
      <c r="FE153" s="331">
        <f t="shared" si="427"/>
        <v>0</v>
      </c>
      <c r="FF153" s="331">
        <f t="shared" si="428"/>
        <v>0</v>
      </c>
      <c r="FG153" s="331">
        <f t="shared" si="429"/>
        <v>0</v>
      </c>
      <c r="FH153" s="331">
        <f t="shared" si="430"/>
        <v>0</v>
      </c>
      <c r="FI153" s="331">
        <f t="shared" si="431"/>
        <v>0</v>
      </c>
      <c r="FJ153" s="331">
        <f t="shared" si="432"/>
        <v>0</v>
      </c>
      <c r="FK153" s="331">
        <f t="shared" si="433"/>
        <v>0</v>
      </c>
      <c r="FL153" s="331">
        <f t="shared" si="434"/>
        <v>0</v>
      </c>
      <c r="FM153" s="331">
        <f t="shared" si="435"/>
        <v>0</v>
      </c>
      <c r="FN153" s="331">
        <f t="shared" si="436"/>
        <v>0</v>
      </c>
      <c r="FO153" s="331">
        <f t="shared" si="437"/>
        <v>0</v>
      </c>
      <c r="FP153" s="331">
        <f t="shared" si="438"/>
        <v>0</v>
      </c>
      <c r="FQ153" s="331">
        <f t="shared" si="439"/>
        <v>0</v>
      </c>
      <c r="FR153" s="331">
        <f t="shared" si="440"/>
        <v>0</v>
      </c>
      <c r="FS153" s="329"/>
      <c r="FT153" s="325"/>
      <c r="FU153" s="325">
        <f t="shared" si="307"/>
        <v>0</v>
      </c>
      <c r="FV153" s="325">
        <v>55</v>
      </c>
      <c r="FW153" s="330" t="e">
        <f t="shared" si="308"/>
        <v>#N/A</v>
      </c>
      <c r="FX153" s="330" t="e">
        <f t="shared" si="309"/>
        <v>#N/A</v>
      </c>
      <c r="FY153" s="330" t="e">
        <f t="shared" si="310"/>
        <v>#N/A</v>
      </c>
      <c r="FZ153" s="330" t="e">
        <f t="shared" si="311"/>
        <v>#N/A</v>
      </c>
      <c r="GA153" s="330" t="e">
        <f t="shared" si="312"/>
        <v>#N/A</v>
      </c>
      <c r="GB153" s="330"/>
      <c r="GC153" s="331">
        <f t="shared" si="441"/>
        <v>0</v>
      </c>
      <c r="GD153" s="325" t="e">
        <f t="shared" si="442"/>
        <v>#N/A</v>
      </c>
      <c r="GE153" s="325">
        <f t="shared" si="443"/>
        <v>0</v>
      </c>
      <c r="GF153" s="325">
        <f t="shared" si="444"/>
        <v>1</v>
      </c>
      <c r="GG153" s="334">
        <f t="shared" si="313"/>
        <v>1397</v>
      </c>
      <c r="GH153" s="325">
        <f t="shared" si="445"/>
        <v>0</v>
      </c>
      <c r="GI153" s="325">
        <f t="shared" si="446"/>
        <v>0</v>
      </c>
      <c r="GJ153" s="325">
        <f t="shared" si="447"/>
        <v>0</v>
      </c>
      <c r="GK153" s="325">
        <f t="shared" si="448"/>
        <v>0</v>
      </c>
      <c r="GL153" s="325">
        <f t="shared" si="449"/>
        <v>0</v>
      </c>
      <c r="GM153" s="331">
        <f t="shared" si="450"/>
        <v>0</v>
      </c>
      <c r="GN153" s="331">
        <f t="shared" si="451"/>
        <v>0</v>
      </c>
      <c r="GO153" s="331">
        <f t="shared" si="452"/>
        <v>0</v>
      </c>
      <c r="GP153" s="331">
        <f t="shared" si="453"/>
        <v>0</v>
      </c>
      <c r="GQ153" s="331">
        <f t="shared" si="454"/>
        <v>0</v>
      </c>
      <c r="GR153" s="331">
        <f t="shared" si="455"/>
        <v>0</v>
      </c>
      <c r="GS153" s="331">
        <f t="shared" si="456"/>
        <v>0</v>
      </c>
      <c r="GT153" s="331">
        <f t="shared" si="457"/>
        <v>0</v>
      </c>
      <c r="GU153" s="331">
        <f t="shared" si="458"/>
        <v>0</v>
      </c>
      <c r="GV153" s="331">
        <f t="shared" si="459"/>
        <v>0</v>
      </c>
      <c r="GW153" s="331">
        <f t="shared" si="460"/>
        <v>0</v>
      </c>
      <c r="GX153" s="331">
        <f t="shared" si="461"/>
        <v>0</v>
      </c>
      <c r="GY153" s="331">
        <f t="shared" si="462"/>
        <v>0</v>
      </c>
      <c r="GZ153" s="331">
        <f t="shared" si="463"/>
        <v>0</v>
      </c>
      <c r="HA153" s="331">
        <f t="shared" si="464"/>
        <v>0</v>
      </c>
      <c r="HB153" s="329"/>
      <c r="HC153" s="325"/>
      <c r="HD153" s="325">
        <f t="shared" si="314"/>
        <v>0</v>
      </c>
      <c r="HE153" s="325">
        <v>55</v>
      </c>
      <c r="HF153" s="330" t="e">
        <f t="shared" si="315"/>
        <v>#N/A</v>
      </c>
      <c r="HG153" s="330" t="e">
        <f t="shared" si="316"/>
        <v>#N/A</v>
      </c>
      <c r="HH153" s="330" t="e">
        <f t="shared" si="317"/>
        <v>#N/A</v>
      </c>
      <c r="HI153" s="330" t="e">
        <f t="shared" si="318"/>
        <v>#N/A</v>
      </c>
      <c r="HJ153" s="330" t="e">
        <f t="shared" si="319"/>
        <v>#N/A</v>
      </c>
      <c r="HK153" s="330"/>
      <c r="HL153" s="331">
        <f t="shared" si="465"/>
        <v>0</v>
      </c>
      <c r="HM153" s="325" t="e">
        <f t="shared" si="466"/>
        <v>#N/A</v>
      </c>
      <c r="HN153" s="325">
        <f t="shared" si="467"/>
        <v>0</v>
      </c>
      <c r="HO153" s="325">
        <f t="shared" si="468"/>
        <v>1</v>
      </c>
      <c r="HP153" s="334">
        <f t="shared" si="320"/>
        <v>1397</v>
      </c>
      <c r="HQ153" s="325">
        <f t="shared" si="469"/>
        <v>0</v>
      </c>
      <c r="HR153" s="325">
        <f t="shared" si="470"/>
        <v>0</v>
      </c>
      <c r="HS153" s="325">
        <f t="shared" si="471"/>
        <v>0</v>
      </c>
      <c r="HT153" s="325">
        <f t="shared" si="472"/>
        <v>0</v>
      </c>
      <c r="HU153" s="325">
        <f t="shared" si="473"/>
        <v>0</v>
      </c>
      <c r="HV153" s="331">
        <f t="shared" si="474"/>
        <v>0</v>
      </c>
      <c r="HW153" s="331">
        <f t="shared" si="475"/>
        <v>0</v>
      </c>
      <c r="HX153" s="331">
        <f t="shared" si="476"/>
        <v>0</v>
      </c>
      <c r="HY153" s="331">
        <f t="shared" si="477"/>
        <v>0</v>
      </c>
      <c r="HZ153" s="331">
        <f t="shared" si="478"/>
        <v>0</v>
      </c>
      <c r="IA153" s="331">
        <f t="shared" si="479"/>
        <v>0</v>
      </c>
      <c r="IB153" s="331">
        <f t="shared" si="480"/>
        <v>0</v>
      </c>
      <c r="IC153" s="331">
        <f t="shared" si="481"/>
        <v>0</v>
      </c>
      <c r="ID153" s="331">
        <f t="shared" si="482"/>
        <v>0</v>
      </c>
      <c r="IE153" s="331">
        <f t="shared" si="483"/>
        <v>0</v>
      </c>
      <c r="IF153" s="331">
        <f t="shared" si="484"/>
        <v>0</v>
      </c>
      <c r="IG153" s="331">
        <f t="shared" si="485"/>
        <v>0</v>
      </c>
      <c r="IH153" s="331">
        <f t="shared" si="486"/>
        <v>0</v>
      </c>
      <c r="II153" s="331">
        <f t="shared" si="487"/>
        <v>0</v>
      </c>
      <c r="IJ153" s="331">
        <f t="shared" si="488"/>
        <v>0</v>
      </c>
      <c r="IK153" s="329"/>
    </row>
    <row r="154" spans="2:245" x14ac:dyDescent="0.3">
      <c r="B154" s="325">
        <f t="shared" si="273"/>
        <v>0</v>
      </c>
      <c r="C154" s="325">
        <v>56</v>
      </c>
      <c r="D154" s="330" t="e">
        <f t="shared" si="274"/>
        <v>#N/A</v>
      </c>
      <c r="E154" s="330" t="e">
        <f t="shared" si="275"/>
        <v>#N/A</v>
      </c>
      <c r="F154" s="330" t="e">
        <f t="shared" si="276"/>
        <v>#N/A</v>
      </c>
      <c r="G154" s="386" t="e">
        <f t="shared" si="104"/>
        <v>#N/A</v>
      </c>
      <c r="H154" s="386" t="e">
        <f t="shared" si="277"/>
        <v>#N/A</v>
      </c>
      <c r="I154" s="330"/>
      <c r="J154" s="331">
        <f t="shared" si="321"/>
        <v>0</v>
      </c>
      <c r="K154" s="325" t="e">
        <f t="shared" si="322"/>
        <v>#N/A</v>
      </c>
      <c r="L154" s="325">
        <f t="shared" si="323"/>
        <v>0</v>
      </c>
      <c r="M154" s="325">
        <f t="shared" si="324"/>
        <v>1</v>
      </c>
      <c r="N154" s="334">
        <f t="shared" si="278"/>
        <v>1422.3999999999999</v>
      </c>
      <c r="O154" s="325">
        <f t="shared" si="325"/>
        <v>0</v>
      </c>
      <c r="P154" s="325">
        <f t="shared" si="326"/>
        <v>0</v>
      </c>
      <c r="Q154" s="325">
        <f t="shared" si="327"/>
        <v>0</v>
      </c>
      <c r="R154" s="325">
        <f t="shared" si="328"/>
        <v>0</v>
      </c>
      <c r="S154" s="325">
        <f t="shared" si="329"/>
        <v>0</v>
      </c>
      <c r="T154" s="331">
        <f t="shared" si="330"/>
        <v>0</v>
      </c>
      <c r="U154" s="331">
        <f t="shared" si="331"/>
        <v>0</v>
      </c>
      <c r="V154" s="331">
        <f t="shared" si="332"/>
        <v>0</v>
      </c>
      <c r="W154" s="331">
        <f t="shared" si="333"/>
        <v>0</v>
      </c>
      <c r="X154" s="331">
        <f t="shared" si="334"/>
        <v>0</v>
      </c>
      <c r="Y154" s="331">
        <f t="shared" si="335"/>
        <v>0</v>
      </c>
      <c r="Z154" s="331">
        <f t="shared" si="336"/>
        <v>0</v>
      </c>
      <c r="AA154" s="331">
        <f t="shared" si="337"/>
        <v>0</v>
      </c>
      <c r="AB154" s="331">
        <f t="shared" si="338"/>
        <v>0</v>
      </c>
      <c r="AC154" s="331">
        <f t="shared" si="339"/>
        <v>0</v>
      </c>
      <c r="AD154" s="331">
        <f t="shared" si="340"/>
        <v>0</v>
      </c>
      <c r="AE154" s="331">
        <f t="shared" si="341"/>
        <v>0</v>
      </c>
      <c r="AF154" s="331">
        <f t="shared" si="342"/>
        <v>0</v>
      </c>
      <c r="AG154" s="331">
        <f t="shared" si="343"/>
        <v>0</v>
      </c>
      <c r="AH154" s="331">
        <f t="shared" si="344"/>
        <v>0</v>
      </c>
      <c r="AI154" s="329"/>
      <c r="AJ154" s="325"/>
      <c r="AK154" s="325">
        <f t="shared" si="279"/>
        <v>0</v>
      </c>
      <c r="AL154" s="325">
        <v>56</v>
      </c>
      <c r="AM154" s="330" t="e">
        <f t="shared" si="280"/>
        <v>#N/A</v>
      </c>
      <c r="AN154" s="330" t="e">
        <f t="shared" si="281"/>
        <v>#N/A</v>
      </c>
      <c r="AO154" s="330" t="e">
        <f t="shared" si="282"/>
        <v>#N/A</v>
      </c>
      <c r="AP154" s="330" t="e">
        <f t="shared" si="283"/>
        <v>#N/A</v>
      </c>
      <c r="AQ154" s="330" t="e">
        <f t="shared" si="284"/>
        <v>#N/A</v>
      </c>
      <c r="AR154" s="330"/>
      <c r="AS154" s="331">
        <f t="shared" si="345"/>
        <v>0</v>
      </c>
      <c r="AT154" s="325" t="e">
        <f t="shared" si="346"/>
        <v>#N/A</v>
      </c>
      <c r="AU154" s="325">
        <f t="shared" si="347"/>
        <v>0</v>
      </c>
      <c r="AV154" s="325">
        <f t="shared" si="348"/>
        <v>1</v>
      </c>
      <c r="AW154" s="334">
        <f t="shared" si="285"/>
        <v>1422.3999999999999</v>
      </c>
      <c r="AX154" s="325">
        <f t="shared" si="349"/>
        <v>0</v>
      </c>
      <c r="AY154" s="325">
        <f t="shared" si="350"/>
        <v>0</v>
      </c>
      <c r="AZ154" s="325">
        <f t="shared" si="351"/>
        <v>0</v>
      </c>
      <c r="BA154" s="325">
        <f t="shared" si="352"/>
        <v>0</v>
      </c>
      <c r="BB154" s="325">
        <f t="shared" si="353"/>
        <v>0</v>
      </c>
      <c r="BC154" s="331">
        <f t="shared" si="354"/>
        <v>0</v>
      </c>
      <c r="BD154" s="331">
        <f t="shared" si="355"/>
        <v>0</v>
      </c>
      <c r="BE154" s="331">
        <f t="shared" si="356"/>
        <v>0</v>
      </c>
      <c r="BF154" s="331">
        <f t="shared" si="357"/>
        <v>0</v>
      </c>
      <c r="BG154" s="331">
        <f t="shared" si="358"/>
        <v>0</v>
      </c>
      <c r="BH154" s="331">
        <f t="shared" si="359"/>
        <v>0</v>
      </c>
      <c r="BI154" s="331">
        <f t="shared" si="360"/>
        <v>0</v>
      </c>
      <c r="BJ154" s="331">
        <f t="shared" si="361"/>
        <v>0</v>
      </c>
      <c r="BK154" s="331">
        <f t="shared" si="362"/>
        <v>0</v>
      </c>
      <c r="BL154" s="331">
        <f t="shared" si="363"/>
        <v>0</v>
      </c>
      <c r="BM154" s="331">
        <f t="shared" si="364"/>
        <v>0</v>
      </c>
      <c r="BN154" s="331">
        <f t="shared" si="365"/>
        <v>0</v>
      </c>
      <c r="BO154" s="331">
        <f t="shared" si="366"/>
        <v>0</v>
      </c>
      <c r="BP154" s="331">
        <f t="shared" si="367"/>
        <v>0</v>
      </c>
      <c r="BQ154" s="331">
        <f t="shared" si="368"/>
        <v>0</v>
      </c>
      <c r="BR154" s="329"/>
      <c r="BS154" s="325"/>
      <c r="BT154" s="325">
        <f t="shared" si="286"/>
        <v>0</v>
      </c>
      <c r="BU154" s="325">
        <v>56</v>
      </c>
      <c r="BV154" s="330" t="e">
        <f t="shared" si="287"/>
        <v>#N/A</v>
      </c>
      <c r="BW154" s="330" t="e">
        <f t="shared" si="288"/>
        <v>#N/A</v>
      </c>
      <c r="BX154" s="330" t="e">
        <f t="shared" si="289"/>
        <v>#N/A</v>
      </c>
      <c r="BY154" s="330" t="e">
        <f t="shared" si="290"/>
        <v>#N/A</v>
      </c>
      <c r="BZ154" s="330" t="e">
        <f t="shared" si="291"/>
        <v>#N/A</v>
      </c>
      <c r="CA154" s="330"/>
      <c r="CB154" s="331">
        <f t="shared" si="369"/>
        <v>0</v>
      </c>
      <c r="CC154" s="325" t="e">
        <f t="shared" si="370"/>
        <v>#N/A</v>
      </c>
      <c r="CD154" s="325">
        <f t="shared" si="371"/>
        <v>0</v>
      </c>
      <c r="CE154" s="325">
        <f t="shared" si="372"/>
        <v>1</v>
      </c>
      <c r="CF154" s="334">
        <f t="shared" si="292"/>
        <v>1422.3999999999999</v>
      </c>
      <c r="CG154" s="325">
        <f t="shared" si="373"/>
        <v>0</v>
      </c>
      <c r="CH154" s="325">
        <f t="shared" si="374"/>
        <v>0</v>
      </c>
      <c r="CI154" s="325">
        <f t="shared" si="375"/>
        <v>0</v>
      </c>
      <c r="CJ154" s="325">
        <f t="shared" si="376"/>
        <v>0</v>
      </c>
      <c r="CK154" s="325">
        <f t="shared" si="377"/>
        <v>0</v>
      </c>
      <c r="CL154" s="331">
        <f t="shared" si="378"/>
        <v>0</v>
      </c>
      <c r="CM154" s="331">
        <f t="shared" si="379"/>
        <v>0</v>
      </c>
      <c r="CN154" s="331">
        <f t="shared" si="380"/>
        <v>0</v>
      </c>
      <c r="CO154" s="331">
        <f t="shared" si="381"/>
        <v>0</v>
      </c>
      <c r="CP154" s="331">
        <f t="shared" si="382"/>
        <v>0</v>
      </c>
      <c r="CQ154" s="331">
        <f t="shared" si="383"/>
        <v>0</v>
      </c>
      <c r="CR154" s="331">
        <f t="shared" si="384"/>
        <v>0</v>
      </c>
      <c r="CS154" s="331">
        <f t="shared" si="385"/>
        <v>0</v>
      </c>
      <c r="CT154" s="331">
        <f t="shared" si="386"/>
        <v>0</v>
      </c>
      <c r="CU154" s="331">
        <f t="shared" si="387"/>
        <v>0</v>
      </c>
      <c r="CV154" s="331">
        <f t="shared" si="388"/>
        <v>0</v>
      </c>
      <c r="CW154" s="331">
        <f t="shared" si="389"/>
        <v>0</v>
      </c>
      <c r="CX154" s="331">
        <f t="shared" si="390"/>
        <v>0</v>
      </c>
      <c r="CY154" s="331">
        <f t="shared" si="391"/>
        <v>0</v>
      </c>
      <c r="CZ154" s="331">
        <f t="shared" si="392"/>
        <v>0</v>
      </c>
      <c r="DA154" s="329"/>
      <c r="DB154" s="325"/>
      <c r="DC154" s="325">
        <f t="shared" si="293"/>
        <v>0</v>
      </c>
      <c r="DD154" s="325">
        <v>56</v>
      </c>
      <c r="DE154" s="330" t="e">
        <f t="shared" si="294"/>
        <v>#N/A</v>
      </c>
      <c r="DF154" s="330" t="e">
        <f t="shared" si="295"/>
        <v>#N/A</v>
      </c>
      <c r="DG154" s="330" t="e">
        <f t="shared" si="296"/>
        <v>#N/A</v>
      </c>
      <c r="DH154" s="330" t="e">
        <f t="shared" si="297"/>
        <v>#N/A</v>
      </c>
      <c r="DI154" s="330" t="e">
        <f t="shared" si="298"/>
        <v>#N/A</v>
      </c>
      <c r="DJ154" s="330"/>
      <c r="DK154" s="331">
        <f t="shared" si="393"/>
        <v>0</v>
      </c>
      <c r="DL154" s="325" t="e">
        <f t="shared" si="394"/>
        <v>#N/A</v>
      </c>
      <c r="DM154" s="325">
        <f t="shared" si="395"/>
        <v>0</v>
      </c>
      <c r="DN154" s="325">
        <f t="shared" si="396"/>
        <v>1</v>
      </c>
      <c r="DO154" s="334">
        <f t="shared" si="299"/>
        <v>1422.3999999999999</v>
      </c>
      <c r="DP154" s="325">
        <f t="shared" si="397"/>
        <v>0</v>
      </c>
      <c r="DQ154" s="325">
        <f t="shared" si="398"/>
        <v>0</v>
      </c>
      <c r="DR154" s="325">
        <f t="shared" si="399"/>
        <v>0</v>
      </c>
      <c r="DS154" s="325">
        <f t="shared" si="400"/>
        <v>0</v>
      </c>
      <c r="DT154" s="325">
        <f t="shared" si="401"/>
        <v>0</v>
      </c>
      <c r="DU154" s="331">
        <f t="shared" si="402"/>
        <v>0</v>
      </c>
      <c r="DV154" s="331">
        <f t="shared" si="403"/>
        <v>0</v>
      </c>
      <c r="DW154" s="331">
        <f t="shared" si="404"/>
        <v>0</v>
      </c>
      <c r="DX154" s="331">
        <f t="shared" si="405"/>
        <v>0</v>
      </c>
      <c r="DY154" s="331">
        <f t="shared" si="406"/>
        <v>0</v>
      </c>
      <c r="DZ154" s="331">
        <f t="shared" si="407"/>
        <v>0</v>
      </c>
      <c r="EA154" s="331">
        <f t="shared" si="408"/>
        <v>0</v>
      </c>
      <c r="EB154" s="331">
        <f t="shared" si="409"/>
        <v>0</v>
      </c>
      <c r="EC154" s="331">
        <f t="shared" si="410"/>
        <v>0</v>
      </c>
      <c r="ED154" s="331">
        <f t="shared" si="411"/>
        <v>0</v>
      </c>
      <c r="EE154" s="331">
        <f t="shared" si="412"/>
        <v>0</v>
      </c>
      <c r="EF154" s="331">
        <f t="shared" si="413"/>
        <v>0</v>
      </c>
      <c r="EG154" s="331">
        <f t="shared" si="414"/>
        <v>0</v>
      </c>
      <c r="EH154" s="331">
        <f t="shared" si="415"/>
        <v>0</v>
      </c>
      <c r="EI154" s="331">
        <f t="shared" si="416"/>
        <v>0</v>
      </c>
      <c r="EJ154" s="329"/>
      <c r="EK154" s="325"/>
      <c r="EL154" s="325">
        <f t="shared" si="300"/>
        <v>0</v>
      </c>
      <c r="EM154" s="325">
        <v>56</v>
      </c>
      <c r="EN154" s="330" t="e">
        <f t="shared" si="301"/>
        <v>#N/A</v>
      </c>
      <c r="EO154" s="330" t="e">
        <f t="shared" si="302"/>
        <v>#N/A</v>
      </c>
      <c r="EP154" s="330" t="e">
        <f t="shared" si="303"/>
        <v>#N/A</v>
      </c>
      <c r="EQ154" s="330" t="e">
        <f t="shared" si="304"/>
        <v>#N/A</v>
      </c>
      <c r="ER154" s="330" t="e">
        <f t="shared" si="305"/>
        <v>#N/A</v>
      </c>
      <c r="ES154" s="330"/>
      <c r="ET154" s="331">
        <f t="shared" si="417"/>
        <v>0</v>
      </c>
      <c r="EU154" s="325" t="e">
        <f t="shared" si="418"/>
        <v>#N/A</v>
      </c>
      <c r="EV154" s="325">
        <f t="shared" si="419"/>
        <v>0</v>
      </c>
      <c r="EW154" s="325">
        <f t="shared" si="420"/>
        <v>1</v>
      </c>
      <c r="EX154" s="334">
        <f t="shared" si="306"/>
        <v>1422.3999999999999</v>
      </c>
      <c r="EY154" s="325">
        <f t="shared" si="421"/>
        <v>0</v>
      </c>
      <c r="EZ154" s="325">
        <f t="shared" si="422"/>
        <v>0</v>
      </c>
      <c r="FA154" s="325">
        <f t="shared" si="423"/>
        <v>0</v>
      </c>
      <c r="FB154" s="325">
        <f t="shared" si="424"/>
        <v>0</v>
      </c>
      <c r="FC154" s="325">
        <f t="shared" si="425"/>
        <v>0</v>
      </c>
      <c r="FD154" s="331">
        <f t="shared" si="426"/>
        <v>0</v>
      </c>
      <c r="FE154" s="331">
        <f t="shared" si="427"/>
        <v>0</v>
      </c>
      <c r="FF154" s="331">
        <f t="shared" si="428"/>
        <v>0</v>
      </c>
      <c r="FG154" s="331">
        <f t="shared" si="429"/>
        <v>0</v>
      </c>
      <c r="FH154" s="331">
        <f t="shared" si="430"/>
        <v>0</v>
      </c>
      <c r="FI154" s="331">
        <f t="shared" si="431"/>
        <v>0</v>
      </c>
      <c r="FJ154" s="331">
        <f t="shared" si="432"/>
        <v>0</v>
      </c>
      <c r="FK154" s="331">
        <f t="shared" si="433"/>
        <v>0</v>
      </c>
      <c r="FL154" s="331">
        <f t="shared" si="434"/>
        <v>0</v>
      </c>
      <c r="FM154" s="331">
        <f t="shared" si="435"/>
        <v>0</v>
      </c>
      <c r="FN154" s="331">
        <f t="shared" si="436"/>
        <v>0</v>
      </c>
      <c r="FO154" s="331">
        <f t="shared" si="437"/>
        <v>0</v>
      </c>
      <c r="FP154" s="331">
        <f t="shared" si="438"/>
        <v>0</v>
      </c>
      <c r="FQ154" s="331">
        <f t="shared" si="439"/>
        <v>0</v>
      </c>
      <c r="FR154" s="331">
        <f t="shared" si="440"/>
        <v>0</v>
      </c>
      <c r="FS154" s="329"/>
      <c r="FT154" s="325"/>
      <c r="FU154" s="325">
        <f t="shared" si="307"/>
        <v>0</v>
      </c>
      <c r="FV154" s="325">
        <v>56</v>
      </c>
      <c r="FW154" s="330" t="e">
        <f t="shared" si="308"/>
        <v>#N/A</v>
      </c>
      <c r="FX154" s="330" t="e">
        <f t="shared" si="309"/>
        <v>#N/A</v>
      </c>
      <c r="FY154" s="330" t="e">
        <f t="shared" si="310"/>
        <v>#N/A</v>
      </c>
      <c r="FZ154" s="330" t="e">
        <f t="shared" si="311"/>
        <v>#N/A</v>
      </c>
      <c r="GA154" s="330" t="e">
        <f t="shared" si="312"/>
        <v>#N/A</v>
      </c>
      <c r="GB154" s="330"/>
      <c r="GC154" s="331">
        <f t="shared" si="441"/>
        <v>0</v>
      </c>
      <c r="GD154" s="325" t="e">
        <f t="shared" si="442"/>
        <v>#N/A</v>
      </c>
      <c r="GE154" s="325">
        <f t="shared" si="443"/>
        <v>0</v>
      </c>
      <c r="GF154" s="325">
        <f t="shared" si="444"/>
        <v>1</v>
      </c>
      <c r="GG154" s="334">
        <f t="shared" si="313"/>
        <v>1422.3999999999999</v>
      </c>
      <c r="GH154" s="325">
        <f t="shared" si="445"/>
        <v>0</v>
      </c>
      <c r="GI154" s="325">
        <f t="shared" si="446"/>
        <v>0</v>
      </c>
      <c r="GJ154" s="325">
        <f t="shared" si="447"/>
        <v>0</v>
      </c>
      <c r="GK154" s="325">
        <f t="shared" si="448"/>
        <v>0</v>
      </c>
      <c r="GL154" s="325">
        <f t="shared" si="449"/>
        <v>0</v>
      </c>
      <c r="GM154" s="331">
        <f t="shared" si="450"/>
        <v>0</v>
      </c>
      <c r="GN154" s="331">
        <f t="shared" si="451"/>
        <v>0</v>
      </c>
      <c r="GO154" s="331">
        <f t="shared" si="452"/>
        <v>0</v>
      </c>
      <c r="GP154" s="331">
        <f t="shared" si="453"/>
        <v>0</v>
      </c>
      <c r="GQ154" s="331">
        <f t="shared" si="454"/>
        <v>0</v>
      </c>
      <c r="GR154" s="331">
        <f t="shared" si="455"/>
        <v>0</v>
      </c>
      <c r="GS154" s="331">
        <f t="shared" si="456"/>
        <v>0</v>
      </c>
      <c r="GT154" s="331">
        <f t="shared" si="457"/>
        <v>0</v>
      </c>
      <c r="GU154" s="331">
        <f t="shared" si="458"/>
        <v>0</v>
      </c>
      <c r="GV154" s="331">
        <f t="shared" si="459"/>
        <v>0</v>
      </c>
      <c r="GW154" s="331">
        <f t="shared" si="460"/>
        <v>0</v>
      </c>
      <c r="GX154" s="331">
        <f t="shared" si="461"/>
        <v>0</v>
      </c>
      <c r="GY154" s="331">
        <f t="shared" si="462"/>
        <v>0</v>
      </c>
      <c r="GZ154" s="331">
        <f t="shared" si="463"/>
        <v>0</v>
      </c>
      <c r="HA154" s="331">
        <f t="shared" si="464"/>
        <v>0</v>
      </c>
      <c r="HB154" s="329"/>
      <c r="HC154" s="325"/>
      <c r="HD154" s="325">
        <f t="shared" si="314"/>
        <v>0</v>
      </c>
      <c r="HE154" s="325">
        <v>56</v>
      </c>
      <c r="HF154" s="330" t="e">
        <f t="shared" si="315"/>
        <v>#N/A</v>
      </c>
      <c r="HG154" s="330" t="e">
        <f t="shared" si="316"/>
        <v>#N/A</v>
      </c>
      <c r="HH154" s="330" t="e">
        <f t="shared" si="317"/>
        <v>#N/A</v>
      </c>
      <c r="HI154" s="330" t="e">
        <f t="shared" si="318"/>
        <v>#N/A</v>
      </c>
      <c r="HJ154" s="330" t="e">
        <f t="shared" si="319"/>
        <v>#N/A</v>
      </c>
      <c r="HK154" s="330"/>
      <c r="HL154" s="331">
        <f t="shared" si="465"/>
        <v>0</v>
      </c>
      <c r="HM154" s="325" t="e">
        <f t="shared" si="466"/>
        <v>#N/A</v>
      </c>
      <c r="HN154" s="325">
        <f t="shared" si="467"/>
        <v>0</v>
      </c>
      <c r="HO154" s="325">
        <f t="shared" si="468"/>
        <v>1</v>
      </c>
      <c r="HP154" s="334">
        <f t="shared" si="320"/>
        <v>1422.3999999999999</v>
      </c>
      <c r="HQ154" s="325">
        <f t="shared" si="469"/>
        <v>0</v>
      </c>
      <c r="HR154" s="325">
        <f t="shared" si="470"/>
        <v>0</v>
      </c>
      <c r="HS154" s="325">
        <f t="shared" si="471"/>
        <v>0</v>
      </c>
      <c r="HT154" s="325">
        <f t="shared" si="472"/>
        <v>0</v>
      </c>
      <c r="HU154" s="325">
        <f t="shared" si="473"/>
        <v>0</v>
      </c>
      <c r="HV154" s="331">
        <f t="shared" si="474"/>
        <v>0</v>
      </c>
      <c r="HW154" s="331">
        <f t="shared" si="475"/>
        <v>0</v>
      </c>
      <c r="HX154" s="331">
        <f t="shared" si="476"/>
        <v>0</v>
      </c>
      <c r="HY154" s="331">
        <f t="shared" si="477"/>
        <v>0</v>
      </c>
      <c r="HZ154" s="331">
        <f t="shared" si="478"/>
        <v>0</v>
      </c>
      <c r="IA154" s="331">
        <f t="shared" si="479"/>
        <v>0</v>
      </c>
      <c r="IB154" s="331">
        <f t="shared" si="480"/>
        <v>0</v>
      </c>
      <c r="IC154" s="331">
        <f t="shared" si="481"/>
        <v>0</v>
      </c>
      <c r="ID154" s="331">
        <f t="shared" si="482"/>
        <v>0</v>
      </c>
      <c r="IE154" s="331">
        <f t="shared" si="483"/>
        <v>0</v>
      </c>
      <c r="IF154" s="331">
        <f t="shared" si="484"/>
        <v>0</v>
      </c>
      <c r="IG154" s="331">
        <f t="shared" si="485"/>
        <v>0</v>
      </c>
      <c r="IH154" s="331">
        <f t="shared" si="486"/>
        <v>0</v>
      </c>
      <c r="II154" s="331">
        <f t="shared" si="487"/>
        <v>0</v>
      </c>
      <c r="IJ154" s="331">
        <f t="shared" si="488"/>
        <v>0</v>
      </c>
      <c r="IK154" s="329"/>
    </row>
    <row r="155" spans="2:245" x14ac:dyDescent="0.3">
      <c r="B155" s="325">
        <f t="shared" si="273"/>
        <v>0</v>
      </c>
      <c r="C155" s="325">
        <v>57</v>
      </c>
      <c r="D155" s="330" t="e">
        <f t="shared" si="274"/>
        <v>#N/A</v>
      </c>
      <c r="E155" s="330" t="e">
        <f t="shared" si="275"/>
        <v>#N/A</v>
      </c>
      <c r="F155" s="330" t="e">
        <f t="shared" si="276"/>
        <v>#N/A</v>
      </c>
      <c r="G155" s="386" t="e">
        <f t="shared" si="104"/>
        <v>#N/A</v>
      </c>
      <c r="H155" s="386" t="e">
        <f t="shared" si="277"/>
        <v>#N/A</v>
      </c>
      <c r="I155" s="330"/>
      <c r="J155" s="331">
        <f t="shared" si="321"/>
        <v>0</v>
      </c>
      <c r="K155" s="325" t="e">
        <f t="shared" si="322"/>
        <v>#N/A</v>
      </c>
      <c r="L155" s="325">
        <f t="shared" si="323"/>
        <v>0</v>
      </c>
      <c r="M155" s="325">
        <f t="shared" si="324"/>
        <v>1</v>
      </c>
      <c r="N155" s="334">
        <f t="shared" si="278"/>
        <v>1447.8</v>
      </c>
      <c r="O155" s="325">
        <f t="shared" si="325"/>
        <v>0</v>
      </c>
      <c r="P155" s="325">
        <f t="shared" si="326"/>
        <v>0</v>
      </c>
      <c r="Q155" s="325">
        <f t="shared" si="327"/>
        <v>0</v>
      </c>
      <c r="R155" s="325">
        <f t="shared" si="328"/>
        <v>0</v>
      </c>
      <c r="S155" s="325">
        <f t="shared" si="329"/>
        <v>0</v>
      </c>
      <c r="T155" s="331">
        <f t="shared" si="330"/>
        <v>0</v>
      </c>
      <c r="U155" s="331">
        <f t="shared" si="331"/>
        <v>0</v>
      </c>
      <c r="V155" s="331">
        <f t="shared" si="332"/>
        <v>0</v>
      </c>
      <c r="W155" s="331">
        <f t="shared" si="333"/>
        <v>0</v>
      </c>
      <c r="X155" s="331">
        <f t="shared" si="334"/>
        <v>0</v>
      </c>
      <c r="Y155" s="331">
        <f t="shared" si="335"/>
        <v>0</v>
      </c>
      <c r="Z155" s="331">
        <f t="shared" si="336"/>
        <v>0</v>
      </c>
      <c r="AA155" s="331">
        <f t="shared" si="337"/>
        <v>0</v>
      </c>
      <c r="AB155" s="331">
        <f t="shared" si="338"/>
        <v>0</v>
      </c>
      <c r="AC155" s="331">
        <f t="shared" si="339"/>
        <v>0</v>
      </c>
      <c r="AD155" s="331">
        <f t="shared" si="340"/>
        <v>0</v>
      </c>
      <c r="AE155" s="331">
        <f t="shared" si="341"/>
        <v>0</v>
      </c>
      <c r="AF155" s="331">
        <f t="shared" si="342"/>
        <v>0</v>
      </c>
      <c r="AG155" s="331">
        <f t="shared" si="343"/>
        <v>0</v>
      </c>
      <c r="AH155" s="331">
        <f t="shared" si="344"/>
        <v>0</v>
      </c>
      <c r="AI155" s="329"/>
      <c r="AJ155" s="325"/>
      <c r="AK155" s="325">
        <f t="shared" si="279"/>
        <v>0</v>
      </c>
      <c r="AL155" s="325">
        <v>57</v>
      </c>
      <c r="AM155" s="330" t="e">
        <f t="shared" si="280"/>
        <v>#N/A</v>
      </c>
      <c r="AN155" s="330" t="e">
        <f t="shared" si="281"/>
        <v>#N/A</v>
      </c>
      <c r="AO155" s="330" t="e">
        <f t="shared" si="282"/>
        <v>#N/A</v>
      </c>
      <c r="AP155" s="330" t="e">
        <f t="shared" si="283"/>
        <v>#N/A</v>
      </c>
      <c r="AQ155" s="330" t="e">
        <f t="shared" si="284"/>
        <v>#N/A</v>
      </c>
      <c r="AR155" s="330"/>
      <c r="AS155" s="331">
        <f t="shared" si="345"/>
        <v>0</v>
      </c>
      <c r="AT155" s="325" t="e">
        <f t="shared" si="346"/>
        <v>#N/A</v>
      </c>
      <c r="AU155" s="325">
        <f t="shared" si="347"/>
        <v>0</v>
      </c>
      <c r="AV155" s="325">
        <f t="shared" si="348"/>
        <v>1</v>
      </c>
      <c r="AW155" s="334">
        <f t="shared" si="285"/>
        <v>1447.8</v>
      </c>
      <c r="AX155" s="325">
        <f t="shared" si="349"/>
        <v>0</v>
      </c>
      <c r="AY155" s="325">
        <f t="shared" si="350"/>
        <v>0</v>
      </c>
      <c r="AZ155" s="325">
        <f t="shared" si="351"/>
        <v>0</v>
      </c>
      <c r="BA155" s="325">
        <f t="shared" si="352"/>
        <v>0</v>
      </c>
      <c r="BB155" s="325">
        <f t="shared" si="353"/>
        <v>0</v>
      </c>
      <c r="BC155" s="331">
        <f t="shared" si="354"/>
        <v>0</v>
      </c>
      <c r="BD155" s="331">
        <f t="shared" si="355"/>
        <v>0</v>
      </c>
      <c r="BE155" s="331">
        <f t="shared" si="356"/>
        <v>0</v>
      </c>
      <c r="BF155" s="331">
        <f t="shared" si="357"/>
        <v>0</v>
      </c>
      <c r="BG155" s="331">
        <f t="shared" si="358"/>
        <v>0</v>
      </c>
      <c r="BH155" s="331">
        <f t="shared" si="359"/>
        <v>0</v>
      </c>
      <c r="BI155" s="331">
        <f t="shared" si="360"/>
        <v>0</v>
      </c>
      <c r="BJ155" s="331">
        <f t="shared" si="361"/>
        <v>0</v>
      </c>
      <c r="BK155" s="331">
        <f t="shared" si="362"/>
        <v>0</v>
      </c>
      <c r="BL155" s="331">
        <f t="shared" si="363"/>
        <v>0</v>
      </c>
      <c r="BM155" s="331">
        <f t="shared" si="364"/>
        <v>0</v>
      </c>
      <c r="BN155" s="331">
        <f t="shared" si="365"/>
        <v>0</v>
      </c>
      <c r="BO155" s="331">
        <f t="shared" si="366"/>
        <v>0</v>
      </c>
      <c r="BP155" s="331">
        <f t="shared" si="367"/>
        <v>0</v>
      </c>
      <c r="BQ155" s="331">
        <f t="shared" si="368"/>
        <v>0</v>
      </c>
      <c r="BR155" s="329"/>
      <c r="BS155" s="325"/>
      <c r="BT155" s="325">
        <f t="shared" si="286"/>
        <v>0</v>
      </c>
      <c r="BU155" s="325">
        <v>57</v>
      </c>
      <c r="BV155" s="330" t="e">
        <f t="shared" si="287"/>
        <v>#N/A</v>
      </c>
      <c r="BW155" s="330" t="e">
        <f t="shared" si="288"/>
        <v>#N/A</v>
      </c>
      <c r="BX155" s="330" t="e">
        <f t="shared" si="289"/>
        <v>#N/A</v>
      </c>
      <c r="BY155" s="330" t="e">
        <f t="shared" si="290"/>
        <v>#N/A</v>
      </c>
      <c r="BZ155" s="330" t="e">
        <f t="shared" si="291"/>
        <v>#N/A</v>
      </c>
      <c r="CA155" s="330"/>
      <c r="CB155" s="331">
        <f t="shared" si="369"/>
        <v>0</v>
      </c>
      <c r="CC155" s="325" t="e">
        <f t="shared" si="370"/>
        <v>#N/A</v>
      </c>
      <c r="CD155" s="325">
        <f t="shared" si="371"/>
        <v>0</v>
      </c>
      <c r="CE155" s="325">
        <f t="shared" si="372"/>
        <v>1</v>
      </c>
      <c r="CF155" s="334">
        <f t="shared" si="292"/>
        <v>1447.8</v>
      </c>
      <c r="CG155" s="325">
        <f t="shared" si="373"/>
        <v>0</v>
      </c>
      <c r="CH155" s="325">
        <f t="shared" si="374"/>
        <v>0</v>
      </c>
      <c r="CI155" s="325">
        <f t="shared" si="375"/>
        <v>0</v>
      </c>
      <c r="CJ155" s="325">
        <f t="shared" si="376"/>
        <v>0</v>
      </c>
      <c r="CK155" s="325">
        <f t="shared" si="377"/>
        <v>0</v>
      </c>
      <c r="CL155" s="331">
        <f t="shared" si="378"/>
        <v>0</v>
      </c>
      <c r="CM155" s="331">
        <f t="shared" si="379"/>
        <v>0</v>
      </c>
      <c r="CN155" s="331">
        <f t="shared" si="380"/>
        <v>0</v>
      </c>
      <c r="CO155" s="331">
        <f t="shared" si="381"/>
        <v>0</v>
      </c>
      <c r="CP155" s="331">
        <f t="shared" si="382"/>
        <v>0</v>
      </c>
      <c r="CQ155" s="331">
        <f t="shared" si="383"/>
        <v>0</v>
      </c>
      <c r="CR155" s="331">
        <f t="shared" si="384"/>
        <v>0</v>
      </c>
      <c r="CS155" s="331">
        <f t="shared" si="385"/>
        <v>0</v>
      </c>
      <c r="CT155" s="331">
        <f t="shared" si="386"/>
        <v>0</v>
      </c>
      <c r="CU155" s="331">
        <f t="shared" si="387"/>
        <v>0</v>
      </c>
      <c r="CV155" s="331">
        <f t="shared" si="388"/>
        <v>0</v>
      </c>
      <c r="CW155" s="331">
        <f t="shared" si="389"/>
        <v>0</v>
      </c>
      <c r="CX155" s="331">
        <f t="shared" si="390"/>
        <v>0</v>
      </c>
      <c r="CY155" s="331">
        <f t="shared" si="391"/>
        <v>0</v>
      </c>
      <c r="CZ155" s="331">
        <f t="shared" si="392"/>
        <v>0</v>
      </c>
      <c r="DA155" s="329"/>
      <c r="DB155" s="325"/>
      <c r="DC155" s="325">
        <f t="shared" si="293"/>
        <v>0</v>
      </c>
      <c r="DD155" s="325">
        <v>57</v>
      </c>
      <c r="DE155" s="330" t="e">
        <f t="shared" si="294"/>
        <v>#N/A</v>
      </c>
      <c r="DF155" s="330" t="e">
        <f t="shared" si="295"/>
        <v>#N/A</v>
      </c>
      <c r="DG155" s="330" t="e">
        <f t="shared" si="296"/>
        <v>#N/A</v>
      </c>
      <c r="DH155" s="330" t="e">
        <f t="shared" si="297"/>
        <v>#N/A</v>
      </c>
      <c r="DI155" s="330" t="e">
        <f t="shared" si="298"/>
        <v>#N/A</v>
      </c>
      <c r="DJ155" s="330"/>
      <c r="DK155" s="331">
        <f t="shared" si="393"/>
        <v>0</v>
      </c>
      <c r="DL155" s="325" t="e">
        <f t="shared" si="394"/>
        <v>#N/A</v>
      </c>
      <c r="DM155" s="325">
        <f t="shared" si="395"/>
        <v>0</v>
      </c>
      <c r="DN155" s="325">
        <f t="shared" si="396"/>
        <v>1</v>
      </c>
      <c r="DO155" s="334">
        <f t="shared" si="299"/>
        <v>1447.8</v>
      </c>
      <c r="DP155" s="325">
        <f t="shared" si="397"/>
        <v>0</v>
      </c>
      <c r="DQ155" s="325">
        <f t="shared" si="398"/>
        <v>0</v>
      </c>
      <c r="DR155" s="325">
        <f t="shared" si="399"/>
        <v>0</v>
      </c>
      <c r="DS155" s="325">
        <f t="shared" si="400"/>
        <v>0</v>
      </c>
      <c r="DT155" s="325">
        <f t="shared" si="401"/>
        <v>0</v>
      </c>
      <c r="DU155" s="331">
        <f t="shared" si="402"/>
        <v>0</v>
      </c>
      <c r="DV155" s="331">
        <f t="shared" si="403"/>
        <v>0</v>
      </c>
      <c r="DW155" s="331">
        <f t="shared" si="404"/>
        <v>0</v>
      </c>
      <c r="DX155" s="331">
        <f t="shared" si="405"/>
        <v>0</v>
      </c>
      <c r="DY155" s="331">
        <f t="shared" si="406"/>
        <v>0</v>
      </c>
      <c r="DZ155" s="331">
        <f t="shared" si="407"/>
        <v>0</v>
      </c>
      <c r="EA155" s="331">
        <f t="shared" si="408"/>
        <v>0</v>
      </c>
      <c r="EB155" s="331">
        <f t="shared" si="409"/>
        <v>0</v>
      </c>
      <c r="EC155" s="331">
        <f t="shared" si="410"/>
        <v>0</v>
      </c>
      <c r="ED155" s="331">
        <f t="shared" si="411"/>
        <v>0</v>
      </c>
      <c r="EE155" s="331">
        <f t="shared" si="412"/>
        <v>0</v>
      </c>
      <c r="EF155" s="331">
        <f t="shared" si="413"/>
        <v>0</v>
      </c>
      <c r="EG155" s="331">
        <f t="shared" si="414"/>
        <v>0</v>
      </c>
      <c r="EH155" s="331">
        <f t="shared" si="415"/>
        <v>0</v>
      </c>
      <c r="EI155" s="331">
        <f t="shared" si="416"/>
        <v>0</v>
      </c>
      <c r="EJ155" s="329"/>
      <c r="EK155" s="325"/>
      <c r="EL155" s="325">
        <f t="shared" si="300"/>
        <v>0</v>
      </c>
      <c r="EM155" s="325">
        <v>57</v>
      </c>
      <c r="EN155" s="330" t="e">
        <f t="shared" si="301"/>
        <v>#N/A</v>
      </c>
      <c r="EO155" s="330" t="e">
        <f t="shared" si="302"/>
        <v>#N/A</v>
      </c>
      <c r="EP155" s="330" t="e">
        <f t="shared" si="303"/>
        <v>#N/A</v>
      </c>
      <c r="EQ155" s="330" t="e">
        <f t="shared" si="304"/>
        <v>#N/A</v>
      </c>
      <c r="ER155" s="330" t="e">
        <f t="shared" si="305"/>
        <v>#N/A</v>
      </c>
      <c r="ES155" s="330"/>
      <c r="ET155" s="331">
        <f t="shared" si="417"/>
        <v>0</v>
      </c>
      <c r="EU155" s="325" t="e">
        <f t="shared" si="418"/>
        <v>#N/A</v>
      </c>
      <c r="EV155" s="325">
        <f t="shared" si="419"/>
        <v>0</v>
      </c>
      <c r="EW155" s="325">
        <f t="shared" si="420"/>
        <v>1</v>
      </c>
      <c r="EX155" s="334">
        <f t="shared" si="306"/>
        <v>1447.8</v>
      </c>
      <c r="EY155" s="325">
        <f t="shared" si="421"/>
        <v>0</v>
      </c>
      <c r="EZ155" s="325">
        <f t="shared" si="422"/>
        <v>0</v>
      </c>
      <c r="FA155" s="325">
        <f t="shared" si="423"/>
        <v>0</v>
      </c>
      <c r="FB155" s="325">
        <f t="shared" si="424"/>
        <v>0</v>
      </c>
      <c r="FC155" s="325">
        <f t="shared" si="425"/>
        <v>0</v>
      </c>
      <c r="FD155" s="331">
        <f t="shared" si="426"/>
        <v>0</v>
      </c>
      <c r="FE155" s="331">
        <f t="shared" si="427"/>
        <v>0</v>
      </c>
      <c r="FF155" s="331">
        <f t="shared" si="428"/>
        <v>0</v>
      </c>
      <c r="FG155" s="331">
        <f t="shared" si="429"/>
        <v>0</v>
      </c>
      <c r="FH155" s="331">
        <f t="shared" si="430"/>
        <v>0</v>
      </c>
      <c r="FI155" s="331">
        <f t="shared" si="431"/>
        <v>0</v>
      </c>
      <c r="FJ155" s="331">
        <f t="shared" si="432"/>
        <v>0</v>
      </c>
      <c r="FK155" s="331">
        <f t="shared" si="433"/>
        <v>0</v>
      </c>
      <c r="FL155" s="331">
        <f t="shared" si="434"/>
        <v>0</v>
      </c>
      <c r="FM155" s="331">
        <f t="shared" si="435"/>
        <v>0</v>
      </c>
      <c r="FN155" s="331">
        <f t="shared" si="436"/>
        <v>0</v>
      </c>
      <c r="FO155" s="331">
        <f t="shared" si="437"/>
        <v>0</v>
      </c>
      <c r="FP155" s="331">
        <f t="shared" si="438"/>
        <v>0</v>
      </c>
      <c r="FQ155" s="331">
        <f t="shared" si="439"/>
        <v>0</v>
      </c>
      <c r="FR155" s="331">
        <f t="shared" si="440"/>
        <v>0</v>
      </c>
      <c r="FS155" s="329"/>
      <c r="FT155" s="325"/>
      <c r="FU155" s="325">
        <f t="shared" si="307"/>
        <v>0</v>
      </c>
      <c r="FV155" s="325">
        <v>57</v>
      </c>
      <c r="FW155" s="330" t="e">
        <f t="shared" si="308"/>
        <v>#N/A</v>
      </c>
      <c r="FX155" s="330" t="e">
        <f t="shared" si="309"/>
        <v>#N/A</v>
      </c>
      <c r="FY155" s="330" t="e">
        <f t="shared" si="310"/>
        <v>#N/A</v>
      </c>
      <c r="FZ155" s="330" t="e">
        <f t="shared" si="311"/>
        <v>#N/A</v>
      </c>
      <c r="GA155" s="330" t="e">
        <f t="shared" si="312"/>
        <v>#N/A</v>
      </c>
      <c r="GB155" s="330"/>
      <c r="GC155" s="331">
        <f t="shared" si="441"/>
        <v>0</v>
      </c>
      <c r="GD155" s="325" t="e">
        <f t="shared" si="442"/>
        <v>#N/A</v>
      </c>
      <c r="GE155" s="325">
        <f t="shared" si="443"/>
        <v>0</v>
      </c>
      <c r="GF155" s="325">
        <f t="shared" si="444"/>
        <v>1</v>
      </c>
      <c r="GG155" s="334">
        <f t="shared" si="313"/>
        <v>1447.8</v>
      </c>
      <c r="GH155" s="325">
        <f t="shared" si="445"/>
        <v>0</v>
      </c>
      <c r="GI155" s="325">
        <f t="shared" si="446"/>
        <v>0</v>
      </c>
      <c r="GJ155" s="325">
        <f t="shared" si="447"/>
        <v>0</v>
      </c>
      <c r="GK155" s="325">
        <f t="shared" si="448"/>
        <v>0</v>
      </c>
      <c r="GL155" s="325">
        <f t="shared" si="449"/>
        <v>0</v>
      </c>
      <c r="GM155" s="331">
        <f t="shared" si="450"/>
        <v>0</v>
      </c>
      <c r="GN155" s="331">
        <f t="shared" si="451"/>
        <v>0</v>
      </c>
      <c r="GO155" s="331">
        <f t="shared" si="452"/>
        <v>0</v>
      </c>
      <c r="GP155" s="331">
        <f t="shared" si="453"/>
        <v>0</v>
      </c>
      <c r="GQ155" s="331">
        <f t="shared" si="454"/>
        <v>0</v>
      </c>
      <c r="GR155" s="331">
        <f t="shared" si="455"/>
        <v>0</v>
      </c>
      <c r="GS155" s="331">
        <f t="shared" si="456"/>
        <v>0</v>
      </c>
      <c r="GT155" s="331">
        <f t="shared" si="457"/>
        <v>0</v>
      </c>
      <c r="GU155" s="331">
        <f t="shared" si="458"/>
        <v>0</v>
      </c>
      <c r="GV155" s="331">
        <f t="shared" si="459"/>
        <v>0</v>
      </c>
      <c r="GW155" s="331">
        <f t="shared" si="460"/>
        <v>0</v>
      </c>
      <c r="GX155" s="331">
        <f t="shared" si="461"/>
        <v>0</v>
      </c>
      <c r="GY155" s="331">
        <f t="shared" si="462"/>
        <v>0</v>
      </c>
      <c r="GZ155" s="331">
        <f t="shared" si="463"/>
        <v>0</v>
      </c>
      <c r="HA155" s="331">
        <f t="shared" si="464"/>
        <v>0</v>
      </c>
      <c r="HB155" s="329"/>
      <c r="HC155" s="325"/>
      <c r="HD155" s="325">
        <f t="shared" si="314"/>
        <v>0</v>
      </c>
      <c r="HE155" s="325">
        <v>57</v>
      </c>
      <c r="HF155" s="330" t="e">
        <f t="shared" si="315"/>
        <v>#N/A</v>
      </c>
      <c r="HG155" s="330" t="e">
        <f t="shared" si="316"/>
        <v>#N/A</v>
      </c>
      <c r="HH155" s="330" t="e">
        <f t="shared" si="317"/>
        <v>#N/A</v>
      </c>
      <c r="HI155" s="330" t="e">
        <f t="shared" si="318"/>
        <v>#N/A</v>
      </c>
      <c r="HJ155" s="330" t="e">
        <f t="shared" si="319"/>
        <v>#N/A</v>
      </c>
      <c r="HK155" s="330"/>
      <c r="HL155" s="331">
        <f t="shared" si="465"/>
        <v>0</v>
      </c>
      <c r="HM155" s="325" t="e">
        <f t="shared" si="466"/>
        <v>#N/A</v>
      </c>
      <c r="HN155" s="325">
        <f t="shared" si="467"/>
        <v>0</v>
      </c>
      <c r="HO155" s="325">
        <f t="shared" si="468"/>
        <v>1</v>
      </c>
      <c r="HP155" s="334">
        <f t="shared" si="320"/>
        <v>1447.8</v>
      </c>
      <c r="HQ155" s="325">
        <f t="shared" si="469"/>
        <v>0</v>
      </c>
      <c r="HR155" s="325">
        <f t="shared" si="470"/>
        <v>0</v>
      </c>
      <c r="HS155" s="325">
        <f t="shared" si="471"/>
        <v>0</v>
      </c>
      <c r="HT155" s="325">
        <f t="shared" si="472"/>
        <v>0</v>
      </c>
      <c r="HU155" s="325">
        <f t="shared" si="473"/>
        <v>0</v>
      </c>
      <c r="HV155" s="331">
        <f t="shared" si="474"/>
        <v>0</v>
      </c>
      <c r="HW155" s="331">
        <f t="shared" si="475"/>
        <v>0</v>
      </c>
      <c r="HX155" s="331">
        <f t="shared" si="476"/>
        <v>0</v>
      </c>
      <c r="HY155" s="331">
        <f t="shared" si="477"/>
        <v>0</v>
      </c>
      <c r="HZ155" s="331">
        <f t="shared" si="478"/>
        <v>0</v>
      </c>
      <c r="IA155" s="331">
        <f t="shared" si="479"/>
        <v>0</v>
      </c>
      <c r="IB155" s="331">
        <f t="shared" si="480"/>
        <v>0</v>
      </c>
      <c r="IC155" s="331">
        <f t="shared" si="481"/>
        <v>0</v>
      </c>
      <c r="ID155" s="331">
        <f t="shared" si="482"/>
        <v>0</v>
      </c>
      <c r="IE155" s="331">
        <f t="shared" si="483"/>
        <v>0</v>
      </c>
      <c r="IF155" s="331">
        <f t="shared" si="484"/>
        <v>0</v>
      </c>
      <c r="IG155" s="331">
        <f t="shared" si="485"/>
        <v>0</v>
      </c>
      <c r="IH155" s="331">
        <f t="shared" si="486"/>
        <v>0</v>
      </c>
      <c r="II155" s="331">
        <f t="shared" si="487"/>
        <v>0</v>
      </c>
      <c r="IJ155" s="331">
        <f t="shared" si="488"/>
        <v>0</v>
      </c>
      <c r="IK155" s="329"/>
    </row>
    <row r="156" spans="2:245" x14ac:dyDescent="0.3">
      <c r="B156" s="325">
        <f t="shared" si="273"/>
        <v>0</v>
      </c>
      <c r="C156" s="325">
        <v>58</v>
      </c>
      <c r="D156" s="330" t="e">
        <f t="shared" si="274"/>
        <v>#N/A</v>
      </c>
      <c r="E156" s="330" t="e">
        <f t="shared" si="275"/>
        <v>#N/A</v>
      </c>
      <c r="F156" s="330" t="e">
        <f t="shared" si="276"/>
        <v>#N/A</v>
      </c>
      <c r="G156" s="386" t="e">
        <f t="shared" si="104"/>
        <v>#N/A</v>
      </c>
      <c r="H156" s="386" t="e">
        <f t="shared" si="277"/>
        <v>#N/A</v>
      </c>
      <c r="I156" s="330"/>
      <c r="J156" s="331">
        <f t="shared" si="321"/>
        <v>0</v>
      </c>
      <c r="K156" s="325" t="e">
        <f t="shared" si="322"/>
        <v>#N/A</v>
      </c>
      <c r="L156" s="325">
        <f t="shared" si="323"/>
        <v>0</v>
      </c>
      <c r="M156" s="325">
        <f t="shared" si="324"/>
        <v>1</v>
      </c>
      <c r="N156" s="334">
        <f t="shared" si="278"/>
        <v>1473.1999999999998</v>
      </c>
      <c r="O156" s="325">
        <f t="shared" si="325"/>
        <v>0</v>
      </c>
      <c r="P156" s="325">
        <f t="shared" si="326"/>
        <v>0</v>
      </c>
      <c r="Q156" s="325">
        <f t="shared" si="327"/>
        <v>0</v>
      </c>
      <c r="R156" s="325">
        <f t="shared" si="328"/>
        <v>0</v>
      </c>
      <c r="S156" s="325">
        <f t="shared" si="329"/>
        <v>0</v>
      </c>
      <c r="T156" s="331">
        <f t="shared" si="330"/>
        <v>0</v>
      </c>
      <c r="U156" s="331">
        <f t="shared" si="331"/>
        <v>0</v>
      </c>
      <c r="V156" s="331">
        <f t="shared" si="332"/>
        <v>0</v>
      </c>
      <c r="W156" s="331">
        <f t="shared" si="333"/>
        <v>0</v>
      </c>
      <c r="X156" s="331">
        <f t="shared" si="334"/>
        <v>0</v>
      </c>
      <c r="Y156" s="331">
        <f t="shared" si="335"/>
        <v>0</v>
      </c>
      <c r="Z156" s="331">
        <f t="shared" si="336"/>
        <v>0</v>
      </c>
      <c r="AA156" s="331">
        <f t="shared" si="337"/>
        <v>0</v>
      </c>
      <c r="AB156" s="331">
        <f t="shared" si="338"/>
        <v>0</v>
      </c>
      <c r="AC156" s="331">
        <f t="shared" si="339"/>
        <v>0</v>
      </c>
      <c r="AD156" s="331">
        <f t="shared" si="340"/>
        <v>0</v>
      </c>
      <c r="AE156" s="331">
        <f t="shared" si="341"/>
        <v>0</v>
      </c>
      <c r="AF156" s="331">
        <f t="shared" si="342"/>
        <v>0</v>
      </c>
      <c r="AG156" s="331">
        <f t="shared" si="343"/>
        <v>0</v>
      </c>
      <c r="AH156" s="331">
        <f t="shared" si="344"/>
        <v>0</v>
      </c>
      <c r="AI156" s="329"/>
      <c r="AJ156" s="325"/>
      <c r="AK156" s="325">
        <f t="shared" si="279"/>
        <v>0</v>
      </c>
      <c r="AL156" s="325">
        <v>58</v>
      </c>
      <c r="AM156" s="330" t="e">
        <f t="shared" si="280"/>
        <v>#N/A</v>
      </c>
      <c r="AN156" s="330" t="e">
        <f t="shared" si="281"/>
        <v>#N/A</v>
      </c>
      <c r="AO156" s="330" t="e">
        <f t="shared" si="282"/>
        <v>#N/A</v>
      </c>
      <c r="AP156" s="330" t="e">
        <f t="shared" si="283"/>
        <v>#N/A</v>
      </c>
      <c r="AQ156" s="330" t="e">
        <f t="shared" si="284"/>
        <v>#N/A</v>
      </c>
      <c r="AR156" s="330"/>
      <c r="AS156" s="331">
        <f t="shared" si="345"/>
        <v>0</v>
      </c>
      <c r="AT156" s="325" t="e">
        <f t="shared" si="346"/>
        <v>#N/A</v>
      </c>
      <c r="AU156" s="325">
        <f t="shared" si="347"/>
        <v>0</v>
      </c>
      <c r="AV156" s="325">
        <f t="shared" si="348"/>
        <v>1</v>
      </c>
      <c r="AW156" s="334">
        <f t="shared" si="285"/>
        <v>1473.1999999999998</v>
      </c>
      <c r="AX156" s="325">
        <f t="shared" si="349"/>
        <v>0</v>
      </c>
      <c r="AY156" s="325">
        <f t="shared" si="350"/>
        <v>0</v>
      </c>
      <c r="AZ156" s="325">
        <f t="shared" si="351"/>
        <v>0</v>
      </c>
      <c r="BA156" s="325">
        <f t="shared" si="352"/>
        <v>0</v>
      </c>
      <c r="BB156" s="325">
        <f t="shared" si="353"/>
        <v>0</v>
      </c>
      <c r="BC156" s="331">
        <f t="shared" si="354"/>
        <v>0</v>
      </c>
      <c r="BD156" s="331">
        <f t="shared" si="355"/>
        <v>0</v>
      </c>
      <c r="BE156" s="331">
        <f t="shared" si="356"/>
        <v>0</v>
      </c>
      <c r="BF156" s="331">
        <f t="shared" si="357"/>
        <v>0</v>
      </c>
      <c r="BG156" s="331">
        <f t="shared" si="358"/>
        <v>0</v>
      </c>
      <c r="BH156" s="331">
        <f t="shared" si="359"/>
        <v>0</v>
      </c>
      <c r="BI156" s="331">
        <f t="shared" si="360"/>
        <v>0</v>
      </c>
      <c r="BJ156" s="331">
        <f t="shared" si="361"/>
        <v>0</v>
      </c>
      <c r="BK156" s="331">
        <f t="shared" si="362"/>
        <v>0</v>
      </c>
      <c r="BL156" s="331">
        <f t="shared" si="363"/>
        <v>0</v>
      </c>
      <c r="BM156" s="331">
        <f t="shared" si="364"/>
        <v>0</v>
      </c>
      <c r="BN156" s="331">
        <f t="shared" si="365"/>
        <v>0</v>
      </c>
      <c r="BO156" s="331">
        <f t="shared" si="366"/>
        <v>0</v>
      </c>
      <c r="BP156" s="331">
        <f t="shared" si="367"/>
        <v>0</v>
      </c>
      <c r="BQ156" s="331">
        <f t="shared" si="368"/>
        <v>0</v>
      </c>
      <c r="BR156" s="329"/>
      <c r="BS156" s="325"/>
      <c r="BT156" s="325">
        <f t="shared" si="286"/>
        <v>0</v>
      </c>
      <c r="BU156" s="325">
        <v>58</v>
      </c>
      <c r="BV156" s="330" t="e">
        <f t="shared" si="287"/>
        <v>#N/A</v>
      </c>
      <c r="BW156" s="330" t="e">
        <f t="shared" si="288"/>
        <v>#N/A</v>
      </c>
      <c r="BX156" s="330" t="e">
        <f t="shared" si="289"/>
        <v>#N/A</v>
      </c>
      <c r="BY156" s="330" t="e">
        <f t="shared" si="290"/>
        <v>#N/A</v>
      </c>
      <c r="BZ156" s="330" t="e">
        <f t="shared" si="291"/>
        <v>#N/A</v>
      </c>
      <c r="CA156" s="330"/>
      <c r="CB156" s="331">
        <f t="shared" si="369"/>
        <v>0</v>
      </c>
      <c r="CC156" s="325" t="e">
        <f t="shared" si="370"/>
        <v>#N/A</v>
      </c>
      <c r="CD156" s="325">
        <f t="shared" si="371"/>
        <v>0</v>
      </c>
      <c r="CE156" s="325">
        <f t="shared" si="372"/>
        <v>1</v>
      </c>
      <c r="CF156" s="334">
        <f t="shared" si="292"/>
        <v>1473.1999999999998</v>
      </c>
      <c r="CG156" s="325">
        <f t="shared" si="373"/>
        <v>0</v>
      </c>
      <c r="CH156" s="325">
        <f t="shared" si="374"/>
        <v>0</v>
      </c>
      <c r="CI156" s="325">
        <f t="shared" si="375"/>
        <v>0</v>
      </c>
      <c r="CJ156" s="325">
        <f t="shared" si="376"/>
        <v>0</v>
      </c>
      <c r="CK156" s="325">
        <f t="shared" si="377"/>
        <v>0</v>
      </c>
      <c r="CL156" s="331">
        <f t="shared" si="378"/>
        <v>0</v>
      </c>
      <c r="CM156" s="331">
        <f t="shared" si="379"/>
        <v>0</v>
      </c>
      <c r="CN156" s="331">
        <f t="shared" si="380"/>
        <v>0</v>
      </c>
      <c r="CO156" s="331">
        <f t="shared" si="381"/>
        <v>0</v>
      </c>
      <c r="CP156" s="331">
        <f t="shared" si="382"/>
        <v>0</v>
      </c>
      <c r="CQ156" s="331">
        <f t="shared" si="383"/>
        <v>0</v>
      </c>
      <c r="CR156" s="331">
        <f t="shared" si="384"/>
        <v>0</v>
      </c>
      <c r="CS156" s="331">
        <f t="shared" si="385"/>
        <v>0</v>
      </c>
      <c r="CT156" s="331">
        <f t="shared" si="386"/>
        <v>0</v>
      </c>
      <c r="CU156" s="331">
        <f t="shared" si="387"/>
        <v>0</v>
      </c>
      <c r="CV156" s="331">
        <f t="shared" si="388"/>
        <v>0</v>
      </c>
      <c r="CW156" s="331">
        <f t="shared" si="389"/>
        <v>0</v>
      </c>
      <c r="CX156" s="331">
        <f t="shared" si="390"/>
        <v>0</v>
      </c>
      <c r="CY156" s="331">
        <f t="shared" si="391"/>
        <v>0</v>
      </c>
      <c r="CZ156" s="331">
        <f t="shared" si="392"/>
        <v>0</v>
      </c>
      <c r="DA156" s="329"/>
      <c r="DB156" s="325"/>
      <c r="DC156" s="325">
        <f t="shared" si="293"/>
        <v>0</v>
      </c>
      <c r="DD156" s="325">
        <v>58</v>
      </c>
      <c r="DE156" s="330" t="e">
        <f t="shared" si="294"/>
        <v>#N/A</v>
      </c>
      <c r="DF156" s="330" t="e">
        <f t="shared" si="295"/>
        <v>#N/A</v>
      </c>
      <c r="DG156" s="330" t="e">
        <f t="shared" si="296"/>
        <v>#N/A</v>
      </c>
      <c r="DH156" s="330" t="e">
        <f t="shared" si="297"/>
        <v>#N/A</v>
      </c>
      <c r="DI156" s="330" t="e">
        <f t="shared" si="298"/>
        <v>#N/A</v>
      </c>
      <c r="DJ156" s="330"/>
      <c r="DK156" s="331">
        <f t="shared" si="393"/>
        <v>0</v>
      </c>
      <c r="DL156" s="325" t="e">
        <f t="shared" si="394"/>
        <v>#N/A</v>
      </c>
      <c r="DM156" s="325">
        <f t="shared" si="395"/>
        <v>0</v>
      </c>
      <c r="DN156" s="325">
        <f t="shared" si="396"/>
        <v>1</v>
      </c>
      <c r="DO156" s="334">
        <f t="shared" si="299"/>
        <v>1473.1999999999998</v>
      </c>
      <c r="DP156" s="325">
        <f t="shared" si="397"/>
        <v>0</v>
      </c>
      <c r="DQ156" s="325">
        <f t="shared" si="398"/>
        <v>0</v>
      </c>
      <c r="DR156" s="325">
        <f t="shared" si="399"/>
        <v>0</v>
      </c>
      <c r="DS156" s="325">
        <f t="shared" si="400"/>
        <v>0</v>
      </c>
      <c r="DT156" s="325">
        <f t="shared" si="401"/>
        <v>0</v>
      </c>
      <c r="DU156" s="331">
        <f t="shared" si="402"/>
        <v>0</v>
      </c>
      <c r="DV156" s="331">
        <f t="shared" si="403"/>
        <v>0</v>
      </c>
      <c r="DW156" s="331">
        <f t="shared" si="404"/>
        <v>0</v>
      </c>
      <c r="DX156" s="331">
        <f t="shared" si="405"/>
        <v>0</v>
      </c>
      <c r="DY156" s="331">
        <f t="shared" si="406"/>
        <v>0</v>
      </c>
      <c r="DZ156" s="331">
        <f t="shared" si="407"/>
        <v>0</v>
      </c>
      <c r="EA156" s="331">
        <f t="shared" si="408"/>
        <v>0</v>
      </c>
      <c r="EB156" s="331">
        <f t="shared" si="409"/>
        <v>0</v>
      </c>
      <c r="EC156" s="331">
        <f t="shared" si="410"/>
        <v>0</v>
      </c>
      <c r="ED156" s="331">
        <f t="shared" si="411"/>
        <v>0</v>
      </c>
      <c r="EE156" s="331">
        <f t="shared" si="412"/>
        <v>0</v>
      </c>
      <c r="EF156" s="331">
        <f t="shared" si="413"/>
        <v>0</v>
      </c>
      <c r="EG156" s="331">
        <f t="shared" si="414"/>
        <v>0</v>
      </c>
      <c r="EH156" s="331">
        <f t="shared" si="415"/>
        <v>0</v>
      </c>
      <c r="EI156" s="331">
        <f t="shared" si="416"/>
        <v>0</v>
      </c>
      <c r="EJ156" s="329"/>
      <c r="EK156" s="325"/>
      <c r="EL156" s="325">
        <f t="shared" si="300"/>
        <v>0</v>
      </c>
      <c r="EM156" s="325">
        <v>58</v>
      </c>
      <c r="EN156" s="330" t="e">
        <f t="shared" si="301"/>
        <v>#N/A</v>
      </c>
      <c r="EO156" s="330" t="e">
        <f t="shared" si="302"/>
        <v>#N/A</v>
      </c>
      <c r="EP156" s="330" t="e">
        <f t="shared" si="303"/>
        <v>#N/A</v>
      </c>
      <c r="EQ156" s="330" t="e">
        <f t="shared" si="304"/>
        <v>#N/A</v>
      </c>
      <c r="ER156" s="330" t="e">
        <f t="shared" si="305"/>
        <v>#N/A</v>
      </c>
      <c r="ES156" s="330"/>
      <c r="ET156" s="331">
        <f t="shared" si="417"/>
        <v>0</v>
      </c>
      <c r="EU156" s="325" t="e">
        <f t="shared" si="418"/>
        <v>#N/A</v>
      </c>
      <c r="EV156" s="325">
        <f t="shared" si="419"/>
        <v>0</v>
      </c>
      <c r="EW156" s="325">
        <f t="shared" si="420"/>
        <v>1</v>
      </c>
      <c r="EX156" s="334">
        <f t="shared" si="306"/>
        <v>1473.1999999999998</v>
      </c>
      <c r="EY156" s="325">
        <f t="shared" si="421"/>
        <v>0</v>
      </c>
      <c r="EZ156" s="325">
        <f t="shared" si="422"/>
        <v>0</v>
      </c>
      <c r="FA156" s="325">
        <f t="shared" si="423"/>
        <v>0</v>
      </c>
      <c r="FB156" s="325">
        <f t="shared" si="424"/>
        <v>0</v>
      </c>
      <c r="FC156" s="325">
        <f t="shared" si="425"/>
        <v>0</v>
      </c>
      <c r="FD156" s="331">
        <f t="shared" si="426"/>
        <v>0</v>
      </c>
      <c r="FE156" s="331">
        <f t="shared" si="427"/>
        <v>0</v>
      </c>
      <c r="FF156" s="331">
        <f t="shared" si="428"/>
        <v>0</v>
      </c>
      <c r="FG156" s="331">
        <f t="shared" si="429"/>
        <v>0</v>
      </c>
      <c r="FH156" s="331">
        <f t="shared" si="430"/>
        <v>0</v>
      </c>
      <c r="FI156" s="331">
        <f t="shared" si="431"/>
        <v>0</v>
      </c>
      <c r="FJ156" s="331">
        <f t="shared" si="432"/>
        <v>0</v>
      </c>
      <c r="FK156" s="331">
        <f t="shared" si="433"/>
        <v>0</v>
      </c>
      <c r="FL156" s="331">
        <f t="shared" si="434"/>
        <v>0</v>
      </c>
      <c r="FM156" s="331">
        <f t="shared" si="435"/>
        <v>0</v>
      </c>
      <c r="FN156" s="331">
        <f t="shared" si="436"/>
        <v>0</v>
      </c>
      <c r="FO156" s="331">
        <f t="shared" si="437"/>
        <v>0</v>
      </c>
      <c r="FP156" s="331">
        <f t="shared" si="438"/>
        <v>0</v>
      </c>
      <c r="FQ156" s="331">
        <f t="shared" si="439"/>
        <v>0</v>
      </c>
      <c r="FR156" s="331">
        <f t="shared" si="440"/>
        <v>0</v>
      </c>
      <c r="FS156" s="329"/>
      <c r="FT156" s="325"/>
      <c r="FU156" s="325">
        <f t="shared" si="307"/>
        <v>0</v>
      </c>
      <c r="FV156" s="325">
        <v>58</v>
      </c>
      <c r="FW156" s="330" t="e">
        <f t="shared" si="308"/>
        <v>#N/A</v>
      </c>
      <c r="FX156" s="330" t="e">
        <f t="shared" si="309"/>
        <v>#N/A</v>
      </c>
      <c r="FY156" s="330" t="e">
        <f t="shared" si="310"/>
        <v>#N/A</v>
      </c>
      <c r="FZ156" s="330" t="e">
        <f t="shared" si="311"/>
        <v>#N/A</v>
      </c>
      <c r="GA156" s="330" t="e">
        <f t="shared" si="312"/>
        <v>#N/A</v>
      </c>
      <c r="GB156" s="330"/>
      <c r="GC156" s="331">
        <f t="shared" si="441"/>
        <v>0</v>
      </c>
      <c r="GD156" s="325" t="e">
        <f t="shared" si="442"/>
        <v>#N/A</v>
      </c>
      <c r="GE156" s="325">
        <f t="shared" si="443"/>
        <v>0</v>
      </c>
      <c r="GF156" s="325">
        <f t="shared" si="444"/>
        <v>1</v>
      </c>
      <c r="GG156" s="334">
        <f t="shared" si="313"/>
        <v>1473.1999999999998</v>
      </c>
      <c r="GH156" s="325">
        <f t="shared" si="445"/>
        <v>0</v>
      </c>
      <c r="GI156" s="325">
        <f t="shared" si="446"/>
        <v>0</v>
      </c>
      <c r="GJ156" s="325">
        <f t="shared" si="447"/>
        <v>0</v>
      </c>
      <c r="GK156" s="325">
        <f t="shared" si="448"/>
        <v>0</v>
      </c>
      <c r="GL156" s="325">
        <f t="shared" si="449"/>
        <v>0</v>
      </c>
      <c r="GM156" s="331">
        <f t="shared" si="450"/>
        <v>0</v>
      </c>
      <c r="GN156" s="331">
        <f t="shared" si="451"/>
        <v>0</v>
      </c>
      <c r="GO156" s="331">
        <f t="shared" si="452"/>
        <v>0</v>
      </c>
      <c r="GP156" s="331">
        <f t="shared" si="453"/>
        <v>0</v>
      </c>
      <c r="GQ156" s="331">
        <f t="shared" si="454"/>
        <v>0</v>
      </c>
      <c r="GR156" s="331">
        <f t="shared" si="455"/>
        <v>0</v>
      </c>
      <c r="GS156" s="331">
        <f t="shared" si="456"/>
        <v>0</v>
      </c>
      <c r="GT156" s="331">
        <f t="shared" si="457"/>
        <v>0</v>
      </c>
      <c r="GU156" s="331">
        <f t="shared" si="458"/>
        <v>0</v>
      </c>
      <c r="GV156" s="331">
        <f t="shared" si="459"/>
        <v>0</v>
      </c>
      <c r="GW156" s="331">
        <f t="shared" si="460"/>
        <v>0</v>
      </c>
      <c r="GX156" s="331">
        <f t="shared" si="461"/>
        <v>0</v>
      </c>
      <c r="GY156" s="331">
        <f t="shared" si="462"/>
        <v>0</v>
      </c>
      <c r="GZ156" s="331">
        <f t="shared" si="463"/>
        <v>0</v>
      </c>
      <c r="HA156" s="331">
        <f t="shared" si="464"/>
        <v>0</v>
      </c>
      <c r="HB156" s="329"/>
      <c r="HC156" s="325"/>
      <c r="HD156" s="325">
        <f t="shared" si="314"/>
        <v>0</v>
      </c>
      <c r="HE156" s="325">
        <v>58</v>
      </c>
      <c r="HF156" s="330" t="e">
        <f t="shared" si="315"/>
        <v>#N/A</v>
      </c>
      <c r="HG156" s="330" t="e">
        <f t="shared" si="316"/>
        <v>#N/A</v>
      </c>
      <c r="HH156" s="330" t="e">
        <f t="shared" si="317"/>
        <v>#N/A</v>
      </c>
      <c r="HI156" s="330" t="e">
        <f t="shared" si="318"/>
        <v>#N/A</v>
      </c>
      <c r="HJ156" s="330" t="e">
        <f t="shared" si="319"/>
        <v>#N/A</v>
      </c>
      <c r="HK156" s="330"/>
      <c r="HL156" s="331">
        <f t="shared" si="465"/>
        <v>0</v>
      </c>
      <c r="HM156" s="325" t="e">
        <f t="shared" si="466"/>
        <v>#N/A</v>
      </c>
      <c r="HN156" s="325">
        <f t="shared" si="467"/>
        <v>0</v>
      </c>
      <c r="HO156" s="325">
        <f t="shared" si="468"/>
        <v>1</v>
      </c>
      <c r="HP156" s="334">
        <f t="shared" si="320"/>
        <v>1473.1999999999998</v>
      </c>
      <c r="HQ156" s="325">
        <f t="shared" si="469"/>
        <v>0</v>
      </c>
      <c r="HR156" s="325">
        <f t="shared" si="470"/>
        <v>0</v>
      </c>
      <c r="HS156" s="325">
        <f t="shared" si="471"/>
        <v>0</v>
      </c>
      <c r="HT156" s="325">
        <f t="shared" si="472"/>
        <v>0</v>
      </c>
      <c r="HU156" s="325">
        <f t="shared" si="473"/>
        <v>0</v>
      </c>
      <c r="HV156" s="331">
        <f t="shared" si="474"/>
        <v>0</v>
      </c>
      <c r="HW156" s="331">
        <f t="shared" si="475"/>
        <v>0</v>
      </c>
      <c r="HX156" s="331">
        <f t="shared" si="476"/>
        <v>0</v>
      </c>
      <c r="HY156" s="331">
        <f t="shared" si="477"/>
        <v>0</v>
      </c>
      <c r="HZ156" s="331">
        <f t="shared" si="478"/>
        <v>0</v>
      </c>
      <c r="IA156" s="331">
        <f t="shared" si="479"/>
        <v>0</v>
      </c>
      <c r="IB156" s="331">
        <f t="shared" si="480"/>
        <v>0</v>
      </c>
      <c r="IC156" s="331">
        <f t="shared" si="481"/>
        <v>0</v>
      </c>
      <c r="ID156" s="331">
        <f t="shared" si="482"/>
        <v>0</v>
      </c>
      <c r="IE156" s="331">
        <f t="shared" si="483"/>
        <v>0</v>
      </c>
      <c r="IF156" s="331">
        <f t="shared" si="484"/>
        <v>0</v>
      </c>
      <c r="IG156" s="331">
        <f t="shared" si="485"/>
        <v>0</v>
      </c>
      <c r="IH156" s="331">
        <f t="shared" si="486"/>
        <v>0</v>
      </c>
      <c r="II156" s="331">
        <f t="shared" si="487"/>
        <v>0</v>
      </c>
      <c r="IJ156" s="331">
        <f t="shared" si="488"/>
        <v>0</v>
      </c>
      <c r="IK156" s="329"/>
    </row>
    <row r="157" spans="2:245" x14ac:dyDescent="0.3">
      <c r="B157" s="325">
        <f t="shared" si="273"/>
        <v>0</v>
      </c>
      <c r="C157" s="325">
        <v>59</v>
      </c>
      <c r="D157" s="330" t="e">
        <f t="shared" si="274"/>
        <v>#N/A</v>
      </c>
      <c r="E157" s="330" t="e">
        <f t="shared" si="275"/>
        <v>#N/A</v>
      </c>
      <c r="F157" s="330" t="e">
        <f t="shared" si="276"/>
        <v>#N/A</v>
      </c>
      <c r="G157" s="386" t="e">
        <f t="shared" si="104"/>
        <v>#N/A</v>
      </c>
      <c r="H157" s="386" t="e">
        <f t="shared" si="277"/>
        <v>#N/A</v>
      </c>
      <c r="I157" s="330"/>
      <c r="J157" s="331">
        <f t="shared" si="321"/>
        <v>0</v>
      </c>
      <c r="K157" s="325" t="e">
        <f t="shared" si="322"/>
        <v>#N/A</v>
      </c>
      <c r="L157" s="325">
        <f t="shared" si="323"/>
        <v>0</v>
      </c>
      <c r="M157" s="325">
        <f t="shared" si="324"/>
        <v>1</v>
      </c>
      <c r="N157" s="334">
        <f t="shared" si="278"/>
        <v>1498.6</v>
      </c>
      <c r="O157" s="325">
        <f t="shared" si="325"/>
        <v>0</v>
      </c>
      <c r="P157" s="325">
        <f t="shared" si="326"/>
        <v>0</v>
      </c>
      <c r="Q157" s="325">
        <f t="shared" si="327"/>
        <v>0</v>
      </c>
      <c r="R157" s="325">
        <f t="shared" si="328"/>
        <v>0</v>
      </c>
      <c r="S157" s="325">
        <f t="shared" si="329"/>
        <v>0</v>
      </c>
      <c r="T157" s="331">
        <f t="shared" si="330"/>
        <v>0</v>
      </c>
      <c r="U157" s="331">
        <f t="shared" si="331"/>
        <v>0</v>
      </c>
      <c r="V157" s="331">
        <f t="shared" si="332"/>
        <v>0</v>
      </c>
      <c r="W157" s="331">
        <f t="shared" si="333"/>
        <v>0</v>
      </c>
      <c r="X157" s="331">
        <f t="shared" si="334"/>
        <v>0</v>
      </c>
      <c r="Y157" s="331">
        <f t="shared" si="335"/>
        <v>0</v>
      </c>
      <c r="Z157" s="331">
        <f t="shared" si="336"/>
        <v>0</v>
      </c>
      <c r="AA157" s="331">
        <f t="shared" si="337"/>
        <v>0</v>
      </c>
      <c r="AB157" s="331">
        <f t="shared" si="338"/>
        <v>0</v>
      </c>
      <c r="AC157" s="331">
        <f t="shared" si="339"/>
        <v>0</v>
      </c>
      <c r="AD157" s="331">
        <f t="shared" si="340"/>
        <v>0</v>
      </c>
      <c r="AE157" s="331">
        <f t="shared" si="341"/>
        <v>0</v>
      </c>
      <c r="AF157" s="331">
        <f t="shared" si="342"/>
        <v>0</v>
      </c>
      <c r="AG157" s="331">
        <f t="shared" si="343"/>
        <v>0</v>
      </c>
      <c r="AH157" s="331">
        <f t="shared" si="344"/>
        <v>0</v>
      </c>
      <c r="AI157" s="329"/>
      <c r="AJ157" s="325"/>
      <c r="AK157" s="325">
        <f t="shared" si="279"/>
        <v>0</v>
      </c>
      <c r="AL157" s="325">
        <v>59</v>
      </c>
      <c r="AM157" s="330" t="e">
        <f t="shared" si="280"/>
        <v>#N/A</v>
      </c>
      <c r="AN157" s="330" t="e">
        <f t="shared" si="281"/>
        <v>#N/A</v>
      </c>
      <c r="AO157" s="330" t="e">
        <f t="shared" si="282"/>
        <v>#N/A</v>
      </c>
      <c r="AP157" s="330" t="e">
        <f t="shared" si="283"/>
        <v>#N/A</v>
      </c>
      <c r="AQ157" s="330" t="e">
        <f t="shared" si="284"/>
        <v>#N/A</v>
      </c>
      <c r="AR157" s="330"/>
      <c r="AS157" s="331">
        <f t="shared" si="345"/>
        <v>0</v>
      </c>
      <c r="AT157" s="325" t="e">
        <f t="shared" si="346"/>
        <v>#N/A</v>
      </c>
      <c r="AU157" s="325">
        <f t="shared" si="347"/>
        <v>0</v>
      </c>
      <c r="AV157" s="325">
        <f t="shared" si="348"/>
        <v>1</v>
      </c>
      <c r="AW157" s="334">
        <f t="shared" si="285"/>
        <v>1498.6</v>
      </c>
      <c r="AX157" s="325">
        <f t="shared" si="349"/>
        <v>0</v>
      </c>
      <c r="AY157" s="325">
        <f t="shared" si="350"/>
        <v>0</v>
      </c>
      <c r="AZ157" s="325">
        <f t="shared" si="351"/>
        <v>0</v>
      </c>
      <c r="BA157" s="325">
        <f t="shared" si="352"/>
        <v>0</v>
      </c>
      <c r="BB157" s="325">
        <f t="shared" si="353"/>
        <v>0</v>
      </c>
      <c r="BC157" s="331">
        <f t="shared" si="354"/>
        <v>0</v>
      </c>
      <c r="BD157" s="331">
        <f t="shared" si="355"/>
        <v>0</v>
      </c>
      <c r="BE157" s="331">
        <f t="shared" si="356"/>
        <v>0</v>
      </c>
      <c r="BF157" s="331">
        <f t="shared" si="357"/>
        <v>0</v>
      </c>
      <c r="BG157" s="331">
        <f t="shared" si="358"/>
        <v>0</v>
      </c>
      <c r="BH157" s="331">
        <f t="shared" si="359"/>
        <v>0</v>
      </c>
      <c r="BI157" s="331">
        <f t="shared" si="360"/>
        <v>0</v>
      </c>
      <c r="BJ157" s="331">
        <f t="shared" si="361"/>
        <v>0</v>
      </c>
      <c r="BK157" s="331">
        <f t="shared" si="362"/>
        <v>0</v>
      </c>
      <c r="BL157" s="331">
        <f t="shared" si="363"/>
        <v>0</v>
      </c>
      <c r="BM157" s="331">
        <f t="shared" si="364"/>
        <v>0</v>
      </c>
      <c r="BN157" s="331">
        <f t="shared" si="365"/>
        <v>0</v>
      </c>
      <c r="BO157" s="331">
        <f t="shared" si="366"/>
        <v>0</v>
      </c>
      <c r="BP157" s="331">
        <f t="shared" si="367"/>
        <v>0</v>
      </c>
      <c r="BQ157" s="331">
        <f t="shared" si="368"/>
        <v>0</v>
      </c>
      <c r="BR157" s="329"/>
      <c r="BS157" s="325"/>
      <c r="BT157" s="325">
        <f t="shared" si="286"/>
        <v>0</v>
      </c>
      <c r="BU157" s="325">
        <v>59</v>
      </c>
      <c r="BV157" s="330" t="e">
        <f t="shared" si="287"/>
        <v>#N/A</v>
      </c>
      <c r="BW157" s="330" t="e">
        <f t="shared" si="288"/>
        <v>#N/A</v>
      </c>
      <c r="BX157" s="330" t="e">
        <f t="shared" si="289"/>
        <v>#N/A</v>
      </c>
      <c r="BY157" s="330" t="e">
        <f t="shared" si="290"/>
        <v>#N/A</v>
      </c>
      <c r="BZ157" s="330" t="e">
        <f t="shared" si="291"/>
        <v>#N/A</v>
      </c>
      <c r="CA157" s="330"/>
      <c r="CB157" s="331">
        <f t="shared" si="369"/>
        <v>0</v>
      </c>
      <c r="CC157" s="325" t="e">
        <f t="shared" si="370"/>
        <v>#N/A</v>
      </c>
      <c r="CD157" s="325">
        <f t="shared" si="371"/>
        <v>0</v>
      </c>
      <c r="CE157" s="325">
        <f t="shared" si="372"/>
        <v>1</v>
      </c>
      <c r="CF157" s="334">
        <f t="shared" si="292"/>
        <v>1498.6</v>
      </c>
      <c r="CG157" s="325">
        <f t="shared" si="373"/>
        <v>0</v>
      </c>
      <c r="CH157" s="325">
        <f t="shared" si="374"/>
        <v>0</v>
      </c>
      <c r="CI157" s="325">
        <f t="shared" si="375"/>
        <v>0</v>
      </c>
      <c r="CJ157" s="325">
        <f t="shared" si="376"/>
        <v>0</v>
      </c>
      <c r="CK157" s="325">
        <f t="shared" si="377"/>
        <v>0</v>
      </c>
      <c r="CL157" s="331">
        <f t="shared" si="378"/>
        <v>0</v>
      </c>
      <c r="CM157" s="331">
        <f t="shared" si="379"/>
        <v>0</v>
      </c>
      <c r="CN157" s="331">
        <f t="shared" si="380"/>
        <v>0</v>
      </c>
      <c r="CO157" s="331">
        <f t="shared" si="381"/>
        <v>0</v>
      </c>
      <c r="CP157" s="331">
        <f t="shared" si="382"/>
        <v>0</v>
      </c>
      <c r="CQ157" s="331">
        <f t="shared" si="383"/>
        <v>0</v>
      </c>
      <c r="CR157" s="331">
        <f t="shared" si="384"/>
        <v>0</v>
      </c>
      <c r="CS157" s="331">
        <f t="shared" si="385"/>
        <v>0</v>
      </c>
      <c r="CT157" s="331">
        <f t="shared" si="386"/>
        <v>0</v>
      </c>
      <c r="CU157" s="331">
        <f t="shared" si="387"/>
        <v>0</v>
      </c>
      <c r="CV157" s="331">
        <f t="shared" si="388"/>
        <v>0</v>
      </c>
      <c r="CW157" s="331">
        <f t="shared" si="389"/>
        <v>0</v>
      </c>
      <c r="CX157" s="331">
        <f t="shared" si="390"/>
        <v>0</v>
      </c>
      <c r="CY157" s="331">
        <f t="shared" si="391"/>
        <v>0</v>
      </c>
      <c r="CZ157" s="331">
        <f t="shared" si="392"/>
        <v>0</v>
      </c>
      <c r="DA157" s="329"/>
      <c r="DB157" s="325"/>
      <c r="DC157" s="325">
        <f t="shared" si="293"/>
        <v>0</v>
      </c>
      <c r="DD157" s="325">
        <v>59</v>
      </c>
      <c r="DE157" s="330" t="e">
        <f t="shared" si="294"/>
        <v>#N/A</v>
      </c>
      <c r="DF157" s="330" t="e">
        <f t="shared" si="295"/>
        <v>#N/A</v>
      </c>
      <c r="DG157" s="330" t="e">
        <f t="shared" si="296"/>
        <v>#N/A</v>
      </c>
      <c r="DH157" s="330" t="e">
        <f t="shared" si="297"/>
        <v>#N/A</v>
      </c>
      <c r="DI157" s="330" t="e">
        <f t="shared" si="298"/>
        <v>#N/A</v>
      </c>
      <c r="DJ157" s="330"/>
      <c r="DK157" s="331">
        <f t="shared" si="393"/>
        <v>0</v>
      </c>
      <c r="DL157" s="325" t="e">
        <f t="shared" si="394"/>
        <v>#N/A</v>
      </c>
      <c r="DM157" s="325">
        <f t="shared" si="395"/>
        <v>0</v>
      </c>
      <c r="DN157" s="325">
        <f t="shared" si="396"/>
        <v>1</v>
      </c>
      <c r="DO157" s="334">
        <f t="shared" si="299"/>
        <v>1498.6</v>
      </c>
      <c r="DP157" s="325">
        <f t="shared" si="397"/>
        <v>0</v>
      </c>
      <c r="DQ157" s="325">
        <f t="shared" si="398"/>
        <v>0</v>
      </c>
      <c r="DR157" s="325">
        <f t="shared" si="399"/>
        <v>0</v>
      </c>
      <c r="DS157" s="325">
        <f t="shared" si="400"/>
        <v>0</v>
      </c>
      <c r="DT157" s="325">
        <f t="shared" si="401"/>
        <v>0</v>
      </c>
      <c r="DU157" s="331">
        <f t="shared" si="402"/>
        <v>0</v>
      </c>
      <c r="DV157" s="331">
        <f t="shared" si="403"/>
        <v>0</v>
      </c>
      <c r="DW157" s="331">
        <f t="shared" si="404"/>
        <v>0</v>
      </c>
      <c r="DX157" s="331">
        <f t="shared" si="405"/>
        <v>0</v>
      </c>
      <c r="DY157" s="331">
        <f t="shared" si="406"/>
        <v>0</v>
      </c>
      <c r="DZ157" s="331">
        <f t="shared" si="407"/>
        <v>0</v>
      </c>
      <c r="EA157" s="331">
        <f t="shared" si="408"/>
        <v>0</v>
      </c>
      <c r="EB157" s="331">
        <f t="shared" si="409"/>
        <v>0</v>
      </c>
      <c r="EC157" s="331">
        <f t="shared" si="410"/>
        <v>0</v>
      </c>
      <c r="ED157" s="331">
        <f t="shared" si="411"/>
        <v>0</v>
      </c>
      <c r="EE157" s="331">
        <f t="shared" si="412"/>
        <v>0</v>
      </c>
      <c r="EF157" s="331">
        <f t="shared" si="413"/>
        <v>0</v>
      </c>
      <c r="EG157" s="331">
        <f t="shared" si="414"/>
        <v>0</v>
      </c>
      <c r="EH157" s="331">
        <f t="shared" si="415"/>
        <v>0</v>
      </c>
      <c r="EI157" s="331">
        <f t="shared" si="416"/>
        <v>0</v>
      </c>
      <c r="EJ157" s="329"/>
      <c r="EK157" s="325"/>
      <c r="EL157" s="325">
        <f t="shared" si="300"/>
        <v>0</v>
      </c>
      <c r="EM157" s="325">
        <v>59</v>
      </c>
      <c r="EN157" s="330" t="e">
        <f t="shared" si="301"/>
        <v>#N/A</v>
      </c>
      <c r="EO157" s="330" t="e">
        <f t="shared" si="302"/>
        <v>#N/A</v>
      </c>
      <c r="EP157" s="330" t="e">
        <f t="shared" si="303"/>
        <v>#N/A</v>
      </c>
      <c r="EQ157" s="330" t="e">
        <f t="shared" si="304"/>
        <v>#N/A</v>
      </c>
      <c r="ER157" s="330" t="e">
        <f t="shared" si="305"/>
        <v>#N/A</v>
      </c>
      <c r="ES157" s="330"/>
      <c r="ET157" s="331">
        <f t="shared" si="417"/>
        <v>0</v>
      </c>
      <c r="EU157" s="325" t="e">
        <f t="shared" si="418"/>
        <v>#N/A</v>
      </c>
      <c r="EV157" s="325">
        <f t="shared" si="419"/>
        <v>0</v>
      </c>
      <c r="EW157" s="325">
        <f t="shared" si="420"/>
        <v>1</v>
      </c>
      <c r="EX157" s="334">
        <f t="shared" si="306"/>
        <v>1498.6</v>
      </c>
      <c r="EY157" s="325">
        <f t="shared" si="421"/>
        <v>0</v>
      </c>
      <c r="EZ157" s="325">
        <f t="shared" si="422"/>
        <v>0</v>
      </c>
      <c r="FA157" s="325">
        <f t="shared" si="423"/>
        <v>0</v>
      </c>
      <c r="FB157" s="325">
        <f t="shared" si="424"/>
        <v>0</v>
      </c>
      <c r="FC157" s="325">
        <f t="shared" si="425"/>
        <v>0</v>
      </c>
      <c r="FD157" s="331">
        <f t="shared" si="426"/>
        <v>0</v>
      </c>
      <c r="FE157" s="331">
        <f t="shared" si="427"/>
        <v>0</v>
      </c>
      <c r="FF157" s="331">
        <f t="shared" si="428"/>
        <v>0</v>
      </c>
      <c r="FG157" s="331">
        <f t="shared" si="429"/>
        <v>0</v>
      </c>
      <c r="FH157" s="331">
        <f t="shared" si="430"/>
        <v>0</v>
      </c>
      <c r="FI157" s="331">
        <f t="shared" si="431"/>
        <v>0</v>
      </c>
      <c r="FJ157" s="331">
        <f t="shared" si="432"/>
        <v>0</v>
      </c>
      <c r="FK157" s="331">
        <f t="shared" si="433"/>
        <v>0</v>
      </c>
      <c r="FL157" s="331">
        <f t="shared" si="434"/>
        <v>0</v>
      </c>
      <c r="FM157" s="331">
        <f t="shared" si="435"/>
        <v>0</v>
      </c>
      <c r="FN157" s="331">
        <f t="shared" si="436"/>
        <v>0</v>
      </c>
      <c r="FO157" s="331">
        <f t="shared" si="437"/>
        <v>0</v>
      </c>
      <c r="FP157" s="331">
        <f t="shared" si="438"/>
        <v>0</v>
      </c>
      <c r="FQ157" s="331">
        <f t="shared" si="439"/>
        <v>0</v>
      </c>
      <c r="FR157" s="331">
        <f t="shared" si="440"/>
        <v>0</v>
      </c>
      <c r="FS157" s="329"/>
      <c r="FT157" s="325"/>
      <c r="FU157" s="325">
        <f t="shared" si="307"/>
        <v>0</v>
      </c>
      <c r="FV157" s="325">
        <v>59</v>
      </c>
      <c r="FW157" s="330" t="e">
        <f t="shared" si="308"/>
        <v>#N/A</v>
      </c>
      <c r="FX157" s="330" t="e">
        <f t="shared" si="309"/>
        <v>#N/A</v>
      </c>
      <c r="FY157" s="330" t="e">
        <f t="shared" si="310"/>
        <v>#N/A</v>
      </c>
      <c r="FZ157" s="330" t="e">
        <f t="shared" si="311"/>
        <v>#N/A</v>
      </c>
      <c r="GA157" s="330" t="e">
        <f t="shared" si="312"/>
        <v>#N/A</v>
      </c>
      <c r="GB157" s="330"/>
      <c r="GC157" s="331">
        <f t="shared" si="441"/>
        <v>0</v>
      </c>
      <c r="GD157" s="325" t="e">
        <f t="shared" si="442"/>
        <v>#N/A</v>
      </c>
      <c r="GE157" s="325">
        <f t="shared" si="443"/>
        <v>0</v>
      </c>
      <c r="GF157" s="325">
        <f t="shared" si="444"/>
        <v>1</v>
      </c>
      <c r="GG157" s="334">
        <f t="shared" si="313"/>
        <v>1498.6</v>
      </c>
      <c r="GH157" s="325">
        <f t="shared" si="445"/>
        <v>0</v>
      </c>
      <c r="GI157" s="325">
        <f t="shared" si="446"/>
        <v>0</v>
      </c>
      <c r="GJ157" s="325">
        <f t="shared" si="447"/>
        <v>0</v>
      </c>
      <c r="GK157" s="325">
        <f t="shared" si="448"/>
        <v>0</v>
      </c>
      <c r="GL157" s="325">
        <f t="shared" si="449"/>
        <v>0</v>
      </c>
      <c r="GM157" s="331">
        <f t="shared" si="450"/>
        <v>0</v>
      </c>
      <c r="GN157" s="331">
        <f t="shared" si="451"/>
        <v>0</v>
      </c>
      <c r="GO157" s="331">
        <f t="shared" si="452"/>
        <v>0</v>
      </c>
      <c r="GP157" s="331">
        <f t="shared" si="453"/>
        <v>0</v>
      </c>
      <c r="GQ157" s="331">
        <f t="shared" si="454"/>
        <v>0</v>
      </c>
      <c r="GR157" s="331">
        <f t="shared" si="455"/>
        <v>0</v>
      </c>
      <c r="GS157" s="331">
        <f t="shared" si="456"/>
        <v>0</v>
      </c>
      <c r="GT157" s="331">
        <f t="shared" si="457"/>
        <v>0</v>
      </c>
      <c r="GU157" s="331">
        <f t="shared" si="458"/>
        <v>0</v>
      </c>
      <c r="GV157" s="331">
        <f t="shared" si="459"/>
        <v>0</v>
      </c>
      <c r="GW157" s="331">
        <f t="shared" si="460"/>
        <v>0</v>
      </c>
      <c r="GX157" s="331">
        <f t="shared" si="461"/>
        <v>0</v>
      </c>
      <c r="GY157" s="331">
        <f t="shared" si="462"/>
        <v>0</v>
      </c>
      <c r="GZ157" s="331">
        <f t="shared" si="463"/>
        <v>0</v>
      </c>
      <c r="HA157" s="331">
        <f t="shared" si="464"/>
        <v>0</v>
      </c>
      <c r="HB157" s="329"/>
      <c r="HC157" s="325"/>
      <c r="HD157" s="325">
        <f t="shared" si="314"/>
        <v>0</v>
      </c>
      <c r="HE157" s="325">
        <v>59</v>
      </c>
      <c r="HF157" s="330" t="e">
        <f t="shared" si="315"/>
        <v>#N/A</v>
      </c>
      <c r="HG157" s="330" t="e">
        <f t="shared" si="316"/>
        <v>#N/A</v>
      </c>
      <c r="HH157" s="330" t="e">
        <f t="shared" si="317"/>
        <v>#N/A</v>
      </c>
      <c r="HI157" s="330" t="e">
        <f t="shared" si="318"/>
        <v>#N/A</v>
      </c>
      <c r="HJ157" s="330" t="e">
        <f t="shared" si="319"/>
        <v>#N/A</v>
      </c>
      <c r="HK157" s="330"/>
      <c r="HL157" s="331">
        <f t="shared" si="465"/>
        <v>0</v>
      </c>
      <c r="HM157" s="325" t="e">
        <f t="shared" si="466"/>
        <v>#N/A</v>
      </c>
      <c r="HN157" s="325">
        <f t="shared" si="467"/>
        <v>0</v>
      </c>
      <c r="HO157" s="325">
        <f t="shared" si="468"/>
        <v>1</v>
      </c>
      <c r="HP157" s="334">
        <f t="shared" si="320"/>
        <v>1498.6</v>
      </c>
      <c r="HQ157" s="325">
        <f t="shared" si="469"/>
        <v>0</v>
      </c>
      <c r="HR157" s="325">
        <f t="shared" si="470"/>
        <v>0</v>
      </c>
      <c r="HS157" s="325">
        <f t="shared" si="471"/>
        <v>0</v>
      </c>
      <c r="HT157" s="325">
        <f t="shared" si="472"/>
        <v>0</v>
      </c>
      <c r="HU157" s="325">
        <f t="shared" si="473"/>
        <v>0</v>
      </c>
      <c r="HV157" s="331">
        <f t="shared" si="474"/>
        <v>0</v>
      </c>
      <c r="HW157" s="331">
        <f t="shared" si="475"/>
        <v>0</v>
      </c>
      <c r="HX157" s="331">
        <f t="shared" si="476"/>
        <v>0</v>
      </c>
      <c r="HY157" s="331">
        <f t="shared" si="477"/>
        <v>0</v>
      </c>
      <c r="HZ157" s="331">
        <f t="shared" si="478"/>
        <v>0</v>
      </c>
      <c r="IA157" s="331">
        <f t="shared" si="479"/>
        <v>0</v>
      </c>
      <c r="IB157" s="331">
        <f t="shared" si="480"/>
        <v>0</v>
      </c>
      <c r="IC157" s="331">
        <f t="shared" si="481"/>
        <v>0</v>
      </c>
      <c r="ID157" s="331">
        <f t="shared" si="482"/>
        <v>0</v>
      </c>
      <c r="IE157" s="331">
        <f t="shared" si="483"/>
        <v>0</v>
      </c>
      <c r="IF157" s="331">
        <f t="shared" si="484"/>
        <v>0</v>
      </c>
      <c r="IG157" s="331">
        <f t="shared" si="485"/>
        <v>0</v>
      </c>
      <c r="IH157" s="331">
        <f t="shared" si="486"/>
        <v>0</v>
      </c>
      <c r="II157" s="331">
        <f t="shared" si="487"/>
        <v>0</v>
      </c>
      <c r="IJ157" s="331">
        <f t="shared" si="488"/>
        <v>0</v>
      </c>
      <c r="IK157" s="329"/>
    </row>
    <row r="158" spans="2:245" x14ac:dyDescent="0.3">
      <c r="B158" s="325">
        <f t="shared" si="273"/>
        <v>0</v>
      </c>
      <c r="C158" s="325">
        <v>60</v>
      </c>
      <c r="D158" s="330" t="e">
        <f t="shared" si="274"/>
        <v>#N/A</v>
      </c>
      <c r="E158" s="330" t="e">
        <f t="shared" si="275"/>
        <v>#N/A</v>
      </c>
      <c r="F158" s="330" t="e">
        <f t="shared" si="276"/>
        <v>#N/A</v>
      </c>
      <c r="G158" s="386" t="e">
        <f t="shared" si="104"/>
        <v>#N/A</v>
      </c>
      <c r="H158" s="386" t="e">
        <f t="shared" si="277"/>
        <v>#N/A</v>
      </c>
      <c r="I158" s="330"/>
      <c r="J158" s="331">
        <f t="shared" si="321"/>
        <v>0</v>
      </c>
      <c r="K158" s="325" t="e">
        <f t="shared" si="322"/>
        <v>#N/A</v>
      </c>
      <c r="L158" s="325">
        <f t="shared" si="323"/>
        <v>0</v>
      </c>
      <c r="M158" s="325">
        <f t="shared" si="324"/>
        <v>1</v>
      </c>
      <c r="N158" s="334">
        <f t="shared" si="278"/>
        <v>1524</v>
      </c>
      <c r="O158" s="325">
        <f t="shared" si="325"/>
        <v>0</v>
      </c>
      <c r="P158" s="325">
        <f t="shared" si="326"/>
        <v>0</v>
      </c>
      <c r="Q158" s="325">
        <f t="shared" si="327"/>
        <v>0</v>
      </c>
      <c r="R158" s="325">
        <f t="shared" si="328"/>
        <v>0</v>
      </c>
      <c r="S158" s="325">
        <f t="shared" si="329"/>
        <v>0</v>
      </c>
      <c r="T158" s="331">
        <f t="shared" si="330"/>
        <v>0</v>
      </c>
      <c r="U158" s="331">
        <f t="shared" si="331"/>
        <v>0</v>
      </c>
      <c r="V158" s="331">
        <f t="shared" si="332"/>
        <v>0</v>
      </c>
      <c r="W158" s="331">
        <f t="shared" si="333"/>
        <v>0</v>
      </c>
      <c r="X158" s="331">
        <f t="shared" si="334"/>
        <v>0</v>
      </c>
      <c r="Y158" s="331">
        <f t="shared" si="335"/>
        <v>0</v>
      </c>
      <c r="Z158" s="331">
        <f t="shared" si="336"/>
        <v>0</v>
      </c>
      <c r="AA158" s="331">
        <f t="shared" si="337"/>
        <v>0</v>
      </c>
      <c r="AB158" s="331">
        <f t="shared" si="338"/>
        <v>0</v>
      </c>
      <c r="AC158" s="331">
        <f t="shared" si="339"/>
        <v>0</v>
      </c>
      <c r="AD158" s="331">
        <f t="shared" si="340"/>
        <v>0</v>
      </c>
      <c r="AE158" s="331">
        <f t="shared" si="341"/>
        <v>0</v>
      </c>
      <c r="AF158" s="331">
        <f t="shared" si="342"/>
        <v>0</v>
      </c>
      <c r="AG158" s="331">
        <f t="shared" si="343"/>
        <v>0</v>
      </c>
      <c r="AH158" s="331">
        <f t="shared" si="344"/>
        <v>0</v>
      </c>
      <c r="AI158" s="329"/>
      <c r="AJ158" s="325"/>
      <c r="AK158" s="325">
        <f t="shared" si="279"/>
        <v>0</v>
      </c>
      <c r="AL158" s="325">
        <v>60</v>
      </c>
      <c r="AM158" s="330" t="e">
        <f t="shared" si="280"/>
        <v>#N/A</v>
      </c>
      <c r="AN158" s="330" t="e">
        <f t="shared" si="281"/>
        <v>#N/A</v>
      </c>
      <c r="AO158" s="330" t="e">
        <f t="shared" si="282"/>
        <v>#N/A</v>
      </c>
      <c r="AP158" s="330" t="e">
        <f t="shared" si="283"/>
        <v>#N/A</v>
      </c>
      <c r="AQ158" s="330" t="e">
        <f t="shared" si="284"/>
        <v>#N/A</v>
      </c>
      <c r="AR158" s="330"/>
      <c r="AS158" s="331">
        <f t="shared" si="345"/>
        <v>0</v>
      </c>
      <c r="AT158" s="325" t="e">
        <f t="shared" si="346"/>
        <v>#N/A</v>
      </c>
      <c r="AU158" s="325">
        <f t="shared" si="347"/>
        <v>0</v>
      </c>
      <c r="AV158" s="325">
        <f t="shared" si="348"/>
        <v>1</v>
      </c>
      <c r="AW158" s="334">
        <f t="shared" si="285"/>
        <v>1524</v>
      </c>
      <c r="AX158" s="325">
        <f t="shared" si="349"/>
        <v>0</v>
      </c>
      <c r="AY158" s="325">
        <f t="shared" si="350"/>
        <v>0</v>
      </c>
      <c r="AZ158" s="325">
        <f t="shared" si="351"/>
        <v>0</v>
      </c>
      <c r="BA158" s="325">
        <f t="shared" si="352"/>
        <v>0</v>
      </c>
      <c r="BB158" s="325">
        <f t="shared" si="353"/>
        <v>0</v>
      </c>
      <c r="BC158" s="331">
        <f t="shared" si="354"/>
        <v>0</v>
      </c>
      <c r="BD158" s="331">
        <f t="shared" si="355"/>
        <v>0</v>
      </c>
      <c r="BE158" s="331">
        <f t="shared" si="356"/>
        <v>0</v>
      </c>
      <c r="BF158" s="331">
        <f t="shared" si="357"/>
        <v>0</v>
      </c>
      <c r="BG158" s="331">
        <f t="shared" si="358"/>
        <v>0</v>
      </c>
      <c r="BH158" s="331">
        <f t="shared" si="359"/>
        <v>0</v>
      </c>
      <c r="BI158" s="331">
        <f t="shared" si="360"/>
        <v>0</v>
      </c>
      <c r="BJ158" s="331">
        <f t="shared" si="361"/>
        <v>0</v>
      </c>
      <c r="BK158" s="331">
        <f t="shared" si="362"/>
        <v>0</v>
      </c>
      <c r="BL158" s="331">
        <f t="shared" si="363"/>
        <v>0</v>
      </c>
      <c r="BM158" s="331">
        <f t="shared" si="364"/>
        <v>0</v>
      </c>
      <c r="BN158" s="331">
        <f t="shared" si="365"/>
        <v>0</v>
      </c>
      <c r="BO158" s="331">
        <f t="shared" si="366"/>
        <v>0</v>
      </c>
      <c r="BP158" s="331">
        <f t="shared" si="367"/>
        <v>0</v>
      </c>
      <c r="BQ158" s="331">
        <f t="shared" si="368"/>
        <v>0</v>
      </c>
      <c r="BR158" s="329"/>
      <c r="BS158" s="325"/>
      <c r="BT158" s="325">
        <f t="shared" si="286"/>
        <v>0</v>
      </c>
      <c r="BU158" s="325">
        <v>60</v>
      </c>
      <c r="BV158" s="330" t="e">
        <f t="shared" si="287"/>
        <v>#N/A</v>
      </c>
      <c r="BW158" s="330" t="e">
        <f t="shared" si="288"/>
        <v>#N/A</v>
      </c>
      <c r="BX158" s="330" t="e">
        <f t="shared" si="289"/>
        <v>#N/A</v>
      </c>
      <c r="BY158" s="330" t="e">
        <f t="shared" si="290"/>
        <v>#N/A</v>
      </c>
      <c r="BZ158" s="330" t="e">
        <f t="shared" si="291"/>
        <v>#N/A</v>
      </c>
      <c r="CA158" s="330"/>
      <c r="CB158" s="331">
        <f t="shared" si="369"/>
        <v>0</v>
      </c>
      <c r="CC158" s="325" t="e">
        <f t="shared" si="370"/>
        <v>#N/A</v>
      </c>
      <c r="CD158" s="325">
        <f t="shared" si="371"/>
        <v>0</v>
      </c>
      <c r="CE158" s="325">
        <f t="shared" si="372"/>
        <v>1</v>
      </c>
      <c r="CF158" s="334">
        <f t="shared" si="292"/>
        <v>1524</v>
      </c>
      <c r="CG158" s="325">
        <f t="shared" si="373"/>
        <v>0</v>
      </c>
      <c r="CH158" s="325">
        <f t="shared" si="374"/>
        <v>0</v>
      </c>
      <c r="CI158" s="325">
        <f t="shared" si="375"/>
        <v>0</v>
      </c>
      <c r="CJ158" s="325">
        <f t="shared" si="376"/>
        <v>0</v>
      </c>
      <c r="CK158" s="325">
        <f t="shared" si="377"/>
        <v>0</v>
      </c>
      <c r="CL158" s="331">
        <f t="shared" si="378"/>
        <v>0</v>
      </c>
      <c r="CM158" s="331">
        <f t="shared" si="379"/>
        <v>0</v>
      </c>
      <c r="CN158" s="331">
        <f t="shared" si="380"/>
        <v>0</v>
      </c>
      <c r="CO158" s="331">
        <f t="shared" si="381"/>
        <v>0</v>
      </c>
      <c r="CP158" s="331">
        <f t="shared" si="382"/>
        <v>0</v>
      </c>
      <c r="CQ158" s="331">
        <f t="shared" si="383"/>
        <v>0</v>
      </c>
      <c r="CR158" s="331">
        <f t="shared" si="384"/>
        <v>0</v>
      </c>
      <c r="CS158" s="331">
        <f t="shared" si="385"/>
        <v>0</v>
      </c>
      <c r="CT158" s="331">
        <f t="shared" si="386"/>
        <v>0</v>
      </c>
      <c r="CU158" s="331">
        <f t="shared" si="387"/>
        <v>0</v>
      </c>
      <c r="CV158" s="331">
        <f t="shared" si="388"/>
        <v>0</v>
      </c>
      <c r="CW158" s="331">
        <f t="shared" si="389"/>
        <v>0</v>
      </c>
      <c r="CX158" s="331">
        <f t="shared" si="390"/>
        <v>0</v>
      </c>
      <c r="CY158" s="331">
        <f t="shared" si="391"/>
        <v>0</v>
      </c>
      <c r="CZ158" s="331">
        <f t="shared" si="392"/>
        <v>0</v>
      </c>
      <c r="DA158" s="329"/>
      <c r="DB158" s="325"/>
      <c r="DC158" s="325">
        <f t="shared" si="293"/>
        <v>0</v>
      </c>
      <c r="DD158" s="325">
        <v>60</v>
      </c>
      <c r="DE158" s="330" t="e">
        <f t="shared" si="294"/>
        <v>#N/A</v>
      </c>
      <c r="DF158" s="330" t="e">
        <f t="shared" si="295"/>
        <v>#N/A</v>
      </c>
      <c r="DG158" s="330" t="e">
        <f t="shared" si="296"/>
        <v>#N/A</v>
      </c>
      <c r="DH158" s="330" t="e">
        <f t="shared" si="297"/>
        <v>#N/A</v>
      </c>
      <c r="DI158" s="330" t="e">
        <f t="shared" si="298"/>
        <v>#N/A</v>
      </c>
      <c r="DJ158" s="330"/>
      <c r="DK158" s="331">
        <f t="shared" si="393"/>
        <v>0</v>
      </c>
      <c r="DL158" s="325" t="e">
        <f t="shared" si="394"/>
        <v>#N/A</v>
      </c>
      <c r="DM158" s="325">
        <f t="shared" si="395"/>
        <v>0</v>
      </c>
      <c r="DN158" s="325">
        <f t="shared" si="396"/>
        <v>1</v>
      </c>
      <c r="DO158" s="334">
        <f t="shared" si="299"/>
        <v>1524</v>
      </c>
      <c r="DP158" s="325">
        <f t="shared" si="397"/>
        <v>0</v>
      </c>
      <c r="DQ158" s="325">
        <f t="shared" si="398"/>
        <v>0</v>
      </c>
      <c r="DR158" s="325">
        <f t="shared" si="399"/>
        <v>0</v>
      </c>
      <c r="DS158" s="325">
        <f t="shared" si="400"/>
        <v>0</v>
      </c>
      <c r="DT158" s="325">
        <f t="shared" si="401"/>
        <v>0</v>
      </c>
      <c r="DU158" s="331">
        <f t="shared" si="402"/>
        <v>0</v>
      </c>
      <c r="DV158" s="331">
        <f t="shared" si="403"/>
        <v>0</v>
      </c>
      <c r="DW158" s="331">
        <f t="shared" si="404"/>
        <v>0</v>
      </c>
      <c r="DX158" s="331">
        <f t="shared" si="405"/>
        <v>0</v>
      </c>
      <c r="DY158" s="331">
        <f t="shared" si="406"/>
        <v>0</v>
      </c>
      <c r="DZ158" s="331">
        <f t="shared" si="407"/>
        <v>0</v>
      </c>
      <c r="EA158" s="331">
        <f t="shared" si="408"/>
        <v>0</v>
      </c>
      <c r="EB158" s="331">
        <f t="shared" si="409"/>
        <v>0</v>
      </c>
      <c r="EC158" s="331">
        <f t="shared" si="410"/>
        <v>0</v>
      </c>
      <c r="ED158" s="331">
        <f t="shared" si="411"/>
        <v>0</v>
      </c>
      <c r="EE158" s="331">
        <f t="shared" si="412"/>
        <v>0</v>
      </c>
      <c r="EF158" s="331">
        <f t="shared" si="413"/>
        <v>0</v>
      </c>
      <c r="EG158" s="331">
        <f t="shared" si="414"/>
        <v>0</v>
      </c>
      <c r="EH158" s="331">
        <f t="shared" si="415"/>
        <v>0</v>
      </c>
      <c r="EI158" s="331">
        <f t="shared" si="416"/>
        <v>0</v>
      </c>
      <c r="EJ158" s="329"/>
      <c r="EK158" s="325"/>
      <c r="EL158" s="325">
        <f t="shared" si="300"/>
        <v>0</v>
      </c>
      <c r="EM158" s="325">
        <v>60</v>
      </c>
      <c r="EN158" s="330" t="e">
        <f t="shared" si="301"/>
        <v>#N/A</v>
      </c>
      <c r="EO158" s="330" t="e">
        <f t="shared" si="302"/>
        <v>#N/A</v>
      </c>
      <c r="EP158" s="330" t="e">
        <f t="shared" si="303"/>
        <v>#N/A</v>
      </c>
      <c r="EQ158" s="330" t="e">
        <f t="shared" si="304"/>
        <v>#N/A</v>
      </c>
      <c r="ER158" s="330" t="e">
        <f t="shared" si="305"/>
        <v>#N/A</v>
      </c>
      <c r="ES158" s="330"/>
      <c r="ET158" s="331">
        <f t="shared" si="417"/>
        <v>0</v>
      </c>
      <c r="EU158" s="325" t="e">
        <f t="shared" si="418"/>
        <v>#N/A</v>
      </c>
      <c r="EV158" s="325">
        <f t="shared" si="419"/>
        <v>0</v>
      </c>
      <c r="EW158" s="325">
        <f t="shared" si="420"/>
        <v>1</v>
      </c>
      <c r="EX158" s="334">
        <f t="shared" si="306"/>
        <v>1524</v>
      </c>
      <c r="EY158" s="325">
        <f t="shared" si="421"/>
        <v>0</v>
      </c>
      <c r="EZ158" s="325">
        <f t="shared" si="422"/>
        <v>0</v>
      </c>
      <c r="FA158" s="325">
        <f t="shared" si="423"/>
        <v>0</v>
      </c>
      <c r="FB158" s="325">
        <f t="shared" si="424"/>
        <v>0</v>
      </c>
      <c r="FC158" s="325">
        <f t="shared" si="425"/>
        <v>0</v>
      </c>
      <c r="FD158" s="331">
        <f t="shared" si="426"/>
        <v>0</v>
      </c>
      <c r="FE158" s="331">
        <f t="shared" si="427"/>
        <v>0</v>
      </c>
      <c r="FF158" s="331">
        <f t="shared" si="428"/>
        <v>0</v>
      </c>
      <c r="FG158" s="331">
        <f t="shared" si="429"/>
        <v>0</v>
      </c>
      <c r="FH158" s="331">
        <f t="shared" si="430"/>
        <v>0</v>
      </c>
      <c r="FI158" s="331">
        <f t="shared" si="431"/>
        <v>0</v>
      </c>
      <c r="FJ158" s="331">
        <f t="shared" si="432"/>
        <v>0</v>
      </c>
      <c r="FK158" s="331">
        <f t="shared" si="433"/>
        <v>0</v>
      </c>
      <c r="FL158" s="331">
        <f t="shared" si="434"/>
        <v>0</v>
      </c>
      <c r="FM158" s="331">
        <f t="shared" si="435"/>
        <v>0</v>
      </c>
      <c r="FN158" s="331">
        <f t="shared" si="436"/>
        <v>0</v>
      </c>
      <c r="FO158" s="331">
        <f t="shared" si="437"/>
        <v>0</v>
      </c>
      <c r="FP158" s="331">
        <f t="shared" si="438"/>
        <v>0</v>
      </c>
      <c r="FQ158" s="331">
        <f t="shared" si="439"/>
        <v>0</v>
      </c>
      <c r="FR158" s="331">
        <f t="shared" si="440"/>
        <v>0</v>
      </c>
      <c r="FS158" s="329"/>
      <c r="FT158" s="325"/>
      <c r="FU158" s="325">
        <f t="shared" si="307"/>
        <v>0</v>
      </c>
      <c r="FV158" s="325">
        <v>60</v>
      </c>
      <c r="FW158" s="330" t="e">
        <f t="shared" si="308"/>
        <v>#N/A</v>
      </c>
      <c r="FX158" s="330" t="e">
        <f t="shared" si="309"/>
        <v>#N/A</v>
      </c>
      <c r="FY158" s="330" t="e">
        <f t="shared" si="310"/>
        <v>#N/A</v>
      </c>
      <c r="FZ158" s="330" t="e">
        <f t="shared" si="311"/>
        <v>#N/A</v>
      </c>
      <c r="GA158" s="330" t="e">
        <f t="shared" si="312"/>
        <v>#N/A</v>
      </c>
      <c r="GB158" s="330"/>
      <c r="GC158" s="331">
        <f t="shared" si="441"/>
        <v>0</v>
      </c>
      <c r="GD158" s="325" t="e">
        <f t="shared" si="442"/>
        <v>#N/A</v>
      </c>
      <c r="GE158" s="325">
        <f t="shared" si="443"/>
        <v>0</v>
      </c>
      <c r="GF158" s="325">
        <f t="shared" si="444"/>
        <v>1</v>
      </c>
      <c r="GG158" s="334">
        <f t="shared" si="313"/>
        <v>1524</v>
      </c>
      <c r="GH158" s="325">
        <f t="shared" si="445"/>
        <v>0</v>
      </c>
      <c r="GI158" s="325">
        <f t="shared" si="446"/>
        <v>0</v>
      </c>
      <c r="GJ158" s="325">
        <f t="shared" si="447"/>
        <v>0</v>
      </c>
      <c r="GK158" s="325">
        <f t="shared" si="448"/>
        <v>0</v>
      </c>
      <c r="GL158" s="325">
        <f t="shared" si="449"/>
        <v>0</v>
      </c>
      <c r="GM158" s="331">
        <f t="shared" si="450"/>
        <v>0</v>
      </c>
      <c r="GN158" s="331">
        <f t="shared" si="451"/>
        <v>0</v>
      </c>
      <c r="GO158" s="331">
        <f t="shared" si="452"/>
        <v>0</v>
      </c>
      <c r="GP158" s="331">
        <f t="shared" si="453"/>
        <v>0</v>
      </c>
      <c r="GQ158" s="331">
        <f t="shared" si="454"/>
        <v>0</v>
      </c>
      <c r="GR158" s="331">
        <f t="shared" si="455"/>
        <v>0</v>
      </c>
      <c r="GS158" s="331">
        <f t="shared" si="456"/>
        <v>0</v>
      </c>
      <c r="GT158" s="331">
        <f t="shared" si="457"/>
        <v>0</v>
      </c>
      <c r="GU158" s="331">
        <f t="shared" si="458"/>
        <v>0</v>
      </c>
      <c r="GV158" s="331">
        <f t="shared" si="459"/>
        <v>0</v>
      </c>
      <c r="GW158" s="331">
        <f t="shared" si="460"/>
        <v>0</v>
      </c>
      <c r="GX158" s="331">
        <f t="shared" si="461"/>
        <v>0</v>
      </c>
      <c r="GY158" s="331">
        <f t="shared" si="462"/>
        <v>0</v>
      </c>
      <c r="GZ158" s="331">
        <f t="shared" si="463"/>
        <v>0</v>
      </c>
      <c r="HA158" s="331">
        <f t="shared" si="464"/>
        <v>0</v>
      </c>
      <c r="HB158" s="329"/>
      <c r="HC158" s="325"/>
      <c r="HD158" s="325">
        <f t="shared" si="314"/>
        <v>0</v>
      </c>
      <c r="HE158" s="325">
        <v>60</v>
      </c>
      <c r="HF158" s="330" t="e">
        <f t="shared" si="315"/>
        <v>#N/A</v>
      </c>
      <c r="HG158" s="330" t="e">
        <f t="shared" si="316"/>
        <v>#N/A</v>
      </c>
      <c r="HH158" s="330" t="e">
        <f t="shared" si="317"/>
        <v>#N/A</v>
      </c>
      <c r="HI158" s="330" t="e">
        <f t="shared" si="318"/>
        <v>#N/A</v>
      </c>
      <c r="HJ158" s="330" t="e">
        <f t="shared" si="319"/>
        <v>#N/A</v>
      </c>
      <c r="HK158" s="330"/>
      <c r="HL158" s="331">
        <f t="shared" si="465"/>
        <v>0</v>
      </c>
      <c r="HM158" s="325" t="e">
        <f t="shared" si="466"/>
        <v>#N/A</v>
      </c>
      <c r="HN158" s="325">
        <f t="shared" si="467"/>
        <v>0</v>
      </c>
      <c r="HO158" s="325">
        <f t="shared" si="468"/>
        <v>1</v>
      </c>
      <c r="HP158" s="334">
        <f t="shared" si="320"/>
        <v>1524</v>
      </c>
      <c r="HQ158" s="325">
        <f t="shared" si="469"/>
        <v>0</v>
      </c>
      <c r="HR158" s="325">
        <f t="shared" si="470"/>
        <v>0</v>
      </c>
      <c r="HS158" s="325">
        <f t="shared" si="471"/>
        <v>0</v>
      </c>
      <c r="HT158" s="325">
        <f t="shared" si="472"/>
        <v>0</v>
      </c>
      <c r="HU158" s="325">
        <f t="shared" si="473"/>
        <v>0</v>
      </c>
      <c r="HV158" s="331">
        <f t="shared" si="474"/>
        <v>0</v>
      </c>
      <c r="HW158" s="331">
        <f t="shared" si="475"/>
        <v>0</v>
      </c>
      <c r="HX158" s="331">
        <f t="shared" si="476"/>
        <v>0</v>
      </c>
      <c r="HY158" s="331">
        <f t="shared" si="477"/>
        <v>0</v>
      </c>
      <c r="HZ158" s="331">
        <f t="shared" si="478"/>
        <v>0</v>
      </c>
      <c r="IA158" s="331">
        <f t="shared" si="479"/>
        <v>0</v>
      </c>
      <c r="IB158" s="331">
        <f t="shared" si="480"/>
        <v>0</v>
      </c>
      <c r="IC158" s="331">
        <f t="shared" si="481"/>
        <v>0</v>
      </c>
      <c r="ID158" s="331">
        <f t="shared" si="482"/>
        <v>0</v>
      </c>
      <c r="IE158" s="331">
        <f t="shared" si="483"/>
        <v>0</v>
      </c>
      <c r="IF158" s="331">
        <f t="shared" si="484"/>
        <v>0</v>
      </c>
      <c r="IG158" s="331">
        <f t="shared" si="485"/>
        <v>0</v>
      </c>
      <c r="IH158" s="331">
        <f t="shared" si="486"/>
        <v>0</v>
      </c>
      <c r="II158" s="331">
        <f t="shared" si="487"/>
        <v>0</v>
      </c>
      <c r="IJ158" s="331">
        <f t="shared" si="488"/>
        <v>0</v>
      </c>
      <c r="IK158" s="329"/>
    </row>
    <row r="159" spans="2:245" x14ac:dyDescent="0.3">
      <c r="B159" s="325">
        <f t="shared" si="273"/>
        <v>0</v>
      </c>
      <c r="C159" s="325">
        <v>61</v>
      </c>
      <c r="D159" s="330" t="e">
        <f t="shared" si="274"/>
        <v>#N/A</v>
      </c>
      <c r="E159" s="330" t="e">
        <f t="shared" si="275"/>
        <v>#N/A</v>
      </c>
      <c r="F159" s="330" t="e">
        <f t="shared" si="276"/>
        <v>#N/A</v>
      </c>
      <c r="G159" s="386" t="e">
        <f t="shared" si="104"/>
        <v>#N/A</v>
      </c>
      <c r="H159" s="386" t="e">
        <f t="shared" si="277"/>
        <v>#N/A</v>
      </c>
      <c r="I159" s="330"/>
      <c r="J159" s="331">
        <f t="shared" si="321"/>
        <v>0</v>
      </c>
      <c r="K159" s="325" t="e">
        <f t="shared" si="322"/>
        <v>#N/A</v>
      </c>
      <c r="L159" s="325">
        <f t="shared" si="323"/>
        <v>0</v>
      </c>
      <c r="M159" s="325">
        <f t="shared" si="324"/>
        <v>1</v>
      </c>
      <c r="N159" s="334">
        <f t="shared" si="278"/>
        <v>1549.3999999999999</v>
      </c>
      <c r="O159" s="325">
        <f t="shared" si="325"/>
        <v>0</v>
      </c>
      <c r="P159" s="325">
        <f t="shared" si="326"/>
        <v>0</v>
      </c>
      <c r="Q159" s="325">
        <f t="shared" si="327"/>
        <v>0</v>
      </c>
      <c r="R159" s="325">
        <f t="shared" si="328"/>
        <v>0</v>
      </c>
      <c r="S159" s="325">
        <f t="shared" si="329"/>
        <v>0</v>
      </c>
      <c r="T159" s="331">
        <f t="shared" si="330"/>
        <v>0</v>
      </c>
      <c r="U159" s="331">
        <f t="shared" si="331"/>
        <v>0</v>
      </c>
      <c r="V159" s="331">
        <f t="shared" si="332"/>
        <v>0</v>
      </c>
      <c r="W159" s="331">
        <f t="shared" si="333"/>
        <v>0</v>
      </c>
      <c r="X159" s="331">
        <f t="shared" si="334"/>
        <v>0</v>
      </c>
      <c r="Y159" s="331">
        <f t="shared" si="335"/>
        <v>0</v>
      </c>
      <c r="Z159" s="331">
        <f t="shared" si="336"/>
        <v>0</v>
      </c>
      <c r="AA159" s="331">
        <f t="shared" si="337"/>
        <v>0</v>
      </c>
      <c r="AB159" s="331">
        <f t="shared" si="338"/>
        <v>0</v>
      </c>
      <c r="AC159" s="331">
        <f t="shared" si="339"/>
        <v>0</v>
      </c>
      <c r="AD159" s="331">
        <f t="shared" si="340"/>
        <v>0</v>
      </c>
      <c r="AE159" s="331">
        <f t="shared" si="341"/>
        <v>0</v>
      </c>
      <c r="AF159" s="331">
        <f t="shared" si="342"/>
        <v>0</v>
      </c>
      <c r="AG159" s="331">
        <f t="shared" si="343"/>
        <v>0</v>
      </c>
      <c r="AH159" s="331">
        <f t="shared" si="344"/>
        <v>0</v>
      </c>
      <c r="AI159" s="329"/>
      <c r="AJ159" s="325"/>
      <c r="AK159" s="325">
        <f t="shared" si="279"/>
        <v>0</v>
      </c>
      <c r="AL159" s="325">
        <v>61</v>
      </c>
      <c r="AM159" s="330" t="e">
        <f t="shared" si="280"/>
        <v>#N/A</v>
      </c>
      <c r="AN159" s="330" t="e">
        <f t="shared" si="281"/>
        <v>#N/A</v>
      </c>
      <c r="AO159" s="330" t="e">
        <f t="shared" si="282"/>
        <v>#N/A</v>
      </c>
      <c r="AP159" s="330" t="e">
        <f t="shared" si="283"/>
        <v>#N/A</v>
      </c>
      <c r="AQ159" s="330" t="e">
        <f t="shared" si="284"/>
        <v>#N/A</v>
      </c>
      <c r="AR159" s="330"/>
      <c r="AS159" s="331">
        <f t="shared" si="345"/>
        <v>0</v>
      </c>
      <c r="AT159" s="325" t="e">
        <f t="shared" si="346"/>
        <v>#N/A</v>
      </c>
      <c r="AU159" s="325">
        <f t="shared" si="347"/>
        <v>0</v>
      </c>
      <c r="AV159" s="325">
        <f t="shared" si="348"/>
        <v>1</v>
      </c>
      <c r="AW159" s="334">
        <f t="shared" si="285"/>
        <v>1549.3999999999999</v>
      </c>
      <c r="AX159" s="325">
        <f t="shared" si="349"/>
        <v>0</v>
      </c>
      <c r="AY159" s="325">
        <f t="shared" si="350"/>
        <v>0</v>
      </c>
      <c r="AZ159" s="325">
        <f t="shared" si="351"/>
        <v>0</v>
      </c>
      <c r="BA159" s="325">
        <f t="shared" si="352"/>
        <v>0</v>
      </c>
      <c r="BB159" s="325">
        <f t="shared" si="353"/>
        <v>0</v>
      </c>
      <c r="BC159" s="331">
        <f t="shared" si="354"/>
        <v>0</v>
      </c>
      <c r="BD159" s="331">
        <f t="shared" si="355"/>
        <v>0</v>
      </c>
      <c r="BE159" s="331">
        <f t="shared" si="356"/>
        <v>0</v>
      </c>
      <c r="BF159" s="331">
        <f t="shared" si="357"/>
        <v>0</v>
      </c>
      <c r="BG159" s="331">
        <f t="shared" si="358"/>
        <v>0</v>
      </c>
      <c r="BH159" s="331">
        <f t="shared" si="359"/>
        <v>0</v>
      </c>
      <c r="BI159" s="331">
        <f t="shared" si="360"/>
        <v>0</v>
      </c>
      <c r="BJ159" s="331">
        <f t="shared" si="361"/>
        <v>0</v>
      </c>
      <c r="BK159" s="331">
        <f t="shared" si="362"/>
        <v>0</v>
      </c>
      <c r="BL159" s="331">
        <f t="shared" si="363"/>
        <v>0</v>
      </c>
      <c r="BM159" s="331">
        <f t="shared" si="364"/>
        <v>0</v>
      </c>
      <c r="BN159" s="331">
        <f t="shared" si="365"/>
        <v>0</v>
      </c>
      <c r="BO159" s="331">
        <f t="shared" si="366"/>
        <v>0</v>
      </c>
      <c r="BP159" s="331">
        <f t="shared" si="367"/>
        <v>0</v>
      </c>
      <c r="BQ159" s="331">
        <f t="shared" si="368"/>
        <v>0</v>
      </c>
      <c r="BR159" s="329"/>
      <c r="BS159" s="325"/>
      <c r="BT159" s="325">
        <f t="shared" si="286"/>
        <v>0</v>
      </c>
      <c r="BU159" s="325">
        <v>61</v>
      </c>
      <c r="BV159" s="330" t="e">
        <f t="shared" si="287"/>
        <v>#N/A</v>
      </c>
      <c r="BW159" s="330" t="e">
        <f t="shared" si="288"/>
        <v>#N/A</v>
      </c>
      <c r="BX159" s="330" t="e">
        <f t="shared" si="289"/>
        <v>#N/A</v>
      </c>
      <c r="BY159" s="330" t="e">
        <f t="shared" si="290"/>
        <v>#N/A</v>
      </c>
      <c r="BZ159" s="330" t="e">
        <f t="shared" si="291"/>
        <v>#N/A</v>
      </c>
      <c r="CA159" s="330"/>
      <c r="CB159" s="331">
        <f t="shared" si="369"/>
        <v>0</v>
      </c>
      <c r="CC159" s="325" t="e">
        <f t="shared" si="370"/>
        <v>#N/A</v>
      </c>
      <c r="CD159" s="325">
        <f t="shared" si="371"/>
        <v>0</v>
      </c>
      <c r="CE159" s="325">
        <f t="shared" si="372"/>
        <v>1</v>
      </c>
      <c r="CF159" s="334">
        <f t="shared" si="292"/>
        <v>1549.3999999999999</v>
      </c>
      <c r="CG159" s="325">
        <f t="shared" si="373"/>
        <v>0</v>
      </c>
      <c r="CH159" s="325">
        <f t="shared" si="374"/>
        <v>0</v>
      </c>
      <c r="CI159" s="325">
        <f t="shared" si="375"/>
        <v>0</v>
      </c>
      <c r="CJ159" s="325">
        <f t="shared" si="376"/>
        <v>0</v>
      </c>
      <c r="CK159" s="325">
        <f t="shared" si="377"/>
        <v>0</v>
      </c>
      <c r="CL159" s="331">
        <f t="shared" si="378"/>
        <v>0</v>
      </c>
      <c r="CM159" s="331">
        <f t="shared" si="379"/>
        <v>0</v>
      </c>
      <c r="CN159" s="331">
        <f t="shared" si="380"/>
        <v>0</v>
      </c>
      <c r="CO159" s="331">
        <f t="shared" si="381"/>
        <v>0</v>
      </c>
      <c r="CP159" s="331">
        <f t="shared" si="382"/>
        <v>0</v>
      </c>
      <c r="CQ159" s="331">
        <f t="shared" si="383"/>
        <v>0</v>
      </c>
      <c r="CR159" s="331">
        <f t="shared" si="384"/>
        <v>0</v>
      </c>
      <c r="CS159" s="331">
        <f t="shared" si="385"/>
        <v>0</v>
      </c>
      <c r="CT159" s="331">
        <f t="shared" si="386"/>
        <v>0</v>
      </c>
      <c r="CU159" s="331">
        <f t="shared" si="387"/>
        <v>0</v>
      </c>
      <c r="CV159" s="331">
        <f t="shared" si="388"/>
        <v>0</v>
      </c>
      <c r="CW159" s="331">
        <f t="shared" si="389"/>
        <v>0</v>
      </c>
      <c r="CX159" s="331">
        <f t="shared" si="390"/>
        <v>0</v>
      </c>
      <c r="CY159" s="331">
        <f t="shared" si="391"/>
        <v>0</v>
      </c>
      <c r="CZ159" s="331">
        <f t="shared" si="392"/>
        <v>0</v>
      </c>
      <c r="DA159" s="329"/>
      <c r="DB159" s="325"/>
      <c r="DC159" s="325">
        <f t="shared" si="293"/>
        <v>0</v>
      </c>
      <c r="DD159" s="325">
        <v>61</v>
      </c>
      <c r="DE159" s="330" t="e">
        <f t="shared" si="294"/>
        <v>#N/A</v>
      </c>
      <c r="DF159" s="330" t="e">
        <f t="shared" si="295"/>
        <v>#N/A</v>
      </c>
      <c r="DG159" s="330" t="e">
        <f t="shared" si="296"/>
        <v>#N/A</v>
      </c>
      <c r="DH159" s="330" t="e">
        <f t="shared" si="297"/>
        <v>#N/A</v>
      </c>
      <c r="DI159" s="330" t="e">
        <f t="shared" si="298"/>
        <v>#N/A</v>
      </c>
      <c r="DJ159" s="330"/>
      <c r="DK159" s="331">
        <f t="shared" si="393"/>
        <v>0</v>
      </c>
      <c r="DL159" s="325" t="e">
        <f t="shared" si="394"/>
        <v>#N/A</v>
      </c>
      <c r="DM159" s="325">
        <f t="shared" si="395"/>
        <v>0</v>
      </c>
      <c r="DN159" s="325">
        <f t="shared" si="396"/>
        <v>1</v>
      </c>
      <c r="DO159" s="334">
        <f t="shared" si="299"/>
        <v>1549.3999999999999</v>
      </c>
      <c r="DP159" s="325">
        <f t="shared" si="397"/>
        <v>0</v>
      </c>
      <c r="DQ159" s="325">
        <f t="shared" si="398"/>
        <v>0</v>
      </c>
      <c r="DR159" s="325">
        <f t="shared" si="399"/>
        <v>0</v>
      </c>
      <c r="DS159" s="325">
        <f t="shared" si="400"/>
        <v>0</v>
      </c>
      <c r="DT159" s="325">
        <f t="shared" si="401"/>
        <v>0</v>
      </c>
      <c r="DU159" s="331">
        <f t="shared" si="402"/>
        <v>0</v>
      </c>
      <c r="DV159" s="331">
        <f t="shared" si="403"/>
        <v>0</v>
      </c>
      <c r="DW159" s="331">
        <f t="shared" si="404"/>
        <v>0</v>
      </c>
      <c r="DX159" s="331">
        <f t="shared" si="405"/>
        <v>0</v>
      </c>
      <c r="DY159" s="331">
        <f t="shared" si="406"/>
        <v>0</v>
      </c>
      <c r="DZ159" s="331">
        <f t="shared" si="407"/>
        <v>0</v>
      </c>
      <c r="EA159" s="331">
        <f t="shared" si="408"/>
        <v>0</v>
      </c>
      <c r="EB159" s="331">
        <f t="shared" si="409"/>
        <v>0</v>
      </c>
      <c r="EC159" s="331">
        <f t="shared" si="410"/>
        <v>0</v>
      </c>
      <c r="ED159" s="331">
        <f t="shared" si="411"/>
        <v>0</v>
      </c>
      <c r="EE159" s="331">
        <f t="shared" si="412"/>
        <v>0</v>
      </c>
      <c r="EF159" s="331">
        <f t="shared" si="413"/>
        <v>0</v>
      </c>
      <c r="EG159" s="331">
        <f t="shared" si="414"/>
        <v>0</v>
      </c>
      <c r="EH159" s="331">
        <f t="shared" si="415"/>
        <v>0</v>
      </c>
      <c r="EI159" s="331">
        <f t="shared" si="416"/>
        <v>0</v>
      </c>
      <c r="EJ159" s="329"/>
      <c r="EK159" s="325"/>
      <c r="EL159" s="325">
        <f t="shared" si="300"/>
        <v>0</v>
      </c>
      <c r="EM159" s="325">
        <v>61</v>
      </c>
      <c r="EN159" s="330" t="e">
        <f t="shared" si="301"/>
        <v>#N/A</v>
      </c>
      <c r="EO159" s="330" t="e">
        <f t="shared" si="302"/>
        <v>#N/A</v>
      </c>
      <c r="EP159" s="330" t="e">
        <f t="shared" si="303"/>
        <v>#N/A</v>
      </c>
      <c r="EQ159" s="330" t="e">
        <f t="shared" si="304"/>
        <v>#N/A</v>
      </c>
      <c r="ER159" s="330" t="e">
        <f t="shared" si="305"/>
        <v>#N/A</v>
      </c>
      <c r="ES159" s="330"/>
      <c r="ET159" s="331">
        <f t="shared" si="417"/>
        <v>0</v>
      </c>
      <c r="EU159" s="325" t="e">
        <f t="shared" si="418"/>
        <v>#N/A</v>
      </c>
      <c r="EV159" s="325">
        <f t="shared" si="419"/>
        <v>0</v>
      </c>
      <c r="EW159" s="325">
        <f t="shared" si="420"/>
        <v>1</v>
      </c>
      <c r="EX159" s="334">
        <f t="shared" si="306"/>
        <v>1549.3999999999999</v>
      </c>
      <c r="EY159" s="325">
        <f t="shared" si="421"/>
        <v>0</v>
      </c>
      <c r="EZ159" s="325">
        <f t="shared" si="422"/>
        <v>0</v>
      </c>
      <c r="FA159" s="325">
        <f t="shared" si="423"/>
        <v>0</v>
      </c>
      <c r="FB159" s="325">
        <f t="shared" si="424"/>
        <v>0</v>
      </c>
      <c r="FC159" s="325">
        <f t="shared" si="425"/>
        <v>0</v>
      </c>
      <c r="FD159" s="331">
        <f t="shared" si="426"/>
        <v>0</v>
      </c>
      <c r="FE159" s="331">
        <f t="shared" si="427"/>
        <v>0</v>
      </c>
      <c r="FF159" s="331">
        <f t="shared" si="428"/>
        <v>0</v>
      </c>
      <c r="FG159" s="331">
        <f t="shared" si="429"/>
        <v>0</v>
      </c>
      <c r="FH159" s="331">
        <f t="shared" si="430"/>
        <v>0</v>
      </c>
      <c r="FI159" s="331">
        <f t="shared" si="431"/>
        <v>0</v>
      </c>
      <c r="FJ159" s="331">
        <f t="shared" si="432"/>
        <v>0</v>
      </c>
      <c r="FK159" s="331">
        <f t="shared" si="433"/>
        <v>0</v>
      </c>
      <c r="FL159" s="331">
        <f t="shared" si="434"/>
        <v>0</v>
      </c>
      <c r="FM159" s="331">
        <f t="shared" si="435"/>
        <v>0</v>
      </c>
      <c r="FN159" s="331">
        <f t="shared" si="436"/>
        <v>0</v>
      </c>
      <c r="FO159" s="331">
        <f t="shared" si="437"/>
        <v>0</v>
      </c>
      <c r="FP159" s="331">
        <f t="shared" si="438"/>
        <v>0</v>
      </c>
      <c r="FQ159" s="331">
        <f t="shared" si="439"/>
        <v>0</v>
      </c>
      <c r="FR159" s="331">
        <f t="shared" si="440"/>
        <v>0</v>
      </c>
      <c r="FS159" s="329"/>
      <c r="FT159" s="325"/>
      <c r="FU159" s="325">
        <f t="shared" si="307"/>
        <v>0</v>
      </c>
      <c r="FV159" s="325">
        <v>61</v>
      </c>
      <c r="FW159" s="330" t="e">
        <f t="shared" si="308"/>
        <v>#N/A</v>
      </c>
      <c r="FX159" s="330" t="e">
        <f t="shared" si="309"/>
        <v>#N/A</v>
      </c>
      <c r="FY159" s="330" t="e">
        <f t="shared" si="310"/>
        <v>#N/A</v>
      </c>
      <c r="FZ159" s="330" t="e">
        <f t="shared" si="311"/>
        <v>#N/A</v>
      </c>
      <c r="GA159" s="330" t="e">
        <f t="shared" si="312"/>
        <v>#N/A</v>
      </c>
      <c r="GB159" s="330"/>
      <c r="GC159" s="331">
        <f t="shared" si="441"/>
        <v>0</v>
      </c>
      <c r="GD159" s="325" t="e">
        <f t="shared" si="442"/>
        <v>#N/A</v>
      </c>
      <c r="GE159" s="325">
        <f t="shared" si="443"/>
        <v>0</v>
      </c>
      <c r="GF159" s="325">
        <f t="shared" si="444"/>
        <v>1</v>
      </c>
      <c r="GG159" s="334">
        <f t="shared" si="313"/>
        <v>1549.3999999999999</v>
      </c>
      <c r="GH159" s="325">
        <f t="shared" si="445"/>
        <v>0</v>
      </c>
      <c r="GI159" s="325">
        <f t="shared" si="446"/>
        <v>0</v>
      </c>
      <c r="GJ159" s="325">
        <f t="shared" si="447"/>
        <v>0</v>
      </c>
      <c r="GK159" s="325">
        <f t="shared" si="448"/>
        <v>0</v>
      </c>
      <c r="GL159" s="325">
        <f t="shared" si="449"/>
        <v>0</v>
      </c>
      <c r="GM159" s="331">
        <f t="shared" si="450"/>
        <v>0</v>
      </c>
      <c r="GN159" s="331">
        <f t="shared" si="451"/>
        <v>0</v>
      </c>
      <c r="GO159" s="331">
        <f t="shared" si="452"/>
        <v>0</v>
      </c>
      <c r="GP159" s="331">
        <f t="shared" si="453"/>
        <v>0</v>
      </c>
      <c r="GQ159" s="331">
        <f t="shared" si="454"/>
        <v>0</v>
      </c>
      <c r="GR159" s="331">
        <f t="shared" si="455"/>
        <v>0</v>
      </c>
      <c r="GS159" s="331">
        <f t="shared" si="456"/>
        <v>0</v>
      </c>
      <c r="GT159" s="331">
        <f t="shared" si="457"/>
        <v>0</v>
      </c>
      <c r="GU159" s="331">
        <f t="shared" si="458"/>
        <v>0</v>
      </c>
      <c r="GV159" s="331">
        <f t="shared" si="459"/>
        <v>0</v>
      </c>
      <c r="GW159" s="331">
        <f t="shared" si="460"/>
        <v>0</v>
      </c>
      <c r="GX159" s="331">
        <f t="shared" si="461"/>
        <v>0</v>
      </c>
      <c r="GY159" s="331">
        <f t="shared" si="462"/>
        <v>0</v>
      </c>
      <c r="GZ159" s="331">
        <f t="shared" si="463"/>
        <v>0</v>
      </c>
      <c r="HA159" s="331">
        <f t="shared" si="464"/>
        <v>0</v>
      </c>
      <c r="HB159" s="329"/>
      <c r="HC159" s="325"/>
      <c r="HD159" s="325">
        <f t="shared" si="314"/>
        <v>0</v>
      </c>
      <c r="HE159" s="325">
        <v>61</v>
      </c>
      <c r="HF159" s="330" t="e">
        <f t="shared" si="315"/>
        <v>#N/A</v>
      </c>
      <c r="HG159" s="330" t="e">
        <f t="shared" si="316"/>
        <v>#N/A</v>
      </c>
      <c r="HH159" s="330" t="e">
        <f t="shared" si="317"/>
        <v>#N/A</v>
      </c>
      <c r="HI159" s="330" t="e">
        <f t="shared" si="318"/>
        <v>#N/A</v>
      </c>
      <c r="HJ159" s="330" t="e">
        <f t="shared" si="319"/>
        <v>#N/A</v>
      </c>
      <c r="HK159" s="330"/>
      <c r="HL159" s="331">
        <f t="shared" si="465"/>
        <v>0</v>
      </c>
      <c r="HM159" s="325" t="e">
        <f t="shared" si="466"/>
        <v>#N/A</v>
      </c>
      <c r="HN159" s="325">
        <f t="shared" si="467"/>
        <v>0</v>
      </c>
      <c r="HO159" s="325">
        <f t="shared" si="468"/>
        <v>1</v>
      </c>
      <c r="HP159" s="334">
        <f t="shared" si="320"/>
        <v>1549.3999999999999</v>
      </c>
      <c r="HQ159" s="325">
        <f t="shared" si="469"/>
        <v>0</v>
      </c>
      <c r="HR159" s="325">
        <f t="shared" si="470"/>
        <v>0</v>
      </c>
      <c r="HS159" s="325">
        <f t="shared" si="471"/>
        <v>0</v>
      </c>
      <c r="HT159" s="325">
        <f t="shared" si="472"/>
        <v>0</v>
      </c>
      <c r="HU159" s="325">
        <f t="shared" si="473"/>
        <v>0</v>
      </c>
      <c r="HV159" s="331">
        <f t="shared" si="474"/>
        <v>0</v>
      </c>
      <c r="HW159" s="331">
        <f t="shared" si="475"/>
        <v>0</v>
      </c>
      <c r="HX159" s="331">
        <f t="shared" si="476"/>
        <v>0</v>
      </c>
      <c r="HY159" s="331">
        <f t="shared" si="477"/>
        <v>0</v>
      </c>
      <c r="HZ159" s="331">
        <f t="shared" si="478"/>
        <v>0</v>
      </c>
      <c r="IA159" s="331">
        <f t="shared" si="479"/>
        <v>0</v>
      </c>
      <c r="IB159" s="331">
        <f t="shared" si="480"/>
        <v>0</v>
      </c>
      <c r="IC159" s="331">
        <f t="shared" si="481"/>
        <v>0</v>
      </c>
      <c r="ID159" s="331">
        <f t="shared" si="482"/>
        <v>0</v>
      </c>
      <c r="IE159" s="331">
        <f t="shared" si="483"/>
        <v>0</v>
      </c>
      <c r="IF159" s="331">
        <f t="shared" si="484"/>
        <v>0</v>
      </c>
      <c r="IG159" s="331">
        <f t="shared" si="485"/>
        <v>0</v>
      </c>
      <c r="IH159" s="331">
        <f t="shared" si="486"/>
        <v>0</v>
      </c>
      <c r="II159" s="331">
        <f t="shared" si="487"/>
        <v>0</v>
      </c>
      <c r="IJ159" s="331">
        <f t="shared" si="488"/>
        <v>0</v>
      </c>
      <c r="IK159" s="329"/>
    </row>
    <row r="160" spans="2:245" x14ac:dyDescent="0.3">
      <c r="B160" s="325">
        <f t="shared" si="273"/>
        <v>0</v>
      </c>
      <c r="C160" s="325">
        <v>62</v>
      </c>
      <c r="D160" s="330" t="e">
        <f t="shared" si="274"/>
        <v>#N/A</v>
      </c>
      <c r="E160" s="330" t="e">
        <f t="shared" si="275"/>
        <v>#N/A</v>
      </c>
      <c r="F160" s="330" t="e">
        <f t="shared" si="276"/>
        <v>#N/A</v>
      </c>
      <c r="G160" s="386" t="e">
        <f t="shared" si="104"/>
        <v>#N/A</v>
      </c>
      <c r="H160" s="386" t="e">
        <f t="shared" si="277"/>
        <v>#N/A</v>
      </c>
      <c r="I160" s="330"/>
      <c r="J160" s="331">
        <f t="shared" si="321"/>
        <v>0</v>
      </c>
      <c r="K160" s="325" t="e">
        <f t="shared" si="322"/>
        <v>#N/A</v>
      </c>
      <c r="L160" s="325">
        <f t="shared" si="323"/>
        <v>0</v>
      </c>
      <c r="M160" s="325">
        <f t="shared" si="324"/>
        <v>1</v>
      </c>
      <c r="N160" s="334">
        <f t="shared" si="278"/>
        <v>1574.8</v>
      </c>
      <c r="O160" s="325">
        <f t="shared" si="325"/>
        <v>0</v>
      </c>
      <c r="P160" s="325">
        <f t="shared" si="326"/>
        <v>0</v>
      </c>
      <c r="Q160" s="325">
        <f t="shared" si="327"/>
        <v>0</v>
      </c>
      <c r="R160" s="325">
        <f t="shared" si="328"/>
        <v>0</v>
      </c>
      <c r="S160" s="325">
        <f t="shared" si="329"/>
        <v>0</v>
      </c>
      <c r="T160" s="331">
        <f t="shared" si="330"/>
        <v>0</v>
      </c>
      <c r="U160" s="331">
        <f t="shared" si="331"/>
        <v>0</v>
      </c>
      <c r="V160" s="331">
        <f t="shared" si="332"/>
        <v>0</v>
      </c>
      <c r="W160" s="331">
        <f t="shared" si="333"/>
        <v>0</v>
      </c>
      <c r="X160" s="331">
        <f t="shared" si="334"/>
        <v>0</v>
      </c>
      <c r="Y160" s="331">
        <f t="shared" si="335"/>
        <v>0</v>
      </c>
      <c r="Z160" s="331">
        <f t="shared" si="336"/>
        <v>0</v>
      </c>
      <c r="AA160" s="331">
        <f t="shared" si="337"/>
        <v>0</v>
      </c>
      <c r="AB160" s="331">
        <f t="shared" si="338"/>
        <v>0</v>
      </c>
      <c r="AC160" s="331">
        <f t="shared" si="339"/>
        <v>0</v>
      </c>
      <c r="AD160" s="331">
        <f t="shared" si="340"/>
        <v>0</v>
      </c>
      <c r="AE160" s="331">
        <f t="shared" si="341"/>
        <v>0</v>
      </c>
      <c r="AF160" s="331">
        <f t="shared" si="342"/>
        <v>0</v>
      </c>
      <c r="AG160" s="331">
        <f t="shared" si="343"/>
        <v>0</v>
      </c>
      <c r="AH160" s="331">
        <f t="shared" si="344"/>
        <v>0</v>
      </c>
      <c r="AI160" s="329"/>
      <c r="AJ160" s="325"/>
      <c r="AK160" s="325">
        <f t="shared" si="279"/>
        <v>0</v>
      </c>
      <c r="AL160" s="325">
        <v>62</v>
      </c>
      <c r="AM160" s="330" t="e">
        <f t="shared" si="280"/>
        <v>#N/A</v>
      </c>
      <c r="AN160" s="330" t="e">
        <f t="shared" si="281"/>
        <v>#N/A</v>
      </c>
      <c r="AO160" s="330" t="e">
        <f t="shared" si="282"/>
        <v>#N/A</v>
      </c>
      <c r="AP160" s="330" t="e">
        <f t="shared" si="283"/>
        <v>#N/A</v>
      </c>
      <c r="AQ160" s="330" t="e">
        <f t="shared" si="284"/>
        <v>#N/A</v>
      </c>
      <c r="AR160" s="330"/>
      <c r="AS160" s="331">
        <f t="shared" si="345"/>
        <v>0</v>
      </c>
      <c r="AT160" s="325" t="e">
        <f t="shared" si="346"/>
        <v>#N/A</v>
      </c>
      <c r="AU160" s="325">
        <f t="shared" si="347"/>
        <v>0</v>
      </c>
      <c r="AV160" s="325">
        <f t="shared" si="348"/>
        <v>1</v>
      </c>
      <c r="AW160" s="334">
        <f t="shared" si="285"/>
        <v>1574.8</v>
      </c>
      <c r="AX160" s="325">
        <f t="shared" si="349"/>
        <v>0</v>
      </c>
      <c r="AY160" s="325">
        <f t="shared" si="350"/>
        <v>0</v>
      </c>
      <c r="AZ160" s="325">
        <f t="shared" si="351"/>
        <v>0</v>
      </c>
      <c r="BA160" s="325">
        <f t="shared" si="352"/>
        <v>0</v>
      </c>
      <c r="BB160" s="325">
        <f t="shared" si="353"/>
        <v>0</v>
      </c>
      <c r="BC160" s="331">
        <f t="shared" si="354"/>
        <v>0</v>
      </c>
      <c r="BD160" s="331">
        <f t="shared" si="355"/>
        <v>0</v>
      </c>
      <c r="BE160" s="331">
        <f t="shared" si="356"/>
        <v>0</v>
      </c>
      <c r="BF160" s="331">
        <f t="shared" si="357"/>
        <v>0</v>
      </c>
      <c r="BG160" s="331">
        <f t="shared" si="358"/>
        <v>0</v>
      </c>
      <c r="BH160" s="331">
        <f t="shared" si="359"/>
        <v>0</v>
      </c>
      <c r="BI160" s="331">
        <f t="shared" si="360"/>
        <v>0</v>
      </c>
      <c r="BJ160" s="331">
        <f t="shared" si="361"/>
        <v>0</v>
      </c>
      <c r="BK160" s="331">
        <f t="shared" si="362"/>
        <v>0</v>
      </c>
      <c r="BL160" s="331">
        <f t="shared" si="363"/>
        <v>0</v>
      </c>
      <c r="BM160" s="331">
        <f t="shared" si="364"/>
        <v>0</v>
      </c>
      <c r="BN160" s="331">
        <f t="shared" si="365"/>
        <v>0</v>
      </c>
      <c r="BO160" s="331">
        <f t="shared" si="366"/>
        <v>0</v>
      </c>
      <c r="BP160" s="331">
        <f t="shared" si="367"/>
        <v>0</v>
      </c>
      <c r="BQ160" s="331">
        <f t="shared" si="368"/>
        <v>0</v>
      </c>
      <c r="BR160" s="329"/>
      <c r="BS160" s="325"/>
      <c r="BT160" s="325">
        <f t="shared" si="286"/>
        <v>0</v>
      </c>
      <c r="BU160" s="325">
        <v>62</v>
      </c>
      <c r="BV160" s="330" t="e">
        <f t="shared" si="287"/>
        <v>#N/A</v>
      </c>
      <c r="BW160" s="330" t="e">
        <f t="shared" si="288"/>
        <v>#N/A</v>
      </c>
      <c r="BX160" s="330" t="e">
        <f t="shared" si="289"/>
        <v>#N/A</v>
      </c>
      <c r="BY160" s="330" t="e">
        <f t="shared" si="290"/>
        <v>#N/A</v>
      </c>
      <c r="BZ160" s="330" t="e">
        <f t="shared" si="291"/>
        <v>#N/A</v>
      </c>
      <c r="CA160" s="330"/>
      <c r="CB160" s="331">
        <f t="shared" si="369"/>
        <v>0</v>
      </c>
      <c r="CC160" s="325" t="e">
        <f t="shared" si="370"/>
        <v>#N/A</v>
      </c>
      <c r="CD160" s="325">
        <f t="shared" si="371"/>
        <v>0</v>
      </c>
      <c r="CE160" s="325">
        <f t="shared" si="372"/>
        <v>1</v>
      </c>
      <c r="CF160" s="334">
        <f t="shared" si="292"/>
        <v>1574.8</v>
      </c>
      <c r="CG160" s="325">
        <f t="shared" si="373"/>
        <v>0</v>
      </c>
      <c r="CH160" s="325">
        <f t="shared" si="374"/>
        <v>0</v>
      </c>
      <c r="CI160" s="325">
        <f t="shared" si="375"/>
        <v>0</v>
      </c>
      <c r="CJ160" s="325">
        <f t="shared" si="376"/>
        <v>0</v>
      </c>
      <c r="CK160" s="325">
        <f t="shared" si="377"/>
        <v>0</v>
      </c>
      <c r="CL160" s="331">
        <f t="shared" si="378"/>
        <v>0</v>
      </c>
      <c r="CM160" s="331">
        <f t="shared" si="379"/>
        <v>0</v>
      </c>
      <c r="CN160" s="331">
        <f t="shared" si="380"/>
        <v>0</v>
      </c>
      <c r="CO160" s="331">
        <f t="shared" si="381"/>
        <v>0</v>
      </c>
      <c r="CP160" s="331">
        <f t="shared" si="382"/>
        <v>0</v>
      </c>
      <c r="CQ160" s="331">
        <f t="shared" si="383"/>
        <v>0</v>
      </c>
      <c r="CR160" s="331">
        <f t="shared" si="384"/>
        <v>0</v>
      </c>
      <c r="CS160" s="331">
        <f t="shared" si="385"/>
        <v>0</v>
      </c>
      <c r="CT160" s="331">
        <f t="shared" si="386"/>
        <v>0</v>
      </c>
      <c r="CU160" s="331">
        <f t="shared" si="387"/>
        <v>0</v>
      </c>
      <c r="CV160" s="331">
        <f t="shared" si="388"/>
        <v>0</v>
      </c>
      <c r="CW160" s="331">
        <f t="shared" si="389"/>
        <v>0</v>
      </c>
      <c r="CX160" s="331">
        <f t="shared" si="390"/>
        <v>0</v>
      </c>
      <c r="CY160" s="331">
        <f t="shared" si="391"/>
        <v>0</v>
      </c>
      <c r="CZ160" s="331">
        <f t="shared" si="392"/>
        <v>0</v>
      </c>
      <c r="DA160" s="329"/>
      <c r="DB160" s="325"/>
      <c r="DC160" s="325">
        <f t="shared" si="293"/>
        <v>0</v>
      </c>
      <c r="DD160" s="325">
        <v>62</v>
      </c>
      <c r="DE160" s="330" t="e">
        <f t="shared" si="294"/>
        <v>#N/A</v>
      </c>
      <c r="DF160" s="330" t="e">
        <f t="shared" si="295"/>
        <v>#N/A</v>
      </c>
      <c r="DG160" s="330" t="e">
        <f t="shared" si="296"/>
        <v>#N/A</v>
      </c>
      <c r="DH160" s="330" t="e">
        <f t="shared" si="297"/>
        <v>#N/A</v>
      </c>
      <c r="DI160" s="330" t="e">
        <f t="shared" si="298"/>
        <v>#N/A</v>
      </c>
      <c r="DJ160" s="330"/>
      <c r="DK160" s="331">
        <f t="shared" si="393"/>
        <v>0</v>
      </c>
      <c r="DL160" s="325" t="e">
        <f t="shared" si="394"/>
        <v>#N/A</v>
      </c>
      <c r="DM160" s="325">
        <f t="shared" si="395"/>
        <v>0</v>
      </c>
      <c r="DN160" s="325">
        <f t="shared" si="396"/>
        <v>1</v>
      </c>
      <c r="DO160" s="334">
        <f t="shared" si="299"/>
        <v>1574.8</v>
      </c>
      <c r="DP160" s="325">
        <f t="shared" si="397"/>
        <v>0</v>
      </c>
      <c r="DQ160" s="325">
        <f t="shared" si="398"/>
        <v>0</v>
      </c>
      <c r="DR160" s="325">
        <f t="shared" si="399"/>
        <v>0</v>
      </c>
      <c r="DS160" s="325">
        <f t="shared" si="400"/>
        <v>0</v>
      </c>
      <c r="DT160" s="325">
        <f t="shared" si="401"/>
        <v>0</v>
      </c>
      <c r="DU160" s="331">
        <f t="shared" si="402"/>
        <v>0</v>
      </c>
      <c r="DV160" s="331">
        <f t="shared" si="403"/>
        <v>0</v>
      </c>
      <c r="DW160" s="331">
        <f t="shared" si="404"/>
        <v>0</v>
      </c>
      <c r="DX160" s="331">
        <f t="shared" si="405"/>
        <v>0</v>
      </c>
      <c r="DY160" s="331">
        <f t="shared" si="406"/>
        <v>0</v>
      </c>
      <c r="DZ160" s="331">
        <f t="shared" si="407"/>
        <v>0</v>
      </c>
      <c r="EA160" s="331">
        <f t="shared" si="408"/>
        <v>0</v>
      </c>
      <c r="EB160" s="331">
        <f t="shared" si="409"/>
        <v>0</v>
      </c>
      <c r="EC160" s="331">
        <f t="shared" si="410"/>
        <v>0</v>
      </c>
      <c r="ED160" s="331">
        <f t="shared" si="411"/>
        <v>0</v>
      </c>
      <c r="EE160" s="331">
        <f t="shared" si="412"/>
        <v>0</v>
      </c>
      <c r="EF160" s="331">
        <f t="shared" si="413"/>
        <v>0</v>
      </c>
      <c r="EG160" s="331">
        <f t="shared" si="414"/>
        <v>0</v>
      </c>
      <c r="EH160" s="331">
        <f t="shared" si="415"/>
        <v>0</v>
      </c>
      <c r="EI160" s="331">
        <f t="shared" si="416"/>
        <v>0</v>
      </c>
      <c r="EJ160" s="329"/>
      <c r="EK160" s="325"/>
      <c r="EL160" s="325">
        <f t="shared" si="300"/>
        <v>0</v>
      </c>
      <c r="EM160" s="325">
        <v>62</v>
      </c>
      <c r="EN160" s="330" t="e">
        <f t="shared" si="301"/>
        <v>#N/A</v>
      </c>
      <c r="EO160" s="330" t="e">
        <f t="shared" si="302"/>
        <v>#N/A</v>
      </c>
      <c r="EP160" s="330" t="e">
        <f t="shared" si="303"/>
        <v>#N/A</v>
      </c>
      <c r="EQ160" s="330" t="e">
        <f t="shared" si="304"/>
        <v>#N/A</v>
      </c>
      <c r="ER160" s="330" t="e">
        <f t="shared" si="305"/>
        <v>#N/A</v>
      </c>
      <c r="ES160" s="330"/>
      <c r="ET160" s="331">
        <f t="shared" si="417"/>
        <v>0</v>
      </c>
      <c r="EU160" s="325" t="e">
        <f t="shared" si="418"/>
        <v>#N/A</v>
      </c>
      <c r="EV160" s="325">
        <f t="shared" si="419"/>
        <v>0</v>
      </c>
      <c r="EW160" s="325">
        <f t="shared" si="420"/>
        <v>1</v>
      </c>
      <c r="EX160" s="334">
        <f t="shared" si="306"/>
        <v>1574.8</v>
      </c>
      <c r="EY160" s="325">
        <f t="shared" si="421"/>
        <v>0</v>
      </c>
      <c r="EZ160" s="325">
        <f t="shared" si="422"/>
        <v>0</v>
      </c>
      <c r="FA160" s="325">
        <f t="shared" si="423"/>
        <v>0</v>
      </c>
      <c r="FB160" s="325">
        <f t="shared" si="424"/>
        <v>0</v>
      </c>
      <c r="FC160" s="325">
        <f t="shared" si="425"/>
        <v>0</v>
      </c>
      <c r="FD160" s="331">
        <f t="shared" si="426"/>
        <v>0</v>
      </c>
      <c r="FE160" s="331">
        <f t="shared" si="427"/>
        <v>0</v>
      </c>
      <c r="FF160" s="331">
        <f t="shared" si="428"/>
        <v>0</v>
      </c>
      <c r="FG160" s="331">
        <f t="shared" si="429"/>
        <v>0</v>
      </c>
      <c r="FH160" s="331">
        <f t="shared" si="430"/>
        <v>0</v>
      </c>
      <c r="FI160" s="331">
        <f t="shared" si="431"/>
        <v>0</v>
      </c>
      <c r="FJ160" s="331">
        <f t="shared" si="432"/>
        <v>0</v>
      </c>
      <c r="FK160" s="331">
        <f t="shared" si="433"/>
        <v>0</v>
      </c>
      <c r="FL160" s="331">
        <f t="shared" si="434"/>
        <v>0</v>
      </c>
      <c r="FM160" s="331">
        <f t="shared" si="435"/>
        <v>0</v>
      </c>
      <c r="FN160" s="331">
        <f t="shared" si="436"/>
        <v>0</v>
      </c>
      <c r="FO160" s="331">
        <f t="shared" si="437"/>
        <v>0</v>
      </c>
      <c r="FP160" s="331">
        <f t="shared" si="438"/>
        <v>0</v>
      </c>
      <c r="FQ160" s="331">
        <f t="shared" si="439"/>
        <v>0</v>
      </c>
      <c r="FR160" s="331">
        <f t="shared" si="440"/>
        <v>0</v>
      </c>
      <c r="FS160" s="329"/>
      <c r="FT160" s="325"/>
      <c r="FU160" s="325">
        <f t="shared" si="307"/>
        <v>0</v>
      </c>
      <c r="FV160" s="325">
        <v>62</v>
      </c>
      <c r="FW160" s="330" t="e">
        <f t="shared" si="308"/>
        <v>#N/A</v>
      </c>
      <c r="FX160" s="330" t="e">
        <f t="shared" si="309"/>
        <v>#N/A</v>
      </c>
      <c r="FY160" s="330" t="e">
        <f t="shared" si="310"/>
        <v>#N/A</v>
      </c>
      <c r="FZ160" s="330" t="e">
        <f t="shared" si="311"/>
        <v>#N/A</v>
      </c>
      <c r="GA160" s="330" t="e">
        <f t="shared" si="312"/>
        <v>#N/A</v>
      </c>
      <c r="GB160" s="330"/>
      <c r="GC160" s="331">
        <f t="shared" si="441"/>
        <v>0</v>
      </c>
      <c r="GD160" s="325" t="e">
        <f t="shared" si="442"/>
        <v>#N/A</v>
      </c>
      <c r="GE160" s="325">
        <f t="shared" si="443"/>
        <v>0</v>
      </c>
      <c r="GF160" s="325">
        <f t="shared" si="444"/>
        <v>1</v>
      </c>
      <c r="GG160" s="334">
        <f t="shared" si="313"/>
        <v>1574.8</v>
      </c>
      <c r="GH160" s="325">
        <f t="shared" si="445"/>
        <v>0</v>
      </c>
      <c r="GI160" s="325">
        <f t="shared" si="446"/>
        <v>0</v>
      </c>
      <c r="GJ160" s="325">
        <f t="shared" si="447"/>
        <v>0</v>
      </c>
      <c r="GK160" s="325">
        <f t="shared" si="448"/>
        <v>0</v>
      </c>
      <c r="GL160" s="325">
        <f t="shared" si="449"/>
        <v>0</v>
      </c>
      <c r="GM160" s="331">
        <f t="shared" si="450"/>
        <v>0</v>
      </c>
      <c r="GN160" s="331">
        <f t="shared" si="451"/>
        <v>0</v>
      </c>
      <c r="GO160" s="331">
        <f t="shared" si="452"/>
        <v>0</v>
      </c>
      <c r="GP160" s="331">
        <f t="shared" si="453"/>
        <v>0</v>
      </c>
      <c r="GQ160" s="331">
        <f t="shared" si="454"/>
        <v>0</v>
      </c>
      <c r="GR160" s="331">
        <f t="shared" si="455"/>
        <v>0</v>
      </c>
      <c r="GS160" s="331">
        <f t="shared" si="456"/>
        <v>0</v>
      </c>
      <c r="GT160" s="331">
        <f t="shared" si="457"/>
        <v>0</v>
      </c>
      <c r="GU160" s="331">
        <f t="shared" si="458"/>
        <v>0</v>
      </c>
      <c r="GV160" s="331">
        <f t="shared" si="459"/>
        <v>0</v>
      </c>
      <c r="GW160" s="331">
        <f t="shared" si="460"/>
        <v>0</v>
      </c>
      <c r="GX160" s="331">
        <f t="shared" si="461"/>
        <v>0</v>
      </c>
      <c r="GY160" s="331">
        <f t="shared" si="462"/>
        <v>0</v>
      </c>
      <c r="GZ160" s="331">
        <f t="shared" si="463"/>
        <v>0</v>
      </c>
      <c r="HA160" s="331">
        <f t="shared" si="464"/>
        <v>0</v>
      </c>
      <c r="HB160" s="329"/>
      <c r="HC160" s="325"/>
      <c r="HD160" s="325">
        <f t="shared" si="314"/>
        <v>0</v>
      </c>
      <c r="HE160" s="325">
        <v>62</v>
      </c>
      <c r="HF160" s="330" t="e">
        <f t="shared" si="315"/>
        <v>#N/A</v>
      </c>
      <c r="HG160" s="330" t="e">
        <f t="shared" si="316"/>
        <v>#N/A</v>
      </c>
      <c r="HH160" s="330" t="e">
        <f t="shared" si="317"/>
        <v>#N/A</v>
      </c>
      <c r="HI160" s="330" t="e">
        <f t="shared" si="318"/>
        <v>#N/A</v>
      </c>
      <c r="HJ160" s="330" t="e">
        <f t="shared" si="319"/>
        <v>#N/A</v>
      </c>
      <c r="HK160" s="330"/>
      <c r="HL160" s="331">
        <f t="shared" si="465"/>
        <v>0</v>
      </c>
      <c r="HM160" s="325" t="e">
        <f t="shared" si="466"/>
        <v>#N/A</v>
      </c>
      <c r="HN160" s="325">
        <f t="shared" si="467"/>
        <v>0</v>
      </c>
      <c r="HO160" s="325">
        <f t="shared" si="468"/>
        <v>1</v>
      </c>
      <c r="HP160" s="334">
        <f t="shared" si="320"/>
        <v>1574.8</v>
      </c>
      <c r="HQ160" s="325">
        <f t="shared" si="469"/>
        <v>0</v>
      </c>
      <c r="HR160" s="325">
        <f t="shared" si="470"/>
        <v>0</v>
      </c>
      <c r="HS160" s="325">
        <f t="shared" si="471"/>
        <v>0</v>
      </c>
      <c r="HT160" s="325">
        <f t="shared" si="472"/>
        <v>0</v>
      </c>
      <c r="HU160" s="325">
        <f t="shared" si="473"/>
        <v>0</v>
      </c>
      <c r="HV160" s="331">
        <f t="shared" si="474"/>
        <v>0</v>
      </c>
      <c r="HW160" s="331">
        <f t="shared" si="475"/>
        <v>0</v>
      </c>
      <c r="HX160" s="331">
        <f t="shared" si="476"/>
        <v>0</v>
      </c>
      <c r="HY160" s="331">
        <f t="shared" si="477"/>
        <v>0</v>
      </c>
      <c r="HZ160" s="331">
        <f t="shared" si="478"/>
        <v>0</v>
      </c>
      <c r="IA160" s="331">
        <f t="shared" si="479"/>
        <v>0</v>
      </c>
      <c r="IB160" s="331">
        <f t="shared" si="480"/>
        <v>0</v>
      </c>
      <c r="IC160" s="331">
        <f t="shared" si="481"/>
        <v>0</v>
      </c>
      <c r="ID160" s="331">
        <f t="shared" si="482"/>
        <v>0</v>
      </c>
      <c r="IE160" s="331">
        <f t="shared" si="483"/>
        <v>0</v>
      </c>
      <c r="IF160" s="331">
        <f t="shared" si="484"/>
        <v>0</v>
      </c>
      <c r="IG160" s="331">
        <f t="shared" si="485"/>
        <v>0</v>
      </c>
      <c r="IH160" s="331">
        <f t="shared" si="486"/>
        <v>0</v>
      </c>
      <c r="II160" s="331">
        <f t="shared" si="487"/>
        <v>0</v>
      </c>
      <c r="IJ160" s="331">
        <f t="shared" si="488"/>
        <v>0</v>
      </c>
      <c r="IK160" s="329"/>
    </row>
    <row r="161" spans="2:245" x14ac:dyDescent="0.3">
      <c r="B161" s="325">
        <f t="shared" si="273"/>
        <v>0</v>
      </c>
      <c r="C161" s="325">
        <v>63</v>
      </c>
      <c r="D161" s="330" t="e">
        <f t="shared" si="274"/>
        <v>#N/A</v>
      </c>
      <c r="E161" s="330" t="e">
        <f t="shared" si="275"/>
        <v>#N/A</v>
      </c>
      <c r="F161" s="330" t="e">
        <f t="shared" si="276"/>
        <v>#N/A</v>
      </c>
      <c r="G161" s="386" t="e">
        <f t="shared" si="104"/>
        <v>#N/A</v>
      </c>
      <c r="H161" s="386" t="e">
        <f t="shared" si="277"/>
        <v>#N/A</v>
      </c>
      <c r="I161" s="330"/>
      <c r="J161" s="331">
        <f t="shared" si="321"/>
        <v>0</v>
      </c>
      <c r="K161" s="325" t="e">
        <f t="shared" si="322"/>
        <v>#N/A</v>
      </c>
      <c r="L161" s="325">
        <f t="shared" si="323"/>
        <v>0</v>
      </c>
      <c r="M161" s="325">
        <f t="shared" si="324"/>
        <v>1</v>
      </c>
      <c r="N161" s="334">
        <f t="shared" si="278"/>
        <v>1600.1999999999998</v>
      </c>
      <c r="O161" s="325">
        <f t="shared" si="325"/>
        <v>0</v>
      </c>
      <c r="P161" s="325">
        <f t="shared" si="326"/>
        <v>0</v>
      </c>
      <c r="Q161" s="325">
        <f t="shared" si="327"/>
        <v>0</v>
      </c>
      <c r="R161" s="325">
        <f t="shared" si="328"/>
        <v>0</v>
      </c>
      <c r="S161" s="325">
        <f t="shared" si="329"/>
        <v>0</v>
      </c>
      <c r="T161" s="331">
        <f t="shared" si="330"/>
        <v>0</v>
      </c>
      <c r="U161" s="331">
        <f t="shared" si="331"/>
        <v>0</v>
      </c>
      <c r="V161" s="331">
        <f t="shared" si="332"/>
        <v>0</v>
      </c>
      <c r="W161" s="331">
        <f t="shared" si="333"/>
        <v>0</v>
      </c>
      <c r="X161" s="331">
        <f t="shared" si="334"/>
        <v>0</v>
      </c>
      <c r="Y161" s="331">
        <f t="shared" si="335"/>
        <v>0</v>
      </c>
      <c r="Z161" s="331">
        <f t="shared" si="336"/>
        <v>0</v>
      </c>
      <c r="AA161" s="331">
        <f t="shared" si="337"/>
        <v>0</v>
      </c>
      <c r="AB161" s="331">
        <f t="shared" si="338"/>
        <v>0</v>
      </c>
      <c r="AC161" s="331">
        <f t="shared" si="339"/>
        <v>0</v>
      </c>
      <c r="AD161" s="331">
        <f t="shared" si="340"/>
        <v>0</v>
      </c>
      <c r="AE161" s="331">
        <f t="shared" si="341"/>
        <v>0</v>
      </c>
      <c r="AF161" s="331">
        <f t="shared" si="342"/>
        <v>0</v>
      </c>
      <c r="AG161" s="331">
        <f t="shared" si="343"/>
        <v>0</v>
      </c>
      <c r="AH161" s="331">
        <f t="shared" si="344"/>
        <v>0</v>
      </c>
      <c r="AI161" s="329"/>
      <c r="AJ161" s="325"/>
      <c r="AK161" s="325">
        <f t="shared" si="279"/>
        <v>0</v>
      </c>
      <c r="AL161" s="325">
        <v>63</v>
      </c>
      <c r="AM161" s="330" t="e">
        <f t="shared" si="280"/>
        <v>#N/A</v>
      </c>
      <c r="AN161" s="330" t="e">
        <f t="shared" si="281"/>
        <v>#N/A</v>
      </c>
      <c r="AO161" s="330" t="e">
        <f t="shared" si="282"/>
        <v>#N/A</v>
      </c>
      <c r="AP161" s="330" t="e">
        <f t="shared" si="283"/>
        <v>#N/A</v>
      </c>
      <c r="AQ161" s="330" t="e">
        <f t="shared" si="284"/>
        <v>#N/A</v>
      </c>
      <c r="AR161" s="330"/>
      <c r="AS161" s="331">
        <f t="shared" si="345"/>
        <v>0</v>
      </c>
      <c r="AT161" s="325" t="e">
        <f t="shared" si="346"/>
        <v>#N/A</v>
      </c>
      <c r="AU161" s="325">
        <f t="shared" si="347"/>
        <v>0</v>
      </c>
      <c r="AV161" s="325">
        <f t="shared" si="348"/>
        <v>1</v>
      </c>
      <c r="AW161" s="334">
        <f t="shared" si="285"/>
        <v>1600.1999999999998</v>
      </c>
      <c r="AX161" s="325">
        <f t="shared" si="349"/>
        <v>0</v>
      </c>
      <c r="AY161" s="325">
        <f t="shared" si="350"/>
        <v>0</v>
      </c>
      <c r="AZ161" s="325">
        <f t="shared" si="351"/>
        <v>0</v>
      </c>
      <c r="BA161" s="325">
        <f t="shared" si="352"/>
        <v>0</v>
      </c>
      <c r="BB161" s="325">
        <f t="shared" si="353"/>
        <v>0</v>
      </c>
      <c r="BC161" s="331">
        <f t="shared" si="354"/>
        <v>0</v>
      </c>
      <c r="BD161" s="331">
        <f t="shared" si="355"/>
        <v>0</v>
      </c>
      <c r="BE161" s="331">
        <f t="shared" si="356"/>
        <v>0</v>
      </c>
      <c r="BF161" s="331">
        <f t="shared" si="357"/>
        <v>0</v>
      </c>
      <c r="BG161" s="331">
        <f t="shared" si="358"/>
        <v>0</v>
      </c>
      <c r="BH161" s="331">
        <f t="shared" si="359"/>
        <v>0</v>
      </c>
      <c r="BI161" s="331">
        <f t="shared" si="360"/>
        <v>0</v>
      </c>
      <c r="BJ161" s="331">
        <f t="shared" si="361"/>
        <v>0</v>
      </c>
      <c r="BK161" s="331">
        <f t="shared" si="362"/>
        <v>0</v>
      </c>
      <c r="BL161" s="331">
        <f t="shared" si="363"/>
        <v>0</v>
      </c>
      <c r="BM161" s="331">
        <f t="shared" si="364"/>
        <v>0</v>
      </c>
      <c r="BN161" s="331">
        <f t="shared" si="365"/>
        <v>0</v>
      </c>
      <c r="BO161" s="331">
        <f t="shared" si="366"/>
        <v>0</v>
      </c>
      <c r="BP161" s="331">
        <f t="shared" si="367"/>
        <v>0</v>
      </c>
      <c r="BQ161" s="331">
        <f t="shared" si="368"/>
        <v>0</v>
      </c>
      <c r="BR161" s="329"/>
      <c r="BS161" s="325"/>
      <c r="BT161" s="325">
        <f t="shared" si="286"/>
        <v>0</v>
      </c>
      <c r="BU161" s="325">
        <v>63</v>
      </c>
      <c r="BV161" s="330" t="e">
        <f t="shared" si="287"/>
        <v>#N/A</v>
      </c>
      <c r="BW161" s="330" t="e">
        <f t="shared" si="288"/>
        <v>#N/A</v>
      </c>
      <c r="BX161" s="330" t="e">
        <f t="shared" si="289"/>
        <v>#N/A</v>
      </c>
      <c r="BY161" s="330" t="e">
        <f t="shared" si="290"/>
        <v>#N/A</v>
      </c>
      <c r="BZ161" s="330" t="e">
        <f t="shared" si="291"/>
        <v>#N/A</v>
      </c>
      <c r="CA161" s="330"/>
      <c r="CB161" s="331">
        <f t="shared" si="369"/>
        <v>0</v>
      </c>
      <c r="CC161" s="325" t="e">
        <f t="shared" si="370"/>
        <v>#N/A</v>
      </c>
      <c r="CD161" s="325">
        <f t="shared" si="371"/>
        <v>0</v>
      </c>
      <c r="CE161" s="325">
        <f t="shared" si="372"/>
        <v>1</v>
      </c>
      <c r="CF161" s="334">
        <f t="shared" si="292"/>
        <v>1600.1999999999998</v>
      </c>
      <c r="CG161" s="325">
        <f t="shared" si="373"/>
        <v>0</v>
      </c>
      <c r="CH161" s="325">
        <f t="shared" si="374"/>
        <v>0</v>
      </c>
      <c r="CI161" s="325">
        <f t="shared" si="375"/>
        <v>0</v>
      </c>
      <c r="CJ161" s="325">
        <f t="shared" si="376"/>
        <v>0</v>
      </c>
      <c r="CK161" s="325">
        <f t="shared" si="377"/>
        <v>0</v>
      </c>
      <c r="CL161" s="331">
        <f t="shared" si="378"/>
        <v>0</v>
      </c>
      <c r="CM161" s="331">
        <f t="shared" si="379"/>
        <v>0</v>
      </c>
      <c r="CN161" s="331">
        <f t="shared" si="380"/>
        <v>0</v>
      </c>
      <c r="CO161" s="331">
        <f t="shared" si="381"/>
        <v>0</v>
      </c>
      <c r="CP161" s="331">
        <f t="shared" si="382"/>
        <v>0</v>
      </c>
      <c r="CQ161" s="331">
        <f t="shared" si="383"/>
        <v>0</v>
      </c>
      <c r="CR161" s="331">
        <f t="shared" si="384"/>
        <v>0</v>
      </c>
      <c r="CS161" s="331">
        <f t="shared" si="385"/>
        <v>0</v>
      </c>
      <c r="CT161" s="331">
        <f t="shared" si="386"/>
        <v>0</v>
      </c>
      <c r="CU161" s="331">
        <f t="shared" si="387"/>
        <v>0</v>
      </c>
      <c r="CV161" s="331">
        <f t="shared" si="388"/>
        <v>0</v>
      </c>
      <c r="CW161" s="331">
        <f t="shared" si="389"/>
        <v>0</v>
      </c>
      <c r="CX161" s="331">
        <f t="shared" si="390"/>
        <v>0</v>
      </c>
      <c r="CY161" s="331">
        <f t="shared" si="391"/>
        <v>0</v>
      </c>
      <c r="CZ161" s="331">
        <f t="shared" si="392"/>
        <v>0</v>
      </c>
      <c r="DA161" s="329"/>
      <c r="DB161" s="325"/>
      <c r="DC161" s="325">
        <f t="shared" si="293"/>
        <v>0</v>
      </c>
      <c r="DD161" s="325">
        <v>63</v>
      </c>
      <c r="DE161" s="330" t="e">
        <f t="shared" si="294"/>
        <v>#N/A</v>
      </c>
      <c r="DF161" s="330" t="e">
        <f t="shared" si="295"/>
        <v>#N/A</v>
      </c>
      <c r="DG161" s="330" t="e">
        <f t="shared" si="296"/>
        <v>#N/A</v>
      </c>
      <c r="DH161" s="330" t="e">
        <f t="shared" si="297"/>
        <v>#N/A</v>
      </c>
      <c r="DI161" s="330" t="e">
        <f t="shared" si="298"/>
        <v>#N/A</v>
      </c>
      <c r="DJ161" s="330"/>
      <c r="DK161" s="331">
        <f t="shared" si="393"/>
        <v>0</v>
      </c>
      <c r="DL161" s="325" t="e">
        <f t="shared" si="394"/>
        <v>#N/A</v>
      </c>
      <c r="DM161" s="325">
        <f t="shared" si="395"/>
        <v>0</v>
      </c>
      <c r="DN161" s="325">
        <f t="shared" si="396"/>
        <v>1</v>
      </c>
      <c r="DO161" s="334">
        <f t="shared" si="299"/>
        <v>1600.1999999999998</v>
      </c>
      <c r="DP161" s="325">
        <f t="shared" si="397"/>
        <v>0</v>
      </c>
      <c r="DQ161" s="325">
        <f t="shared" si="398"/>
        <v>0</v>
      </c>
      <c r="DR161" s="325">
        <f t="shared" si="399"/>
        <v>0</v>
      </c>
      <c r="DS161" s="325">
        <f t="shared" si="400"/>
        <v>0</v>
      </c>
      <c r="DT161" s="325">
        <f t="shared" si="401"/>
        <v>0</v>
      </c>
      <c r="DU161" s="331">
        <f t="shared" si="402"/>
        <v>0</v>
      </c>
      <c r="DV161" s="331">
        <f t="shared" si="403"/>
        <v>0</v>
      </c>
      <c r="DW161" s="331">
        <f t="shared" si="404"/>
        <v>0</v>
      </c>
      <c r="DX161" s="331">
        <f t="shared" si="405"/>
        <v>0</v>
      </c>
      <c r="DY161" s="331">
        <f t="shared" si="406"/>
        <v>0</v>
      </c>
      <c r="DZ161" s="331">
        <f t="shared" si="407"/>
        <v>0</v>
      </c>
      <c r="EA161" s="331">
        <f t="shared" si="408"/>
        <v>0</v>
      </c>
      <c r="EB161" s="331">
        <f t="shared" si="409"/>
        <v>0</v>
      </c>
      <c r="EC161" s="331">
        <f t="shared" si="410"/>
        <v>0</v>
      </c>
      <c r="ED161" s="331">
        <f t="shared" si="411"/>
        <v>0</v>
      </c>
      <c r="EE161" s="331">
        <f t="shared" si="412"/>
        <v>0</v>
      </c>
      <c r="EF161" s="331">
        <f t="shared" si="413"/>
        <v>0</v>
      </c>
      <c r="EG161" s="331">
        <f t="shared" si="414"/>
        <v>0</v>
      </c>
      <c r="EH161" s="331">
        <f t="shared" si="415"/>
        <v>0</v>
      </c>
      <c r="EI161" s="331">
        <f t="shared" si="416"/>
        <v>0</v>
      </c>
      <c r="EJ161" s="329"/>
      <c r="EK161" s="325"/>
      <c r="EL161" s="325">
        <f t="shared" si="300"/>
        <v>0</v>
      </c>
      <c r="EM161" s="325">
        <v>63</v>
      </c>
      <c r="EN161" s="330" t="e">
        <f t="shared" si="301"/>
        <v>#N/A</v>
      </c>
      <c r="EO161" s="330" t="e">
        <f t="shared" si="302"/>
        <v>#N/A</v>
      </c>
      <c r="EP161" s="330" t="e">
        <f t="shared" si="303"/>
        <v>#N/A</v>
      </c>
      <c r="EQ161" s="330" t="e">
        <f t="shared" si="304"/>
        <v>#N/A</v>
      </c>
      <c r="ER161" s="330" t="e">
        <f t="shared" si="305"/>
        <v>#N/A</v>
      </c>
      <c r="ES161" s="330"/>
      <c r="ET161" s="331">
        <f t="shared" si="417"/>
        <v>0</v>
      </c>
      <c r="EU161" s="325" t="e">
        <f t="shared" si="418"/>
        <v>#N/A</v>
      </c>
      <c r="EV161" s="325">
        <f t="shared" si="419"/>
        <v>0</v>
      </c>
      <c r="EW161" s="325">
        <f t="shared" si="420"/>
        <v>1</v>
      </c>
      <c r="EX161" s="334">
        <f t="shared" si="306"/>
        <v>1600.1999999999998</v>
      </c>
      <c r="EY161" s="325">
        <f t="shared" si="421"/>
        <v>0</v>
      </c>
      <c r="EZ161" s="325">
        <f t="shared" si="422"/>
        <v>0</v>
      </c>
      <c r="FA161" s="325">
        <f t="shared" si="423"/>
        <v>0</v>
      </c>
      <c r="FB161" s="325">
        <f t="shared" si="424"/>
        <v>0</v>
      </c>
      <c r="FC161" s="325">
        <f t="shared" si="425"/>
        <v>0</v>
      </c>
      <c r="FD161" s="331">
        <f t="shared" si="426"/>
        <v>0</v>
      </c>
      <c r="FE161" s="331">
        <f t="shared" si="427"/>
        <v>0</v>
      </c>
      <c r="FF161" s="331">
        <f t="shared" si="428"/>
        <v>0</v>
      </c>
      <c r="FG161" s="331">
        <f t="shared" si="429"/>
        <v>0</v>
      </c>
      <c r="FH161" s="331">
        <f t="shared" si="430"/>
        <v>0</v>
      </c>
      <c r="FI161" s="331">
        <f t="shared" si="431"/>
        <v>0</v>
      </c>
      <c r="FJ161" s="331">
        <f t="shared" si="432"/>
        <v>0</v>
      </c>
      <c r="FK161" s="331">
        <f t="shared" si="433"/>
        <v>0</v>
      </c>
      <c r="FL161" s="331">
        <f t="shared" si="434"/>
        <v>0</v>
      </c>
      <c r="FM161" s="331">
        <f t="shared" si="435"/>
        <v>0</v>
      </c>
      <c r="FN161" s="331">
        <f t="shared" si="436"/>
        <v>0</v>
      </c>
      <c r="FO161" s="331">
        <f t="shared" si="437"/>
        <v>0</v>
      </c>
      <c r="FP161" s="331">
        <f t="shared" si="438"/>
        <v>0</v>
      </c>
      <c r="FQ161" s="331">
        <f t="shared" si="439"/>
        <v>0</v>
      </c>
      <c r="FR161" s="331">
        <f t="shared" si="440"/>
        <v>0</v>
      </c>
      <c r="FS161" s="329"/>
      <c r="FT161" s="325"/>
      <c r="FU161" s="325">
        <f t="shared" si="307"/>
        <v>0</v>
      </c>
      <c r="FV161" s="325">
        <v>63</v>
      </c>
      <c r="FW161" s="330" t="e">
        <f t="shared" si="308"/>
        <v>#N/A</v>
      </c>
      <c r="FX161" s="330" t="e">
        <f t="shared" si="309"/>
        <v>#N/A</v>
      </c>
      <c r="FY161" s="330" t="e">
        <f t="shared" si="310"/>
        <v>#N/A</v>
      </c>
      <c r="FZ161" s="330" t="e">
        <f t="shared" si="311"/>
        <v>#N/A</v>
      </c>
      <c r="GA161" s="330" t="e">
        <f t="shared" si="312"/>
        <v>#N/A</v>
      </c>
      <c r="GB161" s="330"/>
      <c r="GC161" s="331">
        <f t="shared" si="441"/>
        <v>0</v>
      </c>
      <c r="GD161" s="325" t="e">
        <f t="shared" si="442"/>
        <v>#N/A</v>
      </c>
      <c r="GE161" s="325">
        <f t="shared" si="443"/>
        <v>0</v>
      </c>
      <c r="GF161" s="325">
        <f t="shared" si="444"/>
        <v>1</v>
      </c>
      <c r="GG161" s="334">
        <f t="shared" si="313"/>
        <v>1600.1999999999998</v>
      </c>
      <c r="GH161" s="325">
        <f t="shared" si="445"/>
        <v>0</v>
      </c>
      <c r="GI161" s="325">
        <f t="shared" si="446"/>
        <v>0</v>
      </c>
      <c r="GJ161" s="325">
        <f t="shared" si="447"/>
        <v>0</v>
      </c>
      <c r="GK161" s="325">
        <f t="shared" si="448"/>
        <v>0</v>
      </c>
      <c r="GL161" s="325">
        <f t="shared" si="449"/>
        <v>0</v>
      </c>
      <c r="GM161" s="331">
        <f t="shared" si="450"/>
        <v>0</v>
      </c>
      <c r="GN161" s="331">
        <f t="shared" si="451"/>
        <v>0</v>
      </c>
      <c r="GO161" s="331">
        <f t="shared" si="452"/>
        <v>0</v>
      </c>
      <c r="GP161" s="331">
        <f t="shared" si="453"/>
        <v>0</v>
      </c>
      <c r="GQ161" s="331">
        <f t="shared" si="454"/>
        <v>0</v>
      </c>
      <c r="GR161" s="331">
        <f t="shared" si="455"/>
        <v>0</v>
      </c>
      <c r="GS161" s="331">
        <f t="shared" si="456"/>
        <v>0</v>
      </c>
      <c r="GT161" s="331">
        <f t="shared" si="457"/>
        <v>0</v>
      </c>
      <c r="GU161" s="331">
        <f t="shared" si="458"/>
        <v>0</v>
      </c>
      <c r="GV161" s="331">
        <f t="shared" si="459"/>
        <v>0</v>
      </c>
      <c r="GW161" s="331">
        <f t="shared" si="460"/>
        <v>0</v>
      </c>
      <c r="GX161" s="331">
        <f t="shared" si="461"/>
        <v>0</v>
      </c>
      <c r="GY161" s="331">
        <f t="shared" si="462"/>
        <v>0</v>
      </c>
      <c r="GZ161" s="331">
        <f t="shared" si="463"/>
        <v>0</v>
      </c>
      <c r="HA161" s="331">
        <f t="shared" si="464"/>
        <v>0</v>
      </c>
      <c r="HB161" s="329"/>
      <c r="HC161" s="325"/>
      <c r="HD161" s="325">
        <f t="shared" si="314"/>
        <v>0</v>
      </c>
      <c r="HE161" s="325">
        <v>63</v>
      </c>
      <c r="HF161" s="330" t="e">
        <f t="shared" si="315"/>
        <v>#N/A</v>
      </c>
      <c r="HG161" s="330" t="e">
        <f t="shared" si="316"/>
        <v>#N/A</v>
      </c>
      <c r="HH161" s="330" t="e">
        <f t="shared" si="317"/>
        <v>#N/A</v>
      </c>
      <c r="HI161" s="330" t="e">
        <f t="shared" si="318"/>
        <v>#N/A</v>
      </c>
      <c r="HJ161" s="330" t="e">
        <f t="shared" si="319"/>
        <v>#N/A</v>
      </c>
      <c r="HK161" s="330"/>
      <c r="HL161" s="331">
        <f t="shared" si="465"/>
        <v>0</v>
      </c>
      <c r="HM161" s="325" t="e">
        <f t="shared" si="466"/>
        <v>#N/A</v>
      </c>
      <c r="HN161" s="325">
        <f t="shared" si="467"/>
        <v>0</v>
      </c>
      <c r="HO161" s="325">
        <f t="shared" si="468"/>
        <v>1</v>
      </c>
      <c r="HP161" s="334">
        <f t="shared" si="320"/>
        <v>1600.1999999999998</v>
      </c>
      <c r="HQ161" s="325">
        <f t="shared" si="469"/>
        <v>0</v>
      </c>
      <c r="HR161" s="325">
        <f t="shared" si="470"/>
        <v>0</v>
      </c>
      <c r="HS161" s="325">
        <f t="shared" si="471"/>
        <v>0</v>
      </c>
      <c r="HT161" s="325">
        <f t="shared" si="472"/>
        <v>0</v>
      </c>
      <c r="HU161" s="325">
        <f t="shared" si="473"/>
        <v>0</v>
      </c>
      <c r="HV161" s="331">
        <f t="shared" si="474"/>
        <v>0</v>
      </c>
      <c r="HW161" s="331">
        <f t="shared" si="475"/>
        <v>0</v>
      </c>
      <c r="HX161" s="331">
        <f t="shared" si="476"/>
        <v>0</v>
      </c>
      <c r="HY161" s="331">
        <f t="shared" si="477"/>
        <v>0</v>
      </c>
      <c r="HZ161" s="331">
        <f t="shared" si="478"/>
        <v>0</v>
      </c>
      <c r="IA161" s="331">
        <f t="shared" si="479"/>
        <v>0</v>
      </c>
      <c r="IB161" s="331">
        <f t="shared" si="480"/>
        <v>0</v>
      </c>
      <c r="IC161" s="331">
        <f t="shared" si="481"/>
        <v>0</v>
      </c>
      <c r="ID161" s="331">
        <f t="shared" si="482"/>
        <v>0</v>
      </c>
      <c r="IE161" s="331">
        <f t="shared" si="483"/>
        <v>0</v>
      </c>
      <c r="IF161" s="331">
        <f t="shared" si="484"/>
        <v>0</v>
      </c>
      <c r="IG161" s="331">
        <f t="shared" si="485"/>
        <v>0</v>
      </c>
      <c r="IH161" s="331">
        <f t="shared" si="486"/>
        <v>0</v>
      </c>
      <c r="II161" s="331">
        <f t="shared" si="487"/>
        <v>0</v>
      </c>
      <c r="IJ161" s="331">
        <f t="shared" si="488"/>
        <v>0</v>
      </c>
      <c r="IK161" s="329"/>
    </row>
    <row r="162" spans="2:245" x14ac:dyDescent="0.3">
      <c r="B162" s="325">
        <f t="shared" ref="B162:B193" si="489">IF(C162=O162,1,IF(C162=P162,2,IF(C162=Q162,3,IF(C162=R162,4,IF(C162=S162,5,0)))))</f>
        <v>0</v>
      </c>
      <c r="C162" s="325">
        <v>64</v>
      </c>
      <c r="D162" s="330" t="e">
        <f t="shared" ref="D162:D193" si="490">IF(B162=1,T162,IF(B162=2,W162,IF(B162=3,Z162,IF(B162=4,AC162,IF(B162=5,AF162,NA())))))</f>
        <v>#N/A</v>
      </c>
      <c r="E162" s="330" t="e">
        <f t="shared" ref="E162:E193" si="491">IF(B162=1,U162,IF(B162=2,X162,IF(B162=3,AA162,IF(B162=4,AD162,IF(B162=5,AG162,NA())))))</f>
        <v>#N/A</v>
      </c>
      <c r="F162" s="330" t="e">
        <f t="shared" ref="F162:F193" si="492">IF(B162=1,V162,IF(B162=2,Y162,IF(B162=3,AB162,IF(B162=4,AE162,IF(B162=5,AH162,NA())))))</f>
        <v>#N/A</v>
      </c>
      <c r="G162" s="386" t="e">
        <f t="shared" si="104"/>
        <v>#N/A</v>
      </c>
      <c r="H162" s="386" t="e">
        <f t="shared" ref="H162:H193" si="493">-G162</f>
        <v>#N/A</v>
      </c>
      <c r="I162" s="330"/>
      <c r="J162" s="331">
        <f t="shared" si="321"/>
        <v>0</v>
      </c>
      <c r="K162" s="325" t="e">
        <f t="shared" si="322"/>
        <v>#N/A</v>
      </c>
      <c r="L162" s="325">
        <f t="shared" si="323"/>
        <v>0</v>
      </c>
      <c r="M162" s="325">
        <f t="shared" si="324"/>
        <v>1</v>
      </c>
      <c r="N162" s="334">
        <f t="shared" ref="N162:N193" si="494">C162*25.4</f>
        <v>1625.6</v>
      </c>
      <c r="O162" s="325">
        <f t="shared" si="325"/>
        <v>0</v>
      </c>
      <c r="P162" s="325">
        <f t="shared" si="326"/>
        <v>0</v>
      </c>
      <c r="Q162" s="325">
        <f t="shared" si="327"/>
        <v>0</v>
      </c>
      <c r="R162" s="325">
        <f t="shared" si="328"/>
        <v>0</v>
      </c>
      <c r="S162" s="325">
        <f t="shared" si="329"/>
        <v>0</v>
      </c>
      <c r="T162" s="331">
        <f t="shared" si="330"/>
        <v>0</v>
      </c>
      <c r="U162" s="331">
        <f t="shared" si="331"/>
        <v>0</v>
      </c>
      <c r="V162" s="331">
        <f t="shared" si="332"/>
        <v>0</v>
      </c>
      <c r="W162" s="331">
        <f t="shared" si="333"/>
        <v>0</v>
      </c>
      <c r="X162" s="331">
        <f t="shared" si="334"/>
        <v>0</v>
      </c>
      <c r="Y162" s="331">
        <f t="shared" si="335"/>
        <v>0</v>
      </c>
      <c r="Z162" s="331">
        <f t="shared" si="336"/>
        <v>0</v>
      </c>
      <c r="AA162" s="331">
        <f t="shared" si="337"/>
        <v>0</v>
      </c>
      <c r="AB162" s="331">
        <f t="shared" si="338"/>
        <v>0</v>
      </c>
      <c r="AC162" s="331">
        <f t="shared" si="339"/>
        <v>0</v>
      </c>
      <c r="AD162" s="331">
        <f t="shared" si="340"/>
        <v>0</v>
      </c>
      <c r="AE162" s="331">
        <f t="shared" si="341"/>
        <v>0</v>
      </c>
      <c r="AF162" s="331">
        <f t="shared" si="342"/>
        <v>0</v>
      </c>
      <c r="AG162" s="331">
        <f t="shared" si="343"/>
        <v>0</v>
      </c>
      <c r="AH162" s="331">
        <f t="shared" si="344"/>
        <v>0</v>
      </c>
      <c r="AI162" s="329"/>
      <c r="AJ162" s="325"/>
      <c r="AK162" s="325">
        <f t="shared" ref="AK162:AK193" si="495">IF(AL162=AX162,1,IF(AL162=AY162,2,IF(AL162=AZ162,3,IF(AL162=BA162,4,IF(AL162=BB162,5,0)))))</f>
        <v>0</v>
      </c>
      <c r="AL162" s="325">
        <v>64</v>
      </c>
      <c r="AM162" s="330" t="e">
        <f t="shared" ref="AM162:AM193" si="496">IF(AK162=1,BC162,IF(AK162=2,BF162,IF(AK162=3,BI162,IF(AK162=4,BL162,IF(AK162=5,BO162,NA())))))</f>
        <v>#N/A</v>
      </c>
      <c r="AN162" s="330" t="e">
        <f t="shared" ref="AN162:AN193" si="497">IF(AK162=1,BD162,IF(AK162=2,BG162,IF(AK162=3,BJ162,IF(AK162=4,BM162,IF(AK162=5,BP162,NA())))))</f>
        <v>#N/A</v>
      </c>
      <c r="AO162" s="330" t="e">
        <f t="shared" ref="AO162:AO193" si="498">IF(AK162=1,BE162,IF(AK162=2,BH162,IF(AK162=3,BK162,IF(AK162=4,BN162,IF(AK162=5,BQ162,NA())))))</f>
        <v>#N/A</v>
      </c>
      <c r="AP162" s="330" t="e">
        <f t="shared" ref="AP162:AP193" si="499">(AT162+AU162*AW162/AV162)/1000/25.4</f>
        <v>#N/A</v>
      </c>
      <c r="AQ162" s="330" t="e">
        <f t="shared" ref="AQ162:AQ193" si="500">-AP162</f>
        <v>#N/A</v>
      </c>
      <c r="AR162" s="330"/>
      <c r="AS162" s="331">
        <f t="shared" si="345"/>
        <v>0</v>
      </c>
      <c r="AT162" s="325" t="e">
        <f t="shared" si="346"/>
        <v>#N/A</v>
      </c>
      <c r="AU162" s="325">
        <f t="shared" si="347"/>
        <v>0</v>
      </c>
      <c r="AV162" s="325">
        <f t="shared" si="348"/>
        <v>1</v>
      </c>
      <c r="AW162" s="334">
        <f t="shared" ref="AW162:AW193" si="501">AL162*25.4</f>
        <v>1625.6</v>
      </c>
      <c r="AX162" s="325">
        <f t="shared" si="349"/>
        <v>0</v>
      </c>
      <c r="AY162" s="325">
        <f t="shared" si="350"/>
        <v>0</v>
      </c>
      <c r="AZ162" s="325">
        <f t="shared" si="351"/>
        <v>0</v>
      </c>
      <c r="BA162" s="325">
        <f t="shared" si="352"/>
        <v>0</v>
      </c>
      <c r="BB162" s="325">
        <f t="shared" si="353"/>
        <v>0</v>
      </c>
      <c r="BC162" s="331">
        <f t="shared" si="354"/>
        <v>0</v>
      </c>
      <c r="BD162" s="331">
        <f t="shared" si="355"/>
        <v>0</v>
      </c>
      <c r="BE162" s="331">
        <f t="shared" si="356"/>
        <v>0</v>
      </c>
      <c r="BF162" s="331">
        <f t="shared" si="357"/>
        <v>0</v>
      </c>
      <c r="BG162" s="331">
        <f t="shared" si="358"/>
        <v>0</v>
      </c>
      <c r="BH162" s="331">
        <f t="shared" si="359"/>
        <v>0</v>
      </c>
      <c r="BI162" s="331">
        <f t="shared" si="360"/>
        <v>0</v>
      </c>
      <c r="BJ162" s="331">
        <f t="shared" si="361"/>
        <v>0</v>
      </c>
      <c r="BK162" s="331">
        <f t="shared" si="362"/>
        <v>0</v>
      </c>
      <c r="BL162" s="331">
        <f t="shared" si="363"/>
        <v>0</v>
      </c>
      <c r="BM162" s="331">
        <f t="shared" si="364"/>
        <v>0</v>
      </c>
      <c r="BN162" s="331">
        <f t="shared" si="365"/>
        <v>0</v>
      </c>
      <c r="BO162" s="331">
        <f t="shared" si="366"/>
        <v>0</v>
      </c>
      <c r="BP162" s="331">
        <f t="shared" si="367"/>
        <v>0</v>
      </c>
      <c r="BQ162" s="331">
        <f t="shared" si="368"/>
        <v>0</v>
      </c>
      <c r="BR162" s="329"/>
      <c r="BS162" s="325"/>
      <c r="BT162" s="325">
        <f t="shared" ref="BT162:BT193" si="502">IF(BU162=CG162,1,IF(BU162=CH162,2,IF(BU162=CI162,3,IF(BU162=CJ162,4,IF(BU162=CK162,5,0)))))</f>
        <v>0</v>
      </c>
      <c r="BU162" s="325">
        <v>64</v>
      </c>
      <c r="BV162" s="330" t="e">
        <f t="shared" ref="BV162:BV193" si="503">IF(BT162=1,CL162,IF(BT162=2,CO162,IF(BT162=3,CR162,IF(BT162=4,CU162,IF(BT162=5,CX162,NA())))))</f>
        <v>#N/A</v>
      </c>
      <c r="BW162" s="330" t="e">
        <f t="shared" ref="BW162:BW193" si="504">IF(BT162=1,CM162,IF(BT162=2,CP162,IF(BT162=3,CS162,IF(BT162=4,CV162,IF(BT162=5,CY162,NA())))))</f>
        <v>#N/A</v>
      </c>
      <c r="BX162" s="330" t="e">
        <f t="shared" ref="BX162:BX193" si="505">IF(BT162=1,CN162,IF(BT162=2,CQ162,IF(BT162=3,CT162,IF(BT162=4,CW162,IF(BT162=5,CZ162,NA())))))</f>
        <v>#N/A</v>
      </c>
      <c r="BY162" s="330" t="e">
        <f t="shared" ref="BY162:BY193" si="506">(CC162+CD162*CF162/CE162)/1000/25.4</f>
        <v>#N/A</v>
      </c>
      <c r="BZ162" s="330" t="e">
        <f t="shared" ref="BZ162:BZ193" si="507">-BY162</f>
        <v>#N/A</v>
      </c>
      <c r="CA162" s="330"/>
      <c r="CB162" s="331">
        <f t="shared" si="369"/>
        <v>0</v>
      </c>
      <c r="CC162" s="325" t="e">
        <f t="shared" si="370"/>
        <v>#N/A</v>
      </c>
      <c r="CD162" s="325">
        <f t="shared" si="371"/>
        <v>0</v>
      </c>
      <c r="CE162" s="325">
        <f t="shared" si="372"/>
        <v>1</v>
      </c>
      <c r="CF162" s="334">
        <f t="shared" ref="CF162:CF193" si="508">BU162*25.4</f>
        <v>1625.6</v>
      </c>
      <c r="CG162" s="325">
        <f t="shared" si="373"/>
        <v>0</v>
      </c>
      <c r="CH162" s="325">
        <f t="shared" si="374"/>
        <v>0</v>
      </c>
      <c r="CI162" s="325">
        <f t="shared" si="375"/>
        <v>0</v>
      </c>
      <c r="CJ162" s="325">
        <f t="shared" si="376"/>
        <v>0</v>
      </c>
      <c r="CK162" s="325">
        <f t="shared" si="377"/>
        <v>0</v>
      </c>
      <c r="CL162" s="331">
        <f t="shared" si="378"/>
        <v>0</v>
      </c>
      <c r="CM162" s="331">
        <f t="shared" si="379"/>
        <v>0</v>
      </c>
      <c r="CN162" s="331">
        <f t="shared" si="380"/>
        <v>0</v>
      </c>
      <c r="CO162" s="331">
        <f t="shared" si="381"/>
        <v>0</v>
      </c>
      <c r="CP162" s="331">
        <f t="shared" si="382"/>
        <v>0</v>
      </c>
      <c r="CQ162" s="331">
        <f t="shared" si="383"/>
        <v>0</v>
      </c>
      <c r="CR162" s="331">
        <f t="shared" si="384"/>
        <v>0</v>
      </c>
      <c r="CS162" s="331">
        <f t="shared" si="385"/>
        <v>0</v>
      </c>
      <c r="CT162" s="331">
        <f t="shared" si="386"/>
        <v>0</v>
      </c>
      <c r="CU162" s="331">
        <f t="shared" si="387"/>
        <v>0</v>
      </c>
      <c r="CV162" s="331">
        <f t="shared" si="388"/>
        <v>0</v>
      </c>
      <c r="CW162" s="331">
        <f t="shared" si="389"/>
        <v>0</v>
      </c>
      <c r="CX162" s="331">
        <f t="shared" si="390"/>
        <v>0</v>
      </c>
      <c r="CY162" s="331">
        <f t="shared" si="391"/>
        <v>0</v>
      </c>
      <c r="CZ162" s="331">
        <f t="shared" si="392"/>
        <v>0</v>
      </c>
      <c r="DA162" s="329"/>
      <c r="DB162" s="325"/>
      <c r="DC162" s="325">
        <f t="shared" ref="DC162:DC193" si="509">IF(DD162=DP162,1,IF(DD162=DQ162,2,IF(DD162=DR162,3,IF(DD162=DS162,4,IF(DD162=DT162,5,0)))))</f>
        <v>0</v>
      </c>
      <c r="DD162" s="325">
        <v>64</v>
      </c>
      <c r="DE162" s="330" t="e">
        <f t="shared" ref="DE162:DE193" si="510">IF(DC162=1,DU162,IF(DC162=2,DX162,IF(DC162=3,EA162,IF(DC162=4,ED162,IF(DC162=5,EG162,NA())))))</f>
        <v>#N/A</v>
      </c>
      <c r="DF162" s="330" t="e">
        <f t="shared" ref="DF162:DF193" si="511">IF(DC162=1,DV162,IF(DC162=2,DY162,IF(DC162=3,EB162,IF(DC162=4,EE162,IF(DC162=5,EH162,NA())))))</f>
        <v>#N/A</v>
      </c>
      <c r="DG162" s="330" t="e">
        <f t="shared" ref="DG162:DG193" si="512">IF(DC162=1,DW162,IF(DC162=2,DZ162,IF(DC162=3,EC162,IF(DC162=4,EF162,IF(DC162=5,EI162,NA())))))</f>
        <v>#N/A</v>
      </c>
      <c r="DH162" s="330" t="e">
        <f t="shared" ref="DH162:DH193" si="513">(DL162+DM162*DO162/DN162)/1000/25.4</f>
        <v>#N/A</v>
      </c>
      <c r="DI162" s="330" t="e">
        <f t="shared" ref="DI162:DI193" si="514">-DH162</f>
        <v>#N/A</v>
      </c>
      <c r="DJ162" s="330"/>
      <c r="DK162" s="331">
        <f t="shared" si="393"/>
        <v>0</v>
      </c>
      <c r="DL162" s="325" t="e">
        <f t="shared" si="394"/>
        <v>#N/A</v>
      </c>
      <c r="DM162" s="325">
        <f t="shared" si="395"/>
        <v>0</v>
      </c>
      <c r="DN162" s="325">
        <f t="shared" si="396"/>
        <v>1</v>
      </c>
      <c r="DO162" s="334">
        <f t="shared" ref="DO162:DO193" si="515">DD162*25.4</f>
        <v>1625.6</v>
      </c>
      <c r="DP162" s="325">
        <f t="shared" si="397"/>
        <v>0</v>
      </c>
      <c r="DQ162" s="325">
        <f t="shared" si="398"/>
        <v>0</v>
      </c>
      <c r="DR162" s="325">
        <f t="shared" si="399"/>
        <v>0</v>
      </c>
      <c r="DS162" s="325">
        <f t="shared" si="400"/>
        <v>0</v>
      </c>
      <c r="DT162" s="325">
        <f t="shared" si="401"/>
        <v>0</v>
      </c>
      <c r="DU162" s="331">
        <f t="shared" si="402"/>
        <v>0</v>
      </c>
      <c r="DV162" s="331">
        <f t="shared" si="403"/>
        <v>0</v>
      </c>
      <c r="DW162" s="331">
        <f t="shared" si="404"/>
        <v>0</v>
      </c>
      <c r="DX162" s="331">
        <f t="shared" si="405"/>
        <v>0</v>
      </c>
      <c r="DY162" s="331">
        <f t="shared" si="406"/>
        <v>0</v>
      </c>
      <c r="DZ162" s="331">
        <f t="shared" si="407"/>
        <v>0</v>
      </c>
      <c r="EA162" s="331">
        <f t="shared" si="408"/>
        <v>0</v>
      </c>
      <c r="EB162" s="331">
        <f t="shared" si="409"/>
        <v>0</v>
      </c>
      <c r="EC162" s="331">
        <f t="shared" si="410"/>
        <v>0</v>
      </c>
      <c r="ED162" s="331">
        <f t="shared" si="411"/>
        <v>0</v>
      </c>
      <c r="EE162" s="331">
        <f t="shared" si="412"/>
        <v>0</v>
      </c>
      <c r="EF162" s="331">
        <f t="shared" si="413"/>
        <v>0</v>
      </c>
      <c r="EG162" s="331">
        <f t="shared" si="414"/>
        <v>0</v>
      </c>
      <c r="EH162" s="331">
        <f t="shared" si="415"/>
        <v>0</v>
      </c>
      <c r="EI162" s="331">
        <f t="shared" si="416"/>
        <v>0</v>
      </c>
      <c r="EJ162" s="329"/>
      <c r="EK162" s="325"/>
      <c r="EL162" s="325">
        <f t="shared" ref="EL162:EL193" si="516">IF(EM162=EY162,1,IF(EM162=EZ162,2,IF(EM162=FA162,3,IF(EM162=FB162,4,IF(EM162=FC162,5,0)))))</f>
        <v>0</v>
      </c>
      <c r="EM162" s="325">
        <v>64</v>
      </c>
      <c r="EN162" s="330" t="e">
        <f t="shared" ref="EN162:EN193" si="517">IF(EL162=1,FD162,IF(EL162=2,FG162,IF(EL162=3,FJ162,IF(EL162=4,FM162,IF(EL162=5,FP162,NA())))))</f>
        <v>#N/A</v>
      </c>
      <c r="EO162" s="330" t="e">
        <f t="shared" ref="EO162:EO193" si="518">IF(EL162=1,FE162,IF(EL162=2,FH162,IF(EL162=3,FK162,IF(EL162=4,FN162,IF(EL162=5,FQ162,NA())))))</f>
        <v>#N/A</v>
      </c>
      <c r="EP162" s="330" t="e">
        <f t="shared" ref="EP162:EP193" si="519">IF(EL162=1,FF162,IF(EL162=2,FI162,IF(EL162=3,FL162,IF(EL162=4,FO162,IF(EL162=5,FR162,NA())))))</f>
        <v>#N/A</v>
      </c>
      <c r="EQ162" s="330" t="e">
        <f t="shared" ref="EQ162:EQ193" si="520">(EU162+EV162*EX162/EW162)/1000/25.4</f>
        <v>#N/A</v>
      </c>
      <c r="ER162" s="330" t="e">
        <f t="shared" ref="ER162:ER193" si="521">-EQ162</f>
        <v>#N/A</v>
      </c>
      <c r="ES162" s="330"/>
      <c r="ET162" s="331">
        <f t="shared" si="417"/>
        <v>0</v>
      </c>
      <c r="EU162" s="325" t="e">
        <f t="shared" si="418"/>
        <v>#N/A</v>
      </c>
      <c r="EV162" s="325">
        <f t="shared" si="419"/>
        <v>0</v>
      </c>
      <c r="EW162" s="325">
        <f t="shared" si="420"/>
        <v>1</v>
      </c>
      <c r="EX162" s="334">
        <f t="shared" ref="EX162:EX193" si="522">EM162*25.4</f>
        <v>1625.6</v>
      </c>
      <c r="EY162" s="325">
        <f t="shared" si="421"/>
        <v>0</v>
      </c>
      <c r="EZ162" s="325">
        <f t="shared" si="422"/>
        <v>0</v>
      </c>
      <c r="FA162" s="325">
        <f t="shared" si="423"/>
        <v>0</v>
      </c>
      <c r="FB162" s="325">
        <f t="shared" si="424"/>
        <v>0</v>
      </c>
      <c r="FC162" s="325">
        <f t="shared" si="425"/>
        <v>0</v>
      </c>
      <c r="FD162" s="331">
        <f t="shared" si="426"/>
        <v>0</v>
      </c>
      <c r="FE162" s="331">
        <f t="shared" si="427"/>
        <v>0</v>
      </c>
      <c r="FF162" s="331">
        <f t="shared" si="428"/>
        <v>0</v>
      </c>
      <c r="FG162" s="331">
        <f t="shared" si="429"/>
        <v>0</v>
      </c>
      <c r="FH162" s="331">
        <f t="shared" si="430"/>
        <v>0</v>
      </c>
      <c r="FI162" s="331">
        <f t="shared" si="431"/>
        <v>0</v>
      </c>
      <c r="FJ162" s="331">
        <f t="shared" si="432"/>
        <v>0</v>
      </c>
      <c r="FK162" s="331">
        <f t="shared" si="433"/>
        <v>0</v>
      </c>
      <c r="FL162" s="331">
        <f t="shared" si="434"/>
        <v>0</v>
      </c>
      <c r="FM162" s="331">
        <f t="shared" si="435"/>
        <v>0</v>
      </c>
      <c r="FN162" s="331">
        <f t="shared" si="436"/>
        <v>0</v>
      </c>
      <c r="FO162" s="331">
        <f t="shared" si="437"/>
        <v>0</v>
      </c>
      <c r="FP162" s="331">
        <f t="shared" si="438"/>
        <v>0</v>
      </c>
      <c r="FQ162" s="331">
        <f t="shared" si="439"/>
        <v>0</v>
      </c>
      <c r="FR162" s="331">
        <f t="shared" si="440"/>
        <v>0</v>
      </c>
      <c r="FS162" s="329"/>
      <c r="FT162" s="325"/>
      <c r="FU162" s="325">
        <f t="shared" ref="FU162:FU193" si="523">IF(FV162=GH162,1,IF(FV162=GI162,2,IF(FV162=GJ162,3,IF(FV162=GK162,4,IF(FV162=GL162,5,0)))))</f>
        <v>0</v>
      </c>
      <c r="FV162" s="325">
        <v>64</v>
      </c>
      <c r="FW162" s="330" t="e">
        <f t="shared" ref="FW162:FW193" si="524">IF(FU162=1,GM162,IF(FU162=2,GP162,IF(FU162=3,GS162,IF(FU162=4,GV162,IF(FU162=5,GY162,NA())))))</f>
        <v>#N/A</v>
      </c>
      <c r="FX162" s="330" t="e">
        <f t="shared" ref="FX162:FX193" si="525">IF(FU162=1,GN162,IF(FU162=2,GQ162,IF(FU162=3,GT162,IF(FU162=4,GW162,IF(FU162=5,GZ162,NA())))))</f>
        <v>#N/A</v>
      </c>
      <c r="FY162" s="330" t="e">
        <f t="shared" ref="FY162:FY193" si="526">IF(FU162=1,GO162,IF(FU162=2,GR162,IF(FU162=3,GU162,IF(FU162=4,GX162,IF(FU162=5,HA162,NA())))))</f>
        <v>#N/A</v>
      </c>
      <c r="FZ162" s="330" t="e">
        <f t="shared" ref="FZ162:FZ193" si="527">(GD162+GE162*GG162/GF162)/1000/25.4</f>
        <v>#N/A</v>
      </c>
      <c r="GA162" s="330" t="e">
        <f t="shared" ref="GA162:GA193" si="528">-FZ162</f>
        <v>#N/A</v>
      </c>
      <c r="GB162" s="330"/>
      <c r="GC162" s="331">
        <f t="shared" si="441"/>
        <v>0</v>
      </c>
      <c r="GD162" s="325" t="e">
        <f t="shared" si="442"/>
        <v>#N/A</v>
      </c>
      <c r="GE162" s="325">
        <f t="shared" si="443"/>
        <v>0</v>
      </c>
      <c r="GF162" s="325">
        <f t="shared" si="444"/>
        <v>1</v>
      </c>
      <c r="GG162" s="334">
        <f t="shared" ref="GG162:GG193" si="529">FV162*25.4</f>
        <v>1625.6</v>
      </c>
      <c r="GH162" s="325">
        <f t="shared" si="445"/>
        <v>0</v>
      </c>
      <c r="GI162" s="325">
        <f t="shared" si="446"/>
        <v>0</v>
      </c>
      <c r="GJ162" s="325">
        <f t="shared" si="447"/>
        <v>0</v>
      </c>
      <c r="GK162" s="325">
        <f t="shared" si="448"/>
        <v>0</v>
      </c>
      <c r="GL162" s="325">
        <f t="shared" si="449"/>
        <v>0</v>
      </c>
      <c r="GM162" s="331">
        <f t="shared" si="450"/>
        <v>0</v>
      </c>
      <c r="GN162" s="331">
        <f t="shared" si="451"/>
        <v>0</v>
      </c>
      <c r="GO162" s="331">
        <f t="shared" si="452"/>
        <v>0</v>
      </c>
      <c r="GP162" s="331">
        <f t="shared" si="453"/>
        <v>0</v>
      </c>
      <c r="GQ162" s="331">
        <f t="shared" si="454"/>
        <v>0</v>
      </c>
      <c r="GR162" s="331">
        <f t="shared" si="455"/>
        <v>0</v>
      </c>
      <c r="GS162" s="331">
        <f t="shared" si="456"/>
        <v>0</v>
      </c>
      <c r="GT162" s="331">
        <f t="shared" si="457"/>
        <v>0</v>
      </c>
      <c r="GU162" s="331">
        <f t="shared" si="458"/>
        <v>0</v>
      </c>
      <c r="GV162" s="331">
        <f t="shared" si="459"/>
        <v>0</v>
      </c>
      <c r="GW162" s="331">
        <f t="shared" si="460"/>
        <v>0</v>
      </c>
      <c r="GX162" s="331">
        <f t="shared" si="461"/>
        <v>0</v>
      </c>
      <c r="GY162" s="331">
        <f t="shared" si="462"/>
        <v>0</v>
      </c>
      <c r="GZ162" s="331">
        <f t="shared" si="463"/>
        <v>0</v>
      </c>
      <c r="HA162" s="331">
        <f t="shared" si="464"/>
        <v>0</v>
      </c>
      <c r="HB162" s="329"/>
      <c r="HC162" s="325"/>
      <c r="HD162" s="325">
        <f t="shared" ref="HD162:HD193" si="530">IF(HE162=HQ162,1,IF(HE162=HR162,2,IF(HE162=HS162,3,IF(HE162=HT162,4,IF(HE162=HU162,5,0)))))</f>
        <v>0</v>
      </c>
      <c r="HE162" s="325">
        <v>64</v>
      </c>
      <c r="HF162" s="330" t="e">
        <f t="shared" ref="HF162:HF193" si="531">IF(HD162=1,HV162,IF(HD162=2,HY162,IF(HD162=3,IB162,IF(HD162=4,IE162,IF(HD162=5,IH162,NA())))))</f>
        <v>#N/A</v>
      </c>
      <c r="HG162" s="330" t="e">
        <f t="shared" ref="HG162:HG193" si="532">IF(HD162=1,HW162,IF(HD162=2,HZ162,IF(HD162=3,IC162,IF(HD162=4,IF162,IF(HD162=5,II162,NA())))))</f>
        <v>#N/A</v>
      </c>
      <c r="HH162" s="330" t="e">
        <f t="shared" ref="HH162:HH193" si="533">IF(HD162=1,HX162,IF(HD162=2,IA162,IF(HD162=3,ID162,IF(HD162=4,IG162,IF(HD162=5,IJ162,NA())))))</f>
        <v>#N/A</v>
      </c>
      <c r="HI162" s="330" t="e">
        <f t="shared" ref="HI162:HI193" si="534">(HM162+HN162*HP162/HO162)/1000/25.4</f>
        <v>#N/A</v>
      </c>
      <c r="HJ162" s="330" t="e">
        <f t="shared" ref="HJ162:HJ193" si="535">-HI162</f>
        <v>#N/A</v>
      </c>
      <c r="HK162" s="330"/>
      <c r="HL162" s="331">
        <f t="shared" si="465"/>
        <v>0</v>
      </c>
      <c r="HM162" s="325" t="e">
        <f t="shared" si="466"/>
        <v>#N/A</v>
      </c>
      <c r="HN162" s="325">
        <f t="shared" si="467"/>
        <v>0</v>
      </c>
      <c r="HO162" s="325">
        <f t="shared" si="468"/>
        <v>1</v>
      </c>
      <c r="HP162" s="334">
        <f t="shared" ref="HP162:HP193" si="536">HE162*25.4</f>
        <v>1625.6</v>
      </c>
      <c r="HQ162" s="325">
        <f t="shared" si="469"/>
        <v>0</v>
      </c>
      <c r="HR162" s="325">
        <f t="shared" si="470"/>
        <v>0</v>
      </c>
      <c r="HS162" s="325">
        <f t="shared" si="471"/>
        <v>0</v>
      </c>
      <c r="HT162" s="325">
        <f t="shared" si="472"/>
        <v>0</v>
      </c>
      <c r="HU162" s="325">
        <f t="shared" si="473"/>
        <v>0</v>
      </c>
      <c r="HV162" s="331">
        <f t="shared" si="474"/>
        <v>0</v>
      </c>
      <c r="HW162" s="331">
        <f t="shared" si="475"/>
        <v>0</v>
      </c>
      <c r="HX162" s="331">
        <f t="shared" si="476"/>
        <v>0</v>
      </c>
      <c r="HY162" s="331">
        <f t="shared" si="477"/>
        <v>0</v>
      </c>
      <c r="HZ162" s="331">
        <f t="shared" si="478"/>
        <v>0</v>
      </c>
      <c r="IA162" s="331">
        <f t="shared" si="479"/>
        <v>0</v>
      </c>
      <c r="IB162" s="331">
        <f t="shared" si="480"/>
        <v>0</v>
      </c>
      <c r="IC162" s="331">
        <f t="shared" si="481"/>
        <v>0</v>
      </c>
      <c r="ID162" s="331">
        <f t="shared" si="482"/>
        <v>0</v>
      </c>
      <c r="IE162" s="331">
        <f t="shared" si="483"/>
        <v>0</v>
      </c>
      <c r="IF162" s="331">
        <f t="shared" si="484"/>
        <v>0</v>
      </c>
      <c r="IG162" s="331">
        <f t="shared" si="485"/>
        <v>0</v>
      </c>
      <c r="IH162" s="331">
        <f t="shared" si="486"/>
        <v>0</v>
      </c>
      <c r="II162" s="331">
        <f t="shared" si="487"/>
        <v>0</v>
      </c>
      <c r="IJ162" s="331">
        <f t="shared" si="488"/>
        <v>0</v>
      </c>
      <c r="IK162" s="329"/>
    </row>
    <row r="163" spans="2:245" x14ac:dyDescent="0.3">
      <c r="B163" s="325">
        <f t="shared" si="489"/>
        <v>0</v>
      </c>
      <c r="C163" s="325">
        <v>65</v>
      </c>
      <c r="D163" s="330" t="e">
        <f t="shared" si="490"/>
        <v>#N/A</v>
      </c>
      <c r="E163" s="330" t="e">
        <f t="shared" si="491"/>
        <v>#N/A</v>
      </c>
      <c r="F163" s="330" t="e">
        <f t="shared" si="492"/>
        <v>#N/A</v>
      </c>
      <c r="G163" s="386" t="e">
        <f t="shared" ref="G163:G226" si="537">(K163+L163*N163/M163)/1000/25.4</f>
        <v>#N/A</v>
      </c>
      <c r="H163" s="386" t="e">
        <f t="shared" si="493"/>
        <v>#N/A</v>
      </c>
      <c r="I163" s="330"/>
      <c r="J163" s="331">
        <f t="shared" ref="J163:J194" si="538">IF(B163&lt;1,0,IF(MAX(D163:F163)&gt;G163,MAX(D163:F163)-G163,IF(MIN(D163:F163)&lt;H163,ABS(MIN(D163:F163)-H163),0)))</f>
        <v>0</v>
      </c>
      <c r="K163" s="325" t="e">
        <f t="shared" ref="K163:K194" si="539">K162</f>
        <v>#N/A</v>
      </c>
      <c r="L163" s="325">
        <f t="shared" ref="L163:L194" si="540">L162</f>
        <v>0</v>
      </c>
      <c r="M163" s="325">
        <f t="shared" ref="M163:M194" si="541">M162</f>
        <v>1</v>
      </c>
      <c r="N163" s="334">
        <f t="shared" si="494"/>
        <v>1651</v>
      </c>
      <c r="O163" s="325">
        <f t="shared" ref="O163:O194" si="542">O162</f>
        <v>0</v>
      </c>
      <c r="P163" s="325">
        <f t="shared" ref="P163:P194" si="543">P162</f>
        <v>0</v>
      </c>
      <c r="Q163" s="325">
        <f t="shared" ref="Q163:Q194" si="544">Q162</f>
        <v>0</v>
      </c>
      <c r="R163" s="325">
        <f t="shared" ref="R163:R194" si="545">R162</f>
        <v>0</v>
      </c>
      <c r="S163" s="325">
        <f t="shared" ref="S163:S194" si="546">S162</f>
        <v>0</v>
      </c>
      <c r="T163" s="331">
        <f t="shared" ref="T163:T194" si="547">T162</f>
        <v>0</v>
      </c>
      <c r="U163" s="331">
        <f t="shared" ref="U163:U194" si="548">U162</f>
        <v>0</v>
      </c>
      <c r="V163" s="331">
        <f t="shared" ref="V163:V194" si="549">V162</f>
        <v>0</v>
      </c>
      <c r="W163" s="331">
        <f t="shared" ref="W163:W194" si="550">W162</f>
        <v>0</v>
      </c>
      <c r="X163" s="331">
        <f t="shared" ref="X163:X194" si="551">X162</f>
        <v>0</v>
      </c>
      <c r="Y163" s="331">
        <f t="shared" ref="Y163:Y194" si="552">Y162</f>
        <v>0</v>
      </c>
      <c r="Z163" s="331">
        <f t="shared" ref="Z163:Z194" si="553">Z162</f>
        <v>0</v>
      </c>
      <c r="AA163" s="331">
        <f t="shared" ref="AA163:AA194" si="554">AA162</f>
        <v>0</v>
      </c>
      <c r="AB163" s="331">
        <f t="shared" ref="AB163:AB194" si="555">AB162</f>
        <v>0</v>
      </c>
      <c r="AC163" s="331">
        <f t="shared" ref="AC163:AC194" si="556">AC162</f>
        <v>0</v>
      </c>
      <c r="AD163" s="331">
        <f t="shared" ref="AD163:AD194" si="557">AD162</f>
        <v>0</v>
      </c>
      <c r="AE163" s="331">
        <f t="shared" ref="AE163:AE194" si="558">AE162</f>
        <v>0</v>
      </c>
      <c r="AF163" s="331">
        <f t="shared" ref="AF163:AF194" si="559">AF162</f>
        <v>0</v>
      </c>
      <c r="AG163" s="331">
        <f t="shared" ref="AG163:AG194" si="560">AG162</f>
        <v>0</v>
      </c>
      <c r="AH163" s="331">
        <f t="shared" ref="AH163:AH194" si="561">AH162</f>
        <v>0</v>
      </c>
      <c r="AI163" s="329"/>
      <c r="AJ163" s="325"/>
      <c r="AK163" s="325">
        <f t="shared" si="495"/>
        <v>0</v>
      </c>
      <c r="AL163" s="325">
        <v>65</v>
      </c>
      <c r="AM163" s="330" t="e">
        <f t="shared" si="496"/>
        <v>#N/A</v>
      </c>
      <c r="AN163" s="330" t="e">
        <f t="shared" si="497"/>
        <v>#N/A</v>
      </c>
      <c r="AO163" s="330" t="e">
        <f t="shared" si="498"/>
        <v>#N/A</v>
      </c>
      <c r="AP163" s="330" t="e">
        <f t="shared" si="499"/>
        <v>#N/A</v>
      </c>
      <c r="AQ163" s="330" t="e">
        <f t="shared" si="500"/>
        <v>#N/A</v>
      </c>
      <c r="AR163" s="330"/>
      <c r="AS163" s="331">
        <f t="shared" ref="AS163:AS194" si="562">IF(AK163&lt;1,0,IF(MAX(AM163:AO163)&gt;AP163,MAX(AM163:AO163)-AP163,IF(MIN(AM163:AO163)&lt;AQ163,ABS(MIN(AM163:AO163)-AQ163),0)))</f>
        <v>0</v>
      </c>
      <c r="AT163" s="325" t="e">
        <f t="shared" ref="AT163:AT194" si="563">AT162</f>
        <v>#N/A</v>
      </c>
      <c r="AU163" s="325">
        <f t="shared" ref="AU163:AU194" si="564">AU162</f>
        <v>0</v>
      </c>
      <c r="AV163" s="325">
        <f t="shared" ref="AV163:AV194" si="565">AV162</f>
        <v>1</v>
      </c>
      <c r="AW163" s="334">
        <f t="shared" si="501"/>
        <v>1651</v>
      </c>
      <c r="AX163" s="325">
        <f t="shared" ref="AX163:AX194" si="566">AX162</f>
        <v>0</v>
      </c>
      <c r="AY163" s="325">
        <f t="shared" ref="AY163:AY194" si="567">AY162</f>
        <v>0</v>
      </c>
      <c r="AZ163" s="325">
        <f t="shared" ref="AZ163:AZ194" si="568">AZ162</f>
        <v>0</v>
      </c>
      <c r="BA163" s="325">
        <f t="shared" ref="BA163:BA194" si="569">BA162</f>
        <v>0</v>
      </c>
      <c r="BB163" s="325">
        <f t="shared" ref="BB163:BB194" si="570">BB162</f>
        <v>0</v>
      </c>
      <c r="BC163" s="331">
        <f t="shared" ref="BC163:BC194" si="571">BC162</f>
        <v>0</v>
      </c>
      <c r="BD163" s="331">
        <f t="shared" ref="BD163:BD194" si="572">BD162</f>
        <v>0</v>
      </c>
      <c r="BE163" s="331">
        <f t="shared" ref="BE163:BE194" si="573">BE162</f>
        <v>0</v>
      </c>
      <c r="BF163" s="331">
        <f t="shared" ref="BF163:BF194" si="574">BF162</f>
        <v>0</v>
      </c>
      <c r="BG163" s="331">
        <f t="shared" ref="BG163:BG194" si="575">BG162</f>
        <v>0</v>
      </c>
      <c r="BH163" s="331">
        <f t="shared" ref="BH163:BH194" si="576">BH162</f>
        <v>0</v>
      </c>
      <c r="BI163" s="331">
        <f t="shared" ref="BI163:BI194" si="577">BI162</f>
        <v>0</v>
      </c>
      <c r="BJ163" s="331">
        <f t="shared" ref="BJ163:BJ194" si="578">BJ162</f>
        <v>0</v>
      </c>
      <c r="BK163" s="331">
        <f t="shared" ref="BK163:BK194" si="579">BK162</f>
        <v>0</v>
      </c>
      <c r="BL163" s="331">
        <f t="shared" ref="BL163:BL194" si="580">BL162</f>
        <v>0</v>
      </c>
      <c r="BM163" s="331">
        <f t="shared" ref="BM163:BM194" si="581">BM162</f>
        <v>0</v>
      </c>
      <c r="BN163" s="331">
        <f t="shared" ref="BN163:BN194" si="582">BN162</f>
        <v>0</v>
      </c>
      <c r="BO163" s="331">
        <f t="shared" ref="BO163:BO194" si="583">BO162</f>
        <v>0</v>
      </c>
      <c r="BP163" s="331">
        <f t="shared" ref="BP163:BP194" si="584">BP162</f>
        <v>0</v>
      </c>
      <c r="BQ163" s="331">
        <f t="shared" ref="BQ163:BQ194" si="585">BQ162</f>
        <v>0</v>
      </c>
      <c r="BR163" s="329"/>
      <c r="BS163" s="325"/>
      <c r="BT163" s="325">
        <f t="shared" si="502"/>
        <v>0</v>
      </c>
      <c r="BU163" s="325">
        <v>65</v>
      </c>
      <c r="BV163" s="330" t="e">
        <f t="shared" si="503"/>
        <v>#N/A</v>
      </c>
      <c r="BW163" s="330" t="e">
        <f t="shared" si="504"/>
        <v>#N/A</v>
      </c>
      <c r="BX163" s="330" t="e">
        <f t="shared" si="505"/>
        <v>#N/A</v>
      </c>
      <c r="BY163" s="330" t="e">
        <f t="shared" si="506"/>
        <v>#N/A</v>
      </c>
      <c r="BZ163" s="330" t="e">
        <f t="shared" si="507"/>
        <v>#N/A</v>
      </c>
      <c r="CA163" s="330"/>
      <c r="CB163" s="331">
        <f t="shared" ref="CB163:CB194" si="586">IF(BT163&lt;1,0,IF(MAX(BV163:BX163)&gt;BY163,MAX(BV163:BX163)-BY163,IF(MIN(BV163:BX163)&lt;BZ163,ABS(MIN(BV163:BX163)-BZ163),0)))</f>
        <v>0</v>
      </c>
      <c r="CC163" s="325" t="e">
        <f t="shared" ref="CC163:CC194" si="587">CC162</f>
        <v>#N/A</v>
      </c>
      <c r="CD163" s="325">
        <f t="shared" ref="CD163:CD194" si="588">CD162</f>
        <v>0</v>
      </c>
      <c r="CE163" s="325">
        <f t="shared" ref="CE163:CE194" si="589">CE162</f>
        <v>1</v>
      </c>
      <c r="CF163" s="334">
        <f t="shared" si="508"/>
        <v>1651</v>
      </c>
      <c r="CG163" s="325">
        <f t="shared" ref="CG163:CG194" si="590">CG162</f>
        <v>0</v>
      </c>
      <c r="CH163" s="325">
        <f t="shared" ref="CH163:CH194" si="591">CH162</f>
        <v>0</v>
      </c>
      <c r="CI163" s="325">
        <f t="shared" ref="CI163:CI194" si="592">CI162</f>
        <v>0</v>
      </c>
      <c r="CJ163" s="325">
        <f t="shared" ref="CJ163:CJ194" si="593">CJ162</f>
        <v>0</v>
      </c>
      <c r="CK163" s="325">
        <f t="shared" ref="CK163:CK194" si="594">CK162</f>
        <v>0</v>
      </c>
      <c r="CL163" s="331">
        <f t="shared" ref="CL163:CL194" si="595">CL162</f>
        <v>0</v>
      </c>
      <c r="CM163" s="331">
        <f t="shared" ref="CM163:CM194" si="596">CM162</f>
        <v>0</v>
      </c>
      <c r="CN163" s="331">
        <f t="shared" ref="CN163:CN194" si="597">CN162</f>
        <v>0</v>
      </c>
      <c r="CO163" s="331">
        <f t="shared" ref="CO163:CO194" si="598">CO162</f>
        <v>0</v>
      </c>
      <c r="CP163" s="331">
        <f t="shared" ref="CP163:CP194" si="599">CP162</f>
        <v>0</v>
      </c>
      <c r="CQ163" s="331">
        <f t="shared" ref="CQ163:CQ194" si="600">CQ162</f>
        <v>0</v>
      </c>
      <c r="CR163" s="331">
        <f t="shared" ref="CR163:CR194" si="601">CR162</f>
        <v>0</v>
      </c>
      <c r="CS163" s="331">
        <f t="shared" ref="CS163:CS194" si="602">CS162</f>
        <v>0</v>
      </c>
      <c r="CT163" s="331">
        <f t="shared" ref="CT163:CT194" si="603">CT162</f>
        <v>0</v>
      </c>
      <c r="CU163" s="331">
        <f t="shared" ref="CU163:CU194" si="604">CU162</f>
        <v>0</v>
      </c>
      <c r="CV163" s="331">
        <f t="shared" ref="CV163:CV194" si="605">CV162</f>
        <v>0</v>
      </c>
      <c r="CW163" s="331">
        <f t="shared" ref="CW163:CW194" si="606">CW162</f>
        <v>0</v>
      </c>
      <c r="CX163" s="331">
        <f t="shared" ref="CX163:CX194" si="607">CX162</f>
        <v>0</v>
      </c>
      <c r="CY163" s="331">
        <f t="shared" ref="CY163:CY194" si="608">CY162</f>
        <v>0</v>
      </c>
      <c r="CZ163" s="331">
        <f t="shared" ref="CZ163:CZ194" si="609">CZ162</f>
        <v>0</v>
      </c>
      <c r="DA163" s="329"/>
      <c r="DB163" s="325"/>
      <c r="DC163" s="325">
        <f t="shared" si="509"/>
        <v>0</v>
      </c>
      <c r="DD163" s="325">
        <v>65</v>
      </c>
      <c r="DE163" s="330" t="e">
        <f t="shared" si="510"/>
        <v>#N/A</v>
      </c>
      <c r="DF163" s="330" t="e">
        <f t="shared" si="511"/>
        <v>#N/A</v>
      </c>
      <c r="DG163" s="330" t="e">
        <f t="shared" si="512"/>
        <v>#N/A</v>
      </c>
      <c r="DH163" s="330" t="e">
        <f t="shared" si="513"/>
        <v>#N/A</v>
      </c>
      <c r="DI163" s="330" t="e">
        <f t="shared" si="514"/>
        <v>#N/A</v>
      </c>
      <c r="DJ163" s="330"/>
      <c r="DK163" s="331">
        <f t="shared" ref="DK163:DK194" si="610">IF(DC163&lt;1,0,IF(MAX(DE163:DG163)&gt;DH163,MAX(DE163:DG163)-DH163,IF(MIN(DE163:DG163)&lt;DI163,ABS(MIN(DE163:DG163)-DI163),0)))</f>
        <v>0</v>
      </c>
      <c r="DL163" s="325" t="e">
        <f t="shared" ref="DL163:DL194" si="611">DL162</f>
        <v>#N/A</v>
      </c>
      <c r="DM163" s="325">
        <f t="shared" ref="DM163:DM194" si="612">DM162</f>
        <v>0</v>
      </c>
      <c r="DN163" s="325">
        <f t="shared" ref="DN163:DN194" si="613">DN162</f>
        <v>1</v>
      </c>
      <c r="DO163" s="334">
        <f t="shared" si="515"/>
        <v>1651</v>
      </c>
      <c r="DP163" s="325">
        <f t="shared" ref="DP163:DP194" si="614">DP162</f>
        <v>0</v>
      </c>
      <c r="DQ163" s="325">
        <f t="shared" ref="DQ163:DQ194" si="615">DQ162</f>
        <v>0</v>
      </c>
      <c r="DR163" s="325">
        <f t="shared" ref="DR163:DR194" si="616">DR162</f>
        <v>0</v>
      </c>
      <c r="DS163" s="325">
        <f t="shared" ref="DS163:DS194" si="617">DS162</f>
        <v>0</v>
      </c>
      <c r="DT163" s="325">
        <f t="shared" ref="DT163:DT194" si="618">DT162</f>
        <v>0</v>
      </c>
      <c r="DU163" s="331">
        <f t="shared" ref="DU163:DU194" si="619">DU162</f>
        <v>0</v>
      </c>
      <c r="DV163" s="331">
        <f t="shared" ref="DV163:DV194" si="620">DV162</f>
        <v>0</v>
      </c>
      <c r="DW163" s="331">
        <f t="shared" ref="DW163:DW194" si="621">DW162</f>
        <v>0</v>
      </c>
      <c r="DX163" s="331">
        <f t="shared" ref="DX163:DX194" si="622">DX162</f>
        <v>0</v>
      </c>
      <c r="DY163" s="331">
        <f t="shared" ref="DY163:DY194" si="623">DY162</f>
        <v>0</v>
      </c>
      <c r="DZ163" s="331">
        <f t="shared" ref="DZ163:DZ194" si="624">DZ162</f>
        <v>0</v>
      </c>
      <c r="EA163" s="331">
        <f t="shared" ref="EA163:EA194" si="625">EA162</f>
        <v>0</v>
      </c>
      <c r="EB163" s="331">
        <f t="shared" ref="EB163:EB194" si="626">EB162</f>
        <v>0</v>
      </c>
      <c r="EC163" s="331">
        <f t="shared" ref="EC163:EC194" si="627">EC162</f>
        <v>0</v>
      </c>
      <c r="ED163" s="331">
        <f t="shared" ref="ED163:ED194" si="628">ED162</f>
        <v>0</v>
      </c>
      <c r="EE163" s="331">
        <f t="shared" ref="EE163:EE194" si="629">EE162</f>
        <v>0</v>
      </c>
      <c r="EF163" s="331">
        <f t="shared" ref="EF163:EF194" si="630">EF162</f>
        <v>0</v>
      </c>
      <c r="EG163" s="331">
        <f t="shared" ref="EG163:EG194" si="631">EG162</f>
        <v>0</v>
      </c>
      <c r="EH163" s="331">
        <f t="shared" ref="EH163:EH194" si="632">EH162</f>
        <v>0</v>
      </c>
      <c r="EI163" s="331">
        <f t="shared" ref="EI163:EI194" si="633">EI162</f>
        <v>0</v>
      </c>
      <c r="EJ163" s="329"/>
      <c r="EK163" s="325"/>
      <c r="EL163" s="325">
        <f t="shared" si="516"/>
        <v>0</v>
      </c>
      <c r="EM163" s="325">
        <v>65</v>
      </c>
      <c r="EN163" s="330" t="e">
        <f t="shared" si="517"/>
        <v>#N/A</v>
      </c>
      <c r="EO163" s="330" t="e">
        <f t="shared" si="518"/>
        <v>#N/A</v>
      </c>
      <c r="EP163" s="330" t="e">
        <f t="shared" si="519"/>
        <v>#N/A</v>
      </c>
      <c r="EQ163" s="330" t="e">
        <f t="shared" si="520"/>
        <v>#N/A</v>
      </c>
      <c r="ER163" s="330" t="e">
        <f t="shared" si="521"/>
        <v>#N/A</v>
      </c>
      <c r="ES163" s="330"/>
      <c r="ET163" s="331">
        <f t="shared" ref="ET163:ET194" si="634">IF(EL163&lt;1,0,IF(MAX(EN163:EP163)&gt;EQ163,MAX(EN163:EP163)-EQ163,IF(MIN(EN163:EP163)&lt;ER163,ABS(MIN(EN163:EP163)-ER163),0)))</f>
        <v>0</v>
      </c>
      <c r="EU163" s="325" t="e">
        <f t="shared" ref="EU163:EU194" si="635">EU162</f>
        <v>#N/A</v>
      </c>
      <c r="EV163" s="325">
        <f t="shared" ref="EV163:EV194" si="636">EV162</f>
        <v>0</v>
      </c>
      <c r="EW163" s="325">
        <f t="shared" ref="EW163:EW194" si="637">EW162</f>
        <v>1</v>
      </c>
      <c r="EX163" s="334">
        <f t="shared" si="522"/>
        <v>1651</v>
      </c>
      <c r="EY163" s="325">
        <f t="shared" ref="EY163:EY194" si="638">EY162</f>
        <v>0</v>
      </c>
      <c r="EZ163" s="325">
        <f t="shared" ref="EZ163:EZ194" si="639">EZ162</f>
        <v>0</v>
      </c>
      <c r="FA163" s="325">
        <f t="shared" ref="FA163:FA194" si="640">FA162</f>
        <v>0</v>
      </c>
      <c r="FB163" s="325">
        <f t="shared" ref="FB163:FB194" si="641">FB162</f>
        <v>0</v>
      </c>
      <c r="FC163" s="325">
        <f t="shared" ref="FC163:FC194" si="642">FC162</f>
        <v>0</v>
      </c>
      <c r="FD163" s="331">
        <f t="shared" ref="FD163:FD194" si="643">FD162</f>
        <v>0</v>
      </c>
      <c r="FE163" s="331">
        <f t="shared" ref="FE163:FE194" si="644">FE162</f>
        <v>0</v>
      </c>
      <c r="FF163" s="331">
        <f t="shared" ref="FF163:FF194" si="645">FF162</f>
        <v>0</v>
      </c>
      <c r="FG163" s="331">
        <f t="shared" ref="FG163:FG194" si="646">FG162</f>
        <v>0</v>
      </c>
      <c r="FH163" s="331">
        <f t="shared" ref="FH163:FH194" si="647">FH162</f>
        <v>0</v>
      </c>
      <c r="FI163" s="331">
        <f t="shared" ref="FI163:FI194" si="648">FI162</f>
        <v>0</v>
      </c>
      <c r="FJ163" s="331">
        <f t="shared" ref="FJ163:FJ194" si="649">FJ162</f>
        <v>0</v>
      </c>
      <c r="FK163" s="331">
        <f t="shared" ref="FK163:FK194" si="650">FK162</f>
        <v>0</v>
      </c>
      <c r="FL163" s="331">
        <f t="shared" ref="FL163:FL194" si="651">FL162</f>
        <v>0</v>
      </c>
      <c r="FM163" s="331">
        <f t="shared" ref="FM163:FM194" si="652">FM162</f>
        <v>0</v>
      </c>
      <c r="FN163" s="331">
        <f t="shared" ref="FN163:FN194" si="653">FN162</f>
        <v>0</v>
      </c>
      <c r="FO163" s="331">
        <f t="shared" ref="FO163:FO194" si="654">FO162</f>
        <v>0</v>
      </c>
      <c r="FP163" s="331">
        <f t="shared" ref="FP163:FP194" si="655">FP162</f>
        <v>0</v>
      </c>
      <c r="FQ163" s="331">
        <f t="shared" ref="FQ163:FQ194" si="656">FQ162</f>
        <v>0</v>
      </c>
      <c r="FR163" s="331">
        <f t="shared" ref="FR163:FR194" si="657">FR162</f>
        <v>0</v>
      </c>
      <c r="FS163" s="329"/>
      <c r="FT163" s="325"/>
      <c r="FU163" s="325">
        <f t="shared" si="523"/>
        <v>0</v>
      </c>
      <c r="FV163" s="325">
        <v>65</v>
      </c>
      <c r="FW163" s="330" t="e">
        <f t="shared" si="524"/>
        <v>#N/A</v>
      </c>
      <c r="FX163" s="330" t="e">
        <f t="shared" si="525"/>
        <v>#N/A</v>
      </c>
      <c r="FY163" s="330" t="e">
        <f t="shared" si="526"/>
        <v>#N/A</v>
      </c>
      <c r="FZ163" s="330" t="e">
        <f t="shared" si="527"/>
        <v>#N/A</v>
      </c>
      <c r="GA163" s="330" t="e">
        <f t="shared" si="528"/>
        <v>#N/A</v>
      </c>
      <c r="GB163" s="330"/>
      <c r="GC163" s="331">
        <f t="shared" ref="GC163:GC194" si="658">IF(FU163&lt;1,0,IF(MAX(FW163:FY163)&gt;FZ163,MAX(FW163:FY163)-FZ163,IF(MIN(FW163:FY163)&lt;GA163,ABS(MIN(FW163:FY163)-GA163),0)))</f>
        <v>0</v>
      </c>
      <c r="GD163" s="325" t="e">
        <f t="shared" ref="GD163:GD194" si="659">GD162</f>
        <v>#N/A</v>
      </c>
      <c r="GE163" s="325">
        <f t="shared" ref="GE163:GE194" si="660">GE162</f>
        <v>0</v>
      </c>
      <c r="GF163" s="325">
        <f t="shared" ref="GF163:GF194" si="661">GF162</f>
        <v>1</v>
      </c>
      <c r="GG163" s="334">
        <f t="shared" si="529"/>
        <v>1651</v>
      </c>
      <c r="GH163" s="325">
        <f t="shared" ref="GH163:GH194" si="662">GH162</f>
        <v>0</v>
      </c>
      <c r="GI163" s="325">
        <f t="shared" ref="GI163:GI194" si="663">GI162</f>
        <v>0</v>
      </c>
      <c r="GJ163" s="325">
        <f t="shared" ref="GJ163:GJ194" si="664">GJ162</f>
        <v>0</v>
      </c>
      <c r="GK163" s="325">
        <f t="shared" ref="GK163:GK194" si="665">GK162</f>
        <v>0</v>
      </c>
      <c r="GL163" s="325">
        <f t="shared" ref="GL163:GL194" si="666">GL162</f>
        <v>0</v>
      </c>
      <c r="GM163" s="331">
        <f t="shared" ref="GM163:GM194" si="667">GM162</f>
        <v>0</v>
      </c>
      <c r="GN163" s="331">
        <f t="shared" ref="GN163:GN194" si="668">GN162</f>
        <v>0</v>
      </c>
      <c r="GO163" s="331">
        <f t="shared" ref="GO163:GO194" si="669">GO162</f>
        <v>0</v>
      </c>
      <c r="GP163" s="331">
        <f t="shared" ref="GP163:GP194" si="670">GP162</f>
        <v>0</v>
      </c>
      <c r="GQ163" s="331">
        <f t="shared" ref="GQ163:GQ194" si="671">GQ162</f>
        <v>0</v>
      </c>
      <c r="GR163" s="331">
        <f t="shared" ref="GR163:GR194" si="672">GR162</f>
        <v>0</v>
      </c>
      <c r="GS163" s="331">
        <f t="shared" ref="GS163:GS194" si="673">GS162</f>
        <v>0</v>
      </c>
      <c r="GT163" s="331">
        <f t="shared" ref="GT163:GT194" si="674">GT162</f>
        <v>0</v>
      </c>
      <c r="GU163" s="331">
        <f t="shared" ref="GU163:GU194" si="675">GU162</f>
        <v>0</v>
      </c>
      <c r="GV163" s="331">
        <f t="shared" ref="GV163:GV194" si="676">GV162</f>
        <v>0</v>
      </c>
      <c r="GW163" s="331">
        <f t="shared" ref="GW163:GW194" si="677">GW162</f>
        <v>0</v>
      </c>
      <c r="GX163" s="331">
        <f t="shared" ref="GX163:GX194" si="678">GX162</f>
        <v>0</v>
      </c>
      <c r="GY163" s="331">
        <f t="shared" ref="GY163:GY194" si="679">GY162</f>
        <v>0</v>
      </c>
      <c r="GZ163" s="331">
        <f t="shared" ref="GZ163:GZ194" si="680">GZ162</f>
        <v>0</v>
      </c>
      <c r="HA163" s="331">
        <f t="shared" ref="HA163:HA194" si="681">HA162</f>
        <v>0</v>
      </c>
      <c r="HB163" s="329"/>
      <c r="HC163" s="325"/>
      <c r="HD163" s="325">
        <f t="shared" si="530"/>
        <v>0</v>
      </c>
      <c r="HE163" s="325">
        <v>65</v>
      </c>
      <c r="HF163" s="330" t="e">
        <f t="shared" si="531"/>
        <v>#N/A</v>
      </c>
      <c r="HG163" s="330" t="e">
        <f t="shared" si="532"/>
        <v>#N/A</v>
      </c>
      <c r="HH163" s="330" t="e">
        <f t="shared" si="533"/>
        <v>#N/A</v>
      </c>
      <c r="HI163" s="330" t="e">
        <f t="shared" si="534"/>
        <v>#N/A</v>
      </c>
      <c r="HJ163" s="330" t="e">
        <f t="shared" si="535"/>
        <v>#N/A</v>
      </c>
      <c r="HK163" s="330"/>
      <c r="HL163" s="331">
        <f t="shared" ref="HL163:HL194" si="682">IF(HD163&lt;1,0,IF(MAX(HF163:HH163)&gt;HI163,MAX(HF163:HH163)-HI163,IF(MIN(HF163:HH163)&lt;HJ163,ABS(MIN(HF163:HH163)-HJ163),0)))</f>
        <v>0</v>
      </c>
      <c r="HM163" s="325" t="e">
        <f t="shared" ref="HM163:HM194" si="683">HM162</f>
        <v>#N/A</v>
      </c>
      <c r="HN163" s="325">
        <f t="shared" ref="HN163:HN194" si="684">HN162</f>
        <v>0</v>
      </c>
      <c r="HO163" s="325">
        <f t="shared" ref="HO163:HO194" si="685">HO162</f>
        <v>1</v>
      </c>
      <c r="HP163" s="334">
        <f t="shared" si="536"/>
        <v>1651</v>
      </c>
      <c r="HQ163" s="325">
        <f t="shared" ref="HQ163:HQ194" si="686">HQ162</f>
        <v>0</v>
      </c>
      <c r="HR163" s="325">
        <f t="shared" ref="HR163:HR194" si="687">HR162</f>
        <v>0</v>
      </c>
      <c r="HS163" s="325">
        <f t="shared" ref="HS163:HS194" si="688">HS162</f>
        <v>0</v>
      </c>
      <c r="HT163" s="325">
        <f t="shared" ref="HT163:HT194" si="689">HT162</f>
        <v>0</v>
      </c>
      <c r="HU163" s="325">
        <f t="shared" ref="HU163:HU194" si="690">HU162</f>
        <v>0</v>
      </c>
      <c r="HV163" s="331">
        <f t="shared" ref="HV163:HV194" si="691">HV162</f>
        <v>0</v>
      </c>
      <c r="HW163" s="331">
        <f t="shared" ref="HW163:HW194" si="692">HW162</f>
        <v>0</v>
      </c>
      <c r="HX163" s="331">
        <f t="shared" ref="HX163:HX194" si="693">HX162</f>
        <v>0</v>
      </c>
      <c r="HY163" s="331">
        <f t="shared" ref="HY163:HY194" si="694">HY162</f>
        <v>0</v>
      </c>
      <c r="HZ163" s="331">
        <f t="shared" ref="HZ163:HZ194" si="695">HZ162</f>
        <v>0</v>
      </c>
      <c r="IA163" s="331">
        <f t="shared" ref="IA163:IA194" si="696">IA162</f>
        <v>0</v>
      </c>
      <c r="IB163" s="331">
        <f t="shared" ref="IB163:IB194" si="697">IB162</f>
        <v>0</v>
      </c>
      <c r="IC163" s="331">
        <f t="shared" ref="IC163:IC194" si="698">IC162</f>
        <v>0</v>
      </c>
      <c r="ID163" s="331">
        <f t="shared" ref="ID163:ID194" si="699">ID162</f>
        <v>0</v>
      </c>
      <c r="IE163" s="331">
        <f t="shared" ref="IE163:IE194" si="700">IE162</f>
        <v>0</v>
      </c>
      <c r="IF163" s="331">
        <f t="shared" ref="IF163:IF194" si="701">IF162</f>
        <v>0</v>
      </c>
      <c r="IG163" s="331">
        <f t="shared" ref="IG163:IG194" si="702">IG162</f>
        <v>0</v>
      </c>
      <c r="IH163" s="331">
        <f t="shared" ref="IH163:IH194" si="703">IH162</f>
        <v>0</v>
      </c>
      <c r="II163" s="331">
        <f t="shared" ref="II163:II194" si="704">II162</f>
        <v>0</v>
      </c>
      <c r="IJ163" s="331">
        <f t="shared" ref="IJ163:IJ194" si="705">IJ162</f>
        <v>0</v>
      </c>
      <c r="IK163" s="329"/>
    </row>
    <row r="164" spans="2:245" x14ac:dyDescent="0.3">
      <c r="B164" s="325">
        <f t="shared" si="489"/>
        <v>0</v>
      </c>
      <c r="C164" s="325">
        <v>66</v>
      </c>
      <c r="D164" s="330" t="e">
        <f t="shared" si="490"/>
        <v>#N/A</v>
      </c>
      <c r="E164" s="330" t="e">
        <f t="shared" si="491"/>
        <v>#N/A</v>
      </c>
      <c r="F164" s="330" t="e">
        <f t="shared" si="492"/>
        <v>#N/A</v>
      </c>
      <c r="G164" s="386" t="e">
        <f t="shared" si="537"/>
        <v>#N/A</v>
      </c>
      <c r="H164" s="386" t="e">
        <f t="shared" si="493"/>
        <v>#N/A</v>
      </c>
      <c r="I164" s="330"/>
      <c r="J164" s="331">
        <f t="shared" si="538"/>
        <v>0</v>
      </c>
      <c r="K164" s="325" t="e">
        <f t="shared" si="539"/>
        <v>#N/A</v>
      </c>
      <c r="L164" s="325">
        <f t="shared" si="540"/>
        <v>0</v>
      </c>
      <c r="M164" s="325">
        <f t="shared" si="541"/>
        <v>1</v>
      </c>
      <c r="N164" s="334">
        <f t="shared" si="494"/>
        <v>1676.3999999999999</v>
      </c>
      <c r="O164" s="325">
        <f t="shared" si="542"/>
        <v>0</v>
      </c>
      <c r="P164" s="325">
        <f t="shared" si="543"/>
        <v>0</v>
      </c>
      <c r="Q164" s="325">
        <f t="shared" si="544"/>
        <v>0</v>
      </c>
      <c r="R164" s="325">
        <f t="shared" si="545"/>
        <v>0</v>
      </c>
      <c r="S164" s="325">
        <f t="shared" si="546"/>
        <v>0</v>
      </c>
      <c r="T164" s="331">
        <f t="shared" si="547"/>
        <v>0</v>
      </c>
      <c r="U164" s="331">
        <f t="shared" si="548"/>
        <v>0</v>
      </c>
      <c r="V164" s="331">
        <f t="shared" si="549"/>
        <v>0</v>
      </c>
      <c r="W164" s="331">
        <f t="shared" si="550"/>
        <v>0</v>
      </c>
      <c r="X164" s="331">
        <f t="shared" si="551"/>
        <v>0</v>
      </c>
      <c r="Y164" s="331">
        <f t="shared" si="552"/>
        <v>0</v>
      </c>
      <c r="Z164" s="331">
        <f t="shared" si="553"/>
        <v>0</v>
      </c>
      <c r="AA164" s="331">
        <f t="shared" si="554"/>
        <v>0</v>
      </c>
      <c r="AB164" s="331">
        <f t="shared" si="555"/>
        <v>0</v>
      </c>
      <c r="AC164" s="331">
        <f t="shared" si="556"/>
        <v>0</v>
      </c>
      <c r="AD164" s="331">
        <f t="shared" si="557"/>
        <v>0</v>
      </c>
      <c r="AE164" s="331">
        <f t="shared" si="558"/>
        <v>0</v>
      </c>
      <c r="AF164" s="331">
        <f t="shared" si="559"/>
        <v>0</v>
      </c>
      <c r="AG164" s="331">
        <f t="shared" si="560"/>
        <v>0</v>
      </c>
      <c r="AH164" s="331">
        <f t="shared" si="561"/>
        <v>0</v>
      </c>
      <c r="AI164" s="329"/>
      <c r="AJ164" s="325"/>
      <c r="AK164" s="325">
        <f t="shared" si="495"/>
        <v>0</v>
      </c>
      <c r="AL164" s="325">
        <v>66</v>
      </c>
      <c r="AM164" s="330" t="e">
        <f t="shared" si="496"/>
        <v>#N/A</v>
      </c>
      <c r="AN164" s="330" t="e">
        <f t="shared" si="497"/>
        <v>#N/A</v>
      </c>
      <c r="AO164" s="330" t="e">
        <f t="shared" si="498"/>
        <v>#N/A</v>
      </c>
      <c r="AP164" s="330" t="e">
        <f t="shared" si="499"/>
        <v>#N/A</v>
      </c>
      <c r="AQ164" s="330" t="e">
        <f t="shared" si="500"/>
        <v>#N/A</v>
      </c>
      <c r="AR164" s="330"/>
      <c r="AS164" s="331">
        <f t="shared" si="562"/>
        <v>0</v>
      </c>
      <c r="AT164" s="325" t="e">
        <f t="shared" si="563"/>
        <v>#N/A</v>
      </c>
      <c r="AU164" s="325">
        <f t="shared" si="564"/>
        <v>0</v>
      </c>
      <c r="AV164" s="325">
        <f t="shared" si="565"/>
        <v>1</v>
      </c>
      <c r="AW164" s="334">
        <f t="shared" si="501"/>
        <v>1676.3999999999999</v>
      </c>
      <c r="AX164" s="325">
        <f t="shared" si="566"/>
        <v>0</v>
      </c>
      <c r="AY164" s="325">
        <f t="shared" si="567"/>
        <v>0</v>
      </c>
      <c r="AZ164" s="325">
        <f t="shared" si="568"/>
        <v>0</v>
      </c>
      <c r="BA164" s="325">
        <f t="shared" si="569"/>
        <v>0</v>
      </c>
      <c r="BB164" s="325">
        <f t="shared" si="570"/>
        <v>0</v>
      </c>
      <c r="BC164" s="331">
        <f t="shared" si="571"/>
        <v>0</v>
      </c>
      <c r="BD164" s="331">
        <f t="shared" si="572"/>
        <v>0</v>
      </c>
      <c r="BE164" s="331">
        <f t="shared" si="573"/>
        <v>0</v>
      </c>
      <c r="BF164" s="331">
        <f t="shared" si="574"/>
        <v>0</v>
      </c>
      <c r="BG164" s="331">
        <f t="shared" si="575"/>
        <v>0</v>
      </c>
      <c r="BH164" s="331">
        <f t="shared" si="576"/>
        <v>0</v>
      </c>
      <c r="BI164" s="331">
        <f t="shared" si="577"/>
        <v>0</v>
      </c>
      <c r="BJ164" s="331">
        <f t="shared" si="578"/>
        <v>0</v>
      </c>
      <c r="BK164" s="331">
        <f t="shared" si="579"/>
        <v>0</v>
      </c>
      <c r="BL164" s="331">
        <f t="shared" si="580"/>
        <v>0</v>
      </c>
      <c r="BM164" s="331">
        <f t="shared" si="581"/>
        <v>0</v>
      </c>
      <c r="BN164" s="331">
        <f t="shared" si="582"/>
        <v>0</v>
      </c>
      <c r="BO164" s="331">
        <f t="shared" si="583"/>
        <v>0</v>
      </c>
      <c r="BP164" s="331">
        <f t="shared" si="584"/>
        <v>0</v>
      </c>
      <c r="BQ164" s="331">
        <f t="shared" si="585"/>
        <v>0</v>
      </c>
      <c r="BR164" s="329"/>
      <c r="BS164" s="325"/>
      <c r="BT164" s="325">
        <f t="shared" si="502"/>
        <v>0</v>
      </c>
      <c r="BU164" s="325">
        <v>66</v>
      </c>
      <c r="BV164" s="330" t="e">
        <f t="shared" si="503"/>
        <v>#N/A</v>
      </c>
      <c r="BW164" s="330" t="e">
        <f t="shared" si="504"/>
        <v>#N/A</v>
      </c>
      <c r="BX164" s="330" t="e">
        <f t="shared" si="505"/>
        <v>#N/A</v>
      </c>
      <c r="BY164" s="330" t="e">
        <f t="shared" si="506"/>
        <v>#N/A</v>
      </c>
      <c r="BZ164" s="330" t="e">
        <f t="shared" si="507"/>
        <v>#N/A</v>
      </c>
      <c r="CA164" s="330"/>
      <c r="CB164" s="331">
        <f t="shared" si="586"/>
        <v>0</v>
      </c>
      <c r="CC164" s="325" t="e">
        <f t="shared" si="587"/>
        <v>#N/A</v>
      </c>
      <c r="CD164" s="325">
        <f t="shared" si="588"/>
        <v>0</v>
      </c>
      <c r="CE164" s="325">
        <f t="shared" si="589"/>
        <v>1</v>
      </c>
      <c r="CF164" s="334">
        <f t="shared" si="508"/>
        <v>1676.3999999999999</v>
      </c>
      <c r="CG164" s="325">
        <f t="shared" si="590"/>
        <v>0</v>
      </c>
      <c r="CH164" s="325">
        <f t="shared" si="591"/>
        <v>0</v>
      </c>
      <c r="CI164" s="325">
        <f t="shared" si="592"/>
        <v>0</v>
      </c>
      <c r="CJ164" s="325">
        <f t="shared" si="593"/>
        <v>0</v>
      </c>
      <c r="CK164" s="325">
        <f t="shared" si="594"/>
        <v>0</v>
      </c>
      <c r="CL164" s="331">
        <f t="shared" si="595"/>
        <v>0</v>
      </c>
      <c r="CM164" s="331">
        <f t="shared" si="596"/>
        <v>0</v>
      </c>
      <c r="CN164" s="331">
        <f t="shared" si="597"/>
        <v>0</v>
      </c>
      <c r="CO164" s="331">
        <f t="shared" si="598"/>
        <v>0</v>
      </c>
      <c r="CP164" s="331">
        <f t="shared" si="599"/>
        <v>0</v>
      </c>
      <c r="CQ164" s="331">
        <f t="shared" si="600"/>
        <v>0</v>
      </c>
      <c r="CR164" s="331">
        <f t="shared" si="601"/>
        <v>0</v>
      </c>
      <c r="CS164" s="331">
        <f t="shared" si="602"/>
        <v>0</v>
      </c>
      <c r="CT164" s="331">
        <f t="shared" si="603"/>
        <v>0</v>
      </c>
      <c r="CU164" s="331">
        <f t="shared" si="604"/>
        <v>0</v>
      </c>
      <c r="CV164" s="331">
        <f t="shared" si="605"/>
        <v>0</v>
      </c>
      <c r="CW164" s="331">
        <f t="shared" si="606"/>
        <v>0</v>
      </c>
      <c r="CX164" s="331">
        <f t="shared" si="607"/>
        <v>0</v>
      </c>
      <c r="CY164" s="331">
        <f t="shared" si="608"/>
        <v>0</v>
      </c>
      <c r="CZ164" s="331">
        <f t="shared" si="609"/>
        <v>0</v>
      </c>
      <c r="DA164" s="329"/>
      <c r="DB164" s="325"/>
      <c r="DC164" s="325">
        <f t="shared" si="509"/>
        <v>0</v>
      </c>
      <c r="DD164" s="325">
        <v>66</v>
      </c>
      <c r="DE164" s="330" t="e">
        <f t="shared" si="510"/>
        <v>#N/A</v>
      </c>
      <c r="DF164" s="330" t="e">
        <f t="shared" si="511"/>
        <v>#N/A</v>
      </c>
      <c r="DG164" s="330" t="e">
        <f t="shared" si="512"/>
        <v>#N/A</v>
      </c>
      <c r="DH164" s="330" t="e">
        <f t="shared" si="513"/>
        <v>#N/A</v>
      </c>
      <c r="DI164" s="330" t="e">
        <f t="shared" si="514"/>
        <v>#N/A</v>
      </c>
      <c r="DJ164" s="330"/>
      <c r="DK164" s="331">
        <f t="shared" si="610"/>
        <v>0</v>
      </c>
      <c r="DL164" s="325" t="e">
        <f t="shared" si="611"/>
        <v>#N/A</v>
      </c>
      <c r="DM164" s="325">
        <f t="shared" si="612"/>
        <v>0</v>
      </c>
      <c r="DN164" s="325">
        <f t="shared" si="613"/>
        <v>1</v>
      </c>
      <c r="DO164" s="334">
        <f t="shared" si="515"/>
        <v>1676.3999999999999</v>
      </c>
      <c r="DP164" s="325">
        <f t="shared" si="614"/>
        <v>0</v>
      </c>
      <c r="DQ164" s="325">
        <f t="shared" si="615"/>
        <v>0</v>
      </c>
      <c r="DR164" s="325">
        <f t="shared" si="616"/>
        <v>0</v>
      </c>
      <c r="DS164" s="325">
        <f t="shared" si="617"/>
        <v>0</v>
      </c>
      <c r="DT164" s="325">
        <f t="shared" si="618"/>
        <v>0</v>
      </c>
      <c r="DU164" s="331">
        <f t="shared" si="619"/>
        <v>0</v>
      </c>
      <c r="DV164" s="331">
        <f t="shared" si="620"/>
        <v>0</v>
      </c>
      <c r="DW164" s="331">
        <f t="shared" si="621"/>
        <v>0</v>
      </c>
      <c r="DX164" s="331">
        <f t="shared" si="622"/>
        <v>0</v>
      </c>
      <c r="DY164" s="331">
        <f t="shared" si="623"/>
        <v>0</v>
      </c>
      <c r="DZ164" s="331">
        <f t="shared" si="624"/>
        <v>0</v>
      </c>
      <c r="EA164" s="331">
        <f t="shared" si="625"/>
        <v>0</v>
      </c>
      <c r="EB164" s="331">
        <f t="shared" si="626"/>
        <v>0</v>
      </c>
      <c r="EC164" s="331">
        <f t="shared" si="627"/>
        <v>0</v>
      </c>
      <c r="ED164" s="331">
        <f t="shared" si="628"/>
        <v>0</v>
      </c>
      <c r="EE164" s="331">
        <f t="shared" si="629"/>
        <v>0</v>
      </c>
      <c r="EF164" s="331">
        <f t="shared" si="630"/>
        <v>0</v>
      </c>
      <c r="EG164" s="331">
        <f t="shared" si="631"/>
        <v>0</v>
      </c>
      <c r="EH164" s="331">
        <f t="shared" si="632"/>
        <v>0</v>
      </c>
      <c r="EI164" s="331">
        <f t="shared" si="633"/>
        <v>0</v>
      </c>
      <c r="EJ164" s="329"/>
      <c r="EK164" s="325"/>
      <c r="EL164" s="325">
        <f t="shared" si="516"/>
        <v>0</v>
      </c>
      <c r="EM164" s="325">
        <v>66</v>
      </c>
      <c r="EN164" s="330" t="e">
        <f t="shared" si="517"/>
        <v>#N/A</v>
      </c>
      <c r="EO164" s="330" t="e">
        <f t="shared" si="518"/>
        <v>#N/A</v>
      </c>
      <c r="EP164" s="330" t="e">
        <f t="shared" si="519"/>
        <v>#N/A</v>
      </c>
      <c r="EQ164" s="330" t="e">
        <f t="shared" si="520"/>
        <v>#N/A</v>
      </c>
      <c r="ER164" s="330" t="e">
        <f t="shared" si="521"/>
        <v>#N/A</v>
      </c>
      <c r="ES164" s="330"/>
      <c r="ET164" s="331">
        <f t="shared" si="634"/>
        <v>0</v>
      </c>
      <c r="EU164" s="325" t="e">
        <f t="shared" si="635"/>
        <v>#N/A</v>
      </c>
      <c r="EV164" s="325">
        <f t="shared" si="636"/>
        <v>0</v>
      </c>
      <c r="EW164" s="325">
        <f t="shared" si="637"/>
        <v>1</v>
      </c>
      <c r="EX164" s="334">
        <f t="shared" si="522"/>
        <v>1676.3999999999999</v>
      </c>
      <c r="EY164" s="325">
        <f t="shared" si="638"/>
        <v>0</v>
      </c>
      <c r="EZ164" s="325">
        <f t="shared" si="639"/>
        <v>0</v>
      </c>
      <c r="FA164" s="325">
        <f t="shared" si="640"/>
        <v>0</v>
      </c>
      <c r="FB164" s="325">
        <f t="shared" si="641"/>
        <v>0</v>
      </c>
      <c r="FC164" s="325">
        <f t="shared" si="642"/>
        <v>0</v>
      </c>
      <c r="FD164" s="331">
        <f t="shared" si="643"/>
        <v>0</v>
      </c>
      <c r="FE164" s="331">
        <f t="shared" si="644"/>
        <v>0</v>
      </c>
      <c r="FF164" s="331">
        <f t="shared" si="645"/>
        <v>0</v>
      </c>
      <c r="FG164" s="331">
        <f t="shared" si="646"/>
        <v>0</v>
      </c>
      <c r="FH164" s="331">
        <f t="shared" si="647"/>
        <v>0</v>
      </c>
      <c r="FI164" s="331">
        <f t="shared" si="648"/>
        <v>0</v>
      </c>
      <c r="FJ164" s="331">
        <f t="shared" si="649"/>
        <v>0</v>
      </c>
      <c r="FK164" s="331">
        <f t="shared" si="650"/>
        <v>0</v>
      </c>
      <c r="FL164" s="331">
        <f t="shared" si="651"/>
        <v>0</v>
      </c>
      <c r="FM164" s="331">
        <f t="shared" si="652"/>
        <v>0</v>
      </c>
      <c r="FN164" s="331">
        <f t="shared" si="653"/>
        <v>0</v>
      </c>
      <c r="FO164" s="331">
        <f t="shared" si="654"/>
        <v>0</v>
      </c>
      <c r="FP164" s="331">
        <f t="shared" si="655"/>
        <v>0</v>
      </c>
      <c r="FQ164" s="331">
        <f t="shared" si="656"/>
        <v>0</v>
      </c>
      <c r="FR164" s="331">
        <f t="shared" si="657"/>
        <v>0</v>
      </c>
      <c r="FS164" s="329"/>
      <c r="FT164" s="325"/>
      <c r="FU164" s="325">
        <f t="shared" si="523"/>
        <v>0</v>
      </c>
      <c r="FV164" s="325">
        <v>66</v>
      </c>
      <c r="FW164" s="330" t="e">
        <f t="shared" si="524"/>
        <v>#N/A</v>
      </c>
      <c r="FX164" s="330" t="e">
        <f t="shared" si="525"/>
        <v>#N/A</v>
      </c>
      <c r="FY164" s="330" t="e">
        <f t="shared" si="526"/>
        <v>#N/A</v>
      </c>
      <c r="FZ164" s="330" t="e">
        <f t="shared" si="527"/>
        <v>#N/A</v>
      </c>
      <c r="GA164" s="330" t="e">
        <f t="shared" si="528"/>
        <v>#N/A</v>
      </c>
      <c r="GB164" s="330"/>
      <c r="GC164" s="331">
        <f t="shared" si="658"/>
        <v>0</v>
      </c>
      <c r="GD164" s="325" t="e">
        <f t="shared" si="659"/>
        <v>#N/A</v>
      </c>
      <c r="GE164" s="325">
        <f t="shared" si="660"/>
        <v>0</v>
      </c>
      <c r="GF164" s="325">
        <f t="shared" si="661"/>
        <v>1</v>
      </c>
      <c r="GG164" s="334">
        <f t="shared" si="529"/>
        <v>1676.3999999999999</v>
      </c>
      <c r="GH164" s="325">
        <f t="shared" si="662"/>
        <v>0</v>
      </c>
      <c r="GI164" s="325">
        <f t="shared" si="663"/>
        <v>0</v>
      </c>
      <c r="GJ164" s="325">
        <f t="shared" si="664"/>
        <v>0</v>
      </c>
      <c r="GK164" s="325">
        <f t="shared" si="665"/>
        <v>0</v>
      </c>
      <c r="GL164" s="325">
        <f t="shared" si="666"/>
        <v>0</v>
      </c>
      <c r="GM164" s="331">
        <f t="shared" si="667"/>
        <v>0</v>
      </c>
      <c r="GN164" s="331">
        <f t="shared" si="668"/>
        <v>0</v>
      </c>
      <c r="GO164" s="331">
        <f t="shared" si="669"/>
        <v>0</v>
      </c>
      <c r="GP164" s="331">
        <f t="shared" si="670"/>
        <v>0</v>
      </c>
      <c r="GQ164" s="331">
        <f t="shared" si="671"/>
        <v>0</v>
      </c>
      <c r="GR164" s="331">
        <f t="shared" si="672"/>
        <v>0</v>
      </c>
      <c r="GS164" s="331">
        <f t="shared" si="673"/>
        <v>0</v>
      </c>
      <c r="GT164" s="331">
        <f t="shared" si="674"/>
        <v>0</v>
      </c>
      <c r="GU164" s="331">
        <f t="shared" si="675"/>
        <v>0</v>
      </c>
      <c r="GV164" s="331">
        <f t="shared" si="676"/>
        <v>0</v>
      </c>
      <c r="GW164" s="331">
        <f t="shared" si="677"/>
        <v>0</v>
      </c>
      <c r="GX164" s="331">
        <f t="shared" si="678"/>
        <v>0</v>
      </c>
      <c r="GY164" s="331">
        <f t="shared" si="679"/>
        <v>0</v>
      </c>
      <c r="GZ164" s="331">
        <f t="shared" si="680"/>
        <v>0</v>
      </c>
      <c r="HA164" s="331">
        <f t="shared" si="681"/>
        <v>0</v>
      </c>
      <c r="HB164" s="329"/>
      <c r="HC164" s="325"/>
      <c r="HD164" s="325">
        <f t="shared" si="530"/>
        <v>0</v>
      </c>
      <c r="HE164" s="325">
        <v>66</v>
      </c>
      <c r="HF164" s="330" t="e">
        <f t="shared" si="531"/>
        <v>#N/A</v>
      </c>
      <c r="HG164" s="330" t="e">
        <f t="shared" si="532"/>
        <v>#N/A</v>
      </c>
      <c r="HH164" s="330" t="e">
        <f t="shared" si="533"/>
        <v>#N/A</v>
      </c>
      <c r="HI164" s="330" t="e">
        <f t="shared" si="534"/>
        <v>#N/A</v>
      </c>
      <c r="HJ164" s="330" t="e">
        <f t="shared" si="535"/>
        <v>#N/A</v>
      </c>
      <c r="HK164" s="330"/>
      <c r="HL164" s="331">
        <f t="shared" si="682"/>
        <v>0</v>
      </c>
      <c r="HM164" s="325" t="e">
        <f t="shared" si="683"/>
        <v>#N/A</v>
      </c>
      <c r="HN164" s="325">
        <f t="shared" si="684"/>
        <v>0</v>
      </c>
      <c r="HO164" s="325">
        <f t="shared" si="685"/>
        <v>1</v>
      </c>
      <c r="HP164" s="334">
        <f t="shared" si="536"/>
        <v>1676.3999999999999</v>
      </c>
      <c r="HQ164" s="325">
        <f t="shared" si="686"/>
        <v>0</v>
      </c>
      <c r="HR164" s="325">
        <f t="shared" si="687"/>
        <v>0</v>
      </c>
      <c r="HS164" s="325">
        <f t="shared" si="688"/>
        <v>0</v>
      </c>
      <c r="HT164" s="325">
        <f t="shared" si="689"/>
        <v>0</v>
      </c>
      <c r="HU164" s="325">
        <f t="shared" si="690"/>
        <v>0</v>
      </c>
      <c r="HV164" s="331">
        <f t="shared" si="691"/>
        <v>0</v>
      </c>
      <c r="HW164" s="331">
        <f t="shared" si="692"/>
        <v>0</v>
      </c>
      <c r="HX164" s="331">
        <f t="shared" si="693"/>
        <v>0</v>
      </c>
      <c r="HY164" s="331">
        <f t="shared" si="694"/>
        <v>0</v>
      </c>
      <c r="HZ164" s="331">
        <f t="shared" si="695"/>
        <v>0</v>
      </c>
      <c r="IA164" s="331">
        <f t="shared" si="696"/>
        <v>0</v>
      </c>
      <c r="IB164" s="331">
        <f t="shared" si="697"/>
        <v>0</v>
      </c>
      <c r="IC164" s="331">
        <f t="shared" si="698"/>
        <v>0</v>
      </c>
      <c r="ID164" s="331">
        <f t="shared" si="699"/>
        <v>0</v>
      </c>
      <c r="IE164" s="331">
        <f t="shared" si="700"/>
        <v>0</v>
      </c>
      <c r="IF164" s="331">
        <f t="shared" si="701"/>
        <v>0</v>
      </c>
      <c r="IG164" s="331">
        <f t="shared" si="702"/>
        <v>0</v>
      </c>
      <c r="IH164" s="331">
        <f t="shared" si="703"/>
        <v>0</v>
      </c>
      <c r="II164" s="331">
        <f t="shared" si="704"/>
        <v>0</v>
      </c>
      <c r="IJ164" s="331">
        <f t="shared" si="705"/>
        <v>0</v>
      </c>
      <c r="IK164" s="329"/>
    </row>
    <row r="165" spans="2:245" x14ac:dyDescent="0.3">
      <c r="B165" s="325">
        <f t="shared" si="489"/>
        <v>0</v>
      </c>
      <c r="C165" s="325">
        <v>67</v>
      </c>
      <c r="D165" s="330" t="e">
        <f t="shared" si="490"/>
        <v>#N/A</v>
      </c>
      <c r="E165" s="330" t="e">
        <f t="shared" si="491"/>
        <v>#N/A</v>
      </c>
      <c r="F165" s="330" t="e">
        <f t="shared" si="492"/>
        <v>#N/A</v>
      </c>
      <c r="G165" s="386" t="e">
        <f t="shared" si="537"/>
        <v>#N/A</v>
      </c>
      <c r="H165" s="386" t="e">
        <f t="shared" si="493"/>
        <v>#N/A</v>
      </c>
      <c r="I165" s="330"/>
      <c r="J165" s="331">
        <f t="shared" si="538"/>
        <v>0</v>
      </c>
      <c r="K165" s="325" t="e">
        <f t="shared" si="539"/>
        <v>#N/A</v>
      </c>
      <c r="L165" s="325">
        <f t="shared" si="540"/>
        <v>0</v>
      </c>
      <c r="M165" s="325">
        <f t="shared" si="541"/>
        <v>1</v>
      </c>
      <c r="N165" s="334">
        <f t="shared" si="494"/>
        <v>1701.8</v>
      </c>
      <c r="O165" s="325">
        <f t="shared" si="542"/>
        <v>0</v>
      </c>
      <c r="P165" s="325">
        <f t="shared" si="543"/>
        <v>0</v>
      </c>
      <c r="Q165" s="325">
        <f t="shared" si="544"/>
        <v>0</v>
      </c>
      <c r="R165" s="325">
        <f t="shared" si="545"/>
        <v>0</v>
      </c>
      <c r="S165" s="325">
        <f t="shared" si="546"/>
        <v>0</v>
      </c>
      <c r="T165" s="331">
        <f t="shared" si="547"/>
        <v>0</v>
      </c>
      <c r="U165" s="331">
        <f t="shared" si="548"/>
        <v>0</v>
      </c>
      <c r="V165" s="331">
        <f t="shared" si="549"/>
        <v>0</v>
      </c>
      <c r="W165" s="331">
        <f t="shared" si="550"/>
        <v>0</v>
      </c>
      <c r="X165" s="331">
        <f t="shared" si="551"/>
        <v>0</v>
      </c>
      <c r="Y165" s="331">
        <f t="shared" si="552"/>
        <v>0</v>
      </c>
      <c r="Z165" s="331">
        <f t="shared" si="553"/>
        <v>0</v>
      </c>
      <c r="AA165" s="331">
        <f t="shared" si="554"/>
        <v>0</v>
      </c>
      <c r="AB165" s="331">
        <f t="shared" si="555"/>
        <v>0</v>
      </c>
      <c r="AC165" s="331">
        <f t="shared" si="556"/>
        <v>0</v>
      </c>
      <c r="AD165" s="331">
        <f t="shared" si="557"/>
        <v>0</v>
      </c>
      <c r="AE165" s="331">
        <f t="shared" si="558"/>
        <v>0</v>
      </c>
      <c r="AF165" s="331">
        <f t="shared" si="559"/>
        <v>0</v>
      </c>
      <c r="AG165" s="331">
        <f t="shared" si="560"/>
        <v>0</v>
      </c>
      <c r="AH165" s="331">
        <f t="shared" si="561"/>
        <v>0</v>
      </c>
      <c r="AI165" s="329"/>
      <c r="AJ165" s="325"/>
      <c r="AK165" s="325">
        <f t="shared" si="495"/>
        <v>0</v>
      </c>
      <c r="AL165" s="325">
        <v>67</v>
      </c>
      <c r="AM165" s="330" t="e">
        <f t="shared" si="496"/>
        <v>#N/A</v>
      </c>
      <c r="AN165" s="330" t="e">
        <f t="shared" si="497"/>
        <v>#N/A</v>
      </c>
      <c r="AO165" s="330" t="e">
        <f t="shared" si="498"/>
        <v>#N/A</v>
      </c>
      <c r="AP165" s="330" t="e">
        <f t="shared" si="499"/>
        <v>#N/A</v>
      </c>
      <c r="AQ165" s="330" t="e">
        <f t="shared" si="500"/>
        <v>#N/A</v>
      </c>
      <c r="AR165" s="330"/>
      <c r="AS165" s="331">
        <f t="shared" si="562"/>
        <v>0</v>
      </c>
      <c r="AT165" s="325" t="e">
        <f t="shared" si="563"/>
        <v>#N/A</v>
      </c>
      <c r="AU165" s="325">
        <f t="shared" si="564"/>
        <v>0</v>
      </c>
      <c r="AV165" s="325">
        <f t="shared" si="565"/>
        <v>1</v>
      </c>
      <c r="AW165" s="334">
        <f t="shared" si="501"/>
        <v>1701.8</v>
      </c>
      <c r="AX165" s="325">
        <f t="shared" si="566"/>
        <v>0</v>
      </c>
      <c r="AY165" s="325">
        <f t="shared" si="567"/>
        <v>0</v>
      </c>
      <c r="AZ165" s="325">
        <f t="shared" si="568"/>
        <v>0</v>
      </c>
      <c r="BA165" s="325">
        <f t="shared" si="569"/>
        <v>0</v>
      </c>
      <c r="BB165" s="325">
        <f t="shared" si="570"/>
        <v>0</v>
      </c>
      <c r="BC165" s="331">
        <f t="shared" si="571"/>
        <v>0</v>
      </c>
      <c r="BD165" s="331">
        <f t="shared" si="572"/>
        <v>0</v>
      </c>
      <c r="BE165" s="331">
        <f t="shared" si="573"/>
        <v>0</v>
      </c>
      <c r="BF165" s="331">
        <f t="shared" si="574"/>
        <v>0</v>
      </c>
      <c r="BG165" s="331">
        <f t="shared" si="575"/>
        <v>0</v>
      </c>
      <c r="BH165" s="331">
        <f t="shared" si="576"/>
        <v>0</v>
      </c>
      <c r="BI165" s="331">
        <f t="shared" si="577"/>
        <v>0</v>
      </c>
      <c r="BJ165" s="331">
        <f t="shared" si="578"/>
        <v>0</v>
      </c>
      <c r="BK165" s="331">
        <f t="shared" si="579"/>
        <v>0</v>
      </c>
      <c r="BL165" s="331">
        <f t="shared" si="580"/>
        <v>0</v>
      </c>
      <c r="BM165" s="331">
        <f t="shared" si="581"/>
        <v>0</v>
      </c>
      <c r="BN165" s="331">
        <f t="shared" si="582"/>
        <v>0</v>
      </c>
      <c r="BO165" s="331">
        <f t="shared" si="583"/>
        <v>0</v>
      </c>
      <c r="BP165" s="331">
        <f t="shared" si="584"/>
        <v>0</v>
      </c>
      <c r="BQ165" s="331">
        <f t="shared" si="585"/>
        <v>0</v>
      </c>
      <c r="BR165" s="329"/>
      <c r="BS165" s="325"/>
      <c r="BT165" s="325">
        <f t="shared" si="502"/>
        <v>0</v>
      </c>
      <c r="BU165" s="325">
        <v>67</v>
      </c>
      <c r="BV165" s="330" t="e">
        <f t="shared" si="503"/>
        <v>#N/A</v>
      </c>
      <c r="BW165" s="330" t="e">
        <f t="shared" si="504"/>
        <v>#N/A</v>
      </c>
      <c r="BX165" s="330" t="e">
        <f t="shared" si="505"/>
        <v>#N/A</v>
      </c>
      <c r="BY165" s="330" t="e">
        <f t="shared" si="506"/>
        <v>#N/A</v>
      </c>
      <c r="BZ165" s="330" t="e">
        <f t="shared" si="507"/>
        <v>#N/A</v>
      </c>
      <c r="CA165" s="330"/>
      <c r="CB165" s="331">
        <f t="shared" si="586"/>
        <v>0</v>
      </c>
      <c r="CC165" s="325" t="e">
        <f t="shared" si="587"/>
        <v>#N/A</v>
      </c>
      <c r="CD165" s="325">
        <f t="shared" si="588"/>
        <v>0</v>
      </c>
      <c r="CE165" s="325">
        <f t="shared" si="589"/>
        <v>1</v>
      </c>
      <c r="CF165" s="334">
        <f t="shared" si="508"/>
        <v>1701.8</v>
      </c>
      <c r="CG165" s="325">
        <f t="shared" si="590"/>
        <v>0</v>
      </c>
      <c r="CH165" s="325">
        <f t="shared" si="591"/>
        <v>0</v>
      </c>
      <c r="CI165" s="325">
        <f t="shared" si="592"/>
        <v>0</v>
      </c>
      <c r="CJ165" s="325">
        <f t="shared" si="593"/>
        <v>0</v>
      </c>
      <c r="CK165" s="325">
        <f t="shared" si="594"/>
        <v>0</v>
      </c>
      <c r="CL165" s="331">
        <f t="shared" si="595"/>
        <v>0</v>
      </c>
      <c r="CM165" s="331">
        <f t="shared" si="596"/>
        <v>0</v>
      </c>
      <c r="CN165" s="331">
        <f t="shared" si="597"/>
        <v>0</v>
      </c>
      <c r="CO165" s="331">
        <f t="shared" si="598"/>
        <v>0</v>
      </c>
      <c r="CP165" s="331">
        <f t="shared" si="599"/>
        <v>0</v>
      </c>
      <c r="CQ165" s="331">
        <f t="shared" si="600"/>
        <v>0</v>
      </c>
      <c r="CR165" s="331">
        <f t="shared" si="601"/>
        <v>0</v>
      </c>
      <c r="CS165" s="331">
        <f t="shared" si="602"/>
        <v>0</v>
      </c>
      <c r="CT165" s="331">
        <f t="shared" si="603"/>
        <v>0</v>
      </c>
      <c r="CU165" s="331">
        <f t="shared" si="604"/>
        <v>0</v>
      </c>
      <c r="CV165" s="331">
        <f t="shared" si="605"/>
        <v>0</v>
      </c>
      <c r="CW165" s="331">
        <f t="shared" si="606"/>
        <v>0</v>
      </c>
      <c r="CX165" s="331">
        <f t="shared" si="607"/>
        <v>0</v>
      </c>
      <c r="CY165" s="331">
        <f t="shared" si="608"/>
        <v>0</v>
      </c>
      <c r="CZ165" s="331">
        <f t="shared" si="609"/>
        <v>0</v>
      </c>
      <c r="DA165" s="329"/>
      <c r="DB165" s="325"/>
      <c r="DC165" s="325">
        <f t="shared" si="509"/>
        <v>0</v>
      </c>
      <c r="DD165" s="325">
        <v>67</v>
      </c>
      <c r="DE165" s="330" t="e">
        <f t="shared" si="510"/>
        <v>#N/A</v>
      </c>
      <c r="DF165" s="330" t="e">
        <f t="shared" si="511"/>
        <v>#N/A</v>
      </c>
      <c r="DG165" s="330" t="e">
        <f t="shared" si="512"/>
        <v>#N/A</v>
      </c>
      <c r="DH165" s="330" t="e">
        <f t="shared" si="513"/>
        <v>#N/A</v>
      </c>
      <c r="DI165" s="330" t="e">
        <f t="shared" si="514"/>
        <v>#N/A</v>
      </c>
      <c r="DJ165" s="330"/>
      <c r="DK165" s="331">
        <f t="shared" si="610"/>
        <v>0</v>
      </c>
      <c r="DL165" s="325" t="e">
        <f t="shared" si="611"/>
        <v>#N/A</v>
      </c>
      <c r="DM165" s="325">
        <f t="shared" si="612"/>
        <v>0</v>
      </c>
      <c r="DN165" s="325">
        <f t="shared" si="613"/>
        <v>1</v>
      </c>
      <c r="DO165" s="334">
        <f t="shared" si="515"/>
        <v>1701.8</v>
      </c>
      <c r="DP165" s="325">
        <f t="shared" si="614"/>
        <v>0</v>
      </c>
      <c r="DQ165" s="325">
        <f t="shared" si="615"/>
        <v>0</v>
      </c>
      <c r="DR165" s="325">
        <f t="shared" si="616"/>
        <v>0</v>
      </c>
      <c r="DS165" s="325">
        <f t="shared" si="617"/>
        <v>0</v>
      </c>
      <c r="DT165" s="325">
        <f t="shared" si="618"/>
        <v>0</v>
      </c>
      <c r="DU165" s="331">
        <f t="shared" si="619"/>
        <v>0</v>
      </c>
      <c r="DV165" s="331">
        <f t="shared" si="620"/>
        <v>0</v>
      </c>
      <c r="DW165" s="331">
        <f t="shared" si="621"/>
        <v>0</v>
      </c>
      <c r="DX165" s="331">
        <f t="shared" si="622"/>
        <v>0</v>
      </c>
      <c r="DY165" s="331">
        <f t="shared" si="623"/>
        <v>0</v>
      </c>
      <c r="DZ165" s="331">
        <f t="shared" si="624"/>
        <v>0</v>
      </c>
      <c r="EA165" s="331">
        <f t="shared" si="625"/>
        <v>0</v>
      </c>
      <c r="EB165" s="331">
        <f t="shared" si="626"/>
        <v>0</v>
      </c>
      <c r="EC165" s="331">
        <f t="shared" si="627"/>
        <v>0</v>
      </c>
      <c r="ED165" s="331">
        <f t="shared" si="628"/>
        <v>0</v>
      </c>
      <c r="EE165" s="331">
        <f t="shared" si="629"/>
        <v>0</v>
      </c>
      <c r="EF165" s="331">
        <f t="shared" si="630"/>
        <v>0</v>
      </c>
      <c r="EG165" s="331">
        <f t="shared" si="631"/>
        <v>0</v>
      </c>
      <c r="EH165" s="331">
        <f t="shared" si="632"/>
        <v>0</v>
      </c>
      <c r="EI165" s="331">
        <f t="shared" si="633"/>
        <v>0</v>
      </c>
      <c r="EJ165" s="329"/>
      <c r="EK165" s="325"/>
      <c r="EL165" s="325">
        <f t="shared" si="516"/>
        <v>0</v>
      </c>
      <c r="EM165" s="325">
        <v>67</v>
      </c>
      <c r="EN165" s="330" t="e">
        <f t="shared" si="517"/>
        <v>#N/A</v>
      </c>
      <c r="EO165" s="330" t="e">
        <f t="shared" si="518"/>
        <v>#N/A</v>
      </c>
      <c r="EP165" s="330" t="e">
        <f t="shared" si="519"/>
        <v>#N/A</v>
      </c>
      <c r="EQ165" s="330" t="e">
        <f t="shared" si="520"/>
        <v>#N/A</v>
      </c>
      <c r="ER165" s="330" t="e">
        <f t="shared" si="521"/>
        <v>#N/A</v>
      </c>
      <c r="ES165" s="330"/>
      <c r="ET165" s="331">
        <f t="shared" si="634"/>
        <v>0</v>
      </c>
      <c r="EU165" s="325" t="e">
        <f t="shared" si="635"/>
        <v>#N/A</v>
      </c>
      <c r="EV165" s="325">
        <f t="shared" si="636"/>
        <v>0</v>
      </c>
      <c r="EW165" s="325">
        <f t="shared" si="637"/>
        <v>1</v>
      </c>
      <c r="EX165" s="334">
        <f t="shared" si="522"/>
        <v>1701.8</v>
      </c>
      <c r="EY165" s="325">
        <f t="shared" si="638"/>
        <v>0</v>
      </c>
      <c r="EZ165" s="325">
        <f t="shared" si="639"/>
        <v>0</v>
      </c>
      <c r="FA165" s="325">
        <f t="shared" si="640"/>
        <v>0</v>
      </c>
      <c r="FB165" s="325">
        <f t="shared" si="641"/>
        <v>0</v>
      </c>
      <c r="FC165" s="325">
        <f t="shared" si="642"/>
        <v>0</v>
      </c>
      <c r="FD165" s="331">
        <f t="shared" si="643"/>
        <v>0</v>
      </c>
      <c r="FE165" s="331">
        <f t="shared" si="644"/>
        <v>0</v>
      </c>
      <c r="FF165" s="331">
        <f t="shared" si="645"/>
        <v>0</v>
      </c>
      <c r="FG165" s="331">
        <f t="shared" si="646"/>
        <v>0</v>
      </c>
      <c r="FH165" s="331">
        <f t="shared" si="647"/>
        <v>0</v>
      </c>
      <c r="FI165" s="331">
        <f t="shared" si="648"/>
        <v>0</v>
      </c>
      <c r="FJ165" s="331">
        <f t="shared" si="649"/>
        <v>0</v>
      </c>
      <c r="FK165" s="331">
        <f t="shared" si="650"/>
        <v>0</v>
      </c>
      <c r="FL165" s="331">
        <f t="shared" si="651"/>
        <v>0</v>
      </c>
      <c r="FM165" s="331">
        <f t="shared" si="652"/>
        <v>0</v>
      </c>
      <c r="FN165" s="331">
        <f t="shared" si="653"/>
        <v>0</v>
      </c>
      <c r="FO165" s="331">
        <f t="shared" si="654"/>
        <v>0</v>
      </c>
      <c r="FP165" s="331">
        <f t="shared" si="655"/>
        <v>0</v>
      </c>
      <c r="FQ165" s="331">
        <f t="shared" si="656"/>
        <v>0</v>
      </c>
      <c r="FR165" s="331">
        <f t="shared" si="657"/>
        <v>0</v>
      </c>
      <c r="FS165" s="329"/>
      <c r="FT165" s="325"/>
      <c r="FU165" s="325">
        <f t="shared" si="523"/>
        <v>0</v>
      </c>
      <c r="FV165" s="325">
        <v>67</v>
      </c>
      <c r="FW165" s="330" t="e">
        <f t="shared" si="524"/>
        <v>#N/A</v>
      </c>
      <c r="FX165" s="330" t="e">
        <f t="shared" si="525"/>
        <v>#N/A</v>
      </c>
      <c r="FY165" s="330" t="e">
        <f t="shared" si="526"/>
        <v>#N/A</v>
      </c>
      <c r="FZ165" s="330" t="e">
        <f t="shared" si="527"/>
        <v>#N/A</v>
      </c>
      <c r="GA165" s="330" t="e">
        <f t="shared" si="528"/>
        <v>#N/A</v>
      </c>
      <c r="GB165" s="330"/>
      <c r="GC165" s="331">
        <f t="shared" si="658"/>
        <v>0</v>
      </c>
      <c r="GD165" s="325" t="e">
        <f t="shared" si="659"/>
        <v>#N/A</v>
      </c>
      <c r="GE165" s="325">
        <f t="shared" si="660"/>
        <v>0</v>
      </c>
      <c r="GF165" s="325">
        <f t="shared" si="661"/>
        <v>1</v>
      </c>
      <c r="GG165" s="334">
        <f t="shared" si="529"/>
        <v>1701.8</v>
      </c>
      <c r="GH165" s="325">
        <f t="shared" si="662"/>
        <v>0</v>
      </c>
      <c r="GI165" s="325">
        <f t="shared" si="663"/>
        <v>0</v>
      </c>
      <c r="GJ165" s="325">
        <f t="shared" si="664"/>
        <v>0</v>
      </c>
      <c r="GK165" s="325">
        <f t="shared" si="665"/>
        <v>0</v>
      </c>
      <c r="GL165" s="325">
        <f t="shared" si="666"/>
        <v>0</v>
      </c>
      <c r="GM165" s="331">
        <f t="shared" si="667"/>
        <v>0</v>
      </c>
      <c r="GN165" s="331">
        <f t="shared" si="668"/>
        <v>0</v>
      </c>
      <c r="GO165" s="331">
        <f t="shared" si="669"/>
        <v>0</v>
      </c>
      <c r="GP165" s="331">
        <f t="shared" si="670"/>
        <v>0</v>
      </c>
      <c r="GQ165" s="331">
        <f t="shared" si="671"/>
        <v>0</v>
      </c>
      <c r="GR165" s="331">
        <f t="shared" si="672"/>
        <v>0</v>
      </c>
      <c r="GS165" s="331">
        <f t="shared" si="673"/>
        <v>0</v>
      </c>
      <c r="GT165" s="331">
        <f t="shared" si="674"/>
        <v>0</v>
      </c>
      <c r="GU165" s="331">
        <f t="shared" si="675"/>
        <v>0</v>
      </c>
      <c r="GV165" s="331">
        <f t="shared" si="676"/>
        <v>0</v>
      </c>
      <c r="GW165" s="331">
        <f t="shared" si="677"/>
        <v>0</v>
      </c>
      <c r="GX165" s="331">
        <f t="shared" si="678"/>
        <v>0</v>
      </c>
      <c r="GY165" s="331">
        <f t="shared" si="679"/>
        <v>0</v>
      </c>
      <c r="GZ165" s="331">
        <f t="shared" si="680"/>
        <v>0</v>
      </c>
      <c r="HA165" s="331">
        <f t="shared" si="681"/>
        <v>0</v>
      </c>
      <c r="HB165" s="329"/>
      <c r="HC165" s="325"/>
      <c r="HD165" s="325">
        <f t="shared" si="530"/>
        <v>0</v>
      </c>
      <c r="HE165" s="325">
        <v>67</v>
      </c>
      <c r="HF165" s="330" t="e">
        <f t="shared" si="531"/>
        <v>#N/A</v>
      </c>
      <c r="HG165" s="330" t="e">
        <f t="shared" si="532"/>
        <v>#N/A</v>
      </c>
      <c r="HH165" s="330" t="e">
        <f t="shared" si="533"/>
        <v>#N/A</v>
      </c>
      <c r="HI165" s="330" t="e">
        <f t="shared" si="534"/>
        <v>#N/A</v>
      </c>
      <c r="HJ165" s="330" t="e">
        <f t="shared" si="535"/>
        <v>#N/A</v>
      </c>
      <c r="HK165" s="330"/>
      <c r="HL165" s="331">
        <f t="shared" si="682"/>
        <v>0</v>
      </c>
      <c r="HM165" s="325" t="e">
        <f t="shared" si="683"/>
        <v>#N/A</v>
      </c>
      <c r="HN165" s="325">
        <f t="shared" si="684"/>
        <v>0</v>
      </c>
      <c r="HO165" s="325">
        <f t="shared" si="685"/>
        <v>1</v>
      </c>
      <c r="HP165" s="334">
        <f t="shared" si="536"/>
        <v>1701.8</v>
      </c>
      <c r="HQ165" s="325">
        <f t="shared" si="686"/>
        <v>0</v>
      </c>
      <c r="HR165" s="325">
        <f t="shared" si="687"/>
        <v>0</v>
      </c>
      <c r="HS165" s="325">
        <f t="shared" si="688"/>
        <v>0</v>
      </c>
      <c r="HT165" s="325">
        <f t="shared" si="689"/>
        <v>0</v>
      </c>
      <c r="HU165" s="325">
        <f t="shared" si="690"/>
        <v>0</v>
      </c>
      <c r="HV165" s="331">
        <f t="shared" si="691"/>
        <v>0</v>
      </c>
      <c r="HW165" s="331">
        <f t="shared" si="692"/>
        <v>0</v>
      </c>
      <c r="HX165" s="331">
        <f t="shared" si="693"/>
        <v>0</v>
      </c>
      <c r="HY165" s="331">
        <f t="shared" si="694"/>
        <v>0</v>
      </c>
      <c r="HZ165" s="331">
        <f t="shared" si="695"/>
        <v>0</v>
      </c>
      <c r="IA165" s="331">
        <f t="shared" si="696"/>
        <v>0</v>
      </c>
      <c r="IB165" s="331">
        <f t="shared" si="697"/>
        <v>0</v>
      </c>
      <c r="IC165" s="331">
        <f t="shared" si="698"/>
        <v>0</v>
      </c>
      <c r="ID165" s="331">
        <f t="shared" si="699"/>
        <v>0</v>
      </c>
      <c r="IE165" s="331">
        <f t="shared" si="700"/>
        <v>0</v>
      </c>
      <c r="IF165" s="331">
        <f t="shared" si="701"/>
        <v>0</v>
      </c>
      <c r="IG165" s="331">
        <f t="shared" si="702"/>
        <v>0</v>
      </c>
      <c r="IH165" s="331">
        <f t="shared" si="703"/>
        <v>0</v>
      </c>
      <c r="II165" s="331">
        <f t="shared" si="704"/>
        <v>0</v>
      </c>
      <c r="IJ165" s="331">
        <f t="shared" si="705"/>
        <v>0</v>
      </c>
      <c r="IK165" s="329"/>
    </row>
    <row r="166" spans="2:245" x14ac:dyDescent="0.3">
      <c r="B166" s="325">
        <f t="shared" si="489"/>
        <v>0</v>
      </c>
      <c r="C166" s="325">
        <v>68</v>
      </c>
      <c r="D166" s="330" t="e">
        <f t="shared" si="490"/>
        <v>#N/A</v>
      </c>
      <c r="E166" s="330" t="e">
        <f t="shared" si="491"/>
        <v>#N/A</v>
      </c>
      <c r="F166" s="330" t="e">
        <f t="shared" si="492"/>
        <v>#N/A</v>
      </c>
      <c r="G166" s="386" t="e">
        <f t="shared" si="537"/>
        <v>#N/A</v>
      </c>
      <c r="H166" s="386" t="e">
        <f t="shared" si="493"/>
        <v>#N/A</v>
      </c>
      <c r="I166" s="330"/>
      <c r="J166" s="331">
        <f t="shared" si="538"/>
        <v>0</v>
      </c>
      <c r="K166" s="325" t="e">
        <f t="shared" si="539"/>
        <v>#N/A</v>
      </c>
      <c r="L166" s="325">
        <f t="shared" si="540"/>
        <v>0</v>
      </c>
      <c r="M166" s="325">
        <f t="shared" si="541"/>
        <v>1</v>
      </c>
      <c r="N166" s="334">
        <f t="shared" si="494"/>
        <v>1727.1999999999998</v>
      </c>
      <c r="O166" s="325">
        <f t="shared" si="542"/>
        <v>0</v>
      </c>
      <c r="P166" s="325">
        <f t="shared" si="543"/>
        <v>0</v>
      </c>
      <c r="Q166" s="325">
        <f t="shared" si="544"/>
        <v>0</v>
      </c>
      <c r="R166" s="325">
        <f t="shared" si="545"/>
        <v>0</v>
      </c>
      <c r="S166" s="325">
        <f t="shared" si="546"/>
        <v>0</v>
      </c>
      <c r="T166" s="331">
        <f t="shared" si="547"/>
        <v>0</v>
      </c>
      <c r="U166" s="331">
        <f t="shared" si="548"/>
        <v>0</v>
      </c>
      <c r="V166" s="331">
        <f t="shared" si="549"/>
        <v>0</v>
      </c>
      <c r="W166" s="331">
        <f t="shared" si="550"/>
        <v>0</v>
      </c>
      <c r="X166" s="331">
        <f t="shared" si="551"/>
        <v>0</v>
      </c>
      <c r="Y166" s="331">
        <f t="shared" si="552"/>
        <v>0</v>
      </c>
      <c r="Z166" s="331">
        <f t="shared" si="553"/>
        <v>0</v>
      </c>
      <c r="AA166" s="331">
        <f t="shared" si="554"/>
        <v>0</v>
      </c>
      <c r="AB166" s="331">
        <f t="shared" si="555"/>
        <v>0</v>
      </c>
      <c r="AC166" s="331">
        <f t="shared" si="556"/>
        <v>0</v>
      </c>
      <c r="AD166" s="331">
        <f t="shared" si="557"/>
        <v>0</v>
      </c>
      <c r="AE166" s="331">
        <f t="shared" si="558"/>
        <v>0</v>
      </c>
      <c r="AF166" s="331">
        <f t="shared" si="559"/>
        <v>0</v>
      </c>
      <c r="AG166" s="331">
        <f t="shared" si="560"/>
        <v>0</v>
      </c>
      <c r="AH166" s="331">
        <f t="shared" si="561"/>
        <v>0</v>
      </c>
      <c r="AI166" s="329"/>
      <c r="AJ166" s="325"/>
      <c r="AK166" s="325">
        <f t="shared" si="495"/>
        <v>0</v>
      </c>
      <c r="AL166" s="325">
        <v>68</v>
      </c>
      <c r="AM166" s="330" t="e">
        <f t="shared" si="496"/>
        <v>#N/A</v>
      </c>
      <c r="AN166" s="330" t="e">
        <f t="shared" si="497"/>
        <v>#N/A</v>
      </c>
      <c r="AO166" s="330" t="e">
        <f t="shared" si="498"/>
        <v>#N/A</v>
      </c>
      <c r="AP166" s="330" t="e">
        <f t="shared" si="499"/>
        <v>#N/A</v>
      </c>
      <c r="AQ166" s="330" t="e">
        <f t="shared" si="500"/>
        <v>#N/A</v>
      </c>
      <c r="AR166" s="330"/>
      <c r="AS166" s="331">
        <f t="shared" si="562"/>
        <v>0</v>
      </c>
      <c r="AT166" s="325" t="e">
        <f t="shared" si="563"/>
        <v>#N/A</v>
      </c>
      <c r="AU166" s="325">
        <f t="shared" si="564"/>
        <v>0</v>
      </c>
      <c r="AV166" s="325">
        <f t="shared" si="565"/>
        <v>1</v>
      </c>
      <c r="AW166" s="334">
        <f t="shared" si="501"/>
        <v>1727.1999999999998</v>
      </c>
      <c r="AX166" s="325">
        <f t="shared" si="566"/>
        <v>0</v>
      </c>
      <c r="AY166" s="325">
        <f t="shared" si="567"/>
        <v>0</v>
      </c>
      <c r="AZ166" s="325">
        <f t="shared" si="568"/>
        <v>0</v>
      </c>
      <c r="BA166" s="325">
        <f t="shared" si="569"/>
        <v>0</v>
      </c>
      <c r="BB166" s="325">
        <f t="shared" si="570"/>
        <v>0</v>
      </c>
      <c r="BC166" s="331">
        <f t="shared" si="571"/>
        <v>0</v>
      </c>
      <c r="BD166" s="331">
        <f t="shared" si="572"/>
        <v>0</v>
      </c>
      <c r="BE166" s="331">
        <f t="shared" si="573"/>
        <v>0</v>
      </c>
      <c r="BF166" s="331">
        <f t="shared" si="574"/>
        <v>0</v>
      </c>
      <c r="BG166" s="331">
        <f t="shared" si="575"/>
        <v>0</v>
      </c>
      <c r="BH166" s="331">
        <f t="shared" si="576"/>
        <v>0</v>
      </c>
      <c r="BI166" s="331">
        <f t="shared" si="577"/>
        <v>0</v>
      </c>
      <c r="BJ166" s="331">
        <f t="shared" si="578"/>
        <v>0</v>
      </c>
      <c r="BK166" s="331">
        <f t="shared" si="579"/>
        <v>0</v>
      </c>
      <c r="BL166" s="331">
        <f t="shared" si="580"/>
        <v>0</v>
      </c>
      <c r="BM166" s="331">
        <f t="shared" si="581"/>
        <v>0</v>
      </c>
      <c r="BN166" s="331">
        <f t="shared" si="582"/>
        <v>0</v>
      </c>
      <c r="BO166" s="331">
        <f t="shared" si="583"/>
        <v>0</v>
      </c>
      <c r="BP166" s="331">
        <f t="shared" si="584"/>
        <v>0</v>
      </c>
      <c r="BQ166" s="331">
        <f t="shared" si="585"/>
        <v>0</v>
      </c>
      <c r="BR166" s="329"/>
      <c r="BS166" s="325"/>
      <c r="BT166" s="325">
        <f t="shared" si="502"/>
        <v>0</v>
      </c>
      <c r="BU166" s="325">
        <v>68</v>
      </c>
      <c r="BV166" s="330" t="e">
        <f t="shared" si="503"/>
        <v>#N/A</v>
      </c>
      <c r="BW166" s="330" t="e">
        <f t="shared" si="504"/>
        <v>#N/A</v>
      </c>
      <c r="BX166" s="330" t="e">
        <f t="shared" si="505"/>
        <v>#N/A</v>
      </c>
      <c r="BY166" s="330" t="e">
        <f t="shared" si="506"/>
        <v>#N/A</v>
      </c>
      <c r="BZ166" s="330" t="e">
        <f t="shared" si="507"/>
        <v>#N/A</v>
      </c>
      <c r="CA166" s="330"/>
      <c r="CB166" s="331">
        <f t="shared" si="586"/>
        <v>0</v>
      </c>
      <c r="CC166" s="325" t="e">
        <f t="shared" si="587"/>
        <v>#N/A</v>
      </c>
      <c r="CD166" s="325">
        <f t="shared" si="588"/>
        <v>0</v>
      </c>
      <c r="CE166" s="325">
        <f t="shared" si="589"/>
        <v>1</v>
      </c>
      <c r="CF166" s="334">
        <f t="shared" si="508"/>
        <v>1727.1999999999998</v>
      </c>
      <c r="CG166" s="325">
        <f t="shared" si="590"/>
        <v>0</v>
      </c>
      <c r="CH166" s="325">
        <f t="shared" si="591"/>
        <v>0</v>
      </c>
      <c r="CI166" s="325">
        <f t="shared" si="592"/>
        <v>0</v>
      </c>
      <c r="CJ166" s="325">
        <f t="shared" si="593"/>
        <v>0</v>
      </c>
      <c r="CK166" s="325">
        <f t="shared" si="594"/>
        <v>0</v>
      </c>
      <c r="CL166" s="331">
        <f t="shared" si="595"/>
        <v>0</v>
      </c>
      <c r="CM166" s="331">
        <f t="shared" si="596"/>
        <v>0</v>
      </c>
      <c r="CN166" s="331">
        <f t="shared" si="597"/>
        <v>0</v>
      </c>
      <c r="CO166" s="331">
        <f t="shared" si="598"/>
        <v>0</v>
      </c>
      <c r="CP166" s="331">
        <f t="shared" si="599"/>
        <v>0</v>
      </c>
      <c r="CQ166" s="331">
        <f t="shared" si="600"/>
        <v>0</v>
      </c>
      <c r="CR166" s="331">
        <f t="shared" si="601"/>
        <v>0</v>
      </c>
      <c r="CS166" s="331">
        <f t="shared" si="602"/>
        <v>0</v>
      </c>
      <c r="CT166" s="331">
        <f t="shared" si="603"/>
        <v>0</v>
      </c>
      <c r="CU166" s="331">
        <f t="shared" si="604"/>
        <v>0</v>
      </c>
      <c r="CV166" s="331">
        <f t="shared" si="605"/>
        <v>0</v>
      </c>
      <c r="CW166" s="331">
        <f t="shared" si="606"/>
        <v>0</v>
      </c>
      <c r="CX166" s="331">
        <f t="shared" si="607"/>
        <v>0</v>
      </c>
      <c r="CY166" s="331">
        <f t="shared" si="608"/>
        <v>0</v>
      </c>
      <c r="CZ166" s="331">
        <f t="shared" si="609"/>
        <v>0</v>
      </c>
      <c r="DA166" s="329"/>
      <c r="DB166" s="325"/>
      <c r="DC166" s="325">
        <f t="shared" si="509"/>
        <v>0</v>
      </c>
      <c r="DD166" s="325">
        <v>68</v>
      </c>
      <c r="DE166" s="330" t="e">
        <f t="shared" si="510"/>
        <v>#N/A</v>
      </c>
      <c r="DF166" s="330" t="e">
        <f t="shared" si="511"/>
        <v>#N/A</v>
      </c>
      <c r="DG166" s="330" t="e">
        <f t="shared" si="512"/>
        <v>#N/A</v>
      </c>
      <c r="DH166" s="330" t="e">
        <f t="shared" si="513"/>
        <v>#N/A</v>
      </c>
      <c r="DI166" s="330" t="e">
        <f t="shared" si="514"/>
        <v>#N/A</v>
      </c>
      <c r="DJ166" s="330"/>
      <c r="DK166" s="331">
        <f t="shared" si="610"/>
        <v>0</v>
      </c>
      <c r="DL166" s="325" t="e">
        <f t="shared" si="611"/>
        <v>#N/A</v>
      </c>
      <c r="DM166" s="325">
        <f t="shared" si="612"/>
        <v>0</v>
      </c>
      <c r="DN166" s="325">
        <f t="shared" si="613"/>
        <v>1</v>
      </c>
      <c r="DO166" s="334">
        <f t="shared" si="515"/>
        <v>1727.1999999999998</v>
      </c>
      <c r="DP166" s="325">
        <f t="shared" si="614"/>
        <v>0</v>
      </c>
      <c r="DQ166" s="325">
        <f t="shared" si="615"/>
        <v>0</v>
      </c>
      <c r="DR166" s="325">
        <f t="shared" si="616"/>
        <v>0</v>
      </c>
      <c r="DS166" s="325">
        <f t="shared" si="617"/>
        <v>0</v>
      </c>
      <c r="DT166" s="325">
        <f t="shared" si="618"/>
        <v>0</v>
      </c>
      <c r="DU166" s="331">
        <f t="shared" si="619"/>
        <v>0</v>
      </c>
      <c r="DV166" s="331">
        <f t="shared" si="620"/>
        <v>0</v>
      </c>
      <c r="DW166" s="331">
        <f t="shared" si="621"/>
        <v>0</v>
      </c>
      <c r="DX166" s="331">
        <f t="shared" si="622"/>
        <v>0</v>
      </c>
      <c r="DY166" s="331">
        <f t="shared" si="623"/>
        <v>0</v>
      </c>
      <c r="DZ166" s="331">
        <f t="shared" si="624"/>
        <v>0</v>
      </c>
      <c r="EA166" s="331">
        <f t="shared" si="625"/>
        <v>0</v>
      </c>
      <c r="EB166" s="331">
        <f t="shared" si="626"/>
        <v>0</v>
      </c>
      <c r="EC166" s="331">
        <f t="shared" si="627"/>
        <v>0</v>
      </c>
      <c r="ED166" s="331">
        <f t="shared" si="628"/>
        <v>0</v>
      </c>
      <c r="EE166" s="331">
        <f t="shared" si="629"/>
        <v>0</v>
      </c>
      <c r="EF166" s="331">
        <f t="shared" si="630"/>
        <v>0</v>
      </c>
      <c r="EG166" s="331">
        <f t="shared" si="631"/>
        <v>0</v>
      </c>
      <c r="EH166" s="331">
        <f t="shared" si="632"/>
        <v>0</v>
      </c>
      <c r="EI166" s="331">
        <f t="shared" si="633"/>
        <v>0</v>
      </c>
      <c r="EJ166" s="329"/>
      <c r="EK166" s="325"/>
      <c r="EL166" s="325">
        <f t="shared" si="516"/>
        <v>0</v>
      </c>
      <c r="EM166" s="325">
        <v>68</v>
      </c>
      <c r="EN166" s="330" t="e">
        <f t="shared" si="517"/>
        <v>#N/A</v>
      </c>
      <c r="EO166" s="330" t="e">
        <f t="shared" si="518"/>
        <v>#N/A</v>
      </c>
      <c r="EP166" s="330" t="e">
        <f t="shared" si="519"/>
        <v>#N/A</v>
      </c>
      <c r="EQ166" s="330" t="e">
        <f t="shared" si="520"/>
        <v>#N/A</v>
      </c>
      <c r="ER166" s="330" t="e">
        <f t="shared" si="521"/>
        <v>#N/A</v>
      </c>
      <c r="ES166" s="330"/>
      <c r="ET166" s="331">
        <f t="shared" si="634"/>
        <v>0</v>
      </c>
      <c r="EU166" s="325" t="e">
        <f t="shared" si="635"/>
        <v>#N/A</v>
      </c>
      <c r="EV166" s="325">
        <f t="shared" si="636"/>
        <v>0</v>
      </c>
      <c r="EW166" s="325">
        <f t="shared" si="637"/>
        <v>1</v>
      </c>
      <c r="EX166" s="334">
        <f t="shared" si="522"/>
        <v>1727.1999999999998</v>
      </c>
      <c r="EY166" s="325">
        <f t="shared" si="638"/>
        <v>0</v>
      </c>
      <c r="EZ166" s="325">
        <f t="shared" si="639"/>
        <v>0</v>
      </c>
      <c r="FA166" s="325">
        <f t="shared" si="640"/>
        <v>0</v>
      </c>
      <c r="FB166" s="325">
        <f t="shared" si="641"/>
        <v>0</v>
      </c>
      <c r="FC166" s="325">
        <f t="shared" si="642"/>
        <v>0</v>
      </c>
      <c r="FD166" s="331">
        <f t="shared" si="643"/>
        <v>0</v>
      </c>
      <c r="FE166" s="331">
        <f t="shared" si="644"/>
        <v>0</v>
      </c>
      <c r="FF166" s="331">
        <f t="shared" si="645"/>
        <v>0</v>
      </c>
      <c r="FG166" s="331">
        <f t="shared" si="646"/>
        <v>0</v>
      </c>
      <c r="FH166" s="331">
        <f t="shared" si="647"/>
        <v>0</v>
      </c>
      <c r="FI166" s="331">
        <f t="shared" si="648"/>
        <v>0</v>
      </c>
      <c r="FJ166" s="331">
        <f t="shared" si="649"/>
        <v>0</v>
      </c>
      <c r="FK166" s="331">
        <f t="shared" si="650"/>
        <v>0</v>
      </c>
      <c r="FL166" s="331">
        <f t="shared" si="651"/>
        <v>0</v>
      </c>
      <c r="FM166" s="331">
        <f t="shared" si="652"/>
        <v>0</v>
      </c>
      <c r="FN166" s="331">
        <f t="shared" si="653"/>
        <v>0</v>
      </c>
      <c r="FO166" s="331">
        <f t="shared" si="654"/>
        <v>0</v>
      </c>
      <c r="FP166" s="331">
        <f t="shared" si="655"/>
        <v>0</v>
      </c>
      <c r="FQ166" s="331">
        <f t="shared" si="656"/>
        <v>0</v>
      </c>
      <c r="FR166" s="331">
        <f t="shared" si="657"/>
        <v>0</v>
      </c>
      <c r="FS166" s="329"/>
      <c r="FT166" s="325"/>
      <c r="FU166" s="325">
        <f t="shared" si="523"/>
        <v>0</v>
      </c>
      <c r="FV166" s="325">
        <v>68</v>
      </c>
      <c r="FW166" s="330" t="e">
        <f t="shared" si="524"/>
        <v>#N/A</v>
      </c>
      <c r="FX166" s="330" t="e">
        <f t="shared" si="525"/>
        <v>#N/A</v>
      </c>
      <c r="FY166" s="330" t="e">
        <f t="shared" si="526"/>
        <v>#N/A</v>
      </c>
      <c r="FZ166" s="330" t="e">
        <f t="shared" si="527"/>
        <v>#N/A</v>
      </c>
      <c r="GA166" s="330" t="e">
        <f t="shared" si="528"/>
        <v>#N/A</v>
      </c>
      <c r="GB166" s="330"/>
      <c r="GC166" s="331">
        <f t="shared" si="658"/>
        <v>0</v>
      </c>
      <c r="GD166" s="325" t="e">
        <f t="shared" si="659"/>
        <v>#N/A</v>
      </c>
      <c r="GE166" s="325">
        <f t="shared" si="660"/>
        <v>0</v>
      </c>
      <c r="GF166" s="325">
        <f t="shared" si="661"/>
        <v>1</v>
      </c>
      <c r="GG166" s="334">
        <f t="shared" si="529"/>
        <v>1727.1999999999998</v>
      </c>
      <c r="GH166" s="325">
        <f t="shared" si="662"/>
        <v>0</v>
      </c>
      <c r="GI166" s="325">
        <f t="shared" si="663"/>
        <v>0</v>
      </c>
      <c r="GJ166" s="325">
        <f t="shared" si="664"/>
        <v>0</v>
      </c>
      <c r="GK166" s="325">
        <f t="shared" si="665"/>
        <v>0</v>
      </c>
      <c r="GL166" s="325">
        <f t="shared" si="666"/>
        <v>0</v>
      </c>
      <c r="GM166" s="331">
        <f t="shared" si="667"/>
        <v>0</v>
      </c>
      <c r="GN166" s="331">
        <f t="shared" si="668"/>
        <v>0</v>
      </c>
      <c r="GO166" s="331">
        <f t="shared" si="669"/>
        <v>0</v>
      </c>
      <c r="GP166" s="331">
        <f t="shared" si="670"/>
        <v>0</v>
      </c>
      <c r="GQ166" s="331">
        <f t="shared" si="671"/>
        <v>0</v>
      </c>
      <c r="GR166" s="331">
        <f t="shared" si="672"/>
        <v>0</v>
      </c>
      <c r="GS166" s="331">
        <f t="shared" si="673"/>
        <v>0</v>
      </c>
      <c r="GT166" s="331">
        <f t="shared" si="674"/>
        <v>0</v>
      </c>
      <c r="GU166" s="331">
        <f t="shared" si="675"/>
        <v>0</v>
      </c>
      <c r="GV166" s="331">
        <f t="shared" si="676"/>
        <v>0</v>
      </c>
      <c r="GW166" s="331">
        <f t="shared" si="677"/>
        <v>0</v>
      </c>
      <c r="GX166" s="331">
        <f t="shared" si="678"/>
        <v>0</v>
      </c>
      <c r="GY166" s="331">
        <f t="shared" si="679"/>
        <v>0</v>
      </c>
      <c r="GZ166" s="331">
        <f t="shared" si="680"/>
        <v>0</v>
      </c>
      <c r="HA166" s="331">
        <f t="shared" si="681"/>
        <v>0</v>
      </c>
      <c r="HB166" s="329"/>
      <c r="HC166" s="325"/>
      <c r="HD166" s="325">
        <f t="shared" si="530"/>
        <v>0</v>
      </c>
      <c r="HE166" s="325">
        <v>68</v>
      </c>
      <c r="HF166" s="330" t="e">
        <f t="shared" si="531"/>
        <v>#N/A</v>
      </c>
      <c r="HG166" s="330" t="e">
        <f t="shared" si="532"/>
        <v>#N/A</v>
      </c>
      <c r="HH166" s="330" t="e">
        <f t="shared" si="533"/>
        <v>#N/A</v>
      </c>
      <c r="HI166" s="330" t="e">
        <f t="shared" si="534"/>
        <v>#N/A</v>
      </c>
      <c r="HJ166" s="330" t="e">
        <f t="shared" si="535"/>
        <v>#N/A</v>
      </c>
      <c r="HK166" s="330"/>
      <c r="HL166" s="331">
        <f t="shared" si="682"/>
        <v>0</v>
      </c>
      <c r="HM166" s="325" t="e">
        <f t="shared" si="683"/>
        <v>#N/A</v>
      </c>
      <c r="HN166" s="325">
        <f t="shared" si="684"/>
        <v>0</v>
      </c>
      <c r="HO166" s="325">
        <f t="shared" si="685"/>
        <v>1</v>
      </c>
      <c r="HP166" s="334">
        <f t="shared" si="536"/>
        <v>1727.1999999999998</v>
      </c>
      <c r="HQ166" s="325">
        <f t="shared" si="686"/>
        <v>0</v>
      </c>
      <c r="HR166" s="325">
        <f t="shared" si="687"/>
        <v>0</v>
      </c>
      <c r="HS166" s="325">
        <f t="shared" si="688"/>
        <v>0</v>
      </c>
      <c r="HT166" s="325">
        <f t="shared" si="689"/>
        <v>0</v>
      </c>
      <c r="HU166" s="325">
        <f t="shared" si="690"/>
        <v>0</v>
      </c>
      <c r="HV166" s="331">
        <f t="shared" si="691"/>
        <v>0</v>
      </c>
      <c r="HW166" s="331">
        <f t="shared" si="692"/>
        <v>0</v>
      </c>
      <c r="HX166" s="331">
        <f t="shared" si="693"/>
        <v>0</v>
      </c>
      <c r="HY166" s="331">
        <f t="shared" si="694"/>
        <v>0</v>
      </c>
      <c r="HZ166" s="331">
        <f t="shared" si="695"/>
        <v>0</v>
      </c>
      <c r="IA166" s="331">
        <f t="shared" si="696"/>
        <v>0</v>
      </c>
      <c r="IB166" s="331">
        <f t="shared" si="697"/>
        <v>0</v>
      </c>
      <c r="IC166" s="331">
        <f t="shared" si="698"/>
        <v>0</v>
      </c>
      <c r="ID166" s="331">
        <f t="shared" si="699"/>
        <v>0</v>
      </c>
      <c r="IE166" s="331">
        <f t="shared" si="700"/>
        <v>0</v>
      </c>
      <c r="IF166" s="331">
        <f t="shared" si="701"/>
        <v>0</v>
      </c>
      <c r="IG166" s="331">
        <f t="shared" si="702"/>
        <v>0</v>
      </c>
      <c r="IH166" s="331">
        <f t="shared" si="703"/>
        <v>0</v>
      </c>
      <c r="II166" s="331">
        <f t="shared" si="704"/>
        <v>0</v>
      </c>
      <c r="IJ166" s="331">
        <f t="shared" si="705"/>
        <v>0</v>
      </c>
      <c r="IK166" s="329"/>
    </row>
    <row r="167" spans="2:245" x14ac:dyDescent="0.3">
      <c r="B167" s="325">
        <f t="shared" si="489"/>
        <v>0</v>
      </c>
      <c r="C167" s="325">
        <v>69</v>
      </c>
      <c r="D167" s="330" t="e">
        <f t="shared" si="490"/>
        <v>#N/A</v>
      </c>
      <c r="E167" s="330" t="e">
        <f t="shared" si="491"/>
        <v>#N/A</v>
      </c>
      <c r="F167" s="330" t="e">
        <f t="shared" si="492"/>
        <v>#N/A</v>
      </c>
      <c r="G167" s="386" t="e">
        <f t="shared" si="537"/>
        <v>#N/A</v>
      </c>
      <c r="H167" s="386" t="e">
        <f t="shared" si="493"/>
        <v>#N/A</v>
      </c>
      <c r="I167" s="330"/>
      <c r="J167" s="331">
        <f t="shared" si="538"/>
        <v>0</v>
      </c>
      <c r="K167" s="325" t="e">
        <f t="shared" si="539"/>
        <v>#N/A</v>
      </c>
      <c r="L167" s="325">
        <f t="shared" si="540"/>
        <v>0</v>
      </c>
      <c r="M167" s="325">
        <f t="shared" si="541"/>
        <v>1</v>
      </c>
      <c r="N167" s="334">
        <f t="shared" si="494"/>
        <v>1752.6</v>
      </c>
      <c r="O167" s="325">
        <f t="shared" si="542"/>
        <v>0</v>
      </c>
      <c r="P167" s="325">
        <f t="shared" si="543"/>
        <v>0</v>
      </c>
      <c r="Q167" s="325">
        <f t="shared" si="544"/>
        <v>0</v>
      </c>
      <c r="R167" s="325">
        <f t="shared" si="545"/>
        <v>0</v>
      </c>
      <c r="S167" s="325">
        <f t="shared" si="546"/>
        <v>0</v>
      </c>
      <c r="T167" s="331">
        <f t="shared" si="547"/>
        <v>0</v>
      </c>
      <c r="U167" s="331">
        <f t="shared" si="548"/>
        <v>0</v>
      </c>
      <c r="V167" s="331">
        <f t="shared" si="549"/>
        <v>0</v>
      </c>
      <c r="W167" s="331">
        <f t="shared" si="550"/>
        <v>0</v>
      </c>
      <c r="X167" s="331">
        <f t="shared" si="551"/>
        <v>0</v>
      </c>
      <c r="Y167" s="331">
        <f t="shared" si="552"/>
        <v>0</v>
      </c>
      <c r="Z167" s="331">
        <f t="shared" si="553"/>
        <v>0</v>
      </c>
      <c r="AA167" s="331">
        <f t="shared" si="554"/>
        <v>0</v>
      </c>
      <c r="AB167" s="331">
        <f t="shared" si="555"/>
        <v>0</v>
      </c>
      <c r="AC167" s="331">
        <f t="shared" si="556"/>
        <v>0</v>
      </c>
      <c r="AD167" s="331">
        <f t="shared" si="557"/>
        <v>0</v>
      </c>
      <c r="AE167" s="331">
        <f t="shared" si="558"/>
        <v>0</v>
      </c>
      <c r="AF167" s="331">
        <f t="shared" si="559"/>
        <v>0</v>
      </c>
      <c r="AG167" s="331">
        <f t="shared" si="560"/>
        <v>0</v>
      </c>
      <c r="AH167" s="331">
        <f t="shared" si="561"/>
        <v>0</v>
      </c>
      <c r="AI167" s="329"/>
      <c r="AJ167" s="325"/>
      <c r="AK167" s="325">
        <f t="shared" si="495"/>
        <v>0</v>
      </c>
      <c r="AL167" s="325">
        <v>69</v>
      </c>
      <c r="AM167" s="330" t="e">
        <f t="shared" si="496"/>
        <v>#N/A</v>
      </c>
      <c r="AN167" s="330" t="e">
        <f t="shared" si="497"/>
        <v>#N/A</v>
      </c>
      <c r="AO167" s="330" t="e">
        <f t="shared" si="498"/>
        <v>#N/A</v>
      </c>
      <c r="AP167" s="330" t="e">
        <f t="shared" si="499"/>
        <v>#N/A</v>
      </c>
      <c r="AQ167" s="330" t="e">
        <f t="shared" si="500"/>
        <v>#N/A</v>
      </c>
      <c r="AR167" s="330"/>
      <c r="AS167" s="331">
        <f t="shared" si="562"/>
        <v>0</v>
      </c>
      <c r="AT167" s="325" t="e">
        <f t="shared" si="563"/>
        <v>#N/A</v>
      </c>
      <c r="AU167" s="325">
        <f t="shared" si="564"/>
        <v>0</v>
      </c>
      <c r="AV167" s="325">
        <f t="shared" si="565"/>
        <v>1</v>
      </c>
      <c r="AW167" s="334">
        <f t="shared" si="501"/>
        <v>1752.6</v>
      </c>
      <c r="AX167" s="325">
        <f t="shared" si="566"/>
        <v>0</v>
      </c>
      <c r="AY167" s="325">
        <f t="shared" si="567"/>
        <v>0</v>
      </c>
      <c r="AZ167" s="325">
        <f t="shared" si="568"/>
        <v>0</v>
      </c>
      <c r="BA167" s="325">
        <f t="shared" si="569"/>
        <v>0</v>
      </c>
      <c r="BB167" s="325">
        <f t="shared" si="570"/>
        <v>0</v>
      </c>
      <c r="BC167" s="331">
        <f t="shared" si="571"/>
        <v>0</v>
      </c>
      <c r="BD167" s="331">
        <f t="shared" si="572"/>
        <v>0</v>
      </c>
      <c r="BE167" s="331">
        <f t="shared" si="573"/>
        <v>0</v>
      </c>
      <c r="BF167" s="331">
        <f t="shared" si="574"/>
        <v>0</v>
      </c>
      <c r="BG167" s="331">
        <f t="shared" si="575"/>
        <v>0</v>
      </c>
      <c r="BH167" s="331">
        <f t="shared" si="576"/>
        <v>0</v>
      </c>
      <c r="BI167" s="331">
        <f t="shared" si="577"/>
        <v>0</v>
      </c>
      <c r="BJ167" s="331">
        <f t="shared" si="578"/>
        <v>0</v>
      </c>
      <c r="BK167" s="331">
        <f t="shared" si="579"/>
        <v>0</v>
      </c>
      <c r="BL167" s="331">
        <f t="shared" si="580"/>
        <v>0</v>
      </c>
      <c r="BM167" s="331">
        <f t="shared" si="581"/>
        <v>0</v>
      </c>
      <c r="BN167" s="331">
        <f t="shared" si="582"/>
        <v>0</v>
      </c>
      <c r="BO167" s="331">
        <f t="shared" si="583"/>
        <v>0</v>
      </c>
      <c r="BP167" s="331">
        <f t="shared" si="584"/>
        <v>0</v>
      </c>
      <c r="BQ167" s="331">
        <f t="shared" si="585"/>
        <v>0</v>
      </c>
      <c r="BR167" s="329"/>
      <c r="BS167" s="325"/>
      <c r="BT167" s="325">
        <f t="shared" si="502"/>
        <v>0</v>
      </c>
      <c r="BU167" s="325">
        <v>69</v>
      </c>
      <c r="BV167" s="330" t="e">
        <f t="shared" si="503"/>
        <v>#N/A</v>
      </c>
      <c r="BW167" s="330" t="e">
        <f t="shared" si="504"/>
        <v>#N/A</v>
      </c>
      <c r="BX167" s="330" t="e">
        <f t="shared" si="505"/>
        <v>#N/A</v>
      </c>
      <c r="BY167" s="330" t="e">
        <f t="shared" si="506"/>
        <v>#N/A</v>
      </c>
      <c r="BZ167" s="330" t="e">
        <f t="shared" si="507"/>
        <v>#N/A</v>
      </c>
      <c r="CA167" s="330"/>
      <c r="CB167" s="331">
        <f t="shared" si="586"/>
        <v>0</v>
      </c>
      <c r="CC167" s="325" t="e">
        <f t="shared" si="587"/>
        <v>#N/A</v>
      </c>
      <c r="CD167" s="325">
        <f t="shared" si="588"/>
        <v>0</v>
      </c>
      <c r="CE167" s="325">
        <f t="shared" si="589"/>
        <v>1</v>
      </c>
      <c r="CF167" s="334">
        <f t="shared" si="508"/>
        <v>1752.6</v>
      </c>
      <c r="CG167" s="325">
        <f t="shared" si="590"/>
        <v>0</v>
      </c>
      <c r="CH167" s="325">
        <f t="shared" si="591"/>
        <v>0</v>
      </c>
      <c r="CI167" s="325">
        <f t="shared" si="592"/>
        <v>0</v>
      </c>
      <c r="CJ167" s="325">
        <f t="shared" si="593"/>
        <v>0</v>
      </c>
      <c r="CK167" s="325">
        <f t="shared" si="594"/>
        <v>0</v>
      </c>
      <c r="CL167" s="331">
        <f t="shared" si="595"/>
        <v>0</v>
      </c>
      <c r="CM167" s="331">
        <f t="shared" si="596"/>
        <v>0</v>
      </c>
      <c r="CN167" s="331">
        <f t="shared" si="597"/>
        <v>0</v>
      </c>
      <c r="CO167" s="331">
        <f t="shared" si="598"/>
        <v>0</v>
      </c>
      <c r="CP167" s="331">
        <f t="shared" si="599"/>
        <v>0</v>
      </c>
      <c r="CQ167" s="331">
        <f t="shared" si="600"/>
        <v>0</v>
      </c>
      <c r="CR167" s="331">
        <f t="shared" si="601"/>
        <v>0</v>
      </c>
      <c r="CS167" s="331">
        <f t="shared" si="602"/>
        <v>0</v>
      </c>
      <c r="CT167" s="331">
        <f t="shared" si="603"/>
        <v>0</v>
      </c>
      <c r="CU167" s="331">
        <f t="shared" si="604"/>
        <v>0</v>
      </c>
      <c r="CV167" s="331">
        <f t="shared" si="605"/>
        <v>0</v>
      </c>
      <c r="CW167" s="331">
        <f t="shared" si="606"/>
        <v>0</v>
      </c>
      <c r="CX167" s="331">
        <f t="shared" si="607"/>
        <v>0</v>
      </c>
      <c r="CY167" s="331">
        <f t="shared" si="608"/>
        <v>0</v>
      </c>
      <c r="CZ167" s="331">
        <f t="shared" si="609"/>
        <v>0</v>
      </c>
      <c r="DA167" s="329"/>
      <c r="DB167" s="325"/>
      <c r="DC167" s="325">
        <f t="shared" si="509"/>
        <v>0</v>
      </c>
      <c r="DD167" s="325">
        <v>69</v>
      </c>
      <c r="DE167" s="330" t="e">
        <f t="shared" si="510"/>
        <v>#N/A</v>
      </c>
      <c r="DF167" s="330" t="e">
        <f t="shared" si="511"/>
        <v>#N/A</v>
      </c>
      <c r="DG167" s="330" t="e">
        <f t="shared" si="512"/>
        <v>#N/A</v>
      </c>
      <c r="DH167" s="330" t="e">
        <f t="shared" si="513"/>
        <v>#N/A</v>
      </c>
      <c r="DI167" s="330" t="e">
        <f t="shared" si="514"/>
        <v>#N/A</v>
      </c>
      <c r="DJ167" s="330"/>
      <c r="DK167" s="331">
        <f t="shared" si="610"/>
        <v>0</v>
      </c>
      <c r="DL167" s="325" t="e">
        <f t="shared" si="611"/>
        <v>#N/A</v>
      </c>
      <c r="DM167" s="325">
        <f t="shared" si="612"/>
        <v>0</v>
      </c>
      <c r="DN167" s="325">
        <f t="shared" si="613"/>
        <v>1</v>
      </c>
      <c r="DO167" s="334">
        <f t="shared" si="515"/>
        <v>1752.6</v>
      </c>
      <c r="DP167" s="325">
        <f t="shared" si="614"/>
        <v>0</v>
      </c>
      <c r="DQ167" s="325">
        <f t="shared" si="615"/>
        <v>0</v>
      </c>
      <c r="DR167" s="325">
        <f t="shared" si="616"/>
        <v>0</v>
      </c>
      <c r="DS167" s="325">
        <f t="shared" si="617"/>
        <v>0</v>
      </c>
      <c r="DT167" s="325">
        <f t="shared" si="618"/>
        <v>0</v>
      </c>
      <c r="DU167" s="331">
        <f t="shared" si="619"/>
        <v>0</v>
      </c>
      <c r="DV167" s="331">
        <f t="shared" si="620"/>
        <v>0</v>
      </c>
      <c r="DW167" s="331">
        <f t="shared" si="621"/>
        <v>0</v>
      </c>
      <c r="DX167" s="331">
        <f t="shared" si="622"/>
        <v>0</v>
      </c>
      <c r="DY167" s="331">
        <f t="shared" si="623"/>
        <v>0</v>
      </c>
      <c r="DZ167" s="331">
        <f t="shared" si="624"/>
        <v>0</v>
      </c>
      <c r="EA167" s="331">
        <f t="shared" si="625"/>
        <v>0</v>
      </c>
      <c r="EB167" s="331">
        <f t="shared" si="626"/>
        <v>0</v>
      </c>
      <c r="EC167" s="331">
        <f t="shared" si="627"/>
        <v>0</v>
      </c>
      <c r="ED167" s="331">
        <f t="shared" si="628"/>
        <v>0</v>
      </c>
      <c r="EE167" s="331">
        <f t="shared" si="629"/>
        <v>0</v>
      </c>
      <c r="EF167" s="331">
        <f t="shared" si="630"/>
        <v>0</v>
      </c>
      <c r="EG167" s="331">
        <f t="shared" si="631"/>
        <v>0</v>
      </c>
      <c r="EH167" s="331">
        <f t="shared" si="632"/>
        <v>0</v>
      </c>
      <c r="EI167" s="331">
        <f t="shared" si="633"/>
        <v>0</v>
      </c>
      <c r="EJ167" s="329"/>
      <c r="EK167" s="325"/>
      <c r="EL167" s="325">
        <f t="shared" si="516"/>
        <v>0</v>
      </c>
      <c r="EM167" s="325">
        <v>69</v>
      </c>
      <c r="EN167" s="330" t="e">
        <f t="shared" si="517"/>
        <v>#N/A</v>
      </c>
      <c r="EO167" s="330" t="e">
        <f t="shared" si="518"/>
        <v>#N/A</v>
      </c>
      <c r="EP167" s="330" t="e">
        <f t="shared" si="519"/>
        <v>#N/A</v>
      </c>
      <c r="EQ167" s="330" t="e">
        <f t="shared" si="520"/>
        <v>#N/A</v>
      </c>
      <c r="ER167" s="330" t="e">
        <f t="shared" si="521"/>
        <v>#N/A</v>
      </c>
      <c r="ES167" s="330"/>
      <c r="ET167" s="331">
        <f t="shared" si="634"/>
        <v>0</v>
      </c>
      <c r="EU167" s="325" t="e">
        <f t="shared" si="635"/>
        <v>#N/A</v>
      </c>
      <c r="EV167" s="325">
        <f t="shared" si="636"/>
        <v>0</v>
      </c>
      <c r="EW167" s="325">
        <f t="shared" si="637"/>
        <v>1</v>
      </c>
      <c r="EX167" s="334">
        <f t="shared" si="522"/>
        <v>1752.6</v>
      </c>
      <c r="EY167" s="325">
        <f t="shared" si="638"/>
        <v>0</v>
      </c>
      <c r="EZ167" s="325">
        <f t="shared" si="639"/>
        <v>0</v>
      </c>
      <c r="FA167" s="325">
        <f t="shared" si="640"/>
        <v>0</v>
      </c>
      <c r="FB167" s="325">
        <f t="shared" si="641"/>
        <v>0</v>
      </c>
      <c r="FC167" s="325">
        <f t="shared" si="642"/>
        <v>0</v>
      </c>
      <c r="FD167" s="331">
        <f t="shared" si="643"/>
        <v>0</v>
      </c>
      <c r="FE167" s="331">
        <f t="shared" si="644"/>
        <v>0</v>
      </c>
      <c r="FF167" s="331">
        <f t="shared" si="645"/>
        <v>0</v>
      </c>
      <c r="FG167" s="331">
        <f t="shared" si="646"/>
        <v>0</v>
      </c>
      <c r="FH167" s="331">
        <f t="shared" si="647"/>
        <v>0</v>
      </c>
      <c r="FI167" s="331">
        <f t="shared" si="648"/>
        <v>0</v>
      </c>
      <c r="FJ167" s="331">
        <f t="shared" si="649"/>
        <v>0</v>
      </c>
      <c r="FK167" s="331">
        <f t="shared" si="650"/>
        <v>0</v>
      </c>
      <c r="FL167" s="331">
        <f t="shared" si="651"/>
        <v>0</v>
      </c>
      <c r="FM167" s="331">
        <f t="shared" si="652"/>
        <v>0</v>
      </c>
      <c r="FN167" s="331">
        <f t="shared" si="653"/>
        <v>0</v>
      </c>
      <c r="FO167" s="331">
        <f t="shared" si="654"/>
        <v>0</v>
      </c>
      <c r="FP167" s="331">
        <f t="shared" si="655"/>
        <v>0</v>
      </c>
      <c r="FQ167" s="331">
        <f t="shared" si="656"/>
        <v>0</v>
      </c>
      <c r="FR167" s="331">
        <f t="shared" si="657"/>
        <v>0</v>
      </c>
      <c r="FS167" s="329"/>
      <c r="FT167" s="325"/>
      <c r="FU167" s="325">
        <f t="shared" si="523"/>
        <v>0</v>
      </c>
      <c r="FV167" s="325">
        <v>69</v>
      </c>
      <c r="FW167" s="330" t="e">
        <f t="shared" si="524"/>
        <v>#N/A</v>
      </c>
      <c r="FX167" s="330" t="e">
        <f t="shared" si="525"/>
        <v>#N/A</v>
      </c>
      <c r="FY167" s="330" t="e">
        <f t="shared" si="526"/>
        <v>#N/A</v>
      </c>
      <c r="FZ167" s="330" t="e">
        <f t="shared" si="527"/>
        <v>#N/A</v>
      </c>
      <c r="GA167" s="330" t="e">
        <f t="shared" si="528"/>
        <v>#N/A</v>
      </c>
      <c r="GB167" s="330"/>
      <c r="GC167" s="331">
        <f t="shared" si="658"/>
        <v>0</v>
      </c>
      <c r="GD167" s="325" t="e">
        <f t="shared" si="659"/>
        <v>#N/A</v>
      </c>
      <c r="GE167" s="325">
        <f t="shared" si="660"/>
        <v>0</v>
      </c>
      <c r="GF167" s="325">
        <f t="shared" si="661"/>
        <v>1</v>
      </c>
      <c r="GG167" s="334">
        <f t="shared" si="529"/>
        <v>1752.6</v>
      </c>
      <c r="GH167" s="325">
        <f t="shared" si="662"/>
        <v>0</v>
      </c>
      <c r="GI167" s="325">
        <f t="shared" si="663"/>
        <v>0</v>
      </c>
      <c r="GJ167" s="325">
        <f t="shared" si="664"/>
        <v>0</v>
      </c>
      <c r="GK167" s="325">
        <f t="shared" si="665"/>
        <v>0</v>
      </c>
      <c r="GL167" s="325">
        <f t="shared" si="666"/>
        <v>0</v>
      </c>
      <c r="GM167" s="331">
        <f t="shared" si="667"/>
        <v>0</v>
      </c>
      <c r="GN167" s="331">
        <f t="shared" si="668"/>
        <v>0</v>
      </c>
      <c r="GO167" s="331">
        <f t="shared" si="669"/>
        <v>0</v>
      </c>
      <c r="GP167" s="331">
        <f t="shared" si="670"/>
        <v>0</v>
      </c>
      <c r="GQ167" s="331">
        <f t="shared" si="671"/>
        <v>0</v>
      </c>
      <c r="GR167" s="331">
        <f t="shared" si="672"/>
        <v>0</v>
      </c>
      <c r="GS167" s="331">
        <f t="shared" si="673"/>
        <v>0</v>
      </c>
      <c r="GT167" s="331">
        <f t="shared" si="674"/>
        <v>0</v>
      </c>
      <c r="GU167" s="331">
        <f t="shared" si="675"/>
        <v>0</v>
      </c>
      <c r="GV167" s="331">
        <f t="shared" si="676"/>
        <v>0</v>
      </c>
      <c r="GW167" s="331">
        <f t="shared" si="677"/>
        <v>0</v>
      </c>
      <c r="GX167" s="331">
        <f t="shared" si="678"/>
        <v>0</v>
      </c>
      <c r="GY167" s="331">
        <f t="shared" si="679"/>
        <v>0</v>
      </c>
      <c r="GZ167" s="331">
        <f t="shared" si="680"/>
        <v>0</v>
      </c>
      <c r="HA167" s="331">
        <f t="shared" si="681"/>
        <v>0</v>
      </c>
      <c r="HB167" s="329"/>
      <c r="HC167" s="325"/>
      <c r="HD167" s="325">
        <f t="shared" si="530"/>
        <v>0</v>
      </c>
      <c r="HE167" s="325">
        <v>69</v>
      </c>
      <c r="HF167" s="330" t="e">
        <f t="shared" si="531"/>
        <v>#N/A</v>
      </c>
      <c r="HG167" s="330" t="e">
        <f t="shared" si="532"/>
        <v>#N/A</v>
      </c>
      <c r="HH167" s="330" t="e">
        <f t="shared" si="533"/>
        <v>#N/A</v>
      </c>
      <c r="HI167" s="330" t="e">
        <f t="shared" si="534"/>
        <v>#N/A</v>
      </c>
      <c r="HJ167" s="330" t="e">
        <f t="shared" si="535"/>
        <v>#N/A</v>
      </c>
      <c r="HK167" s="330"/>
      <c r="HL167" s="331">
        <f t="shared" si="682"/>
        <v>0</v>
      </c>
      <c r="HM167" s="325" t="e">
        <f t="shared" si="683"/>
        <v>#N/A</v>
      </c>
      <c r="HN167" s="325">
        <f t="shared" si="684"/>
        <v>0</v>
      </c>
      <c r="HO167" s="325">
        <f t="shared" si="685"/>
        <v>1</v>
      </c>
      <c r="HP167" s="334">
        <f t="shared" si="536"/>
        <v>1752.6</v>
      </c>
      <c r="HQ167" s="325">
        <f t="shared" si="686"/>
        <v>0</v>
      </c>
      <c r="HR167" s="325">
        <f t="shared" si="687"/>
        <v>0</v>
      </c>
      <c r="HS167" s="325">
        <f t="shared" si="688"/>
        <v>0</v>
      </c>
      <c r="HT167" s="325">
        <f t="shared" si="689"/>
        <v>0</v>
      </c>
      <c r="HU167" s="325">
        <f t="shared" si="690"/>
        <v>0</v>
      </c>
      <c r="HV167" s="331">
        <f t="shared" si="691"/>
        <v>0</v>
      </c>
      <c r="HW167" s="331">
        <f t="shared" si="692"/>
        <v>0</v>
      </c>
      <c r="HX167" s="331">
        <f t="shared" si="693"/>
        <v>0</v>
      </c>
      <c r="HY167" s="331">
        <f t="shared" si="694"/>
        <v>0</v>
      </c>
      <c r="HZ167" s="331">
        <f t="shared" si="695"/>
        <v>0</v>
      </c>
      <c r="IA167" s="331">
        <f t="shared" si="696"/>
        <v>0</v>
      </c>
      <c r="IB167" s="331">
        <f t="shared" si="697"/>
        <v>0</v>
      </c>
      <c r="IC167" s="331">
        <f t="shared" si="698"/>
        <v>0</v>
      </c>
      <c r="ID167" s="331">
        <f t="shared" si="699"/>
        <v>0</v>
      </c>
      <c r="IE167" s="331">
        <f t="shared" si="700"/>
        <v>0</v>
      </c>
      <c r="IF167" s="331">
        <f t="shared" si="701"/>
        <v>0</v>
      </c>
      <c r="IG167" s="331">
        <f t="shared" si="702"/>
        <v>0</v>
      </c>
      <c r="IH167" s="331">
        <f t="shared" si="703"/>
        <v>0</v>
      </c>
      <c r="II167" s="331">
        <f t="shared" si="704"/>
        <v>0</v>
      </c>
      <c r="IJ167" s="331">
        <f t="shared" si="705"/>
        <v>0</v>
      </c>
      <c r="IK167" s="329"/>
    </row>
    <row r="168" spans="2:245" x14ac:dyDescent="0.3">
      <c r="B168" s="325">
        <f t="shared" si="489"/>
        <v>0</v>
      </c>
      <c r="C168" s="325">
        <v>70</v>
      </c>
      <c r="D168" s="330" t="e">
        <f t="shared" si="490"/>
        <v>#N/A</v>
      </c>
      <c r="E168" s="330" t="e">
        <f t="shared" si="491"/>
        <v>#N/A</v>
      </c>
      <c r="F168" s="330" t="e">
        <f t="shared" si="492"/>
        <v>#N/A</v>
      </c>
      <c r="G168" s="386" t="e">
        <f t="shared" si="537"/>
        <v>#N/A</v>
      </c>
      <c r="H168" s="386" t="e">
        <f t="shared" si="493"/>
        <v>#N/A</v>
      </c>
      <c r="I168" s="330"/>
      <c r="J168" s="331">
        <f t="shared" si="538"/>
        <v>0</v>
      </c>
      <c r="K168" s="325" t="e">
        <f t="shared" si="539"/>
        <v>#N/A</v>
      </c>
      <c r="L168" s="325">
        <f t="shared" si="540"/>
        <v>0</v>
      </c>
      <c r="M168" s="325">
        <f t="shared" si="541"/>
        <v>1</v>
      </c>
      <c r="N168" s="334">
        <f t="shared" si="494"/>
        <v>1778</v>
      </c>
      <c r="O168" s="325">
        <f t="shared" si="542"/>
        <v>0</v>
      </c>
      <c r="P168" s="325">
        <f t="shared" si="543"/>
        <v>0</v>
      </c>
      <c r="Q168" s="325">
        <f t="shared" si="544"/>
        <v>0</v>
      </c>
      <c r="R168" s="325">
        <f t="shared" si="545"/>
        <v>0</v>
      </c>
      <c r="S168" s="325">
        <f t="shared" si="546"/>
        <v>0</v>
      </c>
      <c r="T168" s="331">
        <f t="shared" si="547"/>
        <v>0</v>
      </c>
      <c r="U168" s="331">
        <f t="shared" si="548"/>
        <v>0</v>
      </c>
      <c r="V168" s="331">
        <f t="shared" si="549"/>
        <v>0</v>
      </c>
      <c r="W168" s="331">
        <f t="shared" si="550"/>
        <v>0</v>
      </c>
      <c r="X168" s="331">
        <f t="shared" si="551"/>
        <v>0</v>
      </c>
      <c r="Y168" s="331">
        <f t="shared" si="552"/>
        <v>0</v>
      </c>
      <c r="Z168" s="331">
        <f t="shared" si="553"/>
        <v>0</v>
      </c>
      <c r="AA168" s="331">
        <f t="shared" si="554"/>
        <v>0</v>
      </c>
      <c r="AB168" s="331">
        <f t="shared" si="555"/>
        <v>0</v>
      </c>
      <c r="AC168" s="331">
        <f t="shared" si="556"/>
        <v>0</v>
      </c>
      <c r="AD168" s="331">
        <f t="shared" si="557"/>
        <v>0</v>
      </c>
      <c r="AE168" s="331">
        <f t="shared" si="558"/>
        <v>0</v>
      </c>
      <c r="AF168" s="331">
        <f t="shared" si="559"/>
        <v>0</v>
      </c>
      <c r="AG168" s="331">
        <f t="shared" si="560"/>
        <v>0</v>
      </c>
      <c r="AH168" s="331">
        <f t="shared" si="561"/>
        <v>0</v>
      </c>
      <c r="AI168" s="329"/>
      <c r="AJ168" s="325"/>
      <c r="AK168" s="325">
        <f t="shared" si="495"/>
        <v>0</v>
      </c>
      <c r="AL168" s="325">
        <v>70</v>
      </c>
      <c r="AM168" s="330" t="e">
        <f t="shared" si="496"/>
        <v>#N/A</v>
      </c>
      <c r="AN168" s="330" t="e">
        <f t="shared" si="497"/>
        <v>#N/A</v>
      </c>
      <c r="AO168" s="330" t="e">
        <f t="shared" si="498"/>
        <v>#N/A</v>
      </c>
      <c r="AP168" s="330" t="e">
        <f t="shared" si="499"/>
        <v>#N/A</v>
      </c>
      <c r="AQ168" s="330" t="e">
        <f t="shared" si="500"/>
        <v>#N/A</v>
      </c>
      <c r="AR168" s="330"/>
      <c r="AS168" s="331">
        <f t="shared" si="562"/>
        <v>0</v>
      </c>
      <c r="AT168" s="325" t="e">
        <f t="shared" si="563"/>
        <v>#N/A</v>
      </c>
      <c r="AU168" s="325">
        <f t="shared" si="564"/>
        <v>0</v>
      </c>
      <c r="AV168" s="325">
        <f t="shared" si="565"/>
        <v>1</v>
      </c>
      <c r="AW168" s="334">
        <f t="shared" si="501"/>
        <v>1778</v>
      </c>
      <c r="AX168" s="325">
        <f t="shared" si="566"/>
        <v>0</v>
      </c>
      <c r="AY168" s="325">
        <f t="shared" si="567"/>
        <v>0</v>
      </c>
      <c r="AZ168" s="325">
        <f t="shared" si="568"/>
        <v>0</v>
      </c>
      <c r="BA168" s="325">
        <f t="shared" si="569"/>
        <v>0</v>
      </c>
      <c r="BB168" s="325">
        <f t="shared" si="570"/>
        <v>0</v>
      </c>
      <c r="BC168" s="331">
        <f t="shared" si="571"/>
        <v>0</v>
      </c>
      <c r="BD168" s="331">
        <f t="shared" si="572"/>
        <v>0</v>
      </c>
      <c r="BE168" s="331">
        <f t="shared" si="573"/>
        <v>0</v>
      </c>
      <c r="BF168" s="331">
        <f t="shared" si="574"/>
        <v>0</v>
      </c>
      <c r="BG168" s="331">
        <f t="shared" si="575"/>
        <v>0</v>
      </c>
      <c r="BH168" s="331">
        <f t="shared" si="576"/>
        <v>0</v>
      </c>
      <c r="BI168" s="331">
        <f t="shared" si="577"/>
        <v>0</v>
      </c>
      <c r="BJ168" s="331">
        <f t="shared" si="578"/>
        <v>0</v>
      </c>
      <c r="BK168" s="331">
        <f t="shared" si="579"/>
        <v>0</v>
      </c>
      <c r="BL168" s="331">
        <f t="shared" si="580"/>
        <v>0</v>
      </c>
      <c r="BM168" s="331">
        <f t="shared" si="581"/>
        <v>0</v>
      </c>
      <c r="BN168" s="331">
        <f t="shared" si="582"/>
        <v>0</v>
      </c>
      <c r="BO168" s="331">
        <f t="shared" si="583"/>
        <v>0</v>
      </c>
      <c r="BP168" s="331">
        <f t="shared" si="584"/>
        <v>0</v>
      </c>
      <c r="BQ168" s="331">
        <f t="shared" si="585"/>
        <v>0</v>
      </c>
      <c r="BR168" s="329"/>
      <c r="BS168" s="325"/>
      <c r="BT168" s="325">
        <f t="shared" si="502"/>
        <v>0</v>
      </c>
      <c r="BU168" s="325">
        <v>70</v>
      </c>
      <c r="BV168" s="330" t="e">
        <f t="shared" si="503"/>
        <v>#N/A</v>
      </c>
      <c r="BW168" s="330" t="e">
        <f t="shared" si="504"/>
        <v>#N/A</v>
      </c>
      <c r="BX168" s="330" t="e">
        <f t="shared" si="505"/>
        <v>#N/A</v>
      </c>
      <c r="BY168" s="330" t="e">
        <f t="shared" si="506"/>
        <v>#N/A</v>
      </c>
      <c r="BZ168" s="330" t="e">
        <f t="shared" si="507"/>
        <v>#N/A</v>
      </c>
      <c r="CA168" s="330"/>
      <c r="CB168" s="331">
        <f t="shared" si="586"/>
        <v>0</v>
      </c>
      <c r="CC168" s="325" t="e">
        <f t="shared" si="587"/>
        <v>#N/A</v>
      </c>
      <c r="CD168" s="325">
        <f t="shared" si="588"/>
        <v>0</v>
      </c>
      <c r="CE168" s="325">
        <f t="shared" si="589"/>
        <v>1</v>
      </c>
      <c r="CF168" s="334">
        <f t="shared" si="508"/>
        <v>1778</v>
      </c>
      <c r="CG168" s="325">
        <f t="shared" si="590"/>
        <v>0</v>
      </c>
      <c r="CH168" s="325">
        <f t="shared" si="591"/>
        <v>0</v>
      </c>
      <c r="CI168" s="325">
        <f t="shared" si="592"/>
        <v>0</v>
      </c>
      <c r="CJ168" s="325">
        <f t="shared" si="593"/>
        <v>0</v>
      </c>
      <c r="CK168" s="325">
        <f t="shared" si="594"/>
        <v>0</v>
      </c>
      <c r="CL168" s="331">
        <f t="shared" si="595"/>
        <v>0</v>
      </c>
      <c r="CM168" s="331">
        <f t="shared" si="596"/>
        <v>0</v>
      </c>
      <c r="CN168" s="331">
        <f t="shared" si="597"/>
        <v>0</v>
      </c>
      <c r="CO168" s="331">
        <f t="shared" si="598"/>
        <v>0</v>
      </c>
      <c r="CP168" s="331">
        <f t="shared" si="599"/>
        <v>0</v>
      </c>
      <c r="CQ168" s="331">
        <f t="shared" si="600"/>
        <v>0</v>
      </c>
      <c r="CR168" s="331">
        <f t="shared" si="601"/>
        <v>0</v>
      </c>
      <c r="CS168" s="331">
        <f t="shared" si="602"/>
        <v>0</v>
      </c>
      <c r="CT168" s="331">
        <f t="shared" si="603"/>
        <v>0</v>
      </c>
      <c r="CU168" s="331">
        <f t="shared" si="604"/>
        <v>0</v>
      </c>
      <c r="CV168" s="331">
        <f t="shared" si="605"/>
        <v>0</v>
      </c>
      <c r="CW168" s="331">
        <f t="shared" si="606"/>
        <v>0</v>
      </c>
      <c r="CX168" s="331">
        <f t="shared" si="607"/>
        <v>0</v>
      </c>
      <c r="CY168" s="331">
        <f t="shared" si="608"/>
        <v>0</v>
      </c>
      <c r="CZ168" s="331">
        <f t="shared" si="609"/>
        <v>0</v>
      </c>
      <c r="DA168" s="329"/>
      <c r="DB168" s="325"/>
      <c r="DC168" s="325">
        <f t="shared" si="509"/>
        <v>0</v>
      </c>
      <c r="DD168" s="325">
        <v>70</v>
      </c>
      <c r="DE168" s="330" t="e">
        <f t="shared" si="510"/>
        <v>#N/A</v>
      </c>
      <c r="DF168" s="330" t="e">
        <f t="shared" si="511"/>
        <v>#N/A</v>
      </c>
      <c r="DG168" s="330" t="e">
        <f t="shared" si="512"/>
        <v>#N/A</v>
      </c>
      <c r="DH168" s="330" t="e">
        <f t="shared" si="513"/>
        <v>#N/A</v>
      </c>
      <c r="DI168" s="330" t="e">
        <f t="shared" si="514"/>
        <v>#N/A</v>
      </c>
      <c r="DJ168" s="330"/>
      <c r="DK168" s="331">
        <f t="shared" si="610"/>
        <v>0</v>
      </c>
      <c r="DL168" s="325" t="e">
        <f t="shared" si="611"/>
        <v>#N/A</v>
      </c>
      <c r="DM168" s="325">
        <f t="shared" si="612"/>
        <v>0</v>
      </c>
      <c r="DN168" s="325">
        <f t="shared" si="613"/>
        <v>1</v>
      </c>
      <c r="DO168" s="334">
        <f t="shared" si="515"/>
        <v>1778</v>
      </c>
      <c r="DP168" s="325">
        <f t="shared" si="614"/>
        <v>0</v>
      </c>
      <c r="DQ168" s="325">
        <f t="shared" si="615"/>
        <v>0</v>
      </c>
      <c r="DR168" s="325">
        <f t="shared" si="616"/>
        <v>0</v>
      </c>
      <c r="DS168" s="325">
        <f t="shared" si="617"/>
        <v>0</v>
      </c>
      <c r="DT168" s="325">
        <f t="shared" si="618"/>
        <v>0</v>
      </c>
      <c r="DU168" s="331">
        <f t="shared" si="619"/>
        <v>0</v>
      </c>
      <c r="DV168" s="331">
        <f t="shared" si="620"/>
        <v>0</v>
      </c>
      <c r="DW168" s="331">
        <f t="shared" si="621"/>
        <v>0</v>
      </c>
      <c r="DX168" s="331">
        <f t="shared" si="622"/>
        <v>0</v>
      </c>
      <c r="DY168" s="331">
        <f t="shared" si="623"/>
        <v>0</v>
      </c>
      <c r="DZ168" s="331">
        <f t="shared" si="624"/>
        <v>0</v>
      </c>
      <c r="EA168" s="331">
        <f t="shared" si="625"/>
        <v>0</v>
      </c>
      <c r="EB168" s="331">
        <f t="shared" si="626"/>
        <v>0</v>
      </c>
      <c r="EC168" s="331">
        <f t="shared" si="627"/>
        <v>0</v>
      </c>
      <c r="ED168" s="331">
        <f t="shared" si="628"/>
        <v>0</v>
      </c>
      <c r="EE168" s="331">
        <f t="shared" si="629"/>
        <v>0</v>
      </c>
      <c r="EF168" s="331">
        <f t="shared" si="630"/>
        <v>0</v>
      </c>
      <c r="EG168" s="331">
        <f t="shared" si="631"/>
        <v>0</v>
      </c>
      <c r="EH168" s="331">
        <f t="shared" si="632"/>
        <v>0</v>
      </c>
      <c r="EI168" s="331">
        <f t="shared" si="633"/>
        <v>0</v>
      </c>
      <c r="EJ168" s="329"/>
      <c r="EK168" s="325"/>
      <c r="EL168" s="325">
        <f t="shared" si="516"/>
        <v>0</v>
      </c>
      <c r="EM168" s="325">
        <v>70</v>
      </c>
      <c r="EN168" s="330" t="e">
        <f t="shared" si="517"/>
        <v>#N/A</v>
      </c>
      <c r="EO168" s="330" t="e">
        <f t="shared" si="518"/>
        <v>#N/A</v>
      </c>
      <c r="EP168" s="330" t="e">
        <f t="shared" si="519"/>
        <v>#N/A</v>
      </c>
      <c r="EQ168" s="330" t="e">
        <f t="shared" si="520"/>
        <v>#N/A</v>
      </c>
      <c r="ER168" s="330" t="e">
        <f t="shared" si="521"/>
        <v>#N/A</v>
      </c>
      <c r="ES168" s="330"/>
      <c r="ET168" s="331">
        <f t="shared" si="634"/>
        <v>0</v>
      </c>
      <c r="EU168" s="325" t="e">
        <f t="shared" si="635"/>
        <v>#N/A</v>
      </c>
      <c r="EV168" s="325">
        <f t="shared" si="636"/>
        <v>0</v>
      </c>
      <c r="EW168" s="325">
        <f t="shared" si="637"/>
        <v>1</v>
      </c>
      <c r="EX168" s="334">
        <f t="shared" si="522"/>
        <v>1778</v>
      </c>
      <c r="EY168" s="325">
        <f t="shared" si="638"/>
        <v>0</v>
      </c>
      <c r="EZ168" s="325">
        <f t="shared" si="639"/>
        <v>0</v>
      </c>
      <c r="FA168" s="325">
        <f t="shared" si="640"/>
        <v>0</v>
      </c>
      <c r="FB168" s="325">
        <f t="shared" si="641"/>
        <v>0</v>
      </c>
      <c r="FC168" s="325">
        <f t="shared" si="642"/>
        <v>0</v>
      </c>
      <c r="FD168" s="331">
        <f t="shared" si="643"/>
        <v>0</v>
      </c>
      <c r="FE168" s="331">
        <f t="shared" si="644"/>
        <v>0</v>
      </c>
      <c r="FF168" s="331">
        <f t="shared" si="645"/>
        <v>0</v>
      </c>
      <c r="FG168" s="331">
        <f t="shared" si="646"/>
        <v>0</v>
      </c>
      <c r="FH168" s="331">
        <f t="shared" si="647"/>
        <v>0</v>
      </c>
      <c r="FI168" s="331">
        <f t="shared" si="648"/>
        <v>0</v>
      </c>
      <c r="FJ168" s="331">
        <f t="shared" si="649"/>
        <v>0</v>
      </c>
      <c r="FK168" s="331">
        <f t="shared" si="650"/>
        <v>0</v>
      </c>
      <c r="FL168" s="331">
        <f t="shared" si="651"/>
        <v>0</v>
      </c>
      <c r="FM168" s="331">
        <f t="shared" si="652"/>
        <v>0</v>
      </c>
      <c r="FN168" s="331">
        <f t="shared" si="653"/>
        <v>0</v>
      </c>
      <c r="FO168" s="331">
        <f t="shared" si="654"/>
        <v>0</v>
      </c>
      <c r="FP168" s="331">
        <f t="shared" si="655"/>
        <v>0</v>
      </c>
      <c r="FQ168" s="331">
        <f t="shared" si="656"/>
        <v>0</v>
      </c>
      <c r="FR168" s="331">
        <f t="shared" si="657"/>
        <v>0</v>
      </c>
      <c r="FS168" s="329"/>
      <c r="FT168" s="325"/>
      <c r="FU168" s="325">
        <f t="shared" si="523"/>
        <v>0</v>
      </c>
      <c r="FV168" s="325">
        <v>70</v>
      </c>
      <c r="FW168" s="330" t="e">
        <f t="shared" si="524"/>
        <v>#N/A</v>
      </c>
      <c r="FX168" s="330" t="e">
        <f t="shared" si="525"/>
        <v>#N/A</v>
      </c>
      <c r="FY168" s="330" t="e">
        <f t="shared" si="526"/>
        <v>#N/A</v>
      </c>
      <c r="FZ168" s="330" t="e">
        <f t="shared" si="527"/>
        <v>#N/A</v>
      </c>
      <c r="GA168" s="330" t="e">
        <f t="shared" si="528"/>
        <v>#N/A</v>
      </c>
      <c r="GB168" s="330"/>
      <c r="GC168" s="331">
        <f t="shared" si="658"/>
        <v>0</v>
      </c>
      <c r="GD168" s="325" t="e">
        <f t="shared" si="659"/>
        <v>#N/A</v>
      </c>
      <c r="GE168" s="325">
        <f t="shared" si="660"/>
        <v>0</v>
      </c>
      <c r="GF168" s="325">
        <f t="shared" si="661"/>
        <v>1</v>
      </c>
      <c r="GG168" s="334">
        <f t="shared" si="529"/>
        <v>1778</v>
      </c>
      <c r="GH168" s="325">
        <f t="shared" si="662"/>
        <v>0</v>
      </c>
      <c r="GI168" s="325">
        <f t="shared" si="663"/>
        <v>0</v>
      </c>
      <c r="GJ168" s="325">
        <f t="shared" si="664"/>
        <v>0</v>
      </c>
      <c r="GK168" s="325">
        <f t="shared" si="665"/>
        <v>0</v>
      </c>
      <c r="GL168" s="325">
        <f t="shared" si="666"/>
        <v>0</v>
      </c>
      <c r="GM168" s="331">
        <f t="shared" si="667"/>
        <v>0</v>
      </c>
      <c r="GN168" s="331">
        <f t="shared" si="668"/>
        <v>0</v>
      </c>
      <c r="GO168" s="331">
        <f t="shared" si="669"/>
        <v>0</v>
      </c>
      <c r="GP168" s="331">
        <f t="shared" si="670"/>
        <v>0</v>
      </c>
      <c r="GQ168" s="331">
        <f t="shared" si="671"/>
        <v>0</v>
      </c>
      <c r="GR168" s="331">
        <f t="shared" si="672"/>
        <v>0</v>
      </c>
      <c r="GS168" s="331">
        <f t="shared" si="673"/>
        <v>0</v>
      </c>
      <c r="GT168" s="331">
        <f t="shared" si="674"/>
        <v>0</v>
      </c>
      <c r="GU168" s="331">
        <f t="shared" si="675"/>
        <v>0</v>
      </c>
      <c r="GV168" s="331">
        <f t="shared" si="676"/>
        <v>0</v>
      </c>
      <c r="GW168" s="331">
        <f t="shared" si="677"/>
        <v>0</v>
      </c>
      <c r="GX168" s="331">
        <f t="shared" si="678"/>
        <v>0</v>
      </c>
      <c r="GY168" s="331">
        <f t="shared" si="679"/>
        <v>0</v>
      </c>
      <c r="GZ168" s="331">
        <f t="shared" si="680"/>
        <v>0</v>
      </c>
      <c r="HA168" s="331">
        <f t="shared" si="681"/>
        <v>0</v>
      </c>
      <c r="HB168" s="329"/>
      <c r="HC168" s="325"/>
      <c r="HD168" s="325">
        <f t="shared" si="530"/>
        <v>0</v>
      </c>
      <c r="HE168" s="325">
        <v>70</v>
      </c>
      <c r="HF168" s="330" t="e">
        <f t="shared" si="531"/>
        <v>#N/A</v>
      </c>
      <c r="HG168" s="330" t="e">
        <f t="shared" si="532"/>
        <v>#N/A</v>
      </c>
      <c r="HH168" s="330" t="e">
        <f t="shared" si="533"/>
        <v>#N/A</v>
      </c>
      <c r="HI168" s="330" t="e">
        <f t="shared" si="534"/>
        <v>#N/A</v>
      </c>
      <c r="HJ168" s="330" t="e">
        <f t="shared" si="535"/>
        <v>#N/A</v>
      </c>
      <c r="HK168" s="330"/>
      <c r="HL168" s="331">
        <f t="shared" si="682"/>
        <v>0</v>
      </c>
      <c r="HM168" s="325" t="e">
        <f t="shared" si="683"/>
        <v>#N/A</v>
      </c>
      <c r="HN168" s="325">
        <f t="shared" si="684"/>
        <v>0</v>
      </c>
      <c r="HO168" s="325">
        <f t="shared" si="685"/>
        <v>1</v>
      </c>
      <c r="HP168" s="334">
        <f t="shared" si="536"/>
        <v>1778</v>
      </c>
      <c r="HQ168" s="325">
        <f t="shared" si="686"/>
        <v>0</v>
      </c>
      <c r="HR168" s="325">
        <f t="shared" si="687"/>
        <v>0</v>
      </c>
      <c r="HS168" s="325">
        <f t="shared" si="688"/>
        <v>0</v>
      </c>
      <c r="HT168" s="325">
        <f t="shared" si="689"/>
        <v>0</v>
      </c>
      <c r="HU168" s="325">
        <f t="shared" si="690"/>
        <v>0</v>
      </c>
      <c r="HV168" s="331">
        <f t="shared" si="691"/>
        <v>0</v>
      </c>
      <c r="HW168" s="331">
        <f t="shared" si="692"/>
        <v>0</v>
      </c>
      <c r="HX168" s="331">
        <f t="shared" si="693"/>
        <v>0</v>
      </c>
      <c r="HY168" s="331">
        <f t="shared" si="694"/>
        <v>0</v>
      </c>
      <c r="HZ168" s="331">
        <f t="shared" si="695"/>
        <v>0</v>
      </c>
      <c r="IA168" s="331">
        <f t="shared" si="696"/>
        <v>0</v>
      </c>
      <c r="IB168" s="331">
        <f t="shared" si="697"/>
        <v>0</v>
      </c>
      <c r="IC168" s="331">
        <f t="shared" si="698"/>
        <v>0</v>
      </c>
      <c r="ID168" s="331">
        <f t="shared" si="699"/>
        <v>0</v>
      </c>
      <c r="IE168" s="331">
        <f t="shared" si="700"/>
        <v>0</v>
      </c>
      <c r="IF168" s="331">
        <f t="shared" si="701"/>
        <v>0</v>
      </c>
      <c r="IG168" s="331">
        <f t="shared" si="702"/>
        <v>0</v>
      </c>
      <c r="IH168" s="331">
        <f t="shared" si="703"/>
        <v>0</v>
      </c>
      <c r="II168" s="331">
        <f t="shared" si="704"/>
        <v>0</v>
      </c>
      <c r="IJ168" s="331">
        <f t="shared" si="705"/>
        <v>0</v>
      </c>
      <c r="IK168" s="329"/>
    </row>
    <row r="169" spans="2:245" x14ac:dyDescent="0.3">
      <c r="B169" s="325">
        <f t="shared" si="489"/>
        <v>0</v>
      </c>
      <c r="C169" s="325">
        <v>71</v>
      </c>
      <c r="D169" s="330" t="e">
        <f t="shared" si="490"/>
        <v>#N/A</v>
      </c>
      <c r="E169" s="330" t="e">
        <f t="shared" si="491"/>
        <v>#N/A</v>
      </c>
      <c r="F169" s="330" t="e">
        <f t="shared" si="492"/>
        <v>#N/A</v>
      </c>
      <c r="G169" s="386" t="e">
        <f t="shared" si="537"/>
        <v>#N/A</v>
      </c>
      <c r="H169" s="386" t="e">
        <f t="shared" si="493"/>
        <v>#N/A</v>
      </c>
      <c r="I169" s="330"/>
      <c r="J169" s="331">
        <f t="shared" si="538"/>
        <v>0</v>
      </c>
      <c r="K169" s="325" t="e">
        <f t="shared" si="539"/>
        <v>#N/A</v>
      </c>
      <c r="L169" s="325">
        <f t="shared" si="540"/>
        <v>0</v>
      </c>
      <c r="M169" s="325">
        <f t="shared" si="541"/>
        <v>1</v>
      </c>
      <c r="N169" s="334">
        <f t="shared" si="494"/>
        <v>1803.3999999999999</v>
      </c>
      <c r="O169" s="325">
        <f t="shared" si="542"/>
        <v>0</v>
      </c>
      <c r="P169" s="325">
        <f t="shared" si="543"/>
        <v>0</v>
      </c>
      <c r="Q169" s="325">
        <f t="shared" si="544"/>
        <v>0</v>
      </c>
      <c r="R169" s="325">
        <f t="shared" si="545"/>
        <v>0</v>
      </c>
      <c r="S169" s="325">
        <f t="shared" si="546"/>
        <v>0</v>
      </c>
      <c r="T169" s="331">
        <f t="shared" si="547"/>
        <v>0</v>
      </c>
      <c r="U169" s="331">
        <f t="shared" si="548"/>
        <v>0</v>
      </c>
      <c r="V169" s="331">
        <f t="shared" si="549"/>
        <v>0</v>
      </c>
      <c r="W169" s="331">
        <f t="shared" si="550"/>
        <v>0</v>
      </c>
      <c r="X169" s="331">
        <f t="shared" si="551"/>
        <v>0</v>
      </c>
      <c r="Y169" s="331">
        <f t="shared" si="552"/>
        <v>0</v>
      </c>
      <c r="Z169" s="331">
        <f t="shared" si="553"/>
        <v>0</v>
      </c>
      <c r="AA169" s="331">
        <f t="shared" si="554"/>
        <v>0</v>
      </c>
      <c r="AB169" s="331">
        <f t="shared" si="555"/>
        <v>0</v>
      </c>
      <c r="AC169" s="331">
        <f t="shared" si="556"/>
        <v>0</v>
      </c>
      <c r="AD169" s="331">
        <f t="shared" si="557"/>
        <v>0</v>
      </c>
      <c r="AE169" s="331">
        <f t="shared" si="558"/>
        <v>0</v>
      </c>
      <c r="AF169" s="331">
        <f t="shared" si="559"/>
        <v>0</v>
      </c>
      <c r="AG169" s="331">
        <f t="shared" si="560"/>
        <v>0</v>
      </c>
      <c r="AH169" s="331">
        <f t="shared" si="561"/>
        <v>0</v>
      </c>
      <c r="AI169" s="329"/>
      <c r="AJ169" s="325"/>
      <c r="AK169" s="325">
        <f t="shared" si="495"/>
        <v>0</v>
      </c>
      <c r="AL169" s="325">
        <v>71</v>
      </c>
      <c r="AM169" s="330" t="e">
        <f t="shared" si="496"/>
        <v>#N/A</v>
      </c>
      <c r="AN169" s="330" t="e">
        <f t="shared" si="497"/>
        <v>#N/A</v>
      </c>
      <c r="AO169" s="330" t="e">
        <f t="shared" si="498"/>
        <v>#N/A</v>
      </c>
      <c r="AP169" s="330" t="e">
        <f t="shared" si="499"/>
        <v>#N/A</v>
      </c>
      <c r="AQ169" s="330" t="e">
        <f t="shared" si="500"/>
        <v>#N/A</v>
      </c>
      <c r="AR169" s="330"/>
      <c r="AS169" s="331">
        <f t="shared" si="562"/>
        <v>0</v>
      </c>
      <c r="AT169" s="325" t="e">
        <f t="shared" si="563"/>
        <v>#N/A</v>
      </c>
      <c r="AU169" s="325">
        <f t="shared" si="564"/>
        <v>0</v>
      </c>
      <c r="AV169" s="325">
        <f t="shared" si="565"/>
        <v>1</v>
      </c>
      <c r="AW169" s="334">
        <f t="shared" si="501"/>
        <v>1803.3999999999999</v>
      </c>
      <c r="AX169" s="325">
        <f t="shared" si="566"/>
        <v>0</v>
      </c>
      <c r="AY169" s="325">
        <f t="shared" si="567"/>
        <v>0</v>
      </c>
      <c r="AZ169" s="325">
        <f t="shared" si="568"/>
        <v>0</v>
      </c>
      <c r="BA169" s="325">
        <f t="shared" si="569"/>
        <v>0</v>
      </c>
      <c r="BB169" s="325">
        <f t="shared" si="570"/>
        <v>0</v>
      </c>
      <c r="BC169" s="331">
        <f t="shared" si="571"/>
        <v>0</v>
      </c>
      <c r="BD169" s="331">
        <f t="shared" si="572"/>
        <v>0</v>
      </c>
      <c r="BE169" s="331">
        <f t="shared" si="573"/>
        <v>0</v>
      </c>
      <c r="BF169" s="331">
        <f t="shared" si="574"/>
        <v>0</v>
      </c>
      <c r="BG169" s="331">
        <f t="shared" si="575"/>
        <v>0</v>
      </c>
      <c r="BH169" s="331">
        <f t="shared" si="576"/>
        <v>0</v>
      </c>
      <c r="BI169" s="331">
        <f t="shared" si="577"/>
        <v>0</v>
      </c>
      <c r="BJ169" s="331">
        <f t="shared" si="578"/>
        <v>0</v>
      </c>
      <c r="BK169" s="331">
        <f t="shared" si="579"/>
        <v>0</v>
      </c>
      <c r="BL169" s="331">
        <f t="shared" si="580"/>
        <v>0</v>
      </c>
      <c r="BM169" s="331">
        <f t="shared" si="581"/>
        <v>0</v>
      </c>
      <c r="BN169" s="331">
        <f t="shared" si="582"/>
        <v>0</v>
      </c>
      <c r="BO169" s="331">
        <f t="shared" si="583"/>
        <v>0</v>
      </c>
      <c r="BP169" s="331">
        <f t="shared" si="584"/>
        <v>0</v>
      </c>
      <c r="BQ169" s="331">
        <f t="shared" si="585"/>
        <v>0</v>
      </c>
      <c r="BR169" s="329"/>
      <c r="BS169" s="325"/>
      <c r="BT169" s="325">
        <f t="shared" si="502"/>
        <v>0</v>
      </c>
      <c r="BU169" s="325">
        <v>71</v>
      </c>
      <c r="BV169" s="330" t="e">
        <f t="shared" si="503"/>
        <v>#N/A</v>
      </c>
      <c r="BW169" s="330" t="e">
        <f t="shared" si="504"/>
        <v>#N/A</v>
      </c>
      <c r="BX169" s="330" t="e">
        <f t="shared" si="505"/>
        <v>#N/A</v>
      </c>
      <c r="BY169" s="330" t="e">
        <f t="shared" si="506"/>
        <v>#N/A</v>
      </c>
      <c r="BZ169" s="330" t="e">
        <f t="shared" si="507"/>
        <v>#N/A</v>
      </c>
      <c r="CA169" s="330"/>
      <c r="CB169" s="331">
        <f t="shared" si="586"/>
        <v>0</v>
      </c>
      <c r="CC169" s="325" t="e">
        <f t="shared" si="587"/>
        <v>#N/A</v>
      </c>
      <c r="CD169" s="325">
        <f t="shared" si="588"/>
        <v>0</v>
      </c>
      <c r="CE169" s="325">
        <f t="shared" si="589"/>
        <v>1</v>
      </c>
      <c r="CF169" s="334">
        <f t="shared" si="508"/>
        <v>1803.3999999999999</v>
      </c>
      <c r="CG169" s="325">
        <f t="shared" si="590"/>
        <v>0</v>
      </c>
      <c r="CH169" s="325">
        <f t="shared" si="591"/>
        <v>0</v>
      </c>
      <c r="CI169" s="325">
        <f t="shared" si="592"/>
        <v>0</v>
      </c>
      <c r="CJ169" s="325">
        <f t="shared" si="593"/>
        <v>0</v>
      </c>
      <c r="CK169" s="325">
        <f t="shared" si="594"/>
        <v>0</v>
      </c>
      <c r="CL169" s="331">
        <f t="shared" si="595"/>
        <v>0</v>
      </c>
      <c r="CM169" s="331">
        <f t="shared" si="596"/>
        <v>0</v>
      </c>
      <c r="CN169" s="331">
        <f t="shared" si="597"/>
        <v>0</v>
      </c>
      <c r="CO169" s="331">
        <f t="shared" si="598"/>
        <v>0</v>
      </c>
      <c r="CP169" s="331">
        <f t="shared" si="599"/>
        <v>0</v>
      </c>
      <c r="CQ169" s="331">
        <f t="shared" si="600"/>
        <v>0</v>
      </c>
      <c r="CR169" s="331">
        <f t="shared" si="601"/>
        <v>0</v>
      </c>
      <c r="CS169" s="331">
        <f t="shared" si="602"/>
        <v>0</v>
      </c>
      <c r="CT169" s="331">
        <f t="shared" si="603"/>
        <v>0</v>
      </c>
      <c r="CU169" s="331">
        <f t="shared" si="604"/>
        <v>0</v>
      </c>
      <c r="CV169" s="331">
        <f t="shared" si="605"/>
        <v>0</v>
      </c>
      <c r="CW169" s="331">
        <f t="shared" si="606"/>
        <v>0</v>
      </c>
      <c r="CX169" s="331">
        <f t="shared" si="607"/>
        <v>0</v>
      </c>
      <c r="CY169" s="331">
        <f t="shared" si="608"/>
        <v>0</v>
      </c>
      <c r="CZ169" s="331">
        <f t="shared" si="609"/>
        <v>0</v>
      </c>
      <c r="DA169" s="329"/>
      <c r="DB169" s="325"/>
      <c r="DC169" s="325">
        <f t="shared" si="509"/>
        <v>0</v>
      </c>
      <c r="DD169" s="325">
        <v>71</v>
      </c>
      <c r="DE169" s="330" t="e">
        <f t="shared" si="510"/>
        <v>#N/A</v>
      </c>
      <c r="DF169" s="330" t="e">
        <f t="shared" si="511"/>
        <v>#N/A</v>
      </c>
      <c r="DG169" s="330" t="e">
        <f t="shared" si="512"/>
        <v>#N/A</v>
      </c>
      <c r="DH169" s="330" t="e">
        <f t="shared" si="513"/>
        <v>#N/A</v>
      </c>
      <c r="DI169" s="330" t="e">
        <f t="shared" si="514"/>
        <v>#N/A</v>
      </c>
      <c r="DJ169" s="330"/>
      <c r="DK169" s="331">
        <f t="shared" si="610"/>
        <v>0</v>
      </c>
      <c r="DL169" s="325" t="e">
        <f t="shared" si="611"/>
        <v>#N/A</v>
      </c>
      <c r="DM169" s="325">
        <f t="shared" si="612"/>
        <v>0</v>
      </c>
      <c r="DN169" s="325">
        <f t="shared" si="613"/>
        <v>1</v>
      </c>
      <c r="DO169" s="334">
        <f t="shared" si="515"/>
        <v>1803.3999999999999</v>
      </c>
      <c r="DP169" s="325">
        <f t="shared" si="614"/>
        <v>0</v>
      </c>
      <c r="DQ169" s="325">
        <f t="shared" si="615"/>
        <v>0</v>
      </c>
      <c r="DR169" s="325">
        <f t="shared" si="616"/>
        <v>0</v>
      </c>
      <c r="DS169" s="325">
        <f t="shared" si="617"/>
        <v>0</v>
      </c>
      <c r="DT169" s="325">
        <f t="shared" si="618"/>
        <v>0</v>
      </c>
      <c r="DU169" s="331">
        <f t="shared" si="619"/>
        <v>0</v>
      </c>
      <c r="DV169" s="331">
        <f t="shared" si="620"/>
        <v>0</v>
      </c>
      <c r="DW169" s="331">
        <f t="shared" si="621"/>
        <v>0</v>
      </c>
      <c r="DX169" s="331">
        <f t="shared" si="622"/>
        <v>0</v>
      </c>
      <c r="DY169" s="331">
        <f t="shared" si="623"/>
        <v>0</v>
      </c>
      <c r="DZ169" s="331">
        <f t="shared" si="624"/>
        <v>0</v>
      </c>
      <c r="EA169" s="331">
        <f t="shared" si="625"/>
        <v>0</v>
      </c>
      <c r="EB169" s="331">
        <f t="shared" si="626"/>
        <v>0</v>
      </c>
      <c r="EC169" s="331">
        <f t="shared" si="627"/>
        <v>0</v>
      </c>
      <c r="ED169" s="331">
        <f t="shared" si="628"/>
        <v>0</v>
      </c>
      <c r="EE169" s="331">
        <f t="shared" si="629"/>
        <v>0</v>
      </c>
      <c r="EF169" s="331">
        <f t="shared" si="630"/>
        <v>0</v>
      </c>
      <c r="EG169" s="331">
        <f t="shared" si="631"/>
        <v>0</v>
      </c>
      <c r="EH169" s="331">
        <f t="shared" si="632"/>
        <v>0</v>
      </c>
      <c r="EI169" s="331">
        <f t="shared" si="633"/>
        <v>0</v>
      </c>
      <c r="EJ169" s="329"/>
      <c r="EK169" s="325"/>
      <c r="EL169" s="325">
        <f t="shared" si="516"/>
        <v>0</v>
      </c>
      <c r="EM169" s="325">
        <v>71</v>
      </c>
      <c r="EN169" s="330" t="e">
        <f t="shared" si="517"/>
        <v>#N/A</v>
      </c>
      <c r="EO169" s="330" t="e">
        <f t="shared" si="518"/>
        <v>#N/A</v>
      </c>
      <c r="EP169" s="330" t="e">
        <f t="shared" si="519"/>
        <v>#N/A</v>
      </c>
      <c r="EQ169" s="330" t="e">
        <f t="shared" si="520"/>
        <v>#N/A</v>
      </c>
      <c r="ER169" s="330" t="e">
        <f t="shared" si="521"/>
        <v>#N/A</v>
      </c>
      <c r="ES169" s="330"/>
      <c r="ET169" s="331">
        <f t="shared" si="634"/>
        <v>0</v>
      </c>
      <c r="EU169" s="325" t="e">
        <f t="shared" si="635"/>
        <v>#N/A</v>
      </c>
      <c r="EV169" s="325">
        <f t="shared" si="636"/>
        <v>0</v>
      </c>
      <c r="EW169" s="325">
        <f t="shared" si="637"/>
        <v>1</v>
      </c>
      <c r="EX169" s="334">
        <f t="shared" si="522"/>
        <v>1803.3999999999999</v>
      </c>
      <c r="EY169" s="325">
        <f t="shared" si="638"/>
        <v>0</v>
      </c>
      <c r="EZ169" s="325">
        <f t="shared" si="639"/>
        <v>0</v>
      </c>
      <c r="FA169" s="325">
        <f t="shared" si="640"/>
        <v>0</v>
      </c>
      <c r="FB169" s="325">
        <f t="shared" si="641"/>
        <v>0</v>
      </c>
      <c r="FC169" s="325">
        <f t="shared" si="642"/>
        <v>0</v>
      </c>
      <c r="FD169" s="331">
        <f t="shared" si="643"/>
        <v>0</v>
      </c>
      <c r="FE169" s="331">
        <f t="shared" si="644"/>
        <v>0</v>
      </c>
      <c r="FF169" s="331">
        <f t="shared" si="645"/>
        <v>0</v>
      </c>
      <c r="FG169" s="331">
        <f t="shared" si="646"/>
        <v>0</v>
      </c>
      <c r="FH169" s="331">
        <f t="shared" si="647"/>
        <v>0</v>
      </c>
      <c r="FI169" s="331">
        <f t="shared" si="648"/>
        <v>0</v>
      </c>
      <c r="FJ169" s="331">
        <f t="shared" si="649"/>
        <v>0</v>
      </c>
      <c r="FK169" s="331">
        <f t="shared" si="650"/>
        <v>0</v>
      </c>
      <c r="FL169" s="331">
        <f t="shared" si="651"/>
        <v>0</v>
      </c>
      <c r="FM169" s="331">
        <f t="shared" si="652"/>
        <v>0</v>
      </c>
      <c r="FN169" s="331">
        <f t="shared" si="653"/>
        <v>0</v>
      </c>
      <c r="FO169" s="331">
        <f t="shared" si="654"/>
        <v>0</v>
      </c>
      <c r="FP169" s="331">
        <f t="shared" si="655"/>
        <v>0</v>
      </c>
      <c r="FQ169" s="331">
        <f t="shared" si="656"/>
        <v>0</v>
      </c>
      <c r="FR169" s="331">
        <f t="shared" si="657"/>
        <v>0</v>
      </c>
      <c r="FS169" s="329"/>
      <c r="FT169" s="325"/>
      <c r="FU169" s="325">
        <f t="shared" si="523"/>
        <v>0</v>
      </c>
      <c r="FV169" s="325">
        <v>71</v>
      </c>
      <c r="FW169" s="330" t="e">
        <f t="shared" si="524"/>
        <v>#N/A</v>
      </c>
      <c r="FX169" s="330" t="e">
        <f t="shared" si="525"/>
        <v>#N/A</v>
      </c>
      <c r="FY169" s="330" t="e">
        <f t="shared" si="526"/>
        <v>#N/A</v>
      </c>
      <c r="FZ169" s="330" t="e">
        <f t="shared" si="527"/>
        <v>#N/A</v>
      </c>
      <c r="GA169" s="330" t="e">
        <f t="shared" si="528"/>
        <v>#N/A</v>
      </c>
      <c r="GB169" s="330"/>
      <c r="GC169" s="331">
        <f t="shared" si="658"/>
        <v>0</v>
      </c>
      <c r="GD169" s="325" t="e">
        <f t="shared" si="659"/>
        <v>#N/A</v>
      </c>
      <c r="GE169" s="325">
        <f t="shared" si="660"/>
        <v>0</v>
      </c>
      <c r="GF169" s="325">
        <f t="shared" si="661"/>
        <v>1</v>
      </c>
      <c r="GG169" s="334">
        <f t="shared" si="529"/>
        <v>1803.3999999999999</v>
      </c>
      <c r="GH169" s="325">
        <f t="shared" si="662"/>
        <v>0</v>
      </c>
      <c r="GI169" s="325">
        <f t="shared" si="663"/>
        <v>0</v>
      </c>
      <c r="GJ169" s="325">
        <f t="shared" si="664"/>
        <v>0</v>
      </c>
      <c r="GK169" s="325">
        <f t="shared" si="665"/>
        <v>0</v>
      </c>
      <c r="GL169" s="325">
        <f t="shared" si="666"/>
        <v>0</v>
      </c>
      <c r="GM169" s="331">
        <f t="shared" si="667"/>
        <v>0</v>
      </c>
      <c r="GN169" s="331">
        <f t="shared" si="668"/>
        <v>0</v>
      </c>
      <c r="GO169" s="331">
        <f t="shared" si="669"/>
        <v>0</v>
      </c>
      <c r="GP169" s="331">
        <f t="shared" si="670"/>
        <v>0</v>
      </c>
      <c r="GQ169" s="331">
        <f t="shared" si="671"/>
        <v>0</v>
      </c>
      <c r="GR169" s="331">
        <f t="shared" si="672"/>
        <v>0</v>
      </c>
      <c r="GS169" s="331">
        <f t="shared" si="673"/>
        <v>0</v>
      </c>
      <c r="GT169" s="331">
        <f t="shared" si="674"/>
        <v>0</v>
      </c>
      <c r="GU169" s="331">
        <f t="shared" si="675"/>
        <v>0</v>
      </c>
      <c r="GV169" s="331">
        <f t="shared" si="676"/>
        <v>0</v>
      </c>
      <c r="GW169" s="331">
        <f t="shared" si="677"/>
        <v>0</v>
      </c>
      <c r="GX169" s="331">
        <f t="shared" si="678"/>
        <v>0</v>
      </c>
      <c r="GY169" s="331">
        <f t="shared" si="679"/>
        <v>0</v>
      </c>
      <c r="GZ169" s="331">
        <f t="shared" si="680"/>
        <v>0</v>
      </c>
      <c r="HA169" s="331">
        <f t="shared" si="681"/>
        <v>0</v>
      </c>
      <c r="HB169" s="329"/>
      <c r="HC169" s="325"/>
      <c r="HD169" s="325">
        <f t="shared" si="530"/>
        <v>0</v>
      </c>
      <c r="HE169" s="325">
        <v>71</v>
      </c>
      <c r="HF169" s="330" t="e">
        <f t="shared" si="531"/>
        <v>#N/A</v>
      </c>
      <c r="HG169" s="330" t="e">
        <f t="shared" si="532"/>
        <v>#N/A</v>
      </c>
      <c r="HH169" s="330" t="e">
        <f t="shared" si="533"/>
        <v>#N/A</v>
      </c>
      <c r="HI169" s="330" t="e">
        <f t="shared" si="534"/>
        <v>#N/A</v>
      </c>
      <c r="HJ169" s="330" t="e">
        <f t="shared" si="535"/>
        <v>#N/A</v>
      </c>
      <c r="HK169" s="330"/>
      <c r="HL169" s="331">
        <f t="shared" si="682"/>
        <v>0</v>
      </c>
      <c r="HM169" s="325" t="e">
        <f t="shared" si="683"/>
        <v>#N/A</v>
      </c>
      <c r="HN169" s="325">
        <f t="shared" si="684"/>
        <v>0</v>
      </c>
      <c r="HO169" s="325">
        <f t="shared" si="685"/>
        <v>1</v>
      </c>
      <c r="HP169" s="334">
        <f t="shared" si="536"/>
        <v>1803.3999999999999</v>
      </c>
      <c r="HQ169" s="325">
        <f t="shared" si="686"/>
        <v>0</v>
      </c>
      <c r="HR169" s="325">
        <f t="shared" si="687"/>
        <v>0</v>
      </c>
      <c r="HS169" s="325">
        <f t="shared" si="688"/>
        <v>0</v>
      </c>
      <c r="HT169" s="325">
        <f t="shared" si="689"/>
        <v>0</v>
      </c>
      <c r="HU169" s="325">
        <f t="shared" si="690"/>
        <v>0</v>
      </c>
      <c r="HV169" s="331">
        <f t="shared" si="691"/>
        <v>0</v>
      </c>
      <c r="HW169" s="331">
        <f t="shared" si="692"/>
        <v>0</v>
      </c>
      <c r="HX169" s="331">
        <f t="shared" si="693"/>
        <v>0</v>
      </c>
      <c r="HY169" s="331">
        <f t="shared" si="694"/>
        <v>0</v>
      </c>
      <c r="HZ169" s="331">
        <f t="shared" si="695"/>
        <v>0</v>
      </c>
      <c r="IA169" s="331">
        <f t="shared" si="696"/>
        <v>0</v>
      </c>
      <c r="IB169" s="331">
        <f t="shared" si="697"/>
        <v>0</v>
      </c>
      <c r="IC169" s="331">
        <f t="shared" si="698"/>
        <v>0</v>
      </c>
      <c r="ID169" s="331">
        <f t="shared" si="699"/>
        <v>0</v>
      </c>
      <c r="IE169" s="331">
        <f t="shared" si="700"/>
        <v>0</v>
      </c>
      <c r="IF169" s="331">
        <f t="shared" si="701"/>
        <v>0</v>
      </c>
      <c r="IG169" s="331">
        <f t="shared" si="702"/>
        <v>0</v>
      </c>
      <c r="IH169" s="331">
        <f t="shared" si="703"/>
        <v>0</v>
      </c>
      <c r="II169" s="331">
        <f t="shared" si="704"/>
        <v>0</v>
      </c>
      <c r="IJ169" s="331">
        <f t="shared" si="705"/>
        <v>0</v>
      </c>
      <c r="IK169" s="329"/>
    </row>
    <row r="170" spans="2:245" x14ac:dyDescent="0.3">
      <c r="B170" s="325">
        <f t="shared" si="489"/>
        <v>0</v>
      </c>
      <c r="C170" s="325">
        <v>72</v>
      </c>
      <c r="D170" s="330" t="e">
        <f t="shared" si="490"/>
        <v>#N/A</v>
      </c>
      <c r="E170" s="330" t="e">
        <f t="shared" si="491"/>
        <v>#N/A</v>
      </c>
      <c r="F170" s="330" t="e">
        <f t="shared" si="492"/>
        <v>#N/A</v>
      </c>
      <c r="G170" s="386" t="e">
        <f t="shared" si="537"/>
        <v>#N/A</v>
      </c>
      <c r="H170" s="386" t="e">
        <f t="shared" si="493"/>
        <v>#N/A</v>
      </c>
      <c r="I170" s="330"/>
      <c r="J170" s="331">
        <f t="shared" si="538"/>
        <v>0</v>
      </c>
      <c r="K170" s="325" t="e">
        <f t="shared" si="539"/>
        <v>#N/A</v>
      </c>
      <c r="L170" s="325">
        <f t="shared" si="540"/>
        <v>0</v>
      </c>
      <c r="M170" s="325">
        <f t="shared" si="541"/>
        <v>1</v>
      </c>
      <c r="N170" s="334">
        <f t="shared" si="494"/>
        <v>1828.8</v>
      </c>
      <c r="O170" s="325">
        <f t="shared" si="542"/>
        <v>0</v>
      </c>
      <c r="P170" s="325">
        <f t="shared" si="543"/>
        <v>0</v>
      </c>
      <c r="Q170" s="325">
        <f t="shared" si="544"/>
        <v>0</v>
      </c>
      <c r="R170" s="325">
        <f t="shared" si="545"/>
        <v>0</v>
      </c>
      <c r="S170" s="325">
        <f t="shared" si="546"/>
        <v>0</v>
      </c>
      <c r="T170" s="331">
        <f t="shared" si="547"/>
        <v>0</v>
      </c>
      <c r="U170" s="331">
        <f t="shared" si="548"/>
        <v>0</v>
      </c>
      <c r="V170" s="331">
        <f t="shared" si="549"/>
        <v>0</v>
      </c>
      <c r="W170" s="331">
        <f t="shared" si="550"/>
        <v>0</v>
      </c>
      <c r="X170" s="331">
        <f t="shared" si="551"/>
        <v>0</v>
      </c>
      <c r="Y170" s="331">
        <f t="shared" si="552"/>
        <v>0</v>
      </c>
      <c r="Z170" s="331">
        <f t="shared" si="553"/>
        <v>0</v>
      </c>
      <c r="AA170" s="331">
        <f t="shared" si="554"/>
        <v>0</v>
      </c>
      <c r="AB170" s="331">
        <f t="shared" si="555"/>
        <v>0</v>
      </c>
      <c r="AC170" s="331">
        <f t="shared" si="556"/>
        <v>0</v>
      </c>
      <c r="AD170" s="331">
        <f t="shared" si="557"/>
        <v>0</v>
      </c>
      <c r="AE170" s="331">
        <f t="shared" si="558"/>
        <v>0</v>
      </c>
      <c r="AF170" s="331">
        <f t="shared" si="559"/>
        <v>0</v>
      </c>
      <c r="AG170" s="331">
        <f t="shared" si="560"/>
        <v>0</v>
      </c>
      <c r="AH170" s="331">
        <f t="shared" si="561"/>
        <v>0</v>
      </c>
      <c r="AI170" s="329"/>
      <c r="AJ170" s="325"/>
      <c r="AK170" s="325">
        <f t="shared" si="495"/>
        <v>0</v>
      </c>
      <c r="AL170" s="325">
        <v>72</v>
      </c>
      <c r="AM170" s="330" t="e">
        <f t="shared" si="496"/>
        <v>#N/A</v>
      </c>
      <c r="AN170" s="330" t="e">
        <f t="shared" si="497"/>
        <v>#N/A</v>
      </c>
      <c r="AO170" s="330" t="e">
        <f t="shared" si="498"/>
        <v>#N/A</v>
      </c>
      <c r="AP170" s="330" t="e">
        <f t="shared" si="499"/>
        <v>#N/A</v>
      </c>
      <c r="AQ170" s="330" t="e">
        <f t="shared" si="500"/>
        <v>#N/A</v>
      </c>
      <c r="AR170" s="330"/>
      <c r="AS170" s="331">
        <f t="shared" si="562"/>
        <v>0</v>
      </c>
      <c r="AT170" s="325" t="e">
        <f t="shared" si="563"/>
        <v>#N/A</v>
      </c>
      <c r="AU170" s="325">
        <f t="shared" si="564"/>
        <v>0</v>
      </c>
      <c r="AV170" s="325">
        <f t="shared" si="565"/>
        <v>1</v>
      </c>
      <c r="AW170" s="334">
        <f t="shared" si="501"/>
        <v>1828.8</v>
      </c>
      <c r="AX170" s="325">
        <f t="shared" si="566"/>
        <v>0</v>
      </c>
      <c r="AY170" s="325">
        <f t="shared" si="567"/>
        <v>0</v>
      </c>
      <c r="AZ170" s="325">
        <f t="shared" si="568"/>
        <v>0</v>
      </c>
      <c r="BA170" s="325">
        <f t="shared" si="569"/>
        <v>0</v>
      </c>
      <c r="BB170" s="325">
        <f t="shared" si="570"/>
        <v>0</v>
      </c>
      <c r="BC170" s="331">
        <f t="shared" si="571"/>
        <v>0</v>
      </c>
      <c r="BD170" s="331">
        <f t="shared" si="572"/>
        <v>0</v>
      </c>
      <c r="BE170" s="331">
        <f t="shared" si="573"/>
        <v>0</v>
      </c>
      <c r="BF170" s="331">
        <f t="shared" si="574"/>
        <v>0</v>
      </c>
      <c r="BG170" s="331">
        <f t="shared" si="575"/>
        <v>0</v>
      </c>
      <c r="BH170" s="331">
        <f t="shared" si="576"/>
        <v>0</v>
      </c>
      <c r="BI170" s="331">
        <f t="shared" si="577"/>
        <v>0</v>
      </c>
      <c r="BJ170" s="331">
        <f t="shared" si="578"/>
        <v>0</v>
      </c>
      <c r="BK170" s="331">
        <f t="shared" si="579"/>
        <v>0</v>
      </c>
      <c r="BL170" s="331">
        <f t="shared" si="580"/>
        <v>0</v>
      </c>
      <c r="BM170" s="331">
        <f t="shared" si="581"/>
        <v>0</v>
      </c>
      <c r="BN170" s="331">
        <f t="shared" si="582"/>
        <v>0</v>
      </c>
      <c r="BO170" s="331">
        <f t="shared" si="583"/>
        <v>0</v>
      </c>
      <c r="BP170" s="331">
        <f t="shared" si="584"/>
        <v>0</v>
      </c>
      <c r="BQ170" s="331">
        <f t="shared" si="585"/>
        <v>0</v>
      </c>
      <c r="BR170" s="329"/>
      <c r="BS170" s="325"/>
      <c r="BT170" s="325">
        <f t="shared" si="502"/>
        <v>0</v>
      </c>
      <c r="BU170" s="325">
        <v>72</v>
      </c>
      <c r="BV170" s="330" t="e">
        <f t="shared" si="503"/>
        <v>#N/A</v>
      </c>
      <c r="BW170" s="330" t="e">
        <f t="shared" si="504"/>
        <v>#N/A</v>
      </c>
      <c r="BX170" s="330" t="e">
        <f t="shared" si="505"/>
        <v>#N/A</v>
      </c>
      <c r="BY170" s="330" t="e">
        <f t="shared" si="506"/>
        <v>#N/A</v>
      </c>
      <c r="BZ170" s="330" t="e">
        <f t="shared" si="507"/>
        <v>#N/A</v>
      </c>
      <c r="CA170" s="330"/>
      <c r="CB170" s="331">
        <f t="shared" si="586"/>
        <v>0</v>
      </c>
      <c r="CC170" s="325" t="e">
        <f t="shared" si="587"/>
        <v>#N/A</v>
      </c>
      <c r="CD170" s="325">
        <f t="shared" si="588"/>
        <v>0</v>
      </c>
      <c r="CE170" s="325">
        <f t="shared" si="589"/>
        <v>1</v>
      </c>
      <c r="CF170" s="334">
        <f t="shared" si="508"/>
        <v>1828.8</v>
      </c>
      <c r="CG170" s="325">
        <f t="shared" si="590"/>
        <v>0</v>
      </c>
      <c r="CH170" s="325">
        <f t="shared" si="591"/>
        <v>0</v>
      </c>
      <c r="CI170" s="325">
        <f t="shared" si="592"/>
        <v>0</v>
      </c>
      <c r="CJ170" s="325">
        <f t="shared" si="593"/>
        <v>0</v>
      </c>
      <c r="CK170" s="325">
        <f t="shared" si="594"/>
        <v>0</v>
      </c>
      <c r="CL170" s="331">
        <f t="shared" si="595"/>
        <v>0</v>
      </c>
      <c r="CM170" s="331">
        <f t="shared" si="596"/>
        <v>0</v>
      </c>
      <c r="CN170" s="331">
        <f t="shared" si="597"/>
        <v>0</v>
      </c>
      <c r="CO170" s="331">
        <f t="shared" si="598"/>
        <v>0</v>
      </c>
      <c r="CP170" s="331">
        <f t="shared" si="599"/>
        <v>0</v>
      </c>
      <c r="CQ170" s="331">
        <f t="shared" si="600"/>
        <v>0</v>
      </c>
      <c r="CR170" s="331">
        <f t="shared" si="601"/>
        <v>0</v>
      </c>
      <c r="CS170" s="331">
        <f t="shared" si="602"/>
        <v>0</v>
      </c>
      <c r="CT170" s="331">
        <f t="shared" si="603"/>
        <v>0</v>
      </c>
      <c r="CU170" s="331">
        <f t="shared" si="604"/>
        <v>0</v>
      </c>
      <c r="CV170" s="331">
        <f t="shared" si="605"/>
        <v>0</v>
      </c>
      <c r="CW170" s="331">
        <f t="shared" si="606"/>
        <v>0</v>
      </c>
      <c r="CX170" s="331">
        <f t="shared" si="607"/>
        <v>0</v>
      </c>
      <c r="CY170" s="331">
        <f t="shared" si="608"/>
        <v>0</v>
      </c>
      <c r="CZ170" s="331">
        <f t="shared" si="609"/>
        <v>0</v>
      </c>
      <c r="DA170" s="329"/>
      <c r="DB170" s="325"/>
      <c r="DC170" s="325">
        <f t="shared" si="509"/>
        <v>0</v>
      </c>
      <c r="DD170" s="325">
        <v>72</v>
      </c>
      <c r="DE170" s="330" t="e">
        <f t="shared" si="510"/>
        <v>#N/A</v>
      </c>
      <c r="DF170" s="330" t="e">
        <f t="shared" si="511"/>
        <v>#N/A</v>
      </c>
      <c r="DG170" s="330" t="e">
        <f t="shared" si="512"/>
        <v>#N/A</v>
      </c>
      <c r="DH170" s="330" t="e">
        <f t="shared" si="513"/>
        <v>#N/A</v>
      </c>
      <c r="DI170" s="330" t="e">
        <f t="shared" si="514"/>
        <v>#N/A</v>
      </c>
      <c r="DJ170" s="330"/>
      <c r="DK170" s="331">
        <f t="shared" si="610"/>
        <v>0</v>
      </c>
      <c r="DL170" s="325" t="e">
        <f t="shared" si="611"/>
        <v>#N/A</v>
      </c>
      <c r="DM170" s="325">
        <f t="shared" si="612"/>
        <v>0</v>
      </c>
      <c r="DN170" s="325">
        <f t="shared" si="613"/>
        <v>1</v>
      </c>
      <c r="DO170" s="334">
        <f t="shared" si="515"/>
        <v>1828.8</v>
      </c>
      <c r="DP170" s="325">
        <f t="shared" si="614"/>
        <v>0</v>
      </c>
      <c r="DQ170" s="325">
        <f t="shared" si="615"/>
        <v>0</v>
      </c>
      <c r="DR170" s="325">
        <f t="shared" si="616"/>
        <v>0</v>
      </c>
      <c r="DS170" s="325">
        <f t="shared" si="617"/>
        <v>0</v>
      </c>
      <c r="DT170" s="325">
        <f t="shared" si="618"/>
        <v>0</v>
      </c>
      <c r="DU170" s="331">
        <f t="shared" si="619"/>
        <v>0</v>
      </c>
      <c r="DV170" s="331">
        <f t="shared" si="620"/>
        <v>0</v>
      </c>
      <c r="DW170" s="331">
        <f t="shared" si="621"/>
        <v>0</v>
      </c>
      <c r="DX170" s="331">
        <f t="shared" si="622"/>
        <v>0</v>
      </c>
      <c r="DY170" s="331">
        <f t="shared" si="623"/>
        <v>0</v>
      </c>
      <c r="DZ170" s="331">
        <f t="shared" si="624"/>
        <v>0</v>
      </c>
      <c r="EA170" s="331">
        <f t="shared" si="625"/>
        <v>0</v>
      </c>
      <c r="EB170" s="331">
        <f t="shared" si="626"/>
        <v>0</v>
      </c>
      <c r="EC170" s="331">
        <f t="shared" si="627"/>
        <v>0</v>
      </c>
      <c r="ED170" s="331">
        <f t="shared" si="628"/>
        <v>0</v>
      </c>
      <c r="EE170" s="331">
        <f t="shared" si="629"/>
        <v>0</v>
      </c>
      <c r="EF170" s="331">
        <f t="shared" si="630"/>
        <v>0</v>
      </c>
      <c r="EG170" s="331">
        <f t="shared" si="631"/>
        <v>0</v>
      </c>
      <c r="EH170" s="331">
        <f t="shared" si="632"/>
        <v>0</v>
      </c>
      <c r="EI170" s="331">
        <f t="shared" si="633"/>
        <v>0</v>
      </c>
      <c r="EJ170" s="329"/>
      <c r="EK170" s="325"/>
      <c r="EL170" s="325">
        <f t="shared" si="516"/>
        <v>0</v>
      </c>
      <c r="EM170" s="325">
        <v>72</v>
      </c>
      <c r="EN170" s="330" t="e">
        <f t="shared" si="517"/>
        <v>#N/A</v>
      </c>
      <c r="EO170" s="330" t="e">
        <f t="shared" si="518"/>
        <v>#N/A</v>
      </c>
      <c r="EP170" s="330" t="e">
        <f t="shared" si="519"/>
        <v>#N/A</v>
      </c>
      <c r="EQ170" s="330" t="e">
        <f t="shared" si="520"/>
        <v>#N/A</v>
      </c>
      <c r="ER170" s="330" t="e">
        <f t="shared" si="521"/>
        <v>#N/A</v>
      </c>
      <c r="ES170" s="330"/>
      <c r="ET170" s="331">
        <f t="shared" si="634"/>
        <v>0</v>
      </c>
      <c r="EU170" s="325" t="e">
        <f t="shared" si="635"/>
        <v>#N/A</v>
      </c>
      <c r="EV170" s="325">
        <f t="shared" si="636"/>
        <v>0</v>
      </c>
      <c r="EW170" s="325">
        <f t="shared" si="637"/>
        <v>1</v>
      </c>
      <c r="EX170" s="334">
        <f t="shared" si="522"/>
        <v>1828.8</v>
      </c>
      <c r="EY170" s="325">
        <f t="shared" si="638"/>
        <v>0</v>
      </c>
      <c r="EZ170" s="325">
        <f t="shared" si="639"/>
        <v>0</v>
      </c>
      <c r="FA170" s="325">
        <f t="shared" si="640"/>
        <v>0</v>
      </c>
      <c r="FB170" s="325">
        <f t="shared" si="641"/>
        <v>0</v>
      </c>
      <c r="FC170" s="325">
        <f t="shared" si="642"/>
        <v>0</v>
      </c>
      <c r="FD170" s="331">
        <f t="shared" si="643"/>
        <v>0</v>
      </c>
      <c r="FE170" s="331">
        <f t="shared" si="644"/>
        <v>0</v>
      </c>
      <c r="FF170" s="331">
        <f t="shared" si="645"/>
        <v>0</v>
      </c>
      <c r="FG170" s="331">
        <f t="shared" si="646"/>
        <v>0</v>
      </c>
      <c r="FH170" s="331">
        <f t="shared" si="647"/>
        <v>0</v>
      </c>
      <c r="FI170" s="331">
        <f t="shared" si="648"/>
        <v>0</v>
      </c>
      <c r="FJ170" s="331">
        <f t="shared" si="649"/>
        <v>0</v>
      </c>
      <c r="FK170" s="331">
        <f t="shared" si="650"/>
        <v>0</v>
      </c>
      <c r="FL170" s="331">
        <f t="shared" si="651"/>
        <v>0</v>
      </c>
      <c r="FM170" s="331">
        <f t="shared" si="652"/>
        <v>0</v>
      </c>
      <c r="FN170" s="331">
        <f t="shared" si="653"/>
        <v>0</v>
      </c>
      <c r="FO170" s="331">
        <f t="shared" si="654"/>
        <v>0</v>
      </c>
      <c r="FP170" s="331">
        <f t="shared" si="655"/>
        <v>0</v>
      </c>
      <c r="FQ170" s="331">
        <f t="shared" si="656"/>
        <v>0</v>
      </c>
      <c r="FR170" s="331">
        <f t="shared" si="657"/>
        <v>0</v>
      </c>
      <c r="FS170" s="329"/>
      <c r="FT170" s="325"/>
      <c r="FU170" s="325">
        <f t="shared" si="523"/>
        <v>0</v>
      </c>
      <c r="FV170" s="325">
        <v>72</v>
      </c>
      <c r="FW170" s="330" t="e">
        <f t="shared" si="524"/>
        <v>#N/A</v>
      </c>
      <c r="FX170" s="330" t="e">
        <f t="shared" si="525"/>
        <v>#N/A</v>
      </c>
      <c r="FY170" s="330" t="e">
        <f t="shared" si="526"/>
        <v>#N/A</v>
      </c>
      <c r="FZ170" s="330" t="e">
        <f t="shared" si="527"/>
        <v>#N/A</v>
      </c>
      <c r="GA170" s="330" t="e">
        <f t="shared" si="528"/>
        <v>#N/A</v>
      </c>
      <c r="GB170" s="330"/>
      <c r="GC170" s="331">
        <f t="shared" si="658"/>
        <v>0</v>
      </c>
      <c r="GD170" s="325" t="e">
        <f t="shared" si="659"/>
        <v>#N/A</v>
      </c>
      <c r="GE170" s="325">
        <f t="shared" si="660"/>
        <v>0</v>
      </c>
      <c r="GF170" s="325">
        <f t="shared" si="661"/>
        <v>1</v>
      </c>
      <c r="GG170" s="334">
        <f t="shared" si="529"/>
        <v>1828.8</v>
      </c>
      <c r="GH170" s="325">
        <f t="shared" si="662"/>
        <v>0</v>
      </c>
      <c r="GI170" s="325">
        <f t="shared" si="663"/>
        <v>0</v>
      </c>
      <c r="GJ170" s="325">
        <f t="shared" si="664"/>
        <v>0</v>
      </c>
      <c r="GK170" s="325">
        <f t="shared" si="665"/>
        <v>0</v>
      </c>
      <c r="GL170" s="325">
        <f t="shared" si="666"/>
        <v>0</v>
      </c>
      <c r="GM170" s="331">
        <f t="shared" si="667"/>
        <v>0</v>
      </c>
      <c r="GN170" s="331">
        <f t="shared" si="668"/>
        <v>0</v>
      </c>
      <c r="GO170" s="331">
        <f t="shared" si="669"/>
        <v>0</v>
      </c>
      <c r="GP170" s="331">
        <f t="shared" si="670"/>
        <v>0</v>
      </c>
      <c r="GQ170" s="331">
        <f t="shared" si="671"/>
        <v>0</v>
      </c>
      <c r="GR170" s="331">
        <f t="shared" si="672"/>
        <v>0</v>
      </c>
      <c r="GS170" s="331">
        <f t="shared" si="673"/>
        <v>0</v>
      </c>
      <c r="GT170" s="331">
        <f t="shared" si="674"/>
        <v>0</v>
      </c>
      <c r="GU170" s="331">
        <f t="shared" si="675"/>
        <v>0</v>
      </c>
      <c r="GV170" s="331">
        <f t="shared" si="676"/>
        <v>0</v>
      </c>
      <c r="GW170" s="331">
        <f t="shared" si="677"/>
        <v>0</v>
      </c>
      <c r="GX170" s="331">
        <f t="shared" si="678"/>
        <v>0</v>
      </c>
      <c r="GY170" s="331">
        <f t="shared" si="679"/>
        <v>0</v>
      </c>
      <c r="GZ170" s="331">
        <f t="shared" si="680"/>
        <v>0</v>
      </c>
      <c r="HA170" s="331">
        <f t="shared" si="681"/>
        <v>0</v>
      </c>
      <c r="HB170" s="329"/>
      <c r="HC170" s="325"/>
      <c r="HD170" s="325">
        <f t="shared" si="530"/>
        <v>0</v>
      </c>
      <c r="HE170" s="325">
        <v>72</v>
      </c>
      <c r="HF170" s="330" t="e">
        <f t="shared" si="531"/>
        <v>#N/A</v>
      </c>
      <c r="HG170" s="330" t="e">
        <f t="shared" si="532"/>
        <v>#N/A</v>
      </c>
      <c r="HH170" s="330" t="e">
        <f t="shared" si="533"/>
        <v>#N/A</v>
      </c>
      <c r="HI170" s="330" t="e">
        <f t="shared" si="534"/>
        <v>#N/A</v>
      </c>
      <c r="HJ170" s="330" t="e">
        <f t="shared" si="535"/>
        <v>#N/A</v>
      </c>
      <c r="HK170" s="330"/>
      <c r="HL170" s="331">
        <f t="shared" si="682"/>
        <v>0</v>
      </c>
      <c r="HM170" s="325" t="e">
        <f t="shared" si="683"/>
        <v>#N/A</v>
      </c>
      <c r="HN170" s="325">
        <f t="shared" si="684"/>
        <v>0</v>
      </c>
      <c r="HO170" s="325">
        <f t="shared" si="685"/>
        <v>1</v>
      </c>
      <c r="HP170" s="334">
        <f t="shared" si="536"/>
        <v>1828.8</v>
      </c>
      <c r="HQ170" s="325">
        <f t="shared" si="686"/>
        <v>0</v>
      </c>
      <c r="HR170" s="325">
        <f t="shared" si="687"/>
        <v>0</v>
      </c>
      <c r="HS170" s="325">
        <f t="shared" si="688"/>
        <v>0</v>
      </c>
      <c r="HT170" s="325">
        <f t="shared" si="689"/>
        <v>0</v>
      </c>
      <c r="HU170" s="325">
        <f t="shared" si="690"/>
        <v>0</v>
      </c>
      <c r="HV170" s="331">
        <f t="shared" si="691"/>
        <v>0</v>
      </c>
      <c r="HW170" s="331">
        <f t="shared" si="692"/>
        <v>0</v>
      </c>
      <c r="HX170" s="331">
        <f t="shared" si="693"/>
        <v>0</v>
      </c>
      <c r="HY170" s="331">
        <f t="shared" si="694"/>
        <v>0</v>
      </c>
      <c r="HZ170" s="331">
        <f t="shared" si="695"/>
        <v>0</v>
      </c>
      <c r="IA170" s="331">
        <f t="shared" si="696"/>
        <v>0</v>
      </c>
      <c r="IB170" s="331">
        <f t="shared" si="697"/>
        <v>0</v>
      </c>
      <c r="IC170" s="331">
        <f t="shared" si="698"/>
        <v>0</v>
      </c>
      <c r="ID170" s="331">
        <f t="shared" si="699"/>
        <v>0</v>
      </c>
      <c r="IE170" s="331">
        <f t="shared" si="700"/>
        <v>0</v>
      </c>
      <c r="IF170" s="331">
        <f t="shared" si="701"/>
        <v>0</v>
      </c>
      <c r="IG170" s="331">
        <f t="shared" si="702"/>
        <v>0</v>
      </c>
      <c r="IH170" s="331">
        <f t="shared" si="703"/>
        <v>0</v>
      </c>
      <c r="II170" s="331">
        <f t="shared" si="704"/>
        <v>0</v>
      </c>
      <c r="IJ170" s="331">
        <f t="shared" si="705"/>
        <v>0</v>
      </c>
      <c r="IK170" s="329"/>
    </row>
    <row r="171" spans="2:245" x14ac:dyDescent="0.3">
      <c r="B171" s="325">
        <f t="shared" si="489"/>
        <v>0</v>
      </c>
      <c r="C171" s="325">
        <v>73</v>
      </c>
      <c r="D171" s="330" t="e">
        <f t="shared" si="490"/>
        <v>#N/A</v>
      </c>
      <c r="E171" s="330" t="e">
        <f t="shared" si="491"/>
        <v>#N/A</v>
      </c>
      <c r="F171" s="330" t="e">
        <f t="shared" si="492"/>
        <v>#N/A</v>
      </c>
      <c r="G171" s="386" t="e">
        <f t="shared" si="537"/>
        <v>#N/A</v>
      </c>
      <c r="H171" s="386" t="e">
        <f t="shared" si="493"/>
        <v>#N/A</v>
      </c>
      <c r="I171" s="330"/>
      <c r="J171" s="331">
        <f t="shared" si="538"/>
        <v>0</v>
      </c>
      <c r="K171" s="325" t="e">
        <f t="shared" si="539"/>
        <v>#N/A</v>
      </c>
      <c r="L171" s="325">
        <f t="shared" si="540"/>
        <v>0</v>
      </c>
      <c r="M171" s="325">
        <f t="shared" si="541"/>
        <v>1</v>
      </c>
      <c r="N171" s="334">
        <f t="shared" si="494"/>
        <v>1854.1999999999998</v>
      </c>
      <c r="O171" s="325">
        <f t="shared" si="542"/>
        <v>0</v>
      </c>
      <c r="P171" s="325">
        <f t="shared" si="543"/>
        <v>0</v>
      </c>
      <c r="Q171" s="325">
        <f t="shared" si="544"/>
        <v>0</v>
      </c>
      <c r="R171" s="325">
        <f t="shared" si="545"/>
        <v>0</v>
      </c>
      <c r="S171" s="325">
        <f t="shared" si="546"/>
        <v>0</v>
      </c>
      <c r="T171" s="331">
        <f t="shared" si="547"/>
        <v>0</v>
      </c>
      <c r="U171" s="331">
        <f t="shared" si="548"/>
        <v>0</v>
      </c>
      <c r="V171" s="331">
        <f t="shared" si="549"/>
        <v>0</v>
      </c>
      <c r="W171" s="331">
        <f t="shared" si="550"/>
        <v>0</v>
      </c>
      <c r="X171" s="331">
        <f t="shared" si="551"/>
        <v>0</v>
      </c>
      <c r="Y171" s="331">
        <f t="shared" si="552"/>
        <v>0</v>
      </c>
      <c r="Z171" s="331">
        <f t="shared" si="553"/>
        <v>0</v>
      </c>
      <c r="AA171" s="331">
        <f t="shared" si="554"/>
        <v>0</v>
      </c>
      <c r="AB171" s="331">
        <f t="shared" si="555"/>
        <v>0</v>
      </c>
      <c r="AC171" s="331">
        <f t="shared" si="556"/>
        <v>0</v>
      </c>
      <c r="AD171" s="331">
        <f t="shared" si="557"/>
        <v>0</v>
      </c>
      <c r="AE171" s="331">
        <f t="shared" si="558"/>
        <v>0</v>
      </c>
      <c r="AF171" s="331">
        <f t="shared" si="559"/>
        <v>0</v>
      </c>
      <c r="AG171" s="331">
        <f t="shared" si="560"/>
        <v>0</v>
      </c>
      <c r="AH171" s="331">
        <f t="shared" si="561"/>
        <v>0</v>
      </c>
      <c r="AI171" s="329"/>
      <c r="AJ171" s="325"/>
      <c r="AK171" s="325">
        <f t="shared" si="495"/>
        <v>0</v>
      </c>
      <c r="AL171" s="325">
        <v>73</v>
      </c>
      <c r="AM171" s="330" t="e">
        <f t="shared" si="496"/>
        <v>#N/A</v>
      </c>
      <c r="AN171" s="330" t="e">
        <f t="shared" si="497"/>
        <v>#N/A</v>
      </c>
      <c r="AO171" s="330" t="e">
        <f t="shared" si="498"/>
        <v>#N/A</v>
      </c>
      <c r="AP171" s="330" t="e">
        <f t="shared" si="499"/>
        <v>#N/A</v>
      </c>
      <c r="AQ171" s="330" t="e">
        <f t="shared" si="500"/>
        <v>#N/A</v>
      </c>
      <c r="AR171" s="330"/>
      <c r="AS171" s="331">
        <f t="shared" si="562"/>
        <v>0</v>
      </c>
      <c r="AT171" s="325" t="e">
        <f t="shared" si="563"/>
        <v>#N/A</v>
      </c>
      <c r="AU171" s="325">
        <f t="shared" si="564"/>
        <v>0</v>
      </c>
      <c r="AV171" s="325">
        <f t="shared" si="565"/>
        <v>1</v>
      </c>
      <c r="AW171" s="334">
        <f t="shared" si="501"/>
        <v>1854.1999999999998</v>
      </c>
      <c r="AX171" s="325">
        <f t="shared" si="566"/>
        <v>0</v>
      </c>
      <c r="AY171" s="325">
        <f t="shared" si="567"/>
        <v>0</v>
      </c>
      <c r="AZ171" s="325">
        <f t="shared" si="568"/>
        <v>0</v>
      </c>
      <c r="BA171" s="325">
        <f t="shared" si="569"/>
        <v>0</v>
      </c>
      <c r="BB171" s="325">
        <f t="shared" si="570"/>
        <v>0</v>
      </c>
      <c r="BC171" s="331">
        <f t="shared" si="571"/>
        <v>0</v>
      </c>
      <c r="BD171" s="331">
        <f t="shared" si="572"/>
        <v>0</v>
      </c>
      <c r="BE171" s="331">
        <f t="shared" si="573"/>
        <v>0</v>
      </c>
      <c r="BF171" s="331">
        <f t="shared" si="574"/>
        <v>0</v>
      </c>
      <c r="BG171" s="331">
        <f t="shared" si="575"/>
        <v>0</v>
      </c>
      <c r="BH171" s="331">
        <f t="shared" si="576"/>
        <v>0</v>
      </c>
      <c r="BI171" s="331">
        <f t="shared" si="577"/>
        <v>0</v>
      </c>
      <c r="BJ171" s="331">
        <f t="shared" si="578"/>
        <v>0</v>
      </c>
      <c r="BK171" s="331">
        <f t="shared" si="579"/>
        <v>0</v>
      </c>
      <c r="BL171" s="331">
        <f t="shared" si="580"/>
        <v>0</v>
      </c>
      <c r="BM171" s="331">
        <f t="shared" si="581"/>
        <v>0</v>
      </c>
      <c r="BN171" s="331">
        <f t="shared" si="582"/>
        <v>0</v>
      </c>
      <c r="BO171" s="331">
        <f t="shared" si="583"/>
        <v>0</v>
      </c>
      <c r="BP171" s="331">
        <f t="shared" si="584"/>
        <v>0</v>
      </c>
      <c r="BQ171" s="331">
        <f t="shared" si="585"/>
        <v>0</v>
      </c>
      <c r="BR171" s="329"/>
      <c r="BS171" s="325"/>
      <c r="BT171" s="325">
        <f t="shared" si="502"/>
        <v>0</v>
      </c>
      <c r="BU171" s="325">
        <v>73</v>
      </c>
      <c r="BV171" s="330" t="e">
        <f t="shared" si="503"/>
        <v>#N/A</v>
      </c>
      <c r="BW171" s="330" t="e">
        <f t="shared" si="504"/>
        <v>#N/A</v>
      </c>
      <c r="BX171" s="330" t="e">
        <f t="shared" si="505"/>
        <v>#N/A</v>
      </c>
      <c r="BY171" s="330" t="e">
        <f t="shared" si="506"/>
        <v>#N/A</v>
      </c>
      <c r="BZ171" s="330" t="e">
        <f t="shared" si="507"/>
        <v>#N/A</v>
      </c>
      <c r="CA171" s="330"/>
      <c r="CB171" s="331">
        <f t="shared" si="586"/>
        <v>0</v>
      </c>
      <c r="CC171" s="325" t="e">
        <f t="shared" si="587"/>
        <v>#N/A</v>
      </c>
      <c r="CD171" s="325">
        <f t="shared" si="588"/>
        <v>0</v>
      </c>
      <c r="CE171" s="325">
        <f t="shared" si="589"/>
        <v>1</v>
      </c>
      <c r="CF171" s="334">
        <f t="shared" si="508"/>
        <v>1854.1999999999998</v>
      </c>
      <c r="CG171" s="325">
        <f t="shared" si="590"/>
        <v>0</v>
      </c>
      <c r="CH171" s="325">
        <f t="shared" si="591"/>
        <v>0</v>
      </c>
      <c r="CI171" s="325">
        <f t="shared" si="592"/>
        <v>0</v>
      </c>
      <c r="CJ171" s="325">
        <f t="shared" si="593"/>
        <v>0</v>
      </c>
      <c r="CK171" s="325">
        <f t="shared" si="594"/>
        <v>0</v>
      </c>
      <c r="CL171" s="331">
        <f t="shared" si="595"/>
        <v>0</v>
      </c>
      <c r="CM171" s="331">
        <f t="shared" si="596"/>
        <v>0</v>
      </c>
      <c r="CN171" s="331">
        <f t="shared" si="597"/>
        <v>0</v>
      </c>
      <c r="CO171" s="331">
        <f t="shared" si="598"/>
        <v>0</v>
      </c>
      <c r="CP171" s="331">
        <f t="shared" si="599"/>
        <v>0</v>
      </c>
      <c r="CQ171" s="331">
        <f t="shared" si="600"/>
        <v>0</v>
      </c>
      <c r="CR171" s="331">
        <f t="shared" si="601"/>
        <v>0</v>
      </c>
      <c r="CS171" s="331">
        <f t="shared" si="602"/>
        <v>0</v>
      </c>
      <c r="CT171" s="331">
        <f t="shared" si="603"/>
        <v>0</v>
      </c>
      <c r="CU171" s="331">
        <f t="shared" si="604"/>
        <v>0</v>
      </c>
      <c r="CV171" s="331">
        <f t="shared" si="605"/>
        <v>0</v>
      </c>
      <c r="CW171" s="331">
        <f t="shared" si="606"/>
        <v>0</v>
      </c>
      <c r="CX171" s="331">
        <f t="shared" si="607"/>
        <v>0</v>
      </c>
      <c r="CY171" s="331">
        <f t="shared" si="608"/>
        <v>0</v>
      </c>
      <c r="CZ171" s="331">
        <f t="shared" si="609"/>
        <v>0</v>
      </c>
      <c r="DA171" s="329"/>
      <c r="DB171" s="325"/>
      <c r="DC171" s="325">
        <f t="shared" si="509"/>
        <v>0</v>
      </c>
      <c r="DD171" s="325">
        <v>73</v>
      </c>
      <c r="DE171" s="330" t="e">
        <f t="shared" si="510"/>
        <v>#N/A</v>
      </c>
      <c r="DF171" s="330" t="e">
        <f t="shared" si="511"/>
        <v>#N/A</v>
      </c>
      <c r="DG171" s="330" t="e">
        <f t="shared" si="512"/>
        <v>#N/A</v>
      </c>
      <c r="DH171" s="330" t="e">
        <f t="shared" si="513"/>
        <v>#N/A</v>
      </c>
      <c r="DI171" s="330" t="e">
        <f t="shared" si="514"/>
        <v>#N/A</v>
      </c>
      <c r="DJ171" s="330"/>
      <c r="DK171" s="331">
        <f t="shared" si="610"/>
        <v>0</v>
      </c>
      <c r="DL171" s="325" t="e">
        <f t="shared" si="611"/>
        <v>#N/A</v>
      </c>
      <c r="DM171" s="325">
        <f t="shared" si="612"/>
        <v>0</v>
      </c>
      <c r="DN171" s="325">
        <f t="shared" si="613"/>
        <v>1</v>
      </c>
      <c r="DO171" s="334">
        <f t="shared" si="515"/>
        <v>1854.1999999999998</v>
      </c>
      <c r="DP171" s="325">
        <f t="shared" si="614"/>
        <v>0</v>
      </c>
      <c r="DQ171" s="325">
        <f t="shared" si="615"/>
        <v>0</v>
      </c>
      <c r="DR171" s="325">
        <f t="shared" si="616"/>
        <v>0</v>
      </c>
      <c r="DS171" s="325">
        <f t="shared" si="617"/>
        <v>0</v>
      </c>
      <c r="DT171" s="325">
        <f t="shared" si="618"/>
        <v>0</v>
      </c>
      <c r="DU171" s="331">
        <f t="shared" si="619"/>
        <v>0</v>
      </c>
      <c r="DV171" s="331">
        <f t="shared" si="620"/>
        <v>0</v>
      </c>
      <c r="DW171" s="331">
        <f t="shared" si="621"/>
        <v>0</v>
      </c>
      <c r="DX171" s="331">
        <f t="shared" si="622"/>
        <v>0</v>
      </c>
      <c r="DY171" s="331">
        <f t="shared" si="623"/>
        <v>0</v>
      </c>
      <c r="DZ171" s="331">
        <f t="shared" si="624"/>
        <v>0</v>
      </c>
      <c r="EA171" s="331">
        <f t="shared" si="625"/>
        <v>0</v>
      </c>
      <c r="EB171" s="331">
        <f t="shared" si="626"/>
        <v>0</v>
      </c>
      <c r="EC171" s="331">
        <f t="shared" si="627"/>
        <v>0</v>
      </c>
      <c r="ED171" s="331">
        <f t="shared" si="628"/>
        <v>0</v>
      </c>
      <c r="EE171" s="331">
        <f t="shared" si="629"/>
        <v>0</v>
      </c>
      <c r="EF171" s="331">
        <f t="shared" si="630"/>
        <v>0</v>
      </c>
      <c r="EG171" s="331">
        <f t="shared" si="631"/>
        <v>0</v>
      </c>
      <c r="EH171" s="331">
        <f t="shared" si="632"/>
        <v>0</v>
      </c>
      <c r="EI171" s="331">
        <f t="shared" si="633"/>
        <v>0</v>
      </c>
      <c r="EJ171" s="329"/>
      <c r="EK171" s="325"/>
      <c r="EL171" s="325">
        <f t="shared" si="516"/>
        <v>0</v>
      </c>
      <c r="EM171" s="325">
        <v>73</v>
      </c>
      <c r="EN171" s="330" t="e">
        <f t="shared" si="517"/>
        <v>#N/A</v>
      </c>
      <c r="EO171" s="330" t="e">
        <f t="shared" si="518"/>
        <v>#N/A</v>
      </c>
      <c r="EP171" s="330" t="e">
        <f t="shared" si="519"/>
        <v>#N/A</v>
      </c>
      <c r="EQ171" s="330" t="e">
        <f t="shared" si="520"/>
        <v>#N/A</v>
      </c>
      <c r="ER171" s="330" t="e">
        <f t="shared" si="521"/>
        <v>#N/A</v>
      </c>
      <c r="ES171" s="330"/>
      <c r="ET171" s="331">
        <f t="shared" si="634"/>
        <v>0</v>
      </c>
      <c r="EU171" s="325" t="e">
        <f t="shared" si="635"/>
        <v>#N/A</v>
      </c>
      <c r="EV171" s="325">
        <f t="shared" si="636"/>
        <v>0</v>
      </c>
      <c r="EW171" s="325">
        <f t="shared" si="637"/>
        <v>1</v>
      </c>
      <c r="EX171" s="334">
        <f t="shared" si="522"/>
        <v>1854.1999999999998</v>
      </c>
      <c r="EY171" s="325">
        <f t="shared" si="638"/>
        <v>0</v>
      </c>
      <c r="EZ171" s="325">
        <f t="shared" si="639"/>
        <v>0</v>
      </c>
      <c r="FA171" s="325">
        <f t="shared" si="640"/>
        <v>0</v>
      </c>
      <c r="FB171" s="325">
        <f t="shared" si="641"/>
        <v>0</v>
      </c>
      <c r="FC171" s="325">
        <f t="shared" si="642"/>
        <v>0</v>
      </c>
      <c r="FD171" s="331">
        <f t="shared" si="643"/>
        <v>0</v>
      </c>
      <c r="FE171" s="331">
        <f t="shared" si="644"/>
        <v>0</v>
      </c>
      <c r="FF171" s="331">
        <f t="shared" si="645"/>
        <v>0</v>
      </c>
      <c r="FG171" s="331">
        <f t="shared" si="646"/>
        <v>0</v>
      </c>
      <c r="FH171" s="331">
        <f t="shared" si="647"/>
        <v>0</v>
      </c>
      <c r="FI171" s="331">
        <f t="shared" si="648"/>
        <v>0</v>
      </c>
      <c r="FJ171" s="331">
        <f t="shared" si="649"/>
        <v>0</v>
      </c>
      <c r="FK171" s="331">
        <f t="shared" si="650"/>
        <v>0</v>
      </c>
      <c r="FL171" s="331">
        <f t="shared" si="651"/>
        <v>0</v>
      </c>
      <c r="FM171" s="331">
        <f t="shared" si="652"/>
        <v>0</v>
      </c>
      <c r="FN171" s="331">
        <f t="shared" si="653"/>
        <v>0</v>
      </c>
      <c r="FO171" s="331">
        <f t="shared" si="654"/>
        <v>0</v>
      </c>
      <c r="FP171" s="331">
        <f t="shared" si="655"/>
        <v>0</v>
      </c>
      <c r="FQ171" s="331">
        <f t="shared" si="656"/>
        <v>0</v>
      </c>
      <c r="FR171" s="331">
        <f t="shared" si="657"/>
        <v>0</v>
      </c>
      <c r="FS171" s="329"/>
      <c r="FT171" s="325"/>
      <c r="FU171" s="325">
        <f t="shared" si="523"/>
        <v>0</v>
      </c>
      <c r="FV171" s="325">
        <v>73</v>
      </c>
      <c r="FW171" s="330" t="e">
        <f t="shared" si="524"/>
        <v>#N/A</v>
      </c>
      <c r="FX171" s="330" t="e">
        <f t="shared" si="525"/>
        <v>#N/A</v>
      </c>
      <c r="FY171" s="330" t="e">
        <f t="shared" si="526"/>
        <v>#N/A</v>
      </c>
      <c r="FZ171" s="330" t="e">
        <f t="shared" si="527"/>
        <v>#N/A</v>
      </c>
      <c r="GA171" s="330" t="e">
        <f t="shared" si="528"/>
        <v>#N/A</v>
      </c>
      <c r="GB171" s="330"/>
      <c r="GC171" s="331">
        <f t="shared" si="658"/>
        <v>0</v>
      </c>
      <c r="GD171" s="325" t="e">
        <f t="shared" si="659"/>
        <v>#N/A</v>
      </c>
      <c r="GE171" s="325">
        <f t="shared" si="660"/>
        <v>0</v>
      </c>
      <c r="GF171" s="325">
        <f t="shared" si="661"/>
        <v>1</v>
      </c>
      <c r="GG171" s="334">
        <f t="shared" si="529"/>
        <v>1854.1999999999998</v>
      </c>
      <c r="GH171" s="325">
        <f t="shared" si="662"/>
        <v>0</v>
      </c>
      <c r="GI171" s="325">
        <f t="shared" si="663"/>
        <v>0</v>
      </c>
      <c r="GJ171" s="325">
        <f t="shared" si="664"/>
        <v>0</v>
      </c>
      <c r="GK171" s="325">
        <f t="shared" si="665"/>
        <v>0</v>
      </c>
      <c r="GL171" s="325">
        <f t="shared" si="666"/>
        <v>0</v>
      </c>
      <c r="GM171" s="331">
        <f t="shared" si="667"/>
        <v>0</v>
      </c>
      <c r="GN171" s="331">
        <f t="shared" si="668"/>
        <v>0</v>
      </c>
      <c r="GO171" s="331">
        <f t="shared" si="669"/>
        <v>0</v>
      </c>
      <c r="GP171" s="331">
        <f t="shared" si="670"/>
        <v>0</v>
      </c>
      <c r="GQ171" s="331">
        <f t="shared" si="671"/>
        <v>0</v>
      </c>
      <c r="GR171" s="331">
        <f t="shared" si="672"/>
        <v>0</v>
      </c>
      <c r="GS171" s="331">
        <f t="shared" si="673"/>
        <v>0</v>
      </c>
      <c r="GT171" s="331">
        <f t="shared" si="674"/>
        <v>0</v>
      </c>
      <c r="GU171" s="331">
        <f t="shared" si="675"/>
        <v>0</v>
      </c>
      <c r="GV171" s="331">
        <f t="shared" si="676"/>
        <v>0</v>
      </c>
      <c r="GW171" s="331">
        <f t="shared" si="677"/>
        <v>0</v>
      </c>
      <c r="GX171" s="331">
        <f t="shared" si="678"/>
        <v>0</v>
      </c>
      <c r="GY171" s="331">
        <f t="shared" si="679"/>
        <v>0</v>
      </c>
      <c r="GZ171" s="331">
        <f t="shared" si="680"/>
        <v>0</v>
      </c>
      <c r="HA171" s="331">
        <f t="shared" si="681"/>
        <v>0</v>
      </c>
      <c r="HB171" s="329"/>
      <c r="HC171" s="325"/>
      <c r="HD171" s="325">
        <f t="shared" si="530"/>
        <v>0</v>
      </c>
      <c r="HE171" s="325">
        <v>73</v>
      </c>
      <c r="HF171" s="330" t="e">
        <f t="shared" si="531"/>
        <v>#N/A</v>
      </c>
      <c r="HG171" s="330" t="e">
        <f t="shared" si="532"/>
        <v>#N/A</v>
      </c>
      <c r="HH171" s="330" t="e">
        <f t="shared" si="533"/>
        <v>#N/A</v>
      </c>
      <c r="HI171" s="330" t="e">
        <f t="shared" si="534"/>
        <v>#N/A</v>
      </c>
      <c r="HJ171" s="330" t="e">
        <f t="shared" si="535"/>
        <v>#N/A</v>
      </c>
      <c r="HK171" s="330"/>
      <c r="HL171" s="331">
        <f t="shared" si="682"/>
        <v>0</v>
      </c>
      <c r="HM171" s="325" t="e">
        <f t="shared" si="683"/>
        <v>#N/A</v>
      </c>
      <c r="HN171" s="325">
        <f t="shared" si="684"/>
        <v>0</v>
      </c>
      <c r="HO171" s="325">
        <f t="shared" si="685"/>
        <v>1</v>
      </c>
      <c r="HP171" s="334">
        <f t="shared" si="536"/>
        <v>1854.1999999999998</v>
      </c>
      <c r="HQ171" s="325">
        <f t="shared" si="686"/>
        <v>0</v>
      </c>
      <c r="HR171" s="325">
        <f t="shared" si="687"/>
        <v>0</v>
      </c>
      <c r="HS171" s="325">
        <f t="shared" si="688"/>
        <v>0</v>
      </c>
      <c r="HT171" s="325">
        <f t="shared" si="689"/>
        <v>0</v>
      </c>
      <c r="HU171" s="325">
        <f t="shared" si="690"/>
        <v>0</v>
      </c>
      <c r="HV171" s="331">
        <f t="shared" si="691"/>
        <v>0</v>
      </c>
      <c r="HW171" s="331">
        <f t="shared" si="692"/>
        <v>0</v>
      </c>
      <c r="HX171" s="331">
        <f t="shared" si="693"/>
        <v>0</v>
      </c>
      <c r="HY171" s="331">
        <f t="shared" si="694"/>
        <v>0</v>
      </c>
      <c r="HZ171" s="331">
        <f t="shared" si="695"/>
        <v>0</v>
      </c>
      <c r="IA171" s="331">
        <f t="shared" si="696"/>
        <v>0</v>
      </c>
      <c r="IB171" s="331">
        <f t="shared" si="697"/>
        <v>0</v>
      </c>
      <c r="IC171" s="331">
        <f t="shared" si="698"/>
        <v>0</v>
      </c>
      <c r="ID171" s="331">
        <f t="shared" si="699"/>
        <v>0</v>
      </c>
      <c r="IE171" s="331">
        <f t="shared" si="700"/>
        <v>0</v>
      </c>
      <c r="IF171" s="331">
        <f t="shared" si="701"/>
        <v>0</v>
      </c>
      <c r="IG171" s="331">
        <f t="shared" si="702"/>
        <v>0</v>
      </c>
      <c r="IH171" s="331">
        <f t="shared" si="703"/>
        <v>0</v>
      </c>
      <c r="II171" s="331">
        <f t="shared" si="704"/>
        <v>0</v>
      </c>
      <c r="IJ171" s="331">
        <f t="shared" si="705"/>
        <v>0</v>
      </c>
      <c r="IK171" s="329"/>
    </row>
    <row r="172" spans="2:245" x14ac:dyDescent="0.3">
      <c r="B172" s="325">
        <f t="shared" si="489"/>
        <v>0</v>
      </c>
      <c r="C172" s="325">
        <v>74</v>
      </c>
      <c r="D172" s="330" t="e">
        <f t="shared" si="490"/>
        <v>#N/A</v>
      </c>
      <c r="E172" s="330" t="e">
        <f t="shared" si="491"/>
        <v>#N/A</v>
      </c>
      <c r="F172" s="330" t="e">
        <f t="shared" si="492"/>
        <v>#N/A</v>
      </c>
      <c r="G172" s="386" t="e">
        <f t="shared" si="537"/>
        <v>#N/A</v>
      </c>
      <c r="H172" s="386" t="e">
        <f t="shared" si="493"/>
        <v>#N/A</v>
      </c>
      <c r="I172" s="330"/>
      <c r="J172" s="331">
        <f t="shared" si="538"/>
        <v>0</v>
      </c>
      <c r="K172" s="325" t="e">
        <f t="shared" si="539"/>
        <v>#N/A</v>
      </c>
      <c r="L172" s="325">
        <f t="shared" si="540"/>
        <v>0</v>
      </c>
      <c r="M172" s="325">
        <f t="shared" si="541"/>
        <v>1</v>
      </c>
      <c r="N172" s="334">
        <f t="shared" si="494"/>
        <v>1879.6</v>
      </c>
      <c r="O172" s="325">
        <f t="shared" si="542"/>
        <v>0</v>
      </c>
      <c r="P172" s="325">
        <f t="shared" si="543"/>
        <v>0</v>
      </c>
      <c r="Q172" s="325">
        <f t="shared" si="544"/>
        <v>0</v>
      </c>
      <c r="R172" s="325">
        <f t="shared" si="545"/>
        <v>0</v>
      </c>
      <c r="S172" s="325">
        <f t="shared" si="546"/>
        <v>0</v>
      </c>
      <c r="T172" s="331">
        <f t="shared" si="547"/>
        <v>0</v>
      </c>
      <c r="U172" s="331">
        <f t="shared" si="548"/>
        <v>0</v>
      </c>
      <c r="V172" s="331">
        <f t="shared" si="549"/>
        <v>0</v>
      </c>
      <c r="W172" s="331">
        <f t="shared" si="550"/>
        <v>0</v>
      </c>
      <c r="X172" s="331">
        <f t="shared" si="551"/>
        <v>0</v>
      </c>
      <c r="Y172" s="331">
        <f t="shared" si="552"/>
        <v>0</v>
      </c>
      <c r="Z172" s="331">
        <f t="shared" si="553"/>
        <v>0</v>
      </c>
      <c r="AA172" s="331">
        <f t="shared" si="554"/>
        <v>0</v>
      </c>
      <c r="AB172" s="331">
        <f t="shared" si="555"/>
        <v>0</v>
      </c>
      <c r="AC172" s="331">
        <f t="shared" si="556"/>
        <v>0</v>
      </c>
      <c r="AD172" s="331">
        <f t="shared" si="557"/>
        <v>0</v>
      </c>
      <c r="AE172" s="331">
        <f t="shared" si="558"/>
        <v>0</v>
      </c>
      <c r="AF172" s="331">
        <f t="shared" si="559"/>
        <v>0</v>
      </c>
      <c r="AG172" s="331">
        <f t="shared" si="560"/>
        <v>0</v>
      </c>
      <c r="AH172" s="331">
        <f t="shared" si="561"/>
        <v>0</v>
      </c>
      <c r="AI172" s="329"/>
      <c r="AJ172" s="325"/>
      <c r="AK172" s="325">
        <f t="shared" si="495"/>
        <v>0</v>
      </c>
      <c r="AL172" s="325">
        <v>74</v>
      </c>
      <c r="AM172" s="330" t="e">
        <f t="shared" si="496"/>
        <v>#N/A</v>
      </c>
      <c r="AN172" s="330" t="e">
        <f t="shared" si="497"/>
        <v>#N/A</v>
      </c>
      <c r="AO172" s="330" t="e">
        <f t="shared" si="498"/>
        <v>#N/A</v>
      </c>
      <c r="AP172" s="330" t="e">
        <f t="shared" si="499"/>
        <v>#N/A</v>
      </c>
      <c r="AQ172" s="330" t="e">
        <f t="shared" si="500"/>
        <v>#N/A</v>
      </c>
      <c r="AR172" s="330"/>
      <c r="AS172" s="331">
        <f t="shared" si="562"/>
        <v>0</v>
      </c>
      <c r="AT172" s="325" t="e">
        <f t="shared" si="563"/>
        <v>#N/A</v>
      </c>
      <c r="AU172" s="325">
        <f t="shared" si="564"/>
        <v>0</v>
      </c>
      <c r="AV172" s="325">
        <f t="shared" si="565"/>
        <v>1</v>
      </c>
      <c r="AW172" s="334">
        <f t="shared" si="501"/>
        <v>1879.6</v>
      </c>
      <c r="AX172" s="325">
        <f t="shared" si="566"/>
        <v>0</v>
      </c>
      <c r="AY172" s="325">
        <f t="shared" si="567"/>
        <v>0</v>
      </c>
      <c r="AZ172" s="325">
        <f t="shared" si="568"/>
        <v>0</v>
      </c>
      <c r="BA172" s="325">
        <f t="shared" si="569"/>
        <v>0</v>
      </c>
      <c r="BB172" s="325">
        <f t="shared" si="570"/>
        <v>0</v>
      </c>
      <c r="BC172" s="331">
        <f t="shared" si="571"/>
        <v>0</v>
      </c>
      <c r="BD172" s="331">
        <f t="shared" si="572"/>
        <v>0</v>
      </c>
      <c r="BE172" s="331">
        <f t="shared" si="573"/>
        <v>0</v>
      </c>
      <c r="BF172" s="331">
        <f t="shared" si="574"/>
        <v>0</v>
      </c>
      <c r="BG172" s="331">
        <f t="shared" si="575"/>
        <v>0</v>
      </c>
      <c r="BH172" s="331">
        <f t="shared" si="576"/>
        <v>0</v>
      </c>
      <c r="BI172" s="331">
        <f t="shared" si="577"/>
        <v>0</v>
      </c>
      <c r="BJ172" s="331">
        <f t="shared" si="578"/>
        <v>0</v>
      </c>
      <c r="BK172" s="331">
        <f t="shared" si="579"/>
        <v>0</v>
      </c>
      <c r="BL172" s="331">
        <f t="shared" si="580"/>
        <v>0</v>
      </c>
      <c r="BM172" s="331">
        <f t="shared" si="581"/>
        <v>0</v>
      </c>
      <c r="BN172" s="331">
        <f t="shared" si="582"/>
        <v>0</v>
      </c>
      <c r="BO172" s="331">
        <f t="shared" si="583"/>
        <v>0</v>
      </c>
      <c r="BP172" s="331">
        <f t="shared" si="584"/>
        <v>0</v>
      </c>
      <c r="BQ172" s="331">
        <f t="shared" si="585"/>
        <v>0</v>
      </c>
      <c r="BR172" s="329"/>
      <c r="BS172" s="325"/>
      <c r="BT172" s="325">
        <f t="shared" si="502"/>
        <v>0</v>
      </c>
      <c r="BU172" s="325">
        <v>74</v>
      </c>
      <c r="BV172" s="330" t="e">
        <f t="shared" si="503"/>
        <v>#N/A</v>
      </c>
      <c r="BW172" s="330" t="e">
        <f t="shared" si="504"/>
        <v>#N/A</v>
      </c>
      <c r="BX172" s="330" t="e">
        <f t="shared" si="505"/>
        <v>#N/A</v>
      </c>
      <c r="BY172" s="330" t="e">
        <f t="shared" si="506"/>
        <v>#N/A</v>
      </c>
      <c r="BZ172" s="330" t="e">
        <f t="shared" si="507"/>
        <v>#N/A</v>
      </c>
      <c r="CA172" s="330"/>
      <c r="CB172" s="331">
        <f t="shared" si="586"/>
        <v>0</v>
      </c>
      <c r="CC172" s="325" t="e">
        <f t="shared" si="587"/>
        <v>#N/A</v>
      </c>
      <c r="CD172" s="325">
        <f t="shared" si="588"/>
        <v>0</v>
      </c>
      <c r="CE172" s="325">
        <f t="shared" si="589"/>
        <v>1</v>
      </c>
      <c r="CF172" s="334">
        <f t="shared" si="508"/>
        <v>1879.6</v>
      </c>
      <c r="CG172" s="325">
        <f t="shared" si="590"/>
        <v>0</v>
      </c>
      <c r="CH172" s="325">
        <f t="shared" si="591"/>
        <v>0</v>
      </c>
      <c r="CI172" s="325">
        <f t="shared" si="592"/>
        <v>0</v>
      </c>
      <c r="CJ172" s="325">
        <f t="shared" si="593"/>
        <v>0</v>
      </c>
      <c r="CK172" s="325">
        <f t="shared" si="594"/>
        <v>0</v>
      </c>
      <c r="CL172" s="331">
        <f t="shared" si="595"/>
        <v>0</v>
      </c>
      <c r="CM172" s="331">
        <f t="shared" si="596"/>
        <v>0</v>
      </c>
      <c r="CN172" s="331">
        <f t="shared" si="597"/>
        <v>0</v>
      </c>
      <c r="CO172" s="331">
        <f t="shared" si="598"/>
        <v>0</v>
      </c>
      <c r="CP172" s="331">
        <f t="shared" si="599"/>
        <v>0</v>
      </c>
      <c r="CQ172" s="331">
        <f t="shared" si="600"/>
        <v>0</v>
      </c>
      <c r="CR172" s="331">
        <f t="shared" si="601"/>
        <v>0</v>
      </c>
      <c r="CS172" s="331">
        <f t="shared" si="602"/>
        <v>0</v>
      </c>
      <c r="CT172" s="331">
        <f t="shared" si="603"/>
        <v>0</v>
      </c>
      <c r="CU172" s="331">
        <f t="shared" si="604"/>
        <v>0</v>
      </c>
      <c r="CV172" s="331">
        <f t="shared" si="605"/>
        <v>0</v>
      </c>
      <c r="CW172" s="331">
        <f t="shared" si="606"/>
        <v>0</v>
      </c>
      <c r="CX172" s="331">
        <f t="shared" si="607"/>
        <v>0</v>
      </c>
      <c r="CY172" s="331">
        <f t="shared" si="608"/>
        <v>0</v>
      </c>
      <c r="CZ172" s="331">
        <f t="shared" si="609"/>
        <v>0</v>
      </c>
      <c r="DA172" s="329"/>
      <c r="DB172" s="325"/>
      <c r="DC172" s="325">
        <f t="shared" si="509"/>
        <v>0</v>
      </c>
      <c r="DD172" s="325">
        <v>74</v>
      </c>
      <c r="DE172" s="330" t="e">
        <f t="shared" si="510"/>
        <v>#N/A</v>
      </c>
      <c r="DF172" s="330" t="e">
        <f t="shared" si="511"/>
        <v>#N/A</v>
      </c>
      <c r="DG172" s="330" t="e">
        <f t="shared" si="512"/>
        <v>#N/A</v>
      </c>
      <c r="DH172" s="330" t="e">
        <f t="shared" si="513"/>
        <v>#N/A</v>
      </c>
      <c r="DI172" s="330" t="e">
        <f t="shared" si="514"/>
        <v>#N/A</v>
      </c>
      <c r="DJ172" s="330"/>
      <c r="DK172" s="331">
        <f t="shared" si="610"/>
        <v>0</v>
      </c>
      <c r="DL172" s="325" t="e">
        <f t="shared" si="611"/>
        <v>#N/A</v>
      </c>
      <c r="DM172" s="325">
        <f t="shared" si="612"/>
        <v>0</v>
      </c>
      <c r="DN172" s="325">
        <f t="shared" si="613"/>
        <v>1</v>
      </c>
      <c r="DO172" s="334">
        <f t="shared" si="515"/>
        <v>1879.6</v>
      </c>
      <c r="DP172" s="325">
        <f t="shared" si="614"/>
        <v>0</v>
      </c>
      <c r="DQ172" s="325">
        <f t="shared" si="615"/>
        <v>0</v>
      </c>
      <c r="DR172" s="325">
        <f t="shared" si="616"/>
        <v>0</v>
      </c>
      <c r="DS172" s="325">
        <f t="shared" si="617"/>
        <v>0</v>
      </c>
      <c r="DT172" s="325">
        <f t="shared" si="618"/>
        <v>0</v>
      </c>
      <c r="DU172" s="331">
        <f t="shared" si="619"/>
        <v>0</v>
      </c>
      <c r="DV172" s="331">
        <f t="shared" si="620"/>
        <v>0</v>
      </c>
      <c r="DW172" s="331">
        <f t="shared" si="621"/>
        <v>0</v>
      </c>
      <c r="DX172" s="331">
        <f t="shared" si="622"/>
        <v>0</v>
      </c>
      <c r="DY172" s="331">
        <f t="shared" si="623"/>
        <v>0</v>
      </c>
      <c r="DZ172" s="331">
        <f t="shared" si="624"/>
        <v>0</v>
      </c>
      <c r="EA172" s="331">
        <f t="shared" si="625"/>
        <v>0</v>
      </c>
      <c r="EB172" s="331">
        <f t="shared" si="626"/>
        <v>0</v>
      </c>
      <c r="EC172" s="331">
        <f t="shared" si="627"/>
        <v>0</v>
      </c>
      <c r="ED172" s="331">
        <f t="shared" si="628"/>
        <v>0</v>
      </c>
      <c r="EE172" s="331">
        <f t="shared" si="629"/>
        <v>0</v>
      </c>
      <c r="EF172" s="331">
        <f t="shared" si="630"/>
        <v>0</v>
      </c>
      <c r="EG172" s="331">
        <f t="shared" si="631"/>
        <v>0</v>
      </c>
      <c r="EH172" s="331">
        <f t="shared" si="632"/>
        <v>0</v>
      </c>
      <c r="EI172" s="331">
        <f t="shared" si="633"/>
        <v>0</v>
      </c>
      <c r="EJ172" s="329"/>
      <c r="EK172" s="325"/>
      <c r="EL172" s="325">
        <f t="shared" si="516"/>
        <v>0</v>
      </c>
      <c r="EM172" s="325">
        <v>74</v>
      </c>
      <c r="EN172" s="330" t="e">
        <f t="shared" si="517"/>
        <v>#N/A</v>
      </c>
      <c r="EO172" s="330" t="e">
        <f t="shared" si="518"/>
        <v>#N/A</v>
      </c>
      <c r="EP172" s="330" t="e">
        <f t="shared" si="519"/>
        <v>#N/A</v>
      </c>
      <c r="EQ172" s="330" t="e">
        <f t="shared" si="520"/>
        <v>#N/A</v>
      </c>
      <c r="ER172" s="330" t="e">
        <f t="shared" si="521"/>
        <v>#N/A</v>
      </c>
      <c r="ES172" s="330"/>
      <c r="ET172" s="331">
        <f t="shared" si="634"/>
        <v>0</v>
      </c>
      <c r="EU172" s="325" t="e">
        <f t="shared" si="635"/>
        <v>#N/A</v>
      </c>
      <c r="EV172" s="325">
        <f t="shared" si="636"/>
        <v>0</v>
      </c>
      <c r="EW172" s="325">
        <f t="shared" si="637"/>
        <v>1</v>
      </c>
      <c r="EX172" s="334">
        <f t="shared" si="522"/>
        <v>1879.6</v>
      </c>
      <c r="EY172" s="325">
        <f t="shared" si="638"/>
        <v>0</v>
      </c>
      <c r="EZ172" s="325">
        <f t="shared" si="639"/>
        <v>0</v>
      </c>
      <c r="FA172" s="325">
        <f t="shared" si="640"/>
        <v>0</v>
      </c>
      <c r="FB172" s="325">
        <f t="shared" si="641"/>
        <v>0</v>
      </c>
      <c r="FC172" s="325">
        <f t="shared" si="642"/>
        <v>0</v>
      </c>
      <c r="FD172" s="331">
        <f t="shared" si="643"/>
        <v>0</v>
      </c>
      <c r="FE172" s="331">
        <f t="shared" si="644"/>
        <v>0</v>
      </c>
      <c r="FF172" s="331">
        <f t="shared" si="645"/>
        <v>0</v>
      </c>
      <c r="FG172" s="331">
        <f t="shared" si="646"/>
        <v>0</v>
      </c>
      <c r="FH172" s="331">
        <f t="shared" si="647"/>
        <v>0</v>
      </c>
      <c r="FI172" s="331">
        <f t="shared" si="648"/>
        <v>0</v>
      </c>
      <c r="FJ172" s="331">
        <f t="shared" si="649"/>
        <v>0</v>
      </c>
      <c r="FK172" s="331">
        <f t="shared" si="650"/>
        <v>0</v>
      </c>
      <c r="FL172" s="331">
        <f t="shared" si="651"/>
        <v>0</v>
      </c>
      <c r="FM172" s="331">
        <f t="shared" si="652"/>
        <v>0</v>
      </c>
      <c r="FN172" s="331">
        <f t="shared" si="653"/>
        <v>0</v>
      </c>
      <c r="FO172" s="331">
        <f t="shared" si="654"/>
        <v>0</v>
      </c>
      <c r="FP172" s="331">
        <f t="shared" si="655"/>
        <v>0</v>
      </c>
      <c r="FQ172" s="331">
        <f t="shared" si="656"/>
        <v>0</v>
      </c>
      <c r="FR172" s="331">
        <f t="shared" si="657"/>
        <v>0</v>
      </c>
      <c r="FS172" s="329"/>
      <c r="FT172" s="325"/>
      <c r="FU172" s="325">
        <f t="shared" si="523"/>
        <v>0</v>
      </c>
      <c r="FV172" s="325">
        <v>74</v>
      </c>
      <c r="FW172" s="330" t="e">
        <f t="shared" si="524"/>
        <v>#N/A</v>
      </c>
      <c r="FX172" s="330" t="e">
        <f t="shared" si="525"/>
        <v>#N/A</v>
      </c>
      <c r="FY172" s="330" t="e">
        <f t="shared" si="526"/>
        <v>#N/A</v>
      </c>
      <c r="FZ172" s="330" t="e">
        <f t="shared" si="527"/>
        <v>#N/A</v>
      </c>
      <c r="GA172" s="330" t="e">
        <f t="shared" si="528"/>
        <v>#N/A</v>
      </c>
      <c r="GB172" s="330"/>
      <c r="GC172" s="331">
        <f t="shared" si="658"/>
        <v>0</v>
      </c>
      <c r="GD172" s="325" t="e">
        <f t="shared" si="659"/>
        <v>#N/A</v>
      </c>
      <c r="GE172" s="325">
        <f t="shared" si="660"/>
        <v>0</v>
      </c>
      <c r="GF172" s="325">
        <f t="shared" si="661"/>
        <v>1</v>
      </c>
      <c r="GG172" s="334">
        <f t="shared" si="529"/>
        <v>1879.6</v>
      </c>
      <c r="GH172" s="325">
        <f t="shared" si="662"/>
        <v>0</v>
      </c>
      <c r="GI172" s="325">
        <f t="shared" si="663"/>
        <v>0</v>
      </c>
      <c r="GJ172" s="325">
        <f t="shared" si="664"/>
        <v>0</v>
      </c>
      <c r="GK172" s="325">
        <f t="shared" si="665"/>
        <v>0</v>
      </c>
      <c r="GL172" s="325">
        <f t="shared" si="666"/>
        <v>0</v>
      </c>
      <c r="GM172" s="331">
        <f t="shared" si="667"/>
        <v>0</v>
      </c>
      <c r="GN172" s="331">
        <f t="shared" si="668"/>
        <v>0</v>
      </c>
      <c r="GO172" s="331">
        <f t="shared" si="669"/>
        <v>0</v>
      </c>
      <c r="GP172" s="331">
        <f t="shared" si="670"/>
        <v>0</v>
      </c>
      <c r="GQ172" s="331">
        <f t="shared" si="671"/>
        <v>0</v>
      </c>
      <c r="GR172" s="331">
        <f t="shared" si="672"/>
        <v>0</v>
      </c>
      <c r="GS172" s="331">
        <f t="shared" si="673"/>
        <v>0</v>
      </c>
      <c r="GT172" s="331">
        <f t="shared" si="674"/>
        <v>0</v>
      </c>
      <c r="GU172" s="331">
        <f t="shared" si="675"/>
        <v>0</v>
      </c>
      <c r="GV172" s="331">
        <f t="shared" si="676"/>
        <v>0</v>
      </c>
      <c r="GW172" s="331">
        <f t="shared" si="677"/>
        <v>0</v>
      </c>
      <c r="GX172" s="331">
        <f t="shared" si="678"/>
        <v>0</v>
      </c>
      <c r="GY172" s="331">
        <f t="shared" si="679"/>
        <v>0</v>
      </c>
      <c r="GZ172" s="331">
        <f t="shared" si="680"/>
        <v>0</v>
      </c>
      <c r="HA172" s="331">
        <f t="shared" si="681"/>
        <v>0</v>
      </c>
      <c r="HB172" s="329"/>
      <c r="HC172" s="325"/>
      <c r="HD172" s="325">
        <f t="shared" si="530"/>
        <v>0</v>
      </c>
      <c r="HE172" s="325">
        <v>74</v>
      </c>
      <c r="HF172" s="330" t="e">
        <f t="shared" si="531"/>
        <v>#N/A</v>
      </c>
      <c r="HG172" s="330" t="e">
        <f t="shared" si="532"/>
        <v>#N/A</v>
      </c>
      <c r="HH172" s="330" t="e">
        <f t="shared" si="533"/>
        <v>#N/A</v>
      </c>
      <c r="HI172" s="330" t="e">
        <f t="shared" si="534"/>
        <v>#N/A</v>
      </c>
      <c r="HJ172" s="330" t="e">
        <f t="shared" si="535"/>
        <v>#N/A</v>
      </c>
      <c r="HK172" s="330"/>
      <c r="HL172" s="331">
        <f t="shared" si="682"/>
        <v>0</v>
      </c>
      <c r="HM172" s="325" t="e">
        <f t="shared" si="683"/>
        <v>#N/A</v>
      </c>
      <c r="HN172" s="325">
        <f t="shared" si="684"/>
        <v>0</v>
      </c>
      <c r="HO172" s="325">
        <f t="shared" si="685"/>
        <v>1</v>
      </c>
      <c r="HP172" s="334">
        <f t="shared" si="536"/>
        <v>1879.6</v>
      </c>
      <c r="HQ172" s="325">
        <f t="shared" si="686"/>
        <v>0</v>
      </c>
      <c r="HR172" s="325">
        <f t="shared" si="687"/>
        <v>0</v>
      </c>
      <c r="HS172" s="325">
        <f t="shared" si="688"/>
        <v>0</v>
      </c>
      <c r="HT172" s="325">
        <f t="shared" si="689"/>
        <v>0</v>
      </c>
      <c r="HU172" s="325">
        <f t="shared" si="690"/>
        <v>0</v>
      </c>
      <c r="HV172" s="331">
        <f t="shared" si="691"/>
        <v>0</v>
      </c>
      <c r="HW172" s="331">
        <f t="shared" si="692"/>
        <v>0</v>
      </c>
      <c r="HX172" s="331">
        <f t="shared" si="693"/>
        <v>0</v>
      </c>
      <c r="HY172" s="331">
        <f t="shared" si="694"/>
        <v>0</v>
      </c>
      <c r="HZ172" s="331">
        <f t="shared" si="695"/>
        <v>0</v>
      </c>
      <c r="IA172" s="331">
        <f t="shared" si="696"/>
        <v>0</v>
      </c>
      <c r="IB172" s="331">
        <f t="shared" si="697"/>
        <v>0</v>
      </c>
      <c r="IC172" s="331">
        <f t="shared" si="698"/>
        <v>0</v>
      </c>
      <c r="ID172" s="331">
        <f t="shared" si="699"/>
        <v>0</v>
      </c>
      <c r="IE172" s="331">
        <f t="shared" si="700"/>
        <v>0</v>
      </c>
      <c r="IF172" s="331">
        <f t="shared" si="701"/>
        <v>0</v>
      </c>
      <c r="IG172" s="331">
        <f t="shared" si="702"/>
        <v>0</v>
      </c>
      <c r="IH172" s="331">
        <f t="shared" si="703"/>
        <v>0</v>
      </c>
      <c r="II172" s="331">
        <f t="shared" si="704"/>
        <v>0</v>
      </c>
      <c r="IJ172" s="331">
        <f t="shared" si="705"/>
        <v>0</v>
      </c>
      <c r="IK172" s="329"/>
    </row>
    <row r="173" spans="2:245" x14ac:dyDescent="0.3">
      <c r="B173" s="325">
        <f t="shared" si="489"/>
        <v>0</v>
      </c>
      <c r="C173" s="325">
        <v>75</v>
      </c>
      <c r="D173" s="330" t="e">
        <f t="shared" si="490"/>
        <v>#N/A</v>
      </c>
      <c r="E173" s="330" t="e">
        <f t="shared" si="491"/>
        <v>#N/A</v>
      </c>
      <c r="F173" s="330" t="e">
        <f t="shared" si="492"/>
        <v>#N/A</v>
      </c>
      <c r="G173" s="386" t="e">
        <f t="shared" si="537"/>
        <v>#N/A</v>
      </c>
      <c r="H173" s="386" t="e">
        <f t="shared" si="493"/>
        <v>#N/A</v>
      </c>
      <c r="I173" s="330"/>
      <c r="J173" s="331">
        <f t="shared" si="538"/>
        <v>0</v>
      </c>
      <c r="K173" s="325" t="e">
        <f t="shared" si="539"/>
        <v>#N/A</v>
      </c>
      <c r="L173" s="325">
        <f t="shared" si="540"/>
        <v>0</v>
      </c>
      <c r="M173" s="325">
        <f t="shared" si="541"/>
        <v>1</v>
      </c>
      <c r="N173" s="334">
        <f t="shared" si="494"/>
        <v>1905</v>
      </c>
      <c r="O173" s="325">
        <f t="shared" si="542"/>
        <v>0</v>
      </c>
      <c r="P173" s="325">
        <f t="shared" si="543"/>
        <v>0</v>
      </c>
      <c r="Q173" s="325">
        <f t="shared" si="544"/>
        <v>0</v>
      </c>
      <c r="R173" s="325">
        <f t="shared" si="545"/>
        <v>0</v>
      </c>
      <c r="S173" s="325">
        <f t="shared" si="546"/>
        <v>0</v>
      </c>
      <c r="T173" s="331">
        <f t="shared" si="547"/>
        <v>0</v>
      </c>
      <c r="U173" s="331">
        <f t="shared" si="548"/>
        <v>0</v>
      </c>
      <c r="V173" s="331">
        <f t="shared" si="549"/>
        <v>0</v>
      </c>
      <c r="W173" s="331">
        <f t="shared" si="550"/>
        <v>0</v>
      </c>
      <c r="X173" s="331">
        <f t="shared" si="551"/>
        <v>0</v>
      </c>
      <c r="Y173" s="331">
        <f t="shared" si="552"/>
        <v>0</v>
      </c>
      <c r="Z173" s="331">
        <f t="shared" si="553"/>
        <v>0</v>
      </c>
      <c r="AA173" s="331">
        <f t="shared" si="554"/>
        <v>0</v>
      </c>
      <c r="AB173" s="331">
        <f t="shared" si="555"/>
        <v>0</v>
      </c>
      <c r="AC173" s="331">
        <f t="shared" si="556"/>
        <v>0</v>
      </c>
      <c r="AD173" s="331">
        <f t="shared" si="557"/>
        <v>0</v>
      </c>
      <c r="AE173" s="331">
        <f t="shared" si="558"/>
        <v>0</v>
      </c>
      <c r="AF173" s="331">
        <f t="shared" si="559"/>
        <v>0</v>
      </c>
      <c r="AG173" s="331">
        <f t="shared" si="560"/>
        <v>0</v>
      </c>
      <c r="AH173" s="331">
        <f t="shared" si="561"/>
        <v>0</v>
      </c>
      <c r="AI173" s="329"/>
      <c r="AJ173" s="325"/>
      <c r="AK173" s="325">
        <f t="shared" si="495"/>
        <v>0</v>
      </c>
      <c r="AL173" s="325">
        <v>75</v>
      </c>
      <c r="AM173" s="330" t="e">
        <f t="shared" si="496"/>
        <v>#N/A</v>
      </c>
      <c r="AN173" s="330" t="e">
        <f t="shared" si="497"/>
        <v>#N/A</v>
      </c>
      <c r="AO173" s="330" t="e">
        <f t="shared" si="498"/>
        <v>#N/A</v>
      </c>
      <c r="AP173" s="330" t="e">
        <f t="shared" si="499"/>
        <v>#N/A</v>
      </c>
      <c r="AQ173" s="330" t="e">
        <f t="shared" si="500"/>
        <v>#N/A</v>
      </c>
      <c r="AR173" s="330"/>
      <c r="AS173" s="331">
        <f t="shared" si="562"/>
        <v>0</v>
      </c>
      <c r="AT173" s="325" t="e">
        <f t="shared" si="563"/>
        <v>#N/A</v>
      </c>
      <c r="AU173" s="325">
        <f t="shared" si="564"/>
        <v>0</v>
      </c>
      <c r="AV173" s="325">
        <f t="shared" si="565"/>
        <v>1</v>
      </c>
      <c r="AW173" s="334">
        <f t="shared" si="501"/>
        <v>1905</v>
      </c>
      <c r="AX173" s="325">
        <f t="shared" si="566"/>
        <v>0</v>
      </c>
      <c r="AY173" s="325">
        <f t="shared" si="567"/>
        <v>0</v>
      </c>
      <c r="AZ173" s="325">
        <f t="shared" si="568"/>
        <v>0</v>
      </c>
      <c r="BA173" s="325">
        <f t="shared" si="569"/>
        <v>0</v>
      </c>
      <c r="BB173" s="325">
        <f t="shared" si="570"/>
        <v>0</v>
      </c>
      <c r="BC173" s="331">
        <f t="shared" si="571"/>
        <v>0</v>
      </c>
      <c r="BD173" s="331">
        <f t="shared" si="572"/>
        <v>0</v>
      </c>
      <c r="BE173" s="331">
        <f t="shared" si="573"/>
        <v>0</v>
      </c>
      <c r="BF173" s="331">
        <f t="shared" si="574"/>
        <v>0</v>
      </c>
      <c r="BG173" s="331">
        <f t="shared" si="575"/>
        <v>0</v>
      </c>
      <c r="BH173" s="331">
        <f t="shared" si="576"/>
        <v>0</v>
      </c>
      <c r="BI173" s="331">
        <f t="shared" si="577"/>
        <v>0</v>
      </c>
      <c r="BJ173" s="331">
        <f t="shared" si="578"/>
        <v>0</v>
      </c>
      <c r="BK173" s="331">
        <f t="shared" si="579"/>
        <v>0</v>
      </c>
      <c r="BL173" s="331">
        <f t="shared" si="580"/>
        <v>0</v>
      </c>
      <c r="BM173" s="331">
        <f t="shared" si="581"/>
        <v>0</v>
      </c>
      <c r="BN173" s="331">
        <f t="shared" si="582"/>
        <v>0</v>
      </c>
      <c r="BO173" s="331">
        <f t="shared" si="583"/>
        <v>0</v>
      </c>
      <c r="BP173" s="331">
        <f t="shared" si="584"/>
        <v>0</v>
      </c>
      <c r="BQ173" s="331">
        <f t="shared" si="585"/>
        <v>0</v>
      </c>
      <c r="BR173" s="329"/>
      <c r="BS173" s="325"/>
      <c r="BT173" s="325">
        <f t="shared" si="502"/>
        <v>0</v>
      </c>
      <c r="BU173" s="325">
        <v>75</v>
      </c>
      <c r="BV173" s="330" t="e">
        <f t="shared" si="503"/>
        <v>#N/A</v>
      </c>
      <c r="BW173" s="330" t="e">
        <f t="shared" si="504"/>
        <v>#N/A</v>
      </c>
      <c r="BX173" s="330" t="e">
        <f t="shared" si="505"/>
        <v>#N/A</v>
      </c>
      <c r="BY173" s="330" t="e">
        <f t="shared" si="506"/>
        <v>#N/A</v>
      </c>
      <c r="BZ173" s="330" t="e">
        <f t="shared" si="507"/>
        <v>#N/A</v>
      </c>
      <c r="CA173" s="330"/>
      <c r="CB173" s="331">
        <f t="shared" si="586"/>
        <v>0</v>
      </c>
      <c r="CC173" s="325" t="e">
        <f t="shared" si="587"/>
        <v>#N/A</v>
      </c>
      <c r="CD173" s="325">
        <f t="shared" si="588"/>
        <v>0</v>
      </c>
      <c r="CE173" s="325">
        <f t="shared" si="589"/>
        <v>1</v>
      </c>
      <c r="CF173" s="334">
        <f t="shared" si="508"/>
        <v>1905</v>
      </c>
      <c r="CG173" s="325">
        <f t="shared" si="590"/>
        <v>0</v>
      </c>
      <c r="CH173" s="325">
        <f t="shared" si="591"/>
        <v>0</v>
      </c>
      <c r="CI173" s="325">
        <f t="shared" si="592"/>
        <v>0</v>
      </c>
      <c r="CJ173" s="325">
        <f t="shared" si="593"/>
        <v>0</v>
      </c>
      <c r="CK173" s="325">
        <f t="shared" si="594"/>
        <v>0</v>
      </c>
      <c r="CL173" s="331">
        <f t="shared" si="595"/>
        <v>0</v>
      </c>
      <c r="CM173" s="331">
        <f t="shared" si="596"/>
        <v>0</v>
      </c>
      <c r="CN173" s="331">
        <f t="shared" si="597"/>
        <v>0</v>
      </c>
      <c r="CO173" s="331">
        <f t="shared" si="598"/>
        <v>0</v>
      </c>
      <c r="CP173" s="331">
        <f t="shared" si="599"/>
        <v>0</v>
      </c>
      <c r="CQ173" s="331">
        <f t="shared" si="600"/>
        <v>0</v>
      </c>
      <c r="CR173" s="331">
        <f t="shared" si="601"/>
        <v>0</v>
      </c>
      <c r="CS173" s="331">
        <f t="shared" si="602"/>
        <v>0</v>
      </c>
      <c r="CT173" s="331">
        <f t="shared" si="603"/>
        <v>0</v>
      </c>
      <c r="CU173" s="331">
        <f t="shared" si="604"/>
        <v>0</v>
      </c>
      <c r="CV173" s="331">
        <f t="shared" si="605"/>
        <v>0</v>
      </c>
      <c r="CW173" s="331">
        <f t="shared" si="606"/>
        <v>0</v>
      </c>
      <c r="CX173" s="331">
        <f t="shared" si="607"/>
        <v>0</v>
      </c>
      <c r="CY173" s="331">
        <f t="shared" si="608"/>
        <v>0</v>
      </c>
      <c r="CZ173" s="331">
        <f t="shared" si="609"/>
        <v>0</v>
      </c>
      <c r="DA173" s="329"/>
      <c r="DB173" s="325"/>
      <c r="DC173" s="325">
        <f t="shared" si="509"/>
        <v>0</v>
      </c>
      <c r="DD173" s="325">
        <v>75</v>
      </c>
      <c r="DE173" s="330" t="e">
        <f t="shared" si="510"/>
        <v>#N/A</v>
      </c>
      <c r="DF173" s="330" t="e">
        <f t="shared" si="511"/>
        <v>#N/A</v>
      </c>
      <c r="DG173" s="330" t="e">
        <f t="shared" si="512"/>
        <v>#N/A</v>
      </c>
      <c r="DH173" s="330" t="e">
        <f t="shared" si="513"/>
        <v>#N/A</v>
      </c>
      <c r="DI173" s="330" t="e">
        <f t="shared" si="514"/>
        <v>#N/A</v>
      </c>
      <c r="DJ173" s="330"/>
      <c r="DK173" s="331">
        <f t="shared" si="610"/>
        <v>0</v>
      </c>
      <c r="DL173" s="325" t="e">
        <f t="shared" si="611"/>
        <v>#N/A</v>
      </c>
      <c r="DM173" s="325">
        <f t="shared" si="612"/>
        <v>0</v>
      </c>
      <c r="DN173" s="325">
        <f t="shared" si="613"/>
        <v>1</v>
      </c>
      <c r="DO173" s="334">
        <f t="shared" si="515"/>
        <v>1905</v>
      </c>
      <c r="DP173" s="325">
        <f t="shared" si="614"/>
        <v>0</v>
      </c>
      <c r="DQ173" s="325">
        <f t="shared" si="615"/>
        <v>0</v>
      </c>
      <c r="DR173" s="325">
        <f t="shared" si="616"/>
        <v>0</v>
      </c>
      <c r="DS173" s="325">
        <f t="shared" si="617"/>
        <v>0</v>
      </c>
      <c r="DT173" s="325">
        <f t="shared" si="618"/>
        <v>0</v>
      </c>
      <c r="DU173" s="331">
        <f t="shared" si="619"/>
        <v>0</v>
      </c>
      <c r="DV173" s="331">
        <f t="shared" si="620"/>
        <v>0</v>
      </c>
      <c r="DW173" s="331">
        <f t="shared" si="621"/>
        <v>0</v>
      </c>
      <c r="DX173" s="331">
        <f t="shared" si="622"/>
        <v>0</v>
      </c>
      <c r="DY173" s="331">
        <f t="shared" si="623"/>
        <v>0</v>
      </c>
      <c r="DZ173" s="331">
        <f t="shared" si="624"/>
        <v>0</v>
      </c>
      <c r="EA173" s="331">
        <f t="shared" si="625"/>
        <v>0</v>
      </c>
      <c r="EB173" s="331">
        <f t="shared" si="626"/>
        <v>0</v>
      </c>
      <c r="EC173" s="331">
        <f t="shared" si="627"/>
        <v>0</v>
      </c>
      <c r="ED173" s="331">
        <f t="shared" si="628"/>
        <v>0</v>
      </c>
      <c r="EE173" s="331">
        <f t="shared" si="629"/>
        <v>0</v>
      </c>
      <c r="EF173" s="331">
        <f t="shared" si="630"/>
        <v>0</v>
      </c>
      <c r="EG173" s="331">
        <f t="shared" si="631"/>
        <v>0</v>
      </c>
      <c r="EH173" s="331">
        <f t="shared" si="632"/>
        <v>0</v>
      </c>
      <c r="EI173" s="331">
        <f t="shared" si="633"/>
        <v>0</v>
      </c>
      <c r="EJ173" s="329"/>
      <c r="EK173" s="325"/>
      <c r="EL173" s="325">
        <f t="shared" si="516"/>
        <v>0</v>
      </c>
      <c r="EM173" s="325">
        <v>75</v>
      </c>
      <c r="EN173" s="330" t="e">
        <f t="shared" si="517"/>
        <v>#N/A</v>
      </c>
      <c r="EO173" s="330" t="e">
        <f t="shared" si="518"/>
        <v>#N/A</v>
      </c>
      <c r="EP173" s="330" t="e">
        <f t="shared" si="519"/>
        <v>#N/A</v>
      </c>
      <c r="EQ173" s="330" t="e">
        <f t="shared" si="520"/>
        <v>#N/A</v>
      </c>
      <c r="ER173" s="330" t="e">
        <f t="shared" si="521"/>
        <v>#N/A</v>
      </c>
      <c r="ES173" s="330"/>
      <c r="ET173" s="331">
        <f t="shared" si="634"/>
        <v>0</v>
      </c>
      <c r="EU173" s="325" t="e">
        <f t="shared" si="635"/>
        <v>#N/A</v>
      </c>
      <c r="EV173" s="325">
        <f t="shared" si="636"/>
        <v>0</v>
      </c>
      <c r="EW173" s="325">
        <f t="shared" si="637"/>
        <v>1</v>
      </c>
      <c r="EX173" s="334">
        <f t="shared" si="522"/>
        <v>1905</v>
      </c>
      <c r="EY173" s="325">
        <f t="shared" si="638"/>
        <v>0</v>
      </c>
      <c r="EZ173" s="325">
        <f t="shared" si="639"/>
        <v>0</v>
      </c>
      <c r="FA173" s="325">
        <f t="shared" si="640"/>
        <v>0</v>
      </c>
      <c r="FB173" s="325">
        <f t="shared" si="641"/>
        <v>0</v>
      </c>
      <c r="FC173" s="325">
        <f t="shared" si="642"/>
        <v>0</v>
      </c>
      <c r="FD173" s="331">
        <f t="shared" si="643"/>
        <v>0</v>
      </c>
      <c r="FE173" s="331">
        <f t="shared" si="644"/>
        <v>0</v>
      </c>
      <c r="FF173" s="331">
        <f t="shared" si="645"/>
        <v>0</v>
      </c>
      <c r="FG173" s="331">
        <f t="shared" si="646"/>
        <v>0</v>
      </c>
      <c r="FH173" s="331">
        <f t="shared" si="647"/>
        <v>0</v>
      </c>
      <c r="FI173" s="331">
        <f t="shared" si="648"/>
        <v>0</v>
      </c>
      <c r="FJ173" s="331">
        <f t="shared" si="649"/>
        <v>0</v>
      </c>
      <c r="FK173" s="331">
        <f t="shared" si="650"/>
        <v>0</v>
      </c>
      <c r="FL173" s="331">
        <f t="shared" si="651"/>
        <v>0</v>
      </c>
      <c r="FM173" s="331">
        <f t="shared" si="652"/>
        <v>0</v>
      </c>
      <c r="FN173" s="331">
        <f t="shared" si="653"/>
        <v>0</v>
      </c>
      <c r="FO173" s="331">
        <f t="shared" si="654"/>
        <v>0</v>
      </c>
      <c r="FP173" s="331">
        <f t="shared" si="655"/>
        <v>0</v>
      </c>
      <c r="FQ173" s="331">
        <f t="shared" si="656"/>
        <v>0</v>
      </c>
      <c r="FR173" s="331">
        <f t="shared" si="657"/>
        <v>0</v>
      </c>
      <c r="FS173" s="329"/>
      <c r="FT173" s="325"/>
      <c r="FU173" s="325">
        <f t="shared" si="523"/>
        <v>0</v>
      </c>
      <c r="FV173" s="325">
        <v>75</v>
      </c>
      <c r="FW173" s="330" t="e">
        <f t="shared" si="524"/>
        <v>#N/A</v>
      </c>
      <c r="FX173" s="330" t="e">
        <f t="shared" si="525"/>
        <v>#N/A</v>
      </c>
      <c r="FY173" s="330" t="e">
        <f t="shared" si="526"/>
        <v>#N/A</v>
      </c>
      <c r="FZ173" s="330" t="e">
        <f t="shared" si="527"/>
        <v>#N/A</v>
      </c>
      <c r="GA173" s="330" t="e">
        <f t="shared" si="528"/>
        <v>#N/A</v>
      </c>
      <c r="GB173" s="330"/>
      <c r="GC173" s="331">
        <f t="shared" si="658"/>
        <v>0</v>
      </c>
      <c r="GD173" s="325" t="e">
        <f t="shared" si="659"/>
        <v>#N/A</v>
      </c>
      <c r="GE173" s="325">
        <f t="shared" si="660"/>
        <v>0</v>
      </c>
      <c r="GF173" s="325">
        <f t="shared" si="661"/>
        <v>1</v>
      </c>
      <c r="GG173" s="334">
        <f t="shared" si="529"/>
        <v>1905</v>
      </c>
      <c r="GH173" s="325">
        <f t="shared" si="662"/>
        <v>0</v>
      </c>
      <c r="GI173" s="325">
        <f t="shared" si="663"/>
        <v>0</v>
      </c>
      <c r="GJ173" s="325">
        <f t="shared" si="664"/>
        <v>0</v>
      </c>
      <c r="GK173" s="325">
        <f t="shared" si="665"/>
        <v>0</v>
      </c>
      <c r="GL173" s="325">
        <f t="shared" si="666"/>
        <v>0</v>
      </c>
      <c r="GM173" s="331">
        <f t="shared" si="667"/>
        <v>0</v>
      </c>
      <c r="GN173" s="331">
        <f t="shared" si="668"/>
        <v>0</v>
      </c>
      <c r="GO173" s="331">
        <f t="shared" si="669"/>
        <v>0</v>
      </c>
      <c r="GP173" s="331">
        <f t="shared" si="670"/>
        <v>0</v>
      </c>
      <c r="GQ173" s="331">
        <f t="shared" si="671"/>
        <v>0</v>
      </c>
      <c r="GR173" s="331">
        <f t="shared" si="672"/>
        <v>0</v>
      </c>
      <c r="GS173" s="331">
        <f t="shared" si="673"/>
        <v>0</v>
      </c>
      <c r="GT173" s="331">
        <f t="shared" si="674"/>
        <v>0</v>
      </c>
      <c r="GU173" s="331">
        <f t="shared" si="675"/>
        <v>0</v>
      </c>
      <c r="GV173" s="331">
        <f t="shared" si="676"/>
        <v>0</v>
      </c>
      <c r="GW173" s="331">
        <f t="shared" si="677"/>
        <v>0</v>
      </c>
      <c r="GX173" s="331">
        <f t="shared" si="678"/>
        <v>0</v>
      </c>
      <c r="GY173" s="331">
        <f t="shared" si="679"/>
        <v>0</v>
      </c>
      <c r="GZ173" s="331">
        <f t="shared" si="680"/>
        <v>0</v>
      </c>
      <c r="HA173" s="331">
        <f t="shared" si="681"/>
        <v>0</v>
      </c>
      <c r="HB173" s="329"/>
      <c r="HC173" s="325"/>
      <c r="HD173" s="325">
        <f t="shared" si="530"/>
        <v>0</v>
      </c>
      <c r="HE173" s="325">
        <v>75</v>
      </c>
      <c r="HF173" s="330" t="e">
        <f t="shared" si="531"/>
        <v>#N/A</v>
      </c>
      <c r="HG173" s="330" t="e">
        <f t="shared" si="532"/>
        <v>#N/A</v>
      </c>
      <c r="HH173" s="330" t="e">
        <f t="shared" si="533"/>
        <v>#N/A</v>
      </c>
      <c r="HI173" s="330" t="e">
        <f t="shared" si="534"/>
        <v>#N/A</v>
      </c>
      <c r="HJ173" s="330" t="e">
        <f t="shared" si="535"/>
        <v>#N/A</v>
      </c>
      <c r="HK173" s="330"/>
      <c r="HL173" s="331">
        <f t="shared" si="682"/>
        <v>0</v>
      </c>
      <c r="HM173" s="325" t="e">
        <f t="shared" si="683"/>
        <v>#N/A</v>
      </c>
      <c r="HN173" s="325">
        <f t="shared" si="684"/>
        <v>0</v>
      </c>
      <c r="HO173" s="325">
        <f t="shared" si="685"/>
        <v>1</v>
      </c>
      <c r="HP173" s="334">
        <f t="shared" si="536"/>
        <v>1905</v>
      </c>
      <c r="HQ173" s="325">
        <f t="shared" si="686"/>
        <v>0</v>
      </c>
      <c r="HR173" s="325">
        <f t="shared" si="687"/>
        <v>0</v>
      </c>
      <c r="HS173" s="325">
        <f t="shared" si="688"/>
        <v>0</v>
      </c>
      <c r="HT173" s="325">
        <f t="shared" si="689"/>
        <v>0</v>
      </c>
      <c r="HU173" s="325">
        <f t="shared" si="690"/>
        <v>0</v>
      </c>
      <c r="HV173" s="331">
        <f t="shared" si="691"/>
        <v>0</v>
      </c>
      <c r="HW173" s="331">
        <f t="shared" si="692"/>
        <v>0</v>
      </c>
      <c r="HX173" s="331">
        <f t="shared" si="693"/>
        <v>0</v>
      </c>
      <c r="HY173" s="331">
        <f t="shared" si="694"/>
        <v>0</v>
      </c>
      <c r="HZ173" s="331">
        <f t="shared" si="695"/>
        <v>0</v>
      </c>
      <c r="IA173" s="331">
        <f t="shared" si="696"/>
        <v>0</v>
      </c>
      <c r="IB173" s="331">
        <f t="shared" si="697"/>
        <v>0</v>
      </c>
      <c r="IC173" s="331">
        <f t="shared" si="698"/>
        <v>0</v>
      </c>
      <c r="ID173" s="331">
        <f t="shared" si="699"/>
        <v>0</v>
      </c>
      <c r="IE173" s="331">
        <f t="shared" si="700"/>
        <v>0</v>
      </c>
      <c r="IF173" s="331">
        <f t="shared" si="701"/>
        <v>0</v>
      </c>
      <c r="IG173" s="331">
        <f t="shared" si="702"/>
        <v>0</v>
      </c>
      <c r="IH173" s="331">
        <f t="shared" si="703"/>
        <v>0</v>
      </c>
      <c r="II173" s="331">
        <f t="shared" si="704"/>
        <v>0</v>
      </c>
      <c r="IJ173" s="331">
        <f t="shared" si="705"/>
        <v>0</v>
      </c>
      <c r="IK173" s="329"/>
    </row>
    <row r="174" spans="2:245" x14ac:dyDescent="0.3">
      <c r="B174" s="325">
        <f t="shared" si="489"/>
        <v>0</v>
      </c>
      <c r="C174" s="325">
        <v>76</v>
      </c>
      <c r="D174" s="330" t="e">
        <f t="shared" si="490"/>
        <v>#N/A</v>
      </c>
      <c r="E174" s="330" t="e">
        <f t="shared" si="491"/>
        <v>#N/A</v>
      </c>
      <c r="F174" s="330" t="e">
        <f t="shared" si="492"/>
        <v>#N/A</v>
      </c>
      <c r="G174" s="386" t="e">
        <f t="shared" si="537"/>
        <v>#N/A</v>
      </c>
      <c r="H174" s="386" t="e">
        <f t="shared" si="493"/>
        <v>#N/A</v>
      </c>
      <c r="I174" s="330"/>
      <c r="J174" s="331">
        <f t="shared" si="538"/>
        <v>0</v>
      </c>
      <c r="K174" s="325" t="e">
        <f t="shared" si="539"/>
        <v>#N/A</v>
      </c>
      <c r="L174" s="325">
        <f t="shared" si="540"/>
        <v>0</v>
      </c>
      <c r="M174" s="325">
        <f t="shared" si="541"/>
        <v>1</v>
      </c>
      <c r="N174" s="334">
        <f t="shared" si="494"/>
        <v>1930.3999999999999</v>
      </c>
      <c r="O174" s="325">
        <f t="shared" si="542"/>
        <v>0</v>
      </c>
      <c r="P174" s="325">
        <f t="shared" si="543"/>
        <v>0</v>
      </c>
      <c r="Q174" s="325">
        <f t="shared" si="544"/>
        <v>0</v>
      </c>
      <c r="R174" s="325">
        <f t="shared" si="545"/>
        <v>0</v>
      </c>
      <c r="S174" s="325">
        <f t="shared" si="546"/>
        <v>0</v>
      </c>
      <c r="T174" s="331">
        <f t="shared" si="547"/>
        <v>0</v>
      </c>
      <c r="U174" s="331">
        <f t="shared" si="548"/>
        <v>0</v>
      </c>
      <c r="V174" s="331">
        <f t="shared" si="549"/>
        <v>0</v>
      </c>
      <c r="W174" s="331">
        <f t="shared" si="550"/>
        <v>0</v>
      </c>
      <c r="X174" s="331">
        <f t="shared" si="551"/>
        <v>0</v>
      </c>
      <c r="Y174" s="331">
        <f t="shared" si="552"/>
        <v>0</v>
      </c>
      <c r="Z174" s="331">
        <f t="shared" si="553"/>
        <v>0</v>
      </c>
      <c r="AA174" s="331">
        <f t="shared" si="554"/>
        <v>0</v>
      </c>
      <c r="AB174" s="331">
        <f t="shared" si="555"/>
        <v>0</v>
      </c>
      <c r="AC174" s="331">
        <f t="shared" si="556"/>
        <v>0</v>
      </c>
      <c r="AD174" s="331">
        <f t="shared" si="557"/>
        <v>0</v>
      </c>
      <c r="AE174" s="331">
        <f t="shared" si="558"/>
        <v>0</v>
      </c>
      <c r="AF174" s="331">
        <f t="shared" si="559"/>
        <v>0</v>
      </c>
      <c r="AG174" s="331">
        <f t="shared" si="560"/>
        <v>0</v>
      </c>
      <c r="AH174" s="331">
        <f t="shared" si="561"/>
        <v>0</v>
      </c>
      <c r="AI174" s="329"/>
      <c r="AJ174" s="325"/>
      <c r="AK174" s="325">
        <f t="shared" si="495"/>
        <v>0</v>
      </c>
      <c r="AL174" s="325">
        <v>76</v>
      </c>
      <c r="AM174" s="330" t="e">
        <f t="shared" si="496"/>
        <v>#N/A</v>
      </c>
      <c r="AN174" s="330" t="e">
        <f t="shared" si="497"/>
        <v>#N/A</v>
      </c>
      <c r="AO174" s="330" t="e">
        <f t="shared" si="498"/>
        <v>#N/A</v>
      </c>
      <c r="AP174" s="330" t="e">
        <f t="shared" si="499"/>
        <v>#N/A</v>
      </c>
      <c r="AQ174" s="330" t="e">
        <f t="shared" si="500"/>
        <v>#N/A</v>
      </c>
      <c r="AR174" s="330"/>
      <c r="AS174" s="331">
        <f t="shared" si="562"/>
        <v>0</v>
      </c>
      <c r="AT174" s="325" t="e">
        <f t="shared" si="563"/>
        <v>#N/A</v>
      </c>
      <c r="AU174" s="325">
        <f t="shared" si="564"/>
        <v>0</v>
      </c>
      <c r="AV174" s="325">
        <f t="shared" si="565"/>
        <v>1</v>
      </c>
      <c r="AW174" s="334">
        <f t="shared" si="501"/>
        <v>1930.3999999999999</v>
      </c>
      <c r="AX174" s="325">
        <f t="shared" si="566"/>
        <v>0</v>
      </c>
      <c r="AY174" s="325">
        <f t="shared" si="567"/>
        <v>0</v>
      </c>
      <c r="AZ174" s="325">
        <f t="shared" si="568"/>
        <v>0</v>
      </c>
      <c r="BA174" s="325">
        <f t="shared" si="569"/>
        <v>0</v>
      </c>
      <c r="BB174" s="325">
        <f t="shared" si="570"/>
        <v>0</v>
      </c>
      <c r="BC174" s="331">
        <f t="shared" si="571"/>
        <v>0</v>
      </c>
      <c r="BD174" s="331">
        <f t="shared" si="572"/>
        <v>0</v>
      </c>
      <c r="BE174" s="331">
        <f t="shared" si="573"/>
        <v>0</v>
      </c>
      <c r="BF174" s="331">
        <f t="shared" si="574"/>
        <v>0</v>
      </c>
      <c r="BG174" s="331">
        <f t="shared" si="575"/>
        <v>0</v>
      </c>
      <c r="BH174" s="331">
        <f t="shared" si="576"/>
        <v>0</v>
      </c>
      <c r="BI174" s="331">
        <f t="shared" si="577"/>
        <v>0</v>
      </c>
      <c r="BJ174" s="331">
        <f t="shared" si="578"/>
        <v>0</v>
      </c>
      <c r="BK174" s="331">
        <f t="shared" si="579"/>
        <v>0</v>
      </c>
      <c r="BL174" s="331">
        <f t="shared" si="580"/>
        <v>0</v>
      </c>
      <c r="BM174" s="331">
        <f t="shared" si="581"/>
        <v>0</v>
      </c>
      <c r="BN174" s="331">
        <f t="shared" si="582"/>
        <v>0</v>
      </c>
      <c r="BO174" s="331">
        <f t="shared" si="583"/>
        <v>0</v>
      </c>
      <c r="BP174" s="331">
        <f t="shared" si="584"/>
        <v>0</v>
      </c>
      <c r="BQ174" s="331">
        <f t="shared" si="585"/>
        <v>0</v>
      </c>
      <c r="BR174" s="329"/>
      <c r="BS174" s="325"/>
      <c r="BT174" s="325">
        <f t="shared" si="502"/>
        <v>0</v>
      </c>
      <c r="BU174" s="325">
        <v>76</v>
      </c>
      <c r="BV174" s="330" t="e">
        <f t="shared" si="503"/>
        <v>#N/A</v>
      </c>
      <c r="BW174" s="330" t="e">
        <f t="shared" si="504"/>
        <v>#N/A</v>
      </c>
      <c r="BX174" s="330" t="e">
        <f t="shared" si="505"/>
        <v>#N/A</v>
      </c>
      <c r="BY174" s="330" t="e">
        <f t="shared" si="506"/>
        <v>#N/A</v>
      </c>
      <c r="BZ174" s="330" t="e">
        <f t="shared" si="507"/>
        <v>#N/A</v>
      </c>
      <c r="CA174" s="330"/>
      <c r="CB174" s="331">
        <f t="shared" si="586"/>
        <v>0</v>
      </c>
      <c r="CC174" s="325" t="e">
        <f t="shared" si="587"/>
        <v>#N/A</v>
      </c>
      <c r="CD174" s="325">
        <f t="shared" si="588"/>
        <v>0</v>
      </c>
      <c r="CE174" s="325">
        <f t="shared" si="589"/>
        <v>1</v>
      </c>
      <c r="CF174" s="334">
        <f t="shared" si="508"/>
        <v>1930.3999999999999</v>
      </c>
      <c r="CG174" s="325">
        <f t="shared" si="590"/>
        <v>0</v>
      </c>
      <c r="CH174" s="325">
        <f t="shared" si="591"/>
        <v>0</v>
      </c>
      <c r="CI174" s="325">
        <f t="shared" si="592"/>
        <v>0</v>
      </c>
      <c r="CJ174" s="325">
        <f t="shared" si="593"/>
        <v>0</v>
      </c>
      <c r="CK174" s="325">
        <f t="shared" si="594"/>
        <v>0</v>
      </c>
      <c r="CL174" s="331">
        <f t="shared" si="595"/>
        <v>0</v>
      </c>
      <c r="CM174" s="331">
        <f t="shared" si="596"/>
        <v>0</v>
      </c>
      <c r="CN174" s="331">
        <f t="shared" si="597"/>
        <v>0</v>
      </c>
      <c r="CO174" s="331">
        <f t="shared" si="598"/>
        <v>0</v>
      </c>
      <c r="CP174" s="331">
        <f t="shared" si="599"/>
        <v>0</v>
      </c>
      <c r="CQ174" s="331">
        <f t="shared" si="600"/>
        <v>0</v>
      </c>
      <c r="CR174" s="331">
        <f t="shared" si="601"/>
        <v>0</v>
      </c>
      <c r="CS174" s="331">
        <f t="shared" si="602"/>
        <v>0</v>
      </c>
      <c r="CT174" s="331">
        <f t="shared" si="603"/>
        <v>0</v>
      </c>
      <c r="CU174" s="331">
        <f t="shared" si="604"/>
        <v>0</v>
      </c>
      <c r="CV174" s="331">
        <f t="shared" si="605"/>
        <v>0</v>
      </c>
      <c r="CW174" s="331">
        <f t="shared" si="606"/>
        <v>0</v>
      </c>
      <c r="CX174" s="331">
        <f t="shared" si="607"/>
        <v>0</v>
      </c>
      <c r="CY174" s="331">
        <f t="shared" si="608"/>
        <v>0</v>
      </c>
      <c r="CZ174" s="331">
        <f t="shared" si="609"/>
        <v>0</v>
      </c>
      <c r="DA174" s="329"/>
      <c r="DB174" s="325"/>
      <c r="DC174" s="325">
        <f t="shared" si="509"/>
        <v>0</v>
      </c>
      <c r="DD174" s="325">
        <v>76</v>
      </c>
      <c r="DE174" s="330" t="e">
        <f t="shared" si="510"/>
        <v>#N/A</v>
      </c>
      <c r="DF174" s="330" t="e">
        <f t="shared" si="511"/>
        <v>#N/A</v>
      </c>
      <c r="DG174" s="330" t="e">
        <f t="shared" si="512"/>
        <v>#N/A</v>
      </c>
      <c r="DH174" s="330" t="e">
        <f t="shared" si="513"/>
        <v>#N/A</v>
      </c>
      <c r="DI174" s="330" t="e">
        <f t="shared" si="514"/>
        <v>#N/A</v>
      </c>
      <c r="DJ174" s="330"/>
      <c r="DK174" s="331">
        <f t="shared" si="610"/>
        <v>0</v>
      </c>
      <c r="DL174" s="325" t="e">
        <f t="shared" si="611"/>
        <v>#N/A</v>
      </c>
      <c r="DM174" s="325">
        <f t="shared" si="612"/>
        <v>0</v>
      </c>
      <c r="DN174" s="325">
        <f t="shared" si="613"/>
        <v>1</v>
      </c>
      <c r="DO174" s="334">
        <f t="shared" si="515"/>
        <v>1930.3999999999999</v>
      </c>
      <c r="DP174" s="325">
        <f t="shared" si="614"/>
        <v>0</v>
      </c>
      <c r="DQ174" s="325">
        <f t="shared" si="615"/>
        <v>0</v>
      </c>
      <c r="DR174" s="325">
        <f t="shared" si="616"/>
        <v>0</v>
      </c>
      <c r="DS174" s="325">
        <f t="shared" si="617"/>
        <v>0</v>
      </c>
      <c r="DT174" s="325">
        <f t="shared" si="618"/>
        <v>0</v>
      </c>
      <c r="DU174" s="331">
        <f t="shared" si="619"/>
        <v>0</v>
      </c>
      <c r="DV174" s="331">
        <f t="shared" si="620"/>
        <v>0</v>
      </c>
      <c r="DW174" s="331">
        <f t="shared" si="621"/>
        <v>0</v>
      </c>
      <c r="DX174" s="331">
        <f t="shared" si="622"/>
        <v>0</v>
      </c>
      <c r="DY174" s="331">
        <f t="shared" si="623"/>
        <v>0</v>
      </c>
      <c r="DZ174" s="331">
        <f t="shared" si="624"/>
        <v>0</v>
      </c>
      <c r="EA174" s="331">
        <f t="shared" si="625"/>
        <v>0</v>
      </c>
      <c r="EB174" s="331">
        <f t="shared" si="626"/>
        <v>0</v>
      </c>
      <c r="EC174" s="331">
        <f t="shared" si="627"/>
        <v>0</v>
      </c>
      <c r="ED174" s="331">
        <f t="shared" si="628"/>
        <v>0</v>
      </c>
      <c r="EE174" s="331">
        <f t="shared" si="629"/>
        <v>0</v>
      </c>
      <c r="EF174" s="331">
        <f t="shared" si="630"/>
        <v>0</v>
      </c>
      <c r="EG174" s="331">
        <f t="shared" si="631"/>
        <v>0</v>
      </c>
      <c r="EH174" s="331">
        <f t="shared" si="632"/>
        <v>0</v>
      </c>
      <c r="EI174" s="331">
        <f t="shared" si="633"/>
        <v>0</v>
      </c>
      <c r="EJ174" s="329"/>
      <c r="EK174" s="325"/>
      <c r="EL174" s="325">
        <f t="shared" si="516"/>
        <v>0</v>
      </c>
      <c r="EM174" s="325">
        <v>76</v>
      </c>
      <c r="EN174" s="330" t="e">
        <f t="shared" si="517"/>
        <v>#N/A</v>
      </c>
      <c r="EO174" s="330" t="e">
        <f t="shared" si="518"/>
        <v>#N/A</v>
      </c>
      <c r="EP174" s="330" t="e">
        <f t="shared" si="519"/>
        <v>#N/A</v>
      </c>
      <c r="EQ174" s="330" t="e">
        <f t="shared" si="520"/>
        <v>#N/A</v>
      </c>
      <c r="ER174" s="330" t="e">
        <f t="shared" si="521"/>
        <v>#N/A</v>
      </c>
      <c r="ES174" s="330"/>
      <c r="ET174" s="331">
        <f t="shared" si="634"/>
        <v>0</v>
      </c>
      <c r="EU174" s="325" t="e">
        <f t="shared" si="635"/>
        <v>#N/A</v>
      </c>
      <c r="EV174" s="325">
        <f t="shared" si="636"/>
        <v>0</v>
      </c>
      <c r="EW174" s="325">
        <f t="shared" si="637"/>
        <v>1</v>
      </c>
      <c r="EX174" s="334">
        <f t="shared" si="522"/>
        <v>1930.3999999999999</v>
      </c>
      <c r="EY174" s="325">
        <f t="shared" si="638"/>
        <v>0</v>
      </c>
      <c r="EZ174" s="325">
        <f t="shared" si="639"/>
        <v>0</v>
      </c>
      <c r="FA174" s="325">
        <f t="shared" si="640"/>
        <v>0</v>
      </c>
      <c r="FB174" s="325">
        <f t="shared" si="641"/>
        <v>0</v>
      </c>
      <c r="FC174" s="325">
        <f t="shared" si="642"/>
        <v>0</v>
      </c>
      <c r="FD174" s="331">
        <f t="shared" si="643"/>
        <v>0</v>
      </c>
      <c r="FE174" s="331">
        <f t="shared" si="644"/>
        <v>0</v>
      </c>
      <c r="FF174" s="331">
        <f t="shared" si="645"/>
        <v>0</v>
      </c>
      <c r="FG174" s="331">
        <f t="shared" si="646"/>
        <v>0</v>
      </c>
      <c r="FH174" s="331">
        <f t="shared" si="647"/>
        <v>0</v>
      </c>
      <c r="FI174" s="331">
        <f t="shared" si="648"/>
        <v>0</v>
      </c>
      <c r="FJ174" s="331">
        <f t="shared" si="649"/>
        <v>0</v>
      </c>
      <c r="FK174" s="331">
        <f t="shared" si="650"/>
        <v>0</v>
      </c>
      <c r="FL174" s="331">
        <f t="shared" si="651"/>
        <v>0</v>
      </c>
      <c r="FM174" s="331">
        <f t="shared" si="652"/>
        <v>0</v>
      </c>
      <c r="FN174" s="331">
        <f t="shared" si="653"/>
        <v>0</v>
      </c>
      <c r="FO174" s="331">
        <f t="shared" si="654"/>
        <v>0</v>
      </c>
      <c r="FP174" s="331">
        <f t="shared" si="655"/>
        <v>0</v>
      </c>
      <c r="FQ174" s="331">
        <f t="shared" si="656"/>
        <v>0</v>
      </c>
      <c r="FR174" s="331">
        <f t="shared" si="657"/>
        <v>0</v>
      </c>
      <c r="FS174" s="329"/>
      <c r="FT174" s="325"/>
      <c r="FU174" s="325">
        <f t="shared" si="523"/>
        <v>0</v>
      </c>
      <c r="FV174" s="325">
        <v>76</v>
      </c>
      <c r="FW174" s="330" t="e">
        <f t="shared" si="524"/>
        <v>#N/A</v>
      </c>
      <c r="FX174" s="330" t="e">
        <f t="shared" si="525"/>
        <v>#N/A</v>
      </c>
      <c r="FY174" s="330" t="e">
        <f t="shared" si="526"/>
        <v>#N/A</v>
      </c>
      <c r="FZ174" s="330" t="e">
        <f t="shared" si="527"/>
        <v>#N/A</v>
      </c>
      <c r="GA174" s="330" t="e">
        <f t="shared" si="528"/>
        <v>#N/A</v>
      </c>
      <c r="GB174" s="330"/>
      <c r="GC174" s="331">
        <f t="shared" si="658"/>
        <v>0</v>
      </c>
      <c r="GD174" s="325" t="e">
        <f t="shared" si="659"/>
        <v>#N/A</v>
      </c>
      <c r="GE174" s="325">
        <f t="shared" si="660"/>
        <v>0</v>
      </c>
      <c r="GF174" s="325">
        <f t="shared" si="661"/>
        <v>1</v>
      </c>
      <c r="GG174" s="334">
        <f t="shared" si="529"/>
        <v>1930.3999999999999</v>
      </c>
      <c r="GH174" s="325">
        <f t="shared" si="662"/>
        <v>0</v>
      </c>
      <c r="GI174" s="325">
        <f t="shared" si="663"/>
        <v>0</v>
      </c>
      <c r="GJ174" s="325">
        <f t="shared" si="664"/>
        <v>0</v>
      </c>
      <c r="GK174" s="325">
        <f t="shared" si="665"/>
        <v>0</v>
      </c>
      <c r="GL174" s="325">
        <f t="shared" si="666"/>
        <v>0</v>
      </c>
      <c r="GM174" s="331">
        <f t="shared" si="667"/>
        <v>0</v>
      </c>
      <c r="GN174" s="331">
        <f t="shared" si="668"/>
        <v>0</v>
      </c>
      <c r="GO174" s="331">
        <f t="shared" si="669"/>
        <v>0</v>
      </c>
      <c r="GP174" s="331">
        <f t="shared" si="670"/>
        <v>0</v>
      </c>
      <c r="GQ174" s="331">
        <f t="shared" si="671"/>
        <v>0</v>
      </c>
      <c r="GR174" s="331">
        <f t="shared" si="672"/>
        <v>0</v>
      </c>
      <c r="GS174" s="331">
        <f t="shared" si="673"/>
        <v>0</v>
      </c>
      <c r="GT174" s="331">
        <f t="shared" si="674"/>
        <v>0</v>
      </c>
      <c r="GU174" s="331">
        <f t="shared" si="675"/>
        <v>0</v>
      </c>
      <c r="GV174" s="331">
        <f t="shared" si="676"/>
        <v>0</v>
      </c>
      <c r="GW174" s="331">
        <f t="shared" si="677"/>
        <v>0</v>
      </c>
      <c r="GX174" s="331">
        <f t="shared" si="678"/>
        <v>0</v>
      </c>
      <c r="GY174" s="331">
        <f t="shared" si="679"/>
        <v>0</v>
      </c>
      <c r="GZ174" s="331">
        <f t="shared" si="680"/>
        <v>0</v>
      </c>
      <c r="HA174" s="331">
        <f t="shared" si="681"/>
        <v>0</v>
      </c>
      <c r="HB174" s="329"/>
      <c r="HC174" s="325"/>
      <c r="HD174" s="325">
        <f t="shared" si="530"/>
        <v>0</v>
      </c>
      <c r="HE174" s="325">
        <v>76</v>
      </c>
      <c r="HF174" s="330" t="e">
        <f t="shared" si="531"/>
        <v>#N/A</v>
      </c>
      <c r="HG174" s="330" t="e">
        <f t="shared" si="532"/>
        <v>#N/A</v>
      </c>
      <c r="HH174" s="330" t="e">
        <f t="shared" si="533"/>
        <v>#N/A</v>
      </c>
      <c r="HI174" s="330" t="e">
        <f t="shared" si="534"/>
        <v>#N/A</v>
      </c>
      <c r="HJ174" s="330" t="e">
        <f t="shared" si="535"/>
        <v>#N/A</v>
      </c>
      <c r="HK174" s="330"/>
      <c r="HL174" s="331">
        <f t="shared" si="682"/>
        <v>0</v>
      </c>
      <c r="HM174" s="325" t="e">
        <f t="shared" si="683"/>
        <v>#N/A</v>
      </c>
      <c r="HN174" s="325">
        <f t="shared" si="684"/>
        <v>0</v>
      </c>
      <c r="HO174" s="325">
        <f t="shared" si="685"/>
        <v>1</v>
      </c>
      <c r="HP174" s="334">
        <f t="shared" si="536"/>
        <v>1930.3999999999999</v>
      </c>
      <c r="HQ174" s="325">
        <f t="shared" si="686"/>
        <v>0</v>
      </c>
      <c r="HR174" s="325">
        <f t="shared" si="687"/>
        <v>0</v>
      </c>
      <c r="HS174" s="325">
        <f t="shared" si="688"/>
        <v>0</v>
      </c>
      <c r="HT174" s="325">
        <f t="shared" si="689"/>
        <v>0</v>
      </c>
      <c r="HU174" s="325">
        <f t="shared" si="690"/>
        <v>0</v>
      </c>
      <c r="HV174" s="331">
        <f t="shared" si="691"/>
        <v>0</v>
      </c>
      <c r="HW174" s="331">
        <f t="shared" si="692"/>
        <v>0</v>
      </c>
      <c r="HX174" s="331">
        <f t="shared" si="693"/>
        <v>0</v>
      </c>
      <c r="HY174" s="331">
        <f t="shared" si="694"/>
        <v>0</v>
      </c>
      <c r="HZ174" s="331">
        <f t="shared" si="695"/>
        <v>0</v>
      </c>
      <c r="IA174" s="331">
        <f t="shared" si="696"/>
        <v>0</v>
      </c>
      <c r="IB174" s="331">
        <f t="shared" si="697"/>
        <v>0</v>
      </c>
      <c r="IC174" s="331">
        <f t="shared" si="698"/>
        <v>0</v>
      </c>
      <c r="ID174" s="331">
        <f t="shared" si="699"/>
        <v>0</v>
      </c>
      <c r="IE174" s="331">
        <f t="shared" si="700"/>
        <v>0</v>
      </c>
      <c r="IF174" s="331">
        <f t="shared" si="701"/>
        <v>0</v>
      </c>
      <c r="IG174" s="331">
        <f t="shared" si="702"/>
        <v>0</v>
      </c>
      <c r="IH174" s="331">
        <f t="shared" si="703"/>
        <v>0</v>
      </c>
      <c r="II174" s="331">
        <f t="shared" si="704"/>
        <v>0</v>
      </c>
      <c r="IJ174" s="331">
        <f t="shared" si="705"/>
        <v>0</v>
      </c>
      <c r="IK174" s="329"/>
    </row>
    <row r="175" spans="2:245" x14ac:dyDescent="0.3">
      <c r="B175" s="325">
        <f t="shared" si="489"/>
        <v>0</v>
      </c>
      <c r="C175" s="325">
        <v>77</v>
      </c>
      <c r="D175" s="330" t="e">
        <f t="shared" si="490"/>
        <v>#N/A</v>
      </c>
      <c r="E175" s="330" t="e">
        <f t="shared" si="491"/>
        <v>#N/A</v>
      </c>
      <c r="F175" s="330" t="e">
        <f t="shared" si="492"/>
        <v>#N/A</v>
      </c>
      <c r="G175" s="386" t="e">
        <f t="shared" si="537"/>
        <v>#N/A</v>
      </c>
      <c r="H175" s="386" t="e">
        <f t="shared" si="493"/>
        <v>#N/A</v>
      </c>
      <c r="I175" s="330"/>
      <c r="J175" s="331">
        <f t="shared" si="538"/>
        <v>0</v>
      </c>
      <c r="K175" s="325" t="e">
        <f t="shared" si="539"/>
        <v>#N/A</v>
      </c>
      <c r="L175" s="325">
        <f t="shared" si="540"/>
        <v>0</v>
      </c>
      <c r="M175" s="325">
        <f t="shared" si="541"/>
        <v>1</v>
      </c>
      <c r="N175" s="334">
        <f t="shared" si="494"/>
        <v>1955.8</v>
      </c>
      <c r="O175" s="325">
        <f t="shared" si="542"/>
        <v>0</v>
      </c>
      <c r="P175" s="325">
        <f t="shared" si="543"/>
        <v>0</v>
      </c>
      <c r="Q175" s="325">
        <f t="shared" si="544"/>
        <v>0</v>
      </c>
      <c r="R175" s="325">
        <f t="shared" si="545"/>
        <v>0</v>
      </c>
      <c r="S175" s="325">
        <f t="shared" si="546"/>
        <v>0</v>
      </c>
      <c r="T175" s="331">
        <f t="shared" si="547"/>
        <v>0</v>
      </c>
      <c r="U175" s="331">
        <f t="shared" si="548"/>
        <v>0</v>
      </c>
      <c r="V175" s="331">
        <f t="shared" si="549"/>
        <v>0</v>
      </c>
      <c r="W175" s="331">
        <f t="shared" si="550"/>
        <v>0</v>
      </c>
      <c r="X175" s="331">
        <f t="shared" si="551"/>
        <v>0</v>
      </c>
      <c r="Y175" s="331">
        <f t="shared" si="552"/>
        <v>0</v>
      </c>
      <c r="Z175" s="331">
        <f t="shared" si="553"/>
        <v>0</v>
      </c>
      <c r="AA175" s="331">
        <f t="shared" si="554"/>
        <v>0</v>
      </c>
      <c r="AB175" s="331">
        <f t="shared" si="555"/>
        <v>0</v>
      </c>
      <c r="AC175" s="331">
        <f t="shared" si="556"/>
        <v>0</v>
      </c>
      <c r="AD175" s="331">
        <f t="shared" si="557"/>
        <v>0</v>
      </c>
      <c r="AE175" s="331">
        <f t="shared" si="558"/>
        <v>0</v>
      </c>
      <c r="AF175" s="331">
        <f t="shared" si="559"/>
        <v>0</v>
      </c>
      <c r="AG175" s="331">
        <f t="shared" si="560"/>
        <v>0</v>
      </c>
      <c r="AH175" s="331">
        <f t="shared" si="561"/>
        <v>0</v>
      </c>
      <c r="AI175" s="329"/>
      <c r="AJ175" s="325"/>
      <c r="AK175" s="325">
        <f t="shared" si="495"/>
        <v>0</v>
      </c>
      <c r="AL175" s="325">
        <v>77</v>
      </c>
      <c r="AM175" s="330" t="e">
        <f t="shared" si="496"/>
        <v>#N/A</v>
      </c>
      <c r="AN175" s="330" t="e">
        <f t="shared" si="497"/>
        <v>#N/A</v>
      </c>
      <c r="AO175" s="330" t="e">
        <f t="shared" si="498"/>
        <v>#N/A</v>
      </c>
      <c r="AP175" s="330" t="e">
        <f t="shared" si="499"/>
        <v>#N/A</v>
      </c>
      <c r="AQ175" s="330" t="e">
        <f t="shared" si="500"/>
        <v>#N/A</v>
      </c>
      <c r="AR175" s="330"/>
      <c r="AS175" s="331">
        <f t="shared" si="562"/>
        <v>0</v>
      </c>
      <c r="AT175" s="325" t="e">
        <f t="shared" si="563"/>
        <v>#N/A</v>
      </c>
      <c r="AU175" s="325">
        <f t="shared" si="564"/>
        <v>0</v>
      </c>
      <c r="AV175" s="325">
        <f t="shared" si="565"/>
        <v>1</v>
      </c>
      <c r="AW175" s="334">
        <f t="shared" si="501"/>
        <v>1955.8</v>
      </c>
      <c r="AX175" s="325">
        <f t="shared" si="566"/>
        <v>0</v>
      </c>
      <c r="AY175" s="325">
        <f t="shared" si="567"/>
        <v>0</v>
      </c>
      <c r="AZ175" s="325">
        <f t="shared" si="568"/>
        <v>0</v>
      </c>
      <c r="BA175" s="325">
        <f t="shared" si="569"/>
        <v>0</v>
      </c>
      <c r="BB175" s="325">
        <f t="shared" si="570"/>
        <v>0</v>
      </c>
      <c r="BC175" s="331">
        <f t="shared" si="571"/>
        <v>0</v>
      </c>
      <c r="BD175" s="331">
        <f t="shared" si="572"/>
        <v>0</v>
      </c>
      <c r="BE175" s="331">
        <f t="shared" si="573"/>
        <v>0</v>
      </c>
      <c r="BF175" s="331">
        <f t="shared" si="574"/>
        <v>0</v>
      </c>
      <c r="BG175" s="331">
        <f t="shared" si="575"/>
        <v>0</v>
      </c>
      <c r="BH175" s="331">
        <f t="shared" si="576"/>
        <v>0</v>
      </c>
      <c r="BI175" s="331">
        <f t="shared" si="577"/>
        <v>0</v>
      </c>
      <c r="BJ175" s="331">
        <f t="shared" si="578"/>
        <v>0</v>
      </c>
      <c r="BK175" s="331">
        <f t="shared" si="579"/>
        <v>0</v>
      </c>
      <c r="BL175" s="331">
        <f t="shared" si="580"/>
        <v>0</v>
      </c>
      <c r="BM175" s="331">
        <f t="shared" si="581"/>
        <v>0</v>
      </c>
      <c r="BN175" s="331">
        <f t="shared" si="582"/>
        <v>0</v>
      </c>
      <c r="BO175" s="331">
        <f t="shared" si="583"/>
        <v>0</v>
      </c>
      <c r="BP175" s="331">
        <f t="shared" si="584"/>
        <v>0</v>
      </c>
      <c r="BQ175" s="331">
        <f t="shared" si="585"/>
        <v>0</v>
      </c>
      <c r="BR175" s="329"/>
      <c r="BS175" s="325"/>
      <c r="BT175" s="325">
        <f t="shared" si="502"/>
        <v>0</v>
      </c>
      <c r="BU175" s="325">
        <v>77</v>
      </c>
      <c r="BV175" s="330" t="e">
        <f t="shared" si="503"/>
        <v>#N/A</v>
      </c>
      <c r="BW175" s="330" t="e">
        <f t="shared" si="504"/>
        <v>#N/A</v>
      </c>
      <c r="BX175" s="330" t="e">
        <f t="shared" si="505"/>
        <v>#N/A</v>
      </c>
      <c r="BY175" s="330" t="e">
        <f t="shared" si="506"/>
        <v>#N/A</v>
      </c>
      <c r="BZ175" s="330" t="e">
        <f t="shared" si="507"/>
        <v>#N/A</v>
      </c>
      <c r="CA175" s="330"/>
      <c r="CB175" s="331">
        <f t="shared" si="586"/>
        <v>0</v>
      </c>
      <c r="CC175" s="325" t="e">
        <f t="shared" si="587"/>
        <v>#N/A</v>
      </c>
      <c r="CD175" s="325">
        <f t="shared" si="588"/>
        <v>0</v>
      </c>
      <c r="CE175" s="325">
        <f t="shared" si="589"/>
        <v>1</v>
      </c>
      <c r="CF175" s="334">
        <f t="shared" si="508"/>
        <v>1955.8</v>
      </c>
      <c r="CG175" s="325">
        <f t="shared" si="590"/>
        <v>0</v>
      </c>
      <c r="CH175" s="325">
        <f t="shared" si="591"/>
        <v>0</v>
      </c>
      <c r="CI175" s="325">
        <f t="shared" si="592"/>
        <v>0</v>
      </c>
      <c r="CJ175" s="325">
        <f t="shared" si="593"/>
        <v>0</v>
      </c>
      <c r="CK175" s="325">
        <f t="shared" si="594"/>
        <v>0</v>
      </c>
      <c r="CL175" s="331">
        <f t="shared" si="595"/>
        <v>0</v>
      </c>
      <c r="CM175" s="331">
        <f t="shared" si="596"/>
        <v>0</v>
      </c>
      <c r="CN175" s="331">
        <f t="shared" si="597"/>
        <v>0</v>
      </c>
      <c r="CO175" s="331">
        <f t="shared" si="598"/>
        <v>0</v>
      </c>
      <c r="CP175" s="331">
        <f t="shared" si="599"/>
        <v>0</v>
      </c>
      <c r="CQ175" s="331">
        <f t="shared" si="600"/>
        <v>0</v>
      </c>
      <c r="CR175" s="331">
        <f t="shared" si="601"/>
        <v>0</v>
      </c>
      <c r="CS175" s="331">
        <f t="shared" si="602"/>
        <v>0</v>
      </c>
      <c r="CT175" s="331">
        <f t="shared" si="603"/>
        <v>0</v>
      </c>
      <c r="CU175" s="331">
        <f t="shared" si="604"/>
        <v>0</v>
      </c>
      <c r="CV175" s="331">
        <f t="shared" si="605"/>
        <v>0</v>
      </c>
      <c r="CW175" s="331">
        <f t="shared" si="606"/>
        <v>0</v>
      </c>
      <c r="CX175" s="331">
        <f t="shared" si="607"/>
        <v>0</v>
      </c>
      <c r="CY175" s="331">
        <f t="shared" si="608"/>
        <v>0</v>
      </c>
      <c r="CZ175" s="331">
        <f t="shared" si="609"/>
        <v>0</v>
      </c>
      <c r="DA175" s="329"/>
      <c r="DB175" s="325"/>
      <c r="DC175" s="325">
        <f t="shared" si="509"/>
        <v>0</v>
      </c>
      <c r="DD175" s="325">
        <v>77</v>
      </c>
      <c r="DE175" s="330" t="e">
        <f t="shared" si="510"/>
        <v>#N/A</v>
      </c>
      <c r="DF175" s="330" t="e">
        <f t="shared" si="511"/>
        <v>#N/A</v>
      </c>
      <c r="DG175" s="330" t="e">
        <f t="shared" si="512"/>
        <v>#N/A</v>
      </c>
      <c r="DH175" s="330" t="e">
        <f t="shared" si="513"/>
        <v>#N/A</v>
      </c>
      <c r="DI175" s="330" t="e">
        <f t="shared" si="514"/>
        <v>#N/A</v>
      </c>
      <c r="DJ175" s="330"/>
      <c r="DK175" s="331">
        <f t="shared" si="610"/>
        <v>0</v>
      </c>
      <c r="DL175" s="325" t="e">
        <f t="shared" si="611"/>
        <v>#N/A</v>
      </c>
      <c r="DM175" s="325">
        <f t="shared" si="612"/>
        <v>0</v>
      </c>
      <c r="DN175" s="325">
        <f t="shared" si="613"/>
        <v>1</v>
      </c>
      <c r="DO175" s="334">
        <f t="shared" si="515"/>
        <v>1955.8</v>
      </c>
      <c r="DP175" s="325">
        <f t="shared" si="614"/>
        <v>0</v>
      </c>
      <c r="DQ175" s="325">
        <f t="shared" si="615"/>
        <v>0</v>
      </c>
      <c r="DR175" s="325">
        <f t="shared" si="616"/>
        <v>0</v>
      </c>
      <c r="DS175" s="325">
        <f t="shared" si="617"/>
        <v>0</v>
      </c>
      <c r="DT175" s="325">
        <f t="shared" si="618"/>
        <v>0</v>
      </c>
      <c r="DU175" s="331">
        <f t="shared" si="619"/>
        <v>0</v>
      </c>
      <c r="DV175" s="331">
        <f t="shared" si="620"/>
        <v>0</v>
      </c>
      <c r="DW175" s="331">
        <f t="shared" si="621"/>
        <v>0</v>
      </c>
      <c r="DX175" s="331">
        <f t="shared" si="622"/>
        <v>0</v>
      </c>
      <c r="DY175" s="331">
        <f t="shared" si="623"/>
        <v>0</v>
      </c>
      <c r="DZ175" s="331">
        <f t="shared" si="624"/>
        <v>0</v>
      </c>
      <c r="EA175" s="331">
        <f t="shared" si="625"/>
        <v>0</v>
      </c>
      <c r="EB175" s="331">
        <f t="shared" si="626"/>
        <v>0</v>
      </c>
      <c r="EC175" s="331">
        <f t="shared" si="627"/>
        <v>0</v>
      </c>
      <c r="ED175" s="331">
        <f t="shared" si="628"/>
        <v>0</v>
      </c>
      <c r="EE175" s="331">
        <f t="shared" si="629"/>
        <v>0</v>
      </c>
      <c r="EF175" s="331">
        <f t="shared" si="630"/>
        <v>0</v>
      </c>
      <c r="EG175" s="331">
        <f t="shared" si="631"/>
        <v>0</v>
      </c>
      <c r="EH175" s="331">
        <f t="shared" si="632"/>
        <v>0</v>
      </c>
      <c r="EI175" s="331">
        <f t="shared" si="633"/>
        <v>0</v>
      </c>
      <c r="EJ175" s="329"/>
      <c r="EK175" s="325"/>
      <c r="EL175" s="325">
        <f t="shared" si="516"/>
        <v>0</v>
      </c>
      <c r="EM175" s="325">
        <v>77</v>
      </c>
      <c r="EN175" s="330" t="e">
        <f t="shared" si="517"/>
        <v>#N/A</v>
      </c>
      <c r="EO175" s="330" t="e">
        <f t="shared" si="518"/>
        <v>#N/A</v>
      </c>
      <c r="EP175" s="330" t="e">
        <f t="shared" si="519"/>
        <v>#N/A</v>
      </c>
      <c r="EQ175" s="330" t="e">
        <f t="shared" si="520"/>
        <v>#N/A</v>
      </c>
      <c r="ER175" s="330" t="e">
        <f t="shared" si="521"/>
        <v>#N/A</v>
      </c>
      <c r="ES175" s="330"/>
      <c r="ET175" s="331">
        <f t="shared" si="634"/>
        <v>0</v>
      </c>
      <c r="EU175" s="325" t="e">
        <f t="shared" si="635"/>
        <v>#N/A</v>
      </c>
      <c r="EV175" s="325">
        <f t="shared" si="636"/>
        <v>0</v>
      </c>
      <c r="EW175" s="325">
        <f t="shared" si="637"/>
        <v>1</v>
      </c>
      <c r="EX175" s="334">
        <f t="shared" si="522"/>
        <v>1955.8</v>
      </c>
      <c r="EY175" s="325">
        <f t="shared" si="638"/>
        <v>0</v>
      </c>
      <c r="EZ175" s="325">
        <f t="shared" si="639"/>
        <v>0</v>
      </c>
      <c r="FA175" s="325">
        <f t="shared" si="640"/>
        <v>0</v>
      </c>
      <c r="FB175" s="325">
        <f t="shared" si="641"/>
        <v>0</v>
      </c>
      <c r="FC175" s="325">
        <f t="shared" si="642"/>
        <v>0</v>
      </c>
      <c r="FD175" s="331">
        <f t="shared" si="643"/>
        <v>0</v>
      </c>
      <c r="FE175" s="331">
        <f t="shared" si="644"/>
        <v>0</v>
      </c>
      <c r="FF175" s="331">
        <f t="shared" si="645"/>
        <v>0</v>
      </c>
      <c r="FG175" s="331">
        <f t="shared" si="646"/>
        <v>0</v>
      </c>
      <c r="FH175" s="331">
        <f t="shared" si="647"/>
        <v>0</v>
      </c>
      <c r="FI175" s="331">
        <f t="shared" si="648"/>
        <v>0</v>
      </c>
      <c r="FJ175" s="331">
        <f t="shared" si="649"/>
        <v>0</v>
      </c>
      <c r="FK175" s="331">
        <f t="shared" si="650"/>
        <v>0</v>
      </c>
      <c r="FL175" s="331">
        <f t="shared" si="651"/>
        <v>0</v>
      </c>
      <c r="FM175" s="331">
        <f t="shared" si="652"/>
        <v>0</v>
      </c>
      <c r="FN175" s="331">
        <f t="shared" si="653"/>
        <v>0</v>
      </c>
      <c r="FO175" s="331">
        <f t="shared" si="654"/>
        <v>0</v>
      </c>
      <c r="FP175" s="331">
        <f t="shared" si="655"/>
        <v>0</v>
      </c>
      <c r="FQ175" s="331">
        <f t="shared" si="656"/>
        <v>0</v>
      </c>
      <c r="FR175" s="331">
        <f t="shared" si="657"/>
        <v>0</v>
      </c>
      <c r="FS175" s="329"/>
      <c r="FT175" s="325"/>
      <c r="FU175" s="325">
        <f t="shared" si="523"/>
        <v>0</v>
      </c>
      <c r="FV175" s="325">
        <v>77</v>
      </c>
      <c r="FW175" s="330" t="e">
        <f t="shared" si="524"/>
        <v>#N/A</v>
      </c>
      <c r="FX175" s="330" t="e">
        <f t="shared" si="525"/>
        <v>#N/A</v>
      </c>
      <c r="FY175" s="330" t="e">
        <f t="shared" si="526"/>
        <v>#N/A</v>
      </c>
      <c r="FZ175" s="330" t="e">
        <f t="shared" si="527"/>
        <v>#N/A</v>
      </c>
      <c r="GA175" s="330" t="e">
        <f t="shared" si="528"/>
        <v>#N/A</v>
      </c>
      <c r="GB175" s="330"/>
      <c r="GC175" s="331">
        <f t="shared" si="658"/>
        <v>0</v>
      </c>
      <c r="GD175" s="325" t="e">
        <f t="shared" si="659"/>
        <v>#N/A</v>
      </c>
      <c r="GE175" s="325">
        <f t="shared" si="660"/>
        <v>0</v>
      </c>
      <c r="GF175" s="325">
        <f t="shared" si="661"/>
        <v>1</v>
      </c>
      <c r="GG175" s="334">
        <f t="shared" si="529"/>
        <v>1955.8</v>
      </c>
      <c r="GH175" s="325">
        <f t="shared" si="662"/>
        <v>0</v>
      </c>
      <c r="GI175" s="325">
        <f t="shared" si="663"/>
        <v>0</v>
      </c>
      <c r="GJ175" s="325">
        <f t="shared" si="664"/>
        <v>0</v>
      </c>
      <c r="GK175" s="325">
        <f t="shared" si="665"/>
        <v>0</v>
      </c>
      <c r="GL175" s="325">
        <f t="shared" si="666"/>
        <v>0</v>
      </c>
      <c r="GM175" s="331">
        <f t="shared" si="667"/>
        <v>0</v>
      </c>
      <c r="GN175" s="331">
        <f t="shared" si="668"/>
        <v>0</v>
      </c>
      <c r="GO175" s="331">
        <f t="shared" si="669"/>
        <v>0</v>
      </c>
      <c r="GP175" s="331">
        <f t="shared" si="670"/>
        <v>0</v>
      </c>
      <c r="GQ175" s="331">
        <f t="shared" si="671"/>
        <v>0</v>
      </c>
      <c r="GR175" s="331">
        <f t="shared" si="672"/>
        <v>0</v>
      </c>
      <c r="GS175" s="331">
        <f t="shared" si="673"/>
        <v>0</v>
      </c>
      <c r="GT175" s="331">
        <f t="shared" si="674"/>
        <v>0</v>
      </c>
      <c r="GU175" s="331">
        <f t="shared" si="675"/>
        <v>0</v>
      </c>
      <c r="GV175" s="331">
        <f t="shared" si="676"/>
        <v>0</v>
      </c>
      <c r="GW175" s="331">
        <f t="shared" si="677"/>
        <v>0</v>
      </c>
      <c r="GX175" s="331">
        <f t="shared" si="678"/>
        <v>0</v>
      </c>
      <c r="GY175" s="331">
        <f t="shared" si="679"/>
        <v>0</v>
      </c>
      <c r="GZ175" s="331">
        <f t="shared" si="680"/>
        <v>0</v>
      </c>
      <c r="HA175" s="331">
        <f t="shared" si="681"/>
        <v>0</v>
      </c>
      <c r="HB175" s="329"/>
      <c r="HC175" s="325"/>
      <c r="HD175" s="325">
        <f t="shared" si="530"/>
        <v>0</v>
      </c>
      <c r="HE175" s="325">
        <v>77</v>
      </c>
      <c r="HF175" s="330" t="e">
        <f t="shared" si="531"/>
        <v>#N/A</v>
      </c>
      <c r="HG175" s="330" t="e">
        <f t="shared" si="532"/>
        <v>#N/A</v>
      </c>
      <c r="HH175" s="330" t="e">
        <f t="shared" si="533"/>
        <v>#N/A</v>
      </c>
      <c r="HI175" s="330" t="e">
        <f t="shared" si="534"/>
        <v>#N/A</v>
      </c>
      <c r="HJ175" s="330" t="e">
        <f t="shared" si="535"/>
        <v>#N/A</v>
      </c>
      <c r="HK175" s="330"/>
      <c r="HL175" s="331">
        <f t="shared" si="682"/>
        <v>0</v>
      </c>
      <c r="HM175" s="325" t="e">
        <f t="shared" si="683"/>
        <v>#N/A</v>
      </c>
      <c r="HN175" s="325">
        <f t="shared" si="684"/>
        <v>0</v>
      </c>
      <c r="HO175" s="325">
        <f t="shared" si="685"/>
        <v>1</v>
      </c>
      <c r="HP175" s="334">
        <f t="shared" si="536"/>
        <v>1955.8</v>
      </c>
      <c r="HQ175" s="325">
        <f t="shared" si="686"/>
        <v>0</v>
      </c>
      <c r="HR175" s="325">
        <f t="shared" si="687"/>
        <v>0</v>
      </c>
      <c r="HS175" s="325">
        <f t="shared" si="688"/>
        <v>0</v>
      </c>
      <c r="HT175" s="325">
        <f t="shared" si="689"/>
        <v>0</v>
      </c>
      <c r="HU175" s="325">
        <f t="shared" si="690"/>
        <v>0</v>
      </c>
      <c r="HV175" s="331">
        <f t="shared" si="691"/>
        <v>0</v>
      </c>
      <c r="HW175" s="331">
        <f t="shared" si="692"/>
        <v>0</v>
      </c>
      <c r="HX175" s="331">
        <f t="shared" si="693"/>
        <v>0</v>
      </c>
      <c r="HY175" s="331">
        <f t="shared" si="694"/>
        <v>0</v>
      </c>
      <c r="HZ175" s="331">
        <f t="shared" si="695"/>
        <v>0</v>
      </c>
      <c r="IA175" s="331">
        <f t="shared" si="696"/>
        <v>0</v>
      </c>
      <c r="IB175" s="331">
        <f t="shared" si="697"/>
        <v>0</v>
      </c>
      <c r="IC175" s="331">
        <f t="shared" si="698"/>
        <v>0</v>
      </c>
      <c r="ID175" s="331">
        <f t="shared" si="699"/>
        <v>0</v>
      </c>
      <c r="IE175" s="331">
        <f t="shared" si="700"/>
        <v>0</v>
      </c>
      <c r="IF175" s="331">
        <f t="shared" si="701"/>
        <v>0</v>
      </c>
      <c r="IG175" s="331">
        <f t="shared" si="702"/>
        <v>0</v>
      </c>
      <c r="IH175" s="331">
        <f t="shared" si="703"/>
        <v>0</v>
      </c>
      <c r="II175" s="331">
        <f t="shared" si="704"/>
        <v>0</v>
      </c>
      <c r="IJ175" s="331">
        <f t="shared" si="705"/>
        <v>0</v>
      </c>
      <c r="IK175" s="329"/>
    </row>
    <row r="176" spans="2:245" x14ac:dyDescent="0.3">
      <c r="B176" s="325">
        <f t="shared" si="489"/>
        <v>0</v>
      </c>
      <c r="C176" s="325">
        <v>78</v>
      </c>
      <c r="D176" s="330" t="e">
        <f t="shared" si="490"/>
        <v>#N/A</v>
      </c>
      <c r="E176" s="330" t="e">
        <f t="shared" si="491"/>
        <v>#N/A</v>
      </c>
      <c r="F176" s="330" t="e">
        <f t="shared" si="492"/>
        <v>#N/A</v>
      </c>
      <c r="G176" s="386" t="e">
        <f t="shared" si="537"/>
        <v>#N/A</v>
      </c>
      <c r="H176" s="386" t="e">
        <f t="shared" si="493"/>
        <v>#N/A</v>
      </c>
      <c r="I176" s="330"/>
      <c r="J176" s="331">
        <f t="shared" si="538"/>
        <v>0</v>
      </c>
      <c r="K176" s="325" t="e">
        <f t="shared" si="539"/>
        <v>#N/A</v>
      </c>
      <c r="L176" s="325">
        <f t="shared" si="540"/>
        <v>0</v>
      </c>
      <c r="M176" s="325">
        <f t="shared" si="541"/>
        <v>1</v>
      </c>
      <c r="N176" s="334">
        <f t="shared" si="494"/>
        <v>1981.1999999999998</v>
      </c>
      <c r="O176" s="325">
        <f t="shared" si="542"/>
        <v>0</v>
      </c>
      <c r="P176" s="325">
        <f t="shared" si="543"/>
        <v>0</v>
      </c>
      <c r="Q176" s="325">
        <f t="shared" si="544"/>
        <v>0</v>
      </c>
      <c r="R176" s="325">
        <f t="shared" si="545"/>
        <v>0</v>
      </c>
      <c r="S176" s="325">
        <f t="shared" si="546"/>
        <v>0</v>
      </c>
      <c r="T176" s="331">
        <f t="shared" si="547"/>
        <v>0</v>
      </c>
      <c r="U176" s="331">
        <f t="shared" si="548"/>
        <v>0</v>
      </c>
      <c r="V176" s="331">
        <f t="shared" si="549"/>
        <v>0</v>
      </c>
      <c r="W176" s="331">
        <f t="shared" si="550"/>
        <v>0</v>
      </c>
      <c r="X176" s="331">
        <f t="shared" si="551"/>
        <v>0</v>
      </c>
      <c r="Y176" s="331">
        <f t="shared" si="552"/>
        <v>0</v>
      </c>
      <c r="Z176" s="331">
        <f t="shared" si="553"/>
        <v>0</v>
      </c>
      <c r="AA176" s="331">
        <f t="shared" si="554"/>
        <v>0</v>
      </c>
      <c r="AB176" s="331">
        <f t="shared" si="555"/>
        <v>0</v>
      </c>
      <c r="AC176" s="331">
        <f t="shared" si="556"/>
        <v>0</v>
      </c>
      <c r="AD176" s="331">
        <f t="shared" si="557"/>
        <v>0</v>
      </c>
      <c r="AE176" s="331">
        <f t="shared" si="558"/>
        <v>0</v>
      </c>
      <c r="AF176" s="331">
        <f t="shared" si="559"/>
        <v>0</v>
      </c>
      <c r="AG176" s="331">
        <f t="shared" si="560"/>
        <v>0</v>
      </c>
      <c r="AH176" s="331">
        <f t="shared" si="561"/>
        <v>0</v>
      </c>
      <c r="AI176" s="329"/>
      <c r="AJ176" s="325"/>
      <c r="AK176" s="325">
        <f t="shared" si="495"/>
        <v>0</v>
      </c>
      <c r="AL176" s="325">
        <v>78</v>
      </c>
      <c r="AM176" s="330" t="e">
        <f t="shared" si="496"/>
        <v>#N/A</v>
      </c>
      <c r="AN176" s="330" t="e">
        <f t="shared" si="497"/>
        <v>#N/A</v>
      </c>
      <c r="AO176" s="330" t="e">
        <f t="shared" si="498"/>
        <v>#N/A</v>
      </c>
      <c r="AP176" s="330" t="e">
        <f t="shared" si="499"/>
        <v>#N/A</v>
      </c>
      <c r="AQ176" s="330" t="e">
        <f t="shared" si="500"/>
        <v>#N/A</v>
      </c>
      <c r="AR176" s="330"/>
      <c r="AS176" s="331">
        <f t="shared" si="562"/>
        <v>0</v>
      </c>
      <c r="AT176" s="325" t="e">
        <f t="shared" si="563"/>
        <v>#N/A</v>
      </c>
      <c r="AU176" s="325">
        <f t="shared" si="564"/>
        <v>0</v>
      </c>
      <c r="AV176" s="325">
        <f t="shared" si="565"/>
        <v>1</v>
      </c>
      <c r="AW176" s="334">
        <f t="shared" si="501"/>
        <v>1981.1999999999998</v>
      </c>
      <c r="AX176" s="325">
        <f t="shared" si="566"/>
        <v>0</v>
      </c>
      <c r="AY176" s="325">
        <f t="shared" si="567"/>
        <v>0</v>
      </c>
      <c r="AZ176" s="325">
        <f t="shared" si="568"/>
        <v>0</v>
      </c>
      <c r="BA176" s="325">
        <f t="shared" si="569"/>
        <v>0</v>
      </c>
      <c r="BB176" s="325">
        <f t="shared" si="570"/>
        <v>0</v>
      </c>
      <c r="BC176" s="331">
        <f t="shared" si="571"/>
        <v>0</v>
      </c>
      <c r="BD176" s="331">
        <f t="shared" si="572"/>
        <v>0</v>
      </c>
      <c r="BE176" s="331">
        <f t="shared" si="573"/>
        <v>0</v>
      </c>
      <c r="BF176" s="331">
        <f t="shared" si="574"/>
        <v>0</v>
      </c>
      <c r="BG176" s="331">
        <f t="shared" si="575"/>
        <v>0</v>
      </c>
      <c r="BH176" s="331">
        <f t="shared" si="576"/>
        <v>0</v>
      </c>
      <c r="BI176" s="331">
        <f t="shared" si="577"/>
        <v>0</v>
      </c>
      <c r="BJ176" s="331">
        <f t="shared" si="578"/>
        <v>0</v>
      </c>
      <c r="BK176" s="331">
        <f t="shared" si="579"/>
        <v>0</v>
      </c>
      <c r="BL176" s="331">
        <f t="shared" si="580"/>
        <v>0</v>
      </c>
      <c r="BM176" s="331">
        <f t="shared" si="581"/>
        <v>0</v>
      </c>
      <c r="BN176" s="331">
        <f t="shared" si="582"/>
        <v>0</v>
      </c>
      <c r="BO176" s="331">
        <f t="shared" si="583"/>
        <v>0</v>
      </c>
      <c r="BP176" s="331">
        <f t="shared" si="584"/>
        <v>0</v>
      </c>
      <c r="BQ176" s="331">
        <f t="shared" si="585"/>
        <v>0</v>
      </c>
      <c r="BR176" s="329"/>
      <c r="BS176" s="325"/>
      <c r="BT176" s="325">
        <f t="shared" si="502"/>
        <v>0</v>
      </c>
      <c r="BU176" s="325">
        <v>78</v>
      </c>
      <c r="BV176" s="330" t="e">
        <f t="shared" si="503"/>
        <v>#N/A</v>
      </c>
      <c r="BW176" s="330" t="e">
        <f t="shared" si="504"/>
        <v>#N/A</v>
      </c>
      <c r="BX176" s="330" t="e">
        <f t="shared" si="505"/>
        <v>#N/A</v>
      </c>
      <c r="BY176" s="330" t="e">
        <f t="shared" si="506"/>
        <v>#N/A</v>
      </c>
      <c r="BZ176" s="330" t="e">
        <f t="shared" si="507"/>
        <v>#N/A</v>
      </c>
      <c r="CA176" s="330"/>
      <c r="CB176" s="331">
        <f t="shared" si="586"/>
        <v>0</v>
      </c>
      <c r="CC176" s="325" t="e">
        <f t="shared" si="587"/>
        <v>#N/A</v>
      </c>
      <c r="CD176" s="325">
        <f t="shared" si="588"/>
        <v>0</v>
      </c>
      <c r="CE176" s="325">
        <f t="shared" si="589"/>
        <v>1</v>
      </c>
      <c r="CF176" s="334">
        <f t="shared" si="508"/>
        <v>1981.1999999999998</v>
      </c>
      <c r="CG176" s="325">
        <f t="shared" si="590"/>
        <v>0</v>
      </c>
      <c r="CH176" s="325">
        <f t="shared" si="591"/>
        <v>0</v>
      </c>
      <c r="CI176" s="325">
        <f t="shared" si="592"/>
        <v>0</v>
      </c>
      <c r="CJ176" s="325">
        <f t="shared" si="593"/>
        <v>0</v>
      </c>
      <c r="CK176" s="325">
        <f t="shared" si="594"/>
        <v>0</v>
      </c>
      <c r="CL176" s="331">
        <f t="shared" si="595"/>
        <v>0</v>
      </c>
      <c r="CM176" s="331">
        <f t="shared" si="596"/>
        <v>0</v>
      </c>
      <c r="CN176" s="331">
        <f t="shared" si="597"/>
        <v>0</v>
      </c>
      <c r="CO176" s="331">
        <f t="shared" si="598"/>
        <v>0</v>
      </c>
      <c r="CP176" s="331">
        <f t="shared" si="599"/>
        <v>0</v>
      </c>
      <c r="CQ176" s="331">
        <f t="shared" si="600"/>
        <v>0</v>
      </c>
      <c r="CR176" s="331">
        <f t="shared" si="601"/>
        <v>0</v>
      </c>
      <c r="CS176" s="331">
        <f t="shared" si="602"/>
        <v>0</v>
      </c>
      <c r="CT176" s="331">
        <f t="shared" si="603"/>
        <v>0</v>
      </c>
      <c r="CU176" s="331">
        <f t="shared" si="604"/>
        <v>0</v>
      </c>
      <c r="CV176" s="331">
        <f t="shared" si="605"/>
        <v>0</v>
      </c>
      <c r="CW176" s="331">
        <f t="shared" si="606"/>
        <v>0</v>
      </c>
      <c r="CX176" s="331">
        <f t="shared" si="607"/>
        <v>0</v>
      </c>
      <c r="CY176" s="331">
        <f t="shared" si="608"/>
        <v>0</v>
      </c>
      <c r="CZ176" s="331">
        <f t="shared" si="609"/>
        <v>0</v>
      </c>
      <c r="DA176" s="329"/>
      <c r="DB176" s="325"/>
      <c r="DC176" s="325">
        <f t="shared" si="509"/>
        <v>0</v>
      </c>
      <c r="DD176" s="325">
        <v>78</v>
      </c>
      <c r="DE176" s="330" t="e">
        <f t="shared" si="510"/>
        <v>#N/A</v>
      </c>
      <c r="DF176" s="330" t="e">
        <f t="shared" si="511"/>
        <v>#N/A</v>
      </c>
      <c r="DG176" s="330" t="e">
        <f t="shared" si="512"/>
        <v>#N/A</v>
      </c>
      <c r="DH176" s="330" t="e">
        <f t="shared" si="513"/>
        <v>#N/A</v>
      </c>
      <c r="DI176" s="330" t="e">
        <f t="shared" si="514"/>
        <v>#N/A</v>
      </c>
      <c r="DJ176" s="330"/>
      <c r="DK176" s="331">
        <f t="shared" si="610"/>
        <v>0</v>
      </c>
      <c r="DL176" s="325" t="e">
        <f t="shared" si="611"/>
        <v>#N/A</v>
      </c>
      <c r="DM176" s="325">
        <f t="shared" si="612"/>
        <v>0</v>
      </c>
      <c r="DN176" s="325">
        <f t="shared" si="613"/>
        <v>1</v>
      </c>
      <c r="DO176" s="334">
        <f t="shared" si="515"/>
        <v>1981.1999999999998</v>
      </c>
      <c r="DP176" s="325">
        <f t="shared" si="614"/>
        <v>0</v>
      </c>
      <c r="DQ176" s="325">
        <f t="shared" si="615"/>
        <v>0</v>
      </c>
      <c r="DR176" s="325">
        <f t="shared" si="616"/>
        <v>0</v>
      </c>
      <c r="DS176" s="325">
        <f t="shared" si="617"/>
        <v>0</v>
      </c>
      <c r="DT176" s="325">
        <f t="shared" si="618"/>
        <v>0</v>
      </c>
      <c r="DU176" s="331">
        <f t="shared" si="619"/>
        <v>0</v>
      </c>
      <c r="DV176" s="331">
        <f t="shared" si="620"/>
        <v>0</v>
      </c>
      <c r="DW176" s="331">
        <f t="shared" si="621"/>
        <v>0</v>
      </c>
      <c r="DX176" s="331">
        <f t="shared" si="622"/>
        <v>0</v>
      </c>
      <c r="DY176" s="331">
        <f t="shared" si="623"/>
        <v>0</v>
      </c>
      <c r="DZ176" s="331">
        <f t="shared" si="624"/>
        <v>0</v>
      </c>
      <c r="EA176" s="331">
        <f t="shared" si="625"/>
        <v>0</v>
      </c>
      <c r="EB176" s="331">
        <f t="shared" si="626"/>
        <v>0</v>
      </c>
      <c r="EC176" s="331">
        <f t="shared" si="627"/>
        <v>0</v>
      </c>
      <c r="ED176" s="331">
        <f t="shared" si="628"/>
        <v>0</v>
      </c>
      <c r="EE176" s="331">
        <f t="shared" si="629"/>
        <v>0</v>
      </c>
      <c r="EF176" s="331">
        <f t="shared" si="630"/>
        <v>0</v>
      </c>
      <c r="EG176" s="331">
        <f t="shared" si="631"/>
        <v>0</v>
      </c>
      <c r="EH176" s="331">
        <f t="shared" si="632"/>
        <v>0</v>
      </c>
      <c r="EI176" s="331">
        <f t="shared" si="633"/>
        <v>0</v>
      </c>
      <c r="EJ176" s="329"/>
      <c r="EK176" s="325"/>
      <c r="EL176" s="325">
        <f t="shared" si="516"/>
        <v>0</v>
      </c>
      <c r="EM176" s="325">
        <v>78</v>
      </c>
      <c r="EN176" s="330" t="e">
        <f t="shared" si="517"/>
        <v>#N/A</v>
      </c>
      <c r="EO176" s="330" t="e">
        <f t="shared" si="518"/>
        <v>#N/A</v>
      </c>
      <c r="EP176" s="330" t="e">
        <f t="shared" si="519"/>
        <v>#N/A</v>
      </c>
      <c r="EQ176" s="330" t="e">
        <f t="shared" si="520"/>
        <v>#N/A</v>
      </c>
      <c r="ER176" s="330" t="e">
        <f t="shared" si="521"/>
        <v>#N/A</v>
      </c>
      <c r="ES176" s="330"/>
      <c r="ET176" s="331">
        <f t="shared" si="634"/>
        <v>0</v>
      </c>
      <c r="EU176" s="325" t="e">
        <f t="shared" si="635"/>
        <v>#N/A</v>
      </c>
      <c r="EV176" s="325">
        <f t="shared" si="636"/>
        <v>0</v>
      </c>
      <c r="EW176" s="325">
        <f t="shared" si="637"/>
        <v>1</v>
      </c>
      <c r="EX176" s="334">
        <f t="shared" si="522"/>
        <v>1981.1999999999998</v>
      </c>
      <c r="EY176" s="325">
        <f t="shared" si="638"/>
        <v>0</v>
      </c>
      <c r="EZ176" s="325">
        <f t="shared" si="639"/>
        <v>0</v>
      </c>
      <c r="FA176" s="325">
        <f t="shared" si="640"/>
        <v>0</v>
      </c>
      <c r="FB176" s="325">
        <f t="shared" si="641"/>
        <v>0</v>
      </c>
      <c r="FC176" s="325">
        <f t="shared" si="642"/>
        <v>0</v>
      </c>
      <c r="FD176" s="331">
        <f t="shared" si="643"/>
        <v>0</v>
      </c>
      <c r="FE176" s="331">
        <f t="shared" si="644"/>
        <v>0</v>
      </c>
      <c r="FF176" s="331">
        <f t="shared" si="645"/>
        <v>0</v>
      </c>
      <c r="FG176" s="331">
        <f t="shared" si="646"/>
        <v>0</v>
      </c>
      <c r="FH176" s="331">
        <f t="shared" si="647"/>
        <v>0</v>
      </c>
      <c r="FI176" s="331">
        <f t="shared" si="648"/>
        <v>0</v>
      </c>
      <c r="FJ176" s="331">
        <f t="shared" si="649"/>
        <v>0</v>
      </c>
      <c r="FK176" s="331">
        <f t="shared" si="650"/>
        <v>0</v>
      </c>
      <c r="FL176" s="331">
        <f t="shared" si="651"/>
        <v>0</v>
      </c>
      <c r="FM176" s="331">
        <f t="shared" si="652"/>
        <v>0</v>
      </c>
      <c r="FN176" s="331">
        <f t="shared" si="653"/>
        <v>0</v>
      </c>
      <c r="FO176" s="331">
        <f t="shared" si="654"/>
        <v>0</v>
      </c>
      <c r="FP176" s="331">
        <f t="shared" si="655"/>
        <v>0</v>
      </c>
      <c r="FQ176" s="331">
        <f t="shared" si="656"/>
        <v>0</v>
      </c>
      <c r="FR176" s="331">
        <f t="shared" si="657"/>
        <v>0</v>
      </c>
      <c r="FS176" s="329"/>
      <c r="FT176" s="325"/>
      <c r="FU176" s="325">
        <f t="shared" si="523"/>
        <v>0</v>
      </c>
      <c r="FV176" s="325">
        <v>78</v>
      </c>
      <c r="FW176" s="330" t="e">
        <f t="shared" si="524"/>
        <v>#N/A</v>
      </c>
      <c r="FX176" s="330" t="e">
        <f t="shared" si="525"/>
        <v>#N/A</v>
      </c>
      <c r="FY176" s="330" t="e">
        <f t="shared" si="526"/>
        <v>#N/A</v>
      </c>
      <c r="FZ176" s="330" t="e">
        <f t="shared" si="527"/>
        <v>#N/A</v>
      </c>
      <c r="GA176" s="330" t="e">
        <f t="shared" si="528"/>
        <v>#N/A</v>
      </c>
      <c r="GB176" s="330"/>
      <c r="GC176" s="331">
        <f t="shared" si="658"/>
        <v>0</v>
      </c>
      <c r="GD176" s="325" t="e">
        <f t="shared" si="659"/>
        <v>#N/A</v>
      </c>
      <c r="GE176" s="325">
        <f t="shared" si="660"/>
        <v>0</v>
      </c>
      <c r="GF176" s="325">
        <f t="shared" si="661"/>
        <v>1</v>
      </c>
      <c r="GG176" s="334">
        <f t="shared" si="529"/>
        <v>1981.1999999999998</v>
      </c>
      <c r="GH176" s="325">
        <f t="shared" si="662"/>
        <v>0</v>
      </c>
      <c r="GI176" s="325">
        <f t="shared" si="663"/>
        <v>0</v>
      </c>
      <c r="GJ176" s="325">
        <f t="shared" si="664"/>
        <v>0</v>
      </c>
      <c r="GK176" s="325">
        <f t="shared" si="665"/>
        <v>0</v>
      </c>
      <c r="GL176" s="325">
        <f t="shared" si="666"/>
        <v>0</v>
      </c>
      <c r="GM176" s="331">
        <f t="shared" si="667"/>
        <v>0</v>
      </c>
      <c r="GN176" s="331">
        <f t="shared" si="668"/>
        <v>0</v>
      </c>
      <c r="GO176" s="331">
        <f t="shared" si="669"/>
        <v>0</v>
      </c>
      <c r="GP176" s="331">
        <f t="shared" si="670"/>
        <v>0</v>
      </c>
      <c r="GQ176" s="331">
        <f t="shared" si="671"/>
        <v>0</v>
      </c>
      <c r="GR176" s="331">
        <f t="shared" si="672"/>
        <v>0</v>
      </c>
      <c r="GS176" s="331">
        <f t="shared" si="673"/>
        <v>0</v>
      </c>
      <c r="GT176" s="331">
        <f t="shared" si="674"/>
        <v>0</v>
      </c>
      <c r="GU176" s="331">
        <f t="shared" si="675"/>
        <v>0</v>
      </c>
      <c r="GV176" s="331">
        <f t="shared" si="676"/>
        <v>0</v>
      </c>
      <c r="GW176" s="331">
        <f t="shared" si="677"/>
        <v>0</v>
      </c>
      <c r="GX176" s="331">
        <f t="shared" si="678"/>
        <v>0</v>
      </c>
      <c r="GY176" s="331">
        <f t="shared" si="679"/>
        <v>0</v>
      </c>
      <c r="GZ176" s="331">
        <f t="shared" si="680"/>
        <v>0</v>
      </c>
      <c r="HA176" s="331">
        <f t="shared" si="681"/>
        <v>0</v>
      </c>
      <c r="HB176" s="329"/>
      <c r="HC176" s="325"/>
      <c r="HD176" s="325">
        <f t="shared" si="530"/>
        <v>0</v>
      </c>
      <c r="HE176" s="325">
        <v>78</v>
      </c>
      <c r="HF176" s="330" t="e">
        <f t="shared" si="531"/>
        <v>#N/A</v>
      </c>
      <c r="HG176" s="330" t="e">
        <f t="shared" si="532"/>
        <v>#N/A</v>
      </c>
      <c r="HH176" s="330" t="e">
        <f t="shared" si="533"/>
        <v>#N/A</v>
      </c>
      <c r="HI176" s="330" t="e">
        <f t="shared" si="534"/>
        <v>#N/A</v>
      </c>
      <c r="HJ176" s="330" t="e">
        <f t="shared" si="535"/>
        <v>#N/A</v>
      </c>
      <c r="HK176" s="330"/>
      <c r="HL176" s="331">
        <f t="shared" si="682"/>
        <v>0</v>
      </c>
      <c r="HM176" s="325" t="e">
        <f t="shared" si="683"/>
        <v>#N/A</v>
      </c>
      <c r="HN176" s="325">
        <f t="shared" si="684"/>
        <v>0</v>
      </c>
      <c r="HO176" s="325">
        <f t="shared" si="685"/>
        <v>1</v>
      </c>
      <c r="HP176" s="334">
        <f t="shared" si="536"/>
        <v>1981.1999999999998</v>
      </c>
      <c r="HQ176" s="325">
        <f t="shared" si="686"/>
        <v>0</v>
      </c>
      <c r="HR176" s="325">
        <f t="shared" si="687"/>
        <v>0</v>
      </c>
      <c r="HS176" s="325">
        <f t="shared" si="688"/>
        <v>0</v>
      </c>
      <c r="HT176" s="325">
        <f t="shared" si="689"/>
        <v>0</v>
      </c>
      <c r="HU176" s="325">
        <f t="shared" si="690"/>
        <v>0</v>
      </c>
      <c r="HV176" s="331">
        <f t="shared" si="691"/>
        <v>0</v>
      </c>
      <c r="HW176" s="331">
        <f t="shared" si="692"/>
        <v>0</v>
      </c>
      <c r="HX176" s="331">
        <f t="shared" si="693"/>
        <v>0</v>
      </c>
      <c r="HY176" s="331">
        <f t="shared" si="694"/>
        <v>0</v>
      </c>
      <c r="HZ176" s="331">
        <f t="shared" si="695"/>
        <v>0</v>
      </c>
      <c r="IA176" s="331">
        <f t="shared" si="696"/>
        <v>0</v>
      </c>
      <c r="IB176" s="331">
        <f t="shared" si="697"/>
        <v>0</v>
      </c>
      <c r="IC176" s="331">
        <f t="shared" si="698"/>
        <v>0</v>
      </c>
      <c r="ID176" s="331">
        <f t="shared" si="699"/>
        <v>0</v>
      </c>
      <c r="IE176" s="331">
        <f t="shared" si="700"/>
        <v>0</v>
      </c>
      <c r="IF176" s="331">
        <f t="shared" si="701"/>
        <v>0</v>
      </c>
      <c r="IG176" s="331">
        <f t="shared" si="702"/>
        <v>0</v>
      </c>
      <c r="IH176" s="331">
        <f t="shared" si="703"/>
        <v>0</v>
      </c>
      <c r="II176" s="331">
        <f t="shared" si="704"/>
        <v>0</v>
      </c>
      <c r="IJ176" s="331">
        <f t="shared" si="705"/>
        <v>0</v>
      </c>
      <c r="IK176" s="329"/>
    </row>
    <row r="177" spans="2:245" x14ac:dyDescent="0.3">
      <c r="B177" s="325">
        <f t="shared" si="489"/>
        <v>0</v>
      </c>
      <c r="C177" s="325">
        <v>79</v>
      </c>
      <c r="D177" s="330" t="e">
        <f t="shared" si="490"/>
        <v>#N/A</v>
      </c>
      <c r="E177" s="330" t="e">
        <f t="shared" si="491"/>
        <v>#N/A</v>
      </c>
      <c r="F177" s="330" t="e">
        <f t="shared" si="492"/>
        <v>#N/A</v>
      </c>
      <c r="G177" s="386" t="e">
        <f t="shared" si="537"/>
        <v>#N/A</v>
      </c>
      <c r="H177" s="386" t="e">
        <f t="shared" si="493"/>
        <v>#N/A</v>
      </c>
      <c r="I177" s="330"/>
      <c r="J177" s="331">
        <f t="shared" si="538"/>
        <v>0</v>
      </c>
      <c r="K177" s="325" t="e">
        <f t="shared" si="539"/>
        <v>#N/A</v>
      </c>
      <c r="L177" s="325">
        <f t="shared" si="540"/>
        <v>0</v>
      </c>
      <c r="M177" s="325">
        <f t="shared" si="541"/>
        <v>1</v>
      </c>
      <c r="N177" s="334">
        <f t="shared" si="494"/>
        <v>2006.6</v>
      </c>
      <c r="O177" s="325">
        <f t="shared" si="542"/>
        <v>0</v>
      </c>
      <c r="P177" s="325">
        <f t="shared" si="543"/>
        <v>0</v>
      </c>
      <c r="Q177" s="325">
        <f t="shared" si="544"/>
        <v>0</v>
      </c>
      <c r="R177" s="325">
        <f t="shared" si="545"/>
        <v>0</v>
      </c>
      <c r="S177" s="325">
        <f t="shared" si="546"/>
        <v>0</v>
      </c>
      <c r="T177" s="331">
        <f t="shared" si="547"/>
        <v>0</v>
      </c>
      <c r="U177" s="331">
        <f t="shared" si="548"/>
        <v>0</v>
      </c>
      <c r="V177" s="331">
        <f t="shared" si="549"/>
        <v>0</v>
      </c>
      <c r="W177" s="331">
        <f t="shared" si="550"/>
        <v>0</v>
      </c>
      <c r="X177" s="331">
        <f t="shared" si="551"/>
        <v>0</v>
      </c>
      <c r="Y177" s="331">
        <f t="shared" si="552"/>
        <v>0</v>
      </c>
      <c r="Z177" s="331">
        <f t="shared" si="553"/>
        <v>0</v>
      </c>
      <c r="AA177" s="331">
        <f t="shared" si="554"/>
        <v>0</v>
      </c>
      <c r="AB177" s="331">
        <f t="shared" si="555"/>
        <v>0</v>
      </c>
      <c r="AC177" s="331">
        <f t="shared" si="556"/>
        <v>0</v>
      </c>
      <c r="AD177" s="331">
        <f t="shared" si="557"/>
        <v>0</v>
      </c>
      <c r="AE177" s="331">
        <f t="shared" si="558"/>
        <v>0</v>
      </c>
      <c r="AF177" s="331">
        <f t="shared" si="559"/>
        <v>0</v>
      </c>
      <c r="AG177" s="331">
        <f t="shared" si="560"/>
        <v>0</v>
      </c>
      <c r="AH177" s="331">
        <f t="shared" si="561"/>
        <v>0</v>
      </c>
      <c r="AI177" s="329"/>
      <c r="AJ177" s="325"/>
      <c r="AK177" s="325">
        <f t="shared" si="495"/>
        <v>0</v>
      </c>
      <c r="AL177" s="325">
        <v>79</v>
      </c>
      <c r="AM177" s="330" t="e">
        <f t="shared" si="496"/>
        <v>#N/A</v>
      </c>
      <c r="AN177" s="330" t="e">
        <f t="shared" si="497"/>
        <v>#N/A</v>
      </c>
      <c r="AO177" s="330" t="e">
        <f t="shared" si="498"/>
        <v>#N/A</v>
      </c>
      <c r="AP177" s="330" t="e">
        <f t="shared" si="499"/>
        <v>#N/A</v>
      </c>
      <c r="AQ177" s="330" t="e">
        <f t="shared" si="500"/>
        <v>#N/A</v>
      </c>
      <c r="AR177" s="330"/>
      <c r="AS177" s="331">
        <f t="shared" si="562"/>
        <v>0</v>
      </c>
      <c r="AT177" s="325" t="e">
        <f t="shared" si="563"/>
        <v>#N/A</v>
      </c>
      <c r="AU177" s="325">
        <f t="shared" si="564"/>
        <v>0</v>
      </c>
      <c r="AV177" s="325">
        <f t="shared" si="565"/>
        <v>1</v>
      </c>
      <c r="AW177" s="334">
        <f t="shared" si="501"/>
        <v>2006.6</v>
      </c>
      <c r="AX177" s="325">
        <f t="shared" si="566"/>
        <v>0</v>
      </c>
      <c r="AY177" s="325">
        <f t="shared" si="567"/>
        <v>0</v>
      </c>
      <c r="AZ177" s="325">
        <f t="shared" si="568"/>
        <v>0</v>
      </c>
      <c r="BA177" s="325">
        <f t="shared" si="569"/>
        <v>0</v>
      </c>
      <c r="BB177" s="325">
        <f t="shared" si="570"/>
        <v>0</v>
      </c>
      <c r="BC177" s="331">
        <f t="shared" si="571"/>
        <v>0</v>
      </c>
      <c r="BD177" s="331">
        <f t="shared" si="572"/>
        <v>0</v>
      </c>
      <c r="BE177" s="331">
        <f t="shared" si="573"/>
        <v>0</v>
      </c>
      <c r="BF177" s="331">
        <f t="shared" si="574"/>
        <v>0</v>
      </c>
      <c r="BG177" s="331">
        <f t="shared" si="575"/>
        <v>0</v>
      </c>
      <c r="BH177" s="331">
        <f t="shared" si="576"/>
        <v>0</v>
      </c>
      <c r="BI177" s="331">
        <f t="shared" si="577"/>
        <v>0</v>
      </c>
      <c r="BJ177" s="331">
        <f t="shared" si="578"/>
        <v>0</v>
      </c>
      <c r="BK177" s="331">
        <f t="shared" si="579"/>
        <v>0</v>
      </c>
      <c r="BL177" s="331">
        <f t="shared" si="580"/>
        <v>0</v>
      </c>
      <c r="BM177" s="331">
        <f t="shared" si="581"/>
        <v>0</v>
      </c>
      <c r="BN177" s="331">
        <f t="shared" si="582"/>
        <v>0</v>
      </c>
      <c r="BO177" s="331">
        <f t="shared" si="583"/>
        <v>0</v>
      </c>
      <c r="BP177" s="331">
        <f t="shared" si="584"/>
        <v>0</v>
      </c>
      <c r="BQ177" s="331">
        <f t="shared" si="585"/>
        <v>0</v>
      </c>
      <c r="BR177" s="329"/>
      <c r="BS177" s="325"/>
      <c r="BT177" s="325">
        <f t="shared" si="502"/>
        <v>0</v>
      </c>
      <c r="BU177" s="325">
        <v>79</v>
      </c>
      <c r="BV177" s="330" t="e">
        <f t="shared" si="503"/>
        <v>#N/A</v>
      </c>
      <c r="BW177" s="330" t="e">
        <f t="shared" si="504"/>
        <v>#N/A</v>
      </c>
      <c r="BX177" s="330" t="e">
        <f t="shared" si="505"/>
        <v>#N/A</v>
      </c>
      <c r="BY177" s="330" t="e">
        <f t="shared" si="506"/>
        <v>#N/A</v>
      </c>
      <c r="BZ177" s="330" t="e">
        <f t="shared" si="507"/>
        <v>#N/A</v>
      </c>
      <c r="CA177" s="330"/>
      <c r="CB177" s="331">
        <f t="shared" si="586"/>
        <v>0</v>
      </c>
      <c r="CC177" s="325" t="e">
        <f t="shared" si="587"/>
        <v>#N/A</v>
      </c>
      <c r="CD177" s="325">
        <f t="shared" si="588"/>
        <v>0</v>
      </c>
      <c r="CE177" s="325">
        <f t="shared" si="589"/>
        <v>1</v>
      </c>
      <c r="CF177" s="334">
        <f t="shared" si="508"/>
        <v>2006.6</v>
      </c>
      <c r="CG177" s="325">
        <f t="shared" si="590"/>
        <v>0</v>
      </c>
      <c r="CH177" s="325">
        <f t="shared" si="591"/>
        <v>0</v>
      </c>
      <c r="CI177" s="325">
        <f t="shared" si="592"/>
        <v>0</v>
      </c>
      <c r="CJ177" s="325">
        <f t="shared" si="593"/>
        <v>0</v>
      </c>
      <c r="CK177" s="325">
        <f t="shared" si="594"/>
        <v>0</v>
      </c>
      <c r="CL177" s="331">
        <f t="shared" si="595"/>
        <v>0</v>
      </c>
      <c r="CM177" s="331">
        <f t="shared" si="596"/>
        <v>0</v>
      </c>
      <c r="CN177" s="331">
        <f t="shared" si="597"/>
        <v>0</v>
      </c>
      <c r="CO177" s="331">
        <f t="shared" si="598"/>
        <v>0</v>
      </c>
      <c r="CP177" s="331">
        <f t="shared" si="599"/>
        <v>0</v>
      </c>
      <c r="CQ177" s="331">
        <f t="shared" si="600"/>
        <v>0</v>
      </c>
      <c r="CR177" s="331">
        <f t="shared" si="601"/>
        <v>0</v>
      </c>
      <c r="CS177" s="331">
        <f t="shared" si="602"/>
        <v>0</v>
      </c>
      <c r="CT177" s="331">
        <f t="shared" si="603"/>
        <v>0</v>
      </c>
      <c r="CU177" s="331">
        <f t="shared" si="604"/>
        <v>0</v>
      </c>
      <c r="CV177" s="331">
        <f t="shared" si="605"/>
        <v>0</v>
      </c>
      <c r="CW177" s="331">
        <f t="shared" si="606"/>
        <v>0</v>
      </c>
      <c r="CX177" s="331">
        <f t="shared" si="607"/>
        <v>0</v>
      </c>
      <c r="CY177" s="331">
        <f t="shared" si="608"/>
        <v>0</v>
      </c>
      <c r="CZ177" s="331">
        <f t="shared" si="609"/>
        <v>0</v>
      </c>
      <c r="DA177" s="329"/>
      <c r="DB177" s="325"/>
      <c r="DC177" s="325">
        <f t="shared" si="509"/>
        <v>0</v>
      </c>
      <c r="DD177" s="325">
        <v>79</v>
      </c>
      <c r="DE177" s="330" t="e">
        <f t="shared" si="510"/>
        <v>#N/A</v>
      </c>
      <c r="DF177" s="330" t="e">
        <f t="shared" si="511"/>
        <v>#N/A</v>
      </c>
      <c r="DG177" s="330" t="e">
        <f t="shared" si="512"/>
        <v>#N/A</v>
      </c>
      <c r="DH177" s="330" t="e">
        <f t="shared" si="513"/>
        <v>#N/A</v>
      </c>
      <c r="DI177" s="330" t="e">
        <f t="shared" si="514"/>
        <v>#N/A</v>
      </c>
      <c r="DJ177" s="330"/>
      <c r="DK177" s="331">
        <f t="shared" si="610"/>
        <v>0</v>
      </c>
      <c r="DL177" s="325" t="e">
        <f t="shared" si="611"/>
        <v>#N/A</v>
      </c>
      <c r="DM177" s="325">
        <f t="shared" si="612"/>
        <v>0</v>
      </c>
      <c r="DN177" s="325">
        <f t="shared" si="613"/>
        <v>1</v>
      </c>
      <c r="DO177" s="334">
        <f t="shared" si="515"/>
        <v>2006.6</v>
      </c>
      <c r="DP177" s="325">
        <f t="shared" si="614"/>
        <v>0</v>
      </c>
      <c r="DQ177" s="325">
        <f t="shared" si="615"/>
        <v>0</v>
      </c>
      <c r="DR177" s="325">
        <f t="shared" si="616"/>
        <v>0</v>
      </c>
      <c r="DS177" s="325">
        <f t="shared" si="617"/>
        <v>0</v>
      </c>
      <c r="DT177" s="325">
        <f t="shared" si="618"/>
        <v>0</v>
      </c>
      <c r="DU177" s="331">
        <f t="shared" si="619"/>
        <v>0</v>
      </c>
      <c r="DV177" s="331">
        <f t="shared" si="620"/>
        <v>0</v>
      </c>
      <c r="DW177" s="331">
        <f t="shared" si="621"/>
        <v>0</v>
      </c>
      <c r="DX177" s="331">
        <f t="shared" si="622"/>
        <v>0</v>
      </c>
      <c r="DY177" s="331">
        <f t="shared" si="623"/>
        <v>0</v>
      </c>
      <c r="DZ177" s="331">
        <f t="shared" si="624"/>
        <v>0</v>
      </c>
      <c r="EA177" s="331">
        <f t="shared" si="625"/>
        <v>0</v>
      </c>
      <c r="EB177" s="331">
        <f t="shared" si="626"/>
        <v>0</v>
      </c>
      <c r="EC177" s="331">
        <f t="shared" si="627"/>
        <v>0</v>
      </c>
      <c r="ED177" s="331">
        <f t="shared" si="628"/>
        <v>0</v>
      </c>
      <c r="EE177" s="331">
        <f t="shared" si="629"/>
        <v>0</v>
      </c>
      <c r="EF177" s="331">
        <f t="shared" si="630"/>
        <v>0</v>
      </c>
      <c r="EG177" s="331">
        <f t="shared" si="631"/>
        <v>0</v>
      </c>
      <c r="EH177" s="331">
        <f t="shared" si="632"/>
        <v>0</v>
      </c>
      <c r="EI177" s="331">
        <f t="shared" si="633"/>
        <v>0</v>
      </c>
      <c r="EJ177" s="329"/>
      <c r="EK177" s="325"/>
      <c r="EL177" s="325">
        <f t="shared" si="516"/>
        <v>0</v>
      </c>
      <c r="EM177" s="325">
        <v>79</v>
      </c>
      <c r="EN177" s="330" t="e">
        <f t="shared" si="517"/>
        <v>#N/A</v>
      </c>
      <c r="EO177" s="330" t="e">
        <f t="shared" si="518"/>
        <v>#N/A</v>
      </c>
      <c r="EP177" s="330" t="e">
        <f t="shared" si="519"/>
        <v>#N/A</v>
      </c>
      <c r="EQ177" s="330" t="e">
        <f t="shared" si="520"/>
        <v>#N/A</v>
      </c>
      <c r="ER177" s="330" t="e">
        <f t="shared" si="521"/>
        <v>#N/A</v>
      </c>
      <c r="ES177" s="330"/>
      <c r="ET177" s="331">
        <f t="shared" si="634"/>
        <v>0</v>
      </c>
      <c r="EU177" s="325" t="e">
        <f t="shared" si="635"/>
        <v>#N/A</v>
      </c>
      <c r="EV177" s="325">
        <f t="shared" si="636"/>
        <v>0</v>
      </c>
      <c r="EW177" s="325">
        <f t="shared" si="637"/>
        <v>1</v>
      </c>
      <c r="EX177" s="334">
        <f t="shared" si="522"/>
        <v>2006.6</v>
      </c>
      <c r="EY177" s="325">
        <f t="shared" si="638"/>
        <v>0</v>
      </c>
      <c r="EZ177" s="325">
        <f t="shared" si="639"/>
        <v>0</v>
      </c>
      <c r="FA177" s="325">
        <f t="shared" si="640"/>
        <v>0</v>
      </c>
      <c r="FB177" s="325">
        <f t="shared" si="641"/>
        <v>0</v>
      </c>
      <c r="FC177" s="325">
        <f t="shared" si="642"/>
        <v>0</v>
      </c>
      <c r="FD177" s="331">
        <f t="shared" si="643"/>
        <v>0</v>
      </c>
      <c r="FE177" s="331">
        <f t="shared" si="644"/>
        <v>0</v>
      </c>
      <c r="FF177" s="331">
        <f t="shared" si="645"/>
        <v>0</v>
      </c>
      <c r="FG177" s="331">
        <f t="shared" si="646"/>
        <v>0</v>
      </c>
      <c r="FH177" s="331">
        <f t="shared" si="647"/>
        <v>0</v>
      </c>
      <c r="FI177" s="331">
        <f t="shared" si="648"/>
        <v>0</v>
      </c>
      <c r="FJ177" s="331">
        <f t="shared" si="649"/>
        <v>0</v>
      </c>
      <c r="FK177" s="331">
        <f t="shared" si="650"/>
        <v>0</v>
      </c>
      <c r="FL177" s="331">
        <f t="shared" si="651"/>
        <v>0</v>
      </c>
      <c r="FM177" s="331">
        <f t="shared" si="652"/>
        <v>0</v>
      </c>
      <c r="FN177" s="331">
        <f t="shared" si="653"/>
        <v>0</v>
      </c>
      <c r="FO177" s="331">
        <f t="shared" si="654"/>
        <v>0</v>
      </c>
      <c r="FP177" s="331">
        <f t="shared" si="655"/>
        <v>0</v>
      </c>
      <c r="FQ177" s="331">
        <f t="shared" si="656"/>
        <v>0</v>
      </c>
      <c r="FR177" s="331">
        <f t="shared" si="657"/>
        <v>0</v>
      </c>
      <c r="FS177" s="329"/>
      <c r="FT177" s="325"/>
      <c r="FU177" s="325">
        <f t="shared" si="523"/>
        <v>0</v>
      </c>
      <c r="FV177" s="325">
        <v>79</v>
      </c>
      <c r="FW177" s="330" t="e">
        <f t="shared" si="524"/>
        <v>#N/A</v>
      </c>
      <c r="FX177" s="330" t="e">
        <f t="shared" si="525"/>
        <v>#N/A</v>
      </c>
      <c r="FY177" s="330" t="e">
        <f t="shared" si="526"/>
        <v>#N/A</v>
      </c>
      <c r="FZ177" s="330" t="e">
        <f t="shared" si="527"/>
        <v>#N/A</v>
      </c>
      <c r="GA177" s="330" t="e">
        <f t="shared" si="528"/>
        <v>#N/A</v>
      </c>
      <c r="GB177" s="330"/>
      <c r="GC177" s="331">
        <f t="shared" si="658"/>
        <v>0</v>
      </c>
      <c r="GD177" s="325" t="e">
        <f t="shared" si="659"/>
        <v>#N/A</v>
      </c>
      <c r="GE177" s="325">
        <f t="shared" si="660"/>
        <v>0</v>
      </c>
      <c r="GF177" s="325">
        <f t="shared" si="661"/>
        <v>1</v>
      </c>
      <c r="GG177" s="334">
        <f t="shared" si="529"/>
        <v>2006.6</v>
      </c>
      <c r="GH177" s="325">
        <f t="shared" si="662"/>
        <v>0</v>
      </c>
      <c r="GI177" s="325">
        <f t="shared" si="663"/>
        <v>0</v>
      </c>
      <c r="GJ177" s="325">
        <f t="shared" si="664"/>
        <v>0</v>
      </c>
      <c r="GK177" s="325">
        <f t="shared" si="665"/>
        <v>0</v>
      </c>
      <c r="GL177" s="325">
        <f t="shared" si="666"/>
        <v>0</v>
      </c>
      <c r="GM177" s="331">
        <f t="shared" si="667"/>
        <v>0</v>
      </c>
      <c r="GN177" s="331">
        <f t="shared" si="668"/>
        <v>0</v>
      </c>
      <c r="GO177" s="331">
        <f t="shared" si="669"/>
        <v>0</v>
      </c>
      <c r="GP177" s="331">
        <f t="shared" si="670"/>
        <v>0</v>
      </c>
      <c r="GQ177" s="331">
        <f t="shared" si="671"/>
        <v>0</v>
      </c>
      <c r="GR177" s="331">
        <f t="shared" si="672"/>
        <v>0</v>
      </c>
      <c r="GS177" s="331">
        <f t="shared" si="673"/>
        <v>0</v>
      </c>
      <c r="GT177" s="331">
        <f t="shared" si="674"/>
        <v>0</v>
      </c>
      <c r="GU177" s="331">
        <f t="shared" si="675"/>
        <v>0</v>
      </c>
      <c r="GV177" s="331">
        <f t="shared" si="676"/>
        <v>0</v>
      </c>
      <c r="GW177" s="331">
        <f t="shared" si="677"/>
        <v>0</v>
      </c>
      <c r="GX177" s="331">
        <f t="shared" si="678"/>
        <v>0</v>
      </c>
      <c r="GY177" s="331">
        <f t="shared" si="679"/>
        <v>0</v>
      </c>
      <c r="GZ177" s="331">
        <f t="shared" si="680"/>
        <v>0</v>
      </c>
      <c r="HA177" s="331">
        <f t="shared" si="681"/>
        <v>0</v>
      </c>
      <c r="HB177" s="329"/>
      <c r="HC177" s="325"/>
      <c r="HD177" s="325">
        <f t="shared" si="530"/>
        <v>0</v>
      </c>
      <c r="HE177" s="325">
        <v>79</v>
      </c>
      <c r="HF177" s="330" t="e">
        <f t="shared" si="531"/>
        <v>#N/A</v>
      </c>
      <c r="HG177" s="330" t="e">
        <f t="shared" si="532"/>
        <v>#N/A</v>
      </c>
      <c r="HH177" s="330" t="e">
        <f t="shared" si="533"/>
        <v>#N/A</v>
      </c>
      <c r="HI177" s="330" t="e">
        <f t="shared" si="534"/>
        <v>#N/A</v>
      </c>
      <c r="HJ177" s="330" t="e">
        <f t="shared" si="535"/>
        <v>#N/A</v>
      </c>
      <c r="HK177" s="330"/>
      <c r="HL177" s="331">
        <f t="shared" si="682"/>
        <v>0</v>
      </c>
      <c r="HM177" s="325" t="e">
        <f t="shared" si="683"/>
        <v>#N/A</v>
      </c>
      <c r="HN177" s="325">
        <f t="shared" si="684"/>
        <v>0</v>
      </c>
      <c r="HO177" s="325">
        <f t="shared" si="685"/>
        <v>1</v>
      </c>
      <c r="HP177" s="334">
        <f t="shared" si="536"/>
        <v>2006.6</v>
      </c>
      <c r="HQ177" s="325">
        <f t="shared" si="686"/>
        <v>0</v>
      </c>
      <c r="HR177" s="325">
        <f t="shared" si="687"/>
        <v>0</v>
      </c>
      <c r="HS177" s="325">
        <f t="shared" si="688"/>
        <v>0</v>
      </c>
      <c r="HT177" s="325">
        <f t="shared" si="689"/>
        <v>0</v>
      </c>
      <c r="HU177" s="325">
        <f t="shared" si="690"/>
        <v>0</v>
      </c>
      <c r="HV177" s="331">
        <f t="shared" si="691"/>
        <v>0</v>
      </c>
      <c r="HW177" s="331">
        <f t="shared" si="692"/>
        <v>0</v>
      </c>
      <c r="HX177" s="331">
        <f t="shared" si="693"/>
        <v>0</v>
      </c>
      <c r="HY177" s="331">
        <f t="shared" si="694"/>
        <v>0</v>
      </c>
      <c r="HZ177" s="331">
        <f t="shared" si="695"/>
        <v>0</v>
      </c>
      <c r="IA177" s="331">
        <f t="shared" si="696"/>
        <v>0</v>
      </c>
      <c r="IB177" s="331">
        <f t="shared" si="697"/>
        <v>0</v>
      </c>
      <c r="IC177" s="331">
        <f t="shared" si="698"/>
        <v>0</v>
      </c>
      <c r="ID177" s="331">
        <f t="shared" si="699"/>
        <v>0</v>
      </c>
      <c r="IE177" s="331">
        <f t="shared" si="700"/>
        <v>0</v>
      </c>
      <c r="IF177" s="331">
        <f t="shared" si="701"/>
        <v>0</v>
      </c>
      <c r="IG177" s="331">
        <f t="shared" si="702"/>
        <v>0</v>
      </c>
      <c r="IH177" s="331">
        <f t="shared" si="703"/>
        <v>0</v>
      </c>
      <c r="II177" s="331">
        <f t="shared" si="704"/>
        <v>0</v>
      </c>
      <c r="IJ177" s="331">
        <f t="shared" si="705"/>
        <v>0</v>
      </c>
      <c r="IK177" s="329"/>
    </row>
    <row r="178" spans="2:245" x14ac:dyDescent="0.3">
      <c r="B178" s="325">
        <f t="shared" si="489"/>
        <v>0</v>
      </c>
      <c r="C178" s="325">
        <v>80</v>
      </c>
      <c r="D178" s="330" t="e">
        <f t="shared" si="490"/>
        <v>#N/A</v>
      </c>
      <c r="E178" s="330" t="e">
        <f t="shared" si="491"/>
        <v>#N/A</v>
      </c>
      <c r="F178" s="330" t="e">
        <f t="shared" si="492"/>
        <v>#N/A</v>
      </c>
      <c r="G178" s="386" t="e">
        <f t="shared" si="537"/>
        <v>#N/A</v>
      </c>
      <c r="H178" s="386" t="e">
        <f t="shared" si="493"/>
        <v>#N/A</v>
      </c>
      <c r="I178" s="330"/>
      <c r="J178" s="331">
        <f t="shared" si="538"/>
        <v>0</v>
      </c>
      <c r="K178" s="325" t="e">
        <f t="shared" si="539"/>
        <v>#N/A</v>
      </c>
      <c r="L178" s="325">
        <f t="shared" si="540"/>
        <v>0</v>
      </c>
      <c r="M178" s="325">
        <f t="shared" si="541"/>
        <v>1</v>
      </c>
      <c r="N178" s="334">
        <f t="shared" si="494"/>
        <v>2032</v>
      </c>
      <c r="O178" s="325">
        <f t="shared" si="542"/>
        <v>0</v>
      </c>
      <c r="P178" s="325">
        <f t="shared" si="543"/>
        <v>0</v>
      </c>
      <c r="Q178" s="325">
        <f t="shared" si="544"/>
        <v>0</v>
      </c>
      <c r="R178" s="325">
        <f t="shared" si="545"/>
        <v>0</v>
      </c>
      <c r="S178" s="325">
        <f t="shared" si="546"/>
        <v>0</v>
      </c>
      <c r="T178" s="331">
        <f t="shared" si="547"/>
        <v>0</v>
      </c>
      <c r="U178" s="331">
        <f t="shared" si="548"/>
        <v>0</v>
      </c>
      <c r="V178" s="331">
        <f t="shared" si="549"/>
        <v>0</v>
      </c>
      <c r="W178" s="331">
        <f t="shared" si="550"/>
        <v>0</v>
      </c>
      <c r="X178" s="331">
        <f t="shared" si="551"/>
        <v>0</v>
      </c>
      <c r="Y178" s="331">
        <f t="shared" si="552"/>
        <v>0</v>
      </c>
      <c r="Z178" s="331">
        <f t="shared" si="553"/>
        <v>0</v>
      </c>
      <c r="AA178" s="331">
        <f t="shared" si="554"/>
        <v>0</v>
      </c>
      <c r="AB178" s="331">
        <f t="shared" si="555"/>
        <v>0</v>
      </c>
      <c r="AC178" s="331">
        <f t="shared" si="556"/>
        <v>0</v>
      </c>
      <c r="AD178" s="331">
        <f t="shared" si="557"/>
        <v>0</v>
      </c>
      <c r="AE178" s="331">
        <f t="shared" si="558"/>
        <v>0</v>
      </c>
      <c r="AF178" s="331">
        <f t="shared" si="559"/>
        <v>0</v>
      </c>
      <c r="AG178" s="331">
        <f t="shared" si="560"/>
        <v>0</v>
      </c>
      <c r="AH178" s="331">
        <f t="shared" si="561"/>
        <v>0</v>
      </c>
      <c r="AI178" s="329"/>
      <c r="AJ178" s="325"/>
      <c r="AK178" s="325">
        <f t="shared" si="495"/>
        <v>0</v>
      </c>
      <c r="AL178" s="325">
        <v>80</v>
      </c>
      <c r="AM178" s="330" t="e">
        <f t="shared" si="496"/>
        <v>#N/A</v>
      </c>
      <c r="AN178" s="330" t="e">
        <f t="shared" si="497"/>
        <v>#N/A</v>
      </c>
      <c r="AO178" s="330" t="e">
        <f t="shared" si="498"/>
        <v>#N/A</v>
      </c>
      <c r="AP178" s="330" t="e">
        <f t="shared" si="499"/>
        <v>#N/A</v>
      </c>
      <c r="AQ178" s="330" t="e">
        <f t="shared" si="500"/>
        <v>#N/A</v>
      </c>
      <c r="AR178" s="330"/>
      <c r="AS178" s="331">
        <f t="shared" si="562"/>
        <v>0</v>
      </c>
      <c r="AT178" s="325" t="e">
        <f t="shared" si="563"/>
        <v>#N/A</v>
      </c>
      <c r="AU178" s="325">
        <f t="shared" si="564"/>
        <v>0</v>
      </c>
      <c r="AV178" s="325">
        <f t="shared" si="565"/>
        <v>1</v>
      </c>
      <c r="AW178" s="334">
        <f t="shared" si="501"/>
        <v>2032</v>
      </c>
      <c r="AX178" s="325">
        <f t="shared" si="566"/>
        <v>0</v>
      </c>
      <c r="AY178" s="325">
        <f t="shared" si="567"/>
        <v>0</v>
      </c>
      <c r="AZ178" s="325">
        <f t="shared" si="568"/>
        <v>0</v>
      </c>
      <c r="BA178" s="325">
        <f t="shared" si="569"/>
        <v>0</v>
      </c>
      <c r="BB178" s="325">
        <f t="shared" si="570"/>
        <v>0</v>
      </c>
      <c r="BC178" s="331">
        <f t="shared" si="571"/>
        <v>0</v>
      </c>
      <c r="BD178" s="331">
        <f t="shared" si="572"/>
        <v>0</v>
      </c>
      <c r="BE178" s="331">
        <f t="shared" si="573"/>
        <v>0</v>
      </c>
      <c r="BF178" s="331">
        <f t="shared" si="574"/>
        <v>0</v>
      </c>
      <c r="BG178" s="331">
        <f t="shared" si="575"/>
        <v>0</v>
      </c>
      <c r="BH178" s="331">
        <f t="shared" si="576"/>
        <v>0</v>
      </c>
      <c r="BI178" s="331">
        <f t="shared" si="577"/>
        <v>0</v>
      </c>
      <c r="BJ178" s="331">
        <f t="shared" si="578"/>
        <v>0</v>
      </c>
      <c r="BK178" s="331">
        <f t="shared" si="579"/>
        <v>0</v>
      </c>
      <c r="BL178" s="331">
        <f t="shared" si="580"/>
        <v>0</v>
      </c>
      <c r="BM178" s="331">
        <f t="shared" si="581"/>
        <v>0</v>
      </c>
      <c r="BN178" s="331">
        <f t="shared" si="582"/>
        <v>0</v>
      </c>
      <c r="BO178" s="331">
        <f t="shared" si="583"/>
        <v>0</v>
      </c>
      <c r="BP178" s="331">
        <f t="shared" si="584"/>
        <v>0</v>
      </c>
      <c r="BQ178" s="331">
        <f t="shared" si="585"/>
        <v>0</v>
      </c>
      <c r="BR178" s="329"/>
      <c r="BS178" s="325"/>
      <c r="BT178" s="325">
        <f t="shared" si="502"/>
        <v>0</v>
      </c>
      <c r="BU178" s="325">
        <v>80</v>
      </c>
      <c r="BV178" s="330" t="e">
        <f t="shared" si="503"/>
        <v>#N/A</v>
      </c>
      <c r="BW178" s="330" t="e">
        <f t="shared" si="504"/>
        <v>#N/A</v>
      </c>
      <c r="BX178" s="330" t="e">
        <f t="shared" si="505"/>
        <v>#N/A</v>
      </c>
      <c r="BY178" s="330" t="e">
        <f t="shared" si="506"/>
        <v>#N/A</v>
      </c>
      <c r="BZ178" s="330" t="e">
        <f t="shared" si="507"/>
        <v>#N/A</v>
      </c>
      <c r="CA178" s="330"/>
      <c r="CB178" s="331">
        <f t="shared" si="586"/>
        <v>0</v>
      </c>
      <c r="CC178" s="325" t="e">
        <f t="shared" si="587"/>
        <v>#N/A</v>
      </c>
      <c r="CD178" s="325">
        <f t="shared" si="588"/>
        <v>0</v>
      </c>
      <c r="CE178" s="325">
        <f t="shared" si="589"/>
        <v>1</v>
      </c>
      <c r="CF178" s="334">
        <f t="shared" si="508"/>
        <v>2032</v>
      </c>
      <c r="CG178" s="325">
        <f t="shared" si="590"/>
        <v>0</v>
      </c>
      <c r="CH178" s="325">
        <f t="shared" si="591"/>
        <v>0</v>
      </c>
      <c r="CI178" s="325">
        <f t="shared" si="592"/>
        <v>0</v>
      </c>
      <c r="CJ178" s="325">
        <f t="shared" si="593"/>
        <v>0</v>
      </c>
      <c r="CK178" s="325">
        <f t="shared" si="594"/>
        <v>0</v>
      </c>
      <c r="CL178" s="331">
        <f t="shared" si="595"/>
        <v>0</v>
      </c>
      <c r="CM178" s="331">
        <f t="shared" si="596"/>
        <v>0</v>
      </c>
      <c r="CN178" s="331">
        <f t="shared" si="597"/>
        <v>0</v>
      </c>
      <c r="CO178" s="331">
        <f t="shared" si="598"/>
        <v>0</v>
      </c>
      <c r="CP178" s="331">
        <f t="shared" si="599"/>
        <v>0</v>
      </c>
      <c r="CQ178" s="331">
        <f t="shared" si="600"/>
        <v>0</v>
      </c>
      <c r="CR178" s="331">
        <f t="shared" si="601"/>
        <v>0</v>
      </c>
      <c r="CS178" s="331">
        <f t="shared" si="602"/>
        <v>0</v>
      </c>
      <c r="CT178" s="331">
        <f t="shared" si="603"/>
        <v>0</v>
      </c>
      <c r="CU178" s="331">
        <f t="shared" si="604"/>
        <v>0</v>
      </c>
      <c r="CV178" s="331">
        <f t="shared" si="605"/>
        <v>0</v>
      </c>
      <c r="CW178" s="331">
        <f t="shared" si="606"/>
        <v>0</v>
      </c>
      <c r="CX178" s="331">
        <f t="shared" si="607"/>
        <v>0</v>
      </c>
      <c r="CY178" s="331">
        <f t="shared" si="608"/>
        <v>0</v>
      </c>
      <c r="CZ178" s="331">
        <f t="shared" si="609"/>
        <v>0</v>
      </c>
      <c r="DA178" s="329"/>
      <c r="DB178" s="325"/>
      <c r="DC178" s="325">
        <f t="shared" si="509"/>
        <v>0</v>
      </c>
      <c r="DD178" s="325">
        <v>80</v>
      </c>
      <c r="DE178" s="330" t="e">
        <f t="shared" si="510"/>
        <v>#N/A</v>
      </c>
      <c r="DF178" s="330" t="e">
        <f t="shared" si="511"/>
        <v>#N/A</v>
      </c>
      <c r="DG178" s="330" t="e">
        <f t="shared" si="512"/>
        <v>#N/A</v>
      </c>
      <c r="DH178" s="330" t="e">
        <f t="shared" si="513"/>
        <v>#N/A</v>
      </c>
      <c r="DI178" s="330" t="e">
        <f t="shared" si="514"/>
        <v>#N/A</v>
      </c>
      <c r="DJ178" s="330"/>
      <c r="DK178" s="331">
        <f t="shared" si="610"/>
        <v>0</v>
      </c>
      <c r="DL178" s="325" t="e">
        <f t="shared" si="611"/>
        <v>#N/A</v>
      </c>
      <c r="DM178" s="325">
        <f t="shared" si="612"/>
        <v>0</v>
      </c>
      <c r="DN178" s="325">
        <f t="shared" si="613"/>
        <v>1</v>
      </c>
      <c r="DO178" s="334">
        <f t="shared" si="515"/>
        <v>2032</v>
      </c>
      <c r="DP178" s="325">
        <f t="shared" si="614"/>
        <v>0</v>
      </c>
      <c r="DQ178" s="325">
        <f t="shared" si="615"/>
        <v>0</v>
      </c>
      <c r="DR178" s="325">
        <f t="shared" si="616"/>
        <v>0</v>
      </c>
      <c r="DS178" s="325">
        <f t="shared" si="617"/>
        <v>0</v>
      </c>
      <c r="DT178" s="325">
        <f t="shared" si="618"/>
        <v>0</v>
      </c>
      <c r="DU178" s="331">
        <f t="shared" si="619"/>
        <v>0</v>
      </c>
      <c r="DV178" s="331">
        <f t="shared" si="620"/>
        <v>0</v>
      </c>
      <c r="DW178" s="331">
        <f t="shared" si="621"/>
        <v>0</v>
      </c>
      <c r="DX178" s="331">
        <f t="shared" si="622"/>
        <v>0</v>
      </c>
      <c r="DY178" s="331">
        <f t="shared" si="623"/>
        <v>0</v>
      </c>
      <c r="DZ178" s="331">
        <f t="shared" si="624"/>
        <v>0</v>
      </c>
      <c r="EA178" s="331">
        <f t="shared" si="625"/>
        <v>0</v>
      </c>
      <c r="EB178" s="331">
        <f t="shared" si="626"/>
        <v>0</v>
      </c>
      <c r="EC178" s="331">
        <f t="shared" si="627"/>
        <v>0</v>
      </c>
      <c r="ED178" s="331">
        <f t="shared" si="628"/>
        <v>0</v>
      </c>
      <c r="EE178" s="331">
        <f t="shared" si="629"/>
        <v>0</v>
      </c>
      <c r="EF178" s="331">
        <f t="shared" si="630"/>
        <v>0</v>
      </c>
      <c r="EG178" s="331">
        <f t="shared" si="631"/>
        <v>0</v>
      </c>
      <c r="EH178" s="331">
        <f t="shared" si="632"/>
        <v>0</v>
      </c>
      <c r="EI178" s="331">
        <f t="shared" si="633"/>
        <v>0</v>
      </c>
      <c r="EJ178" s="329"/>
      <c r="EK178" s="325"/>
      <c r="EL178" s="325">
        <f t="shared" si="516"/>
        <v>0</v>
      </c>
      <c r="EM178" s="325">
        <v>80</v>
      </c>
      <c r="EN178" s="330" t="e">
        <f t="shared" si="517"/>
        <v>#N/A</v>
      </c>
      <c r="EO178" s="330" t="e">
        <f t="shared" si="518"/>
        <v>#N/A</v>
      </c>
      <c r="EP178" s="330" t="e">
        <f t="shared" si="519"/>
        <v>#N/A</v>
      </c>
      <c r="EQ178" s="330" t="e">
        <f t="shared" si="520"/>
        <v>#N/A</v>
      </c>
      <c r="ER178" s="330" t="e">
        <f t="shared" si="521"/>
        <v>#N/A</v>
      </c>
      <c r="ES178" s="330"/>
      <c r="ET178" s="331">
        <f t="shared" si="634"/>
        <v>0</v>
      </c>
      <c r="EU178" s="325" t="e">
        <f t="shared" si="635"/>
        <v>#N/A</v>
      </c>
      <c r="EV178" s="325">
        <f t="shared" si="636"/>
        <v>0</v>
      </c>
      <c r="EW178" s="325">
        <f t="shared" si="637"/>
        <v>1</v>
      </c>
      <c r="EX178" s="334">
        <f t="shared" si="522"/>
        <v>2032</v>
      </c>
      <c r="EY178" s="325">
        <f t="shared" si="638"/>
        <v>0</v>
      </c>
      <c r="EZ178" s="325">
        <f t="shared" si="639"/>
        <v>0</v>
      </c>
      <c r="FA178" s="325">
        <f t="shared" si="640"/>
        <v>0</v>
      </c>
      <c r="FB178" s="325">
        <f t="shared" si="641"/>
        <v>0</v>
      </c>
      <c r="FC178" s="325">
        <f t="shared" si="642"/>
        <v>0</v>
      </c>
      <c r="FD178" s="331">
        <f t="shared" si="643"/>
        <v>0</v>
      </c>
      <c r="FE178" s="331">
        <f t="shared" si="644"/>
        <v>0</v>
      </c>
      <c r="FF178" s="331">
        <f t="shared" si="645"/>
        <v>0</v>
      </c>
      <c r="FG178" s="331">
        <f t="shared" si="646"/>
        <v>0</v>
      </c>
      <c r="FH178" s="331">
        <f t="shared" si="647"/>
        <v>0</v>
      </c>
      <c r="FI178" s="331">
        <f t="shared" si="648"/>
        <v>0</v>
      </c>
      <c r="FJ178" s="331">
        <f t="shared" si="649"/>
        <v>0</v>
      </c>
      <c r="FK178" s="331">
        <f t="shared" si="650"/>
        <v>0</v>
      </c>
      <c r="FL178" s="331">
        <f t="shared" si="651"/>
        <v>0</v>
      </c>
      <c r="FM178" s="331">
        <f t="shared" si="652"/>
        <v>0</v>
      </c>
      <c r="FN178" s="331">
        <f t="shared" si="653"/>
        <v>0</v>
      </c>
      <c r="FO178" s="331">
        <f t="shared" si="654"/>
        <v>0</v>
      </c>
      <c r="FP178" s="331">
        <f t="shared" si="655"/>
        <v>0</v>
      </c>
      <c r="FQ178" s="331">
        <f t="shared" si="656"/>
        <v>0</v>
      </c>
      <c r="FR178" s="331">
        <f t="shared" si="657"/>
        <v>0</v>
      </c>
      <c r="FS178" s="329"/>
      <c r="FT178" s="325"/>
      <c r="FU178" s="325">
        <f t="shared" si="523"/>
        <v>0</v>
      </c>
      <c r="FV178" s="325">
        <v>80</v>
      </c>
      <c r="FW178" s="330" t="e">
        <f t="shared" si="524"/>
        <v>#N/A</v>
      </c>
      <c r="FX178" s="330" t="e">
        <f t="shared" si="525"/>
        <v>#N/A</v>
      </c>
      <c r="FY178" s="330" t="e">
        <f t="shared" si="526"/>
        <v>#N/A</v>
      </c>
      <c r="FZ178" s="330" t="e">
        <f t="shared" si="527"/>
        <v>#N/A</v>
      </c>
      <c r="GA178" s="330" t="e">
        <f t="shared" si="528"/>
        <v>#N/A</v>
      </c>
      <c r="GB178" s="330"/>
      <c r="GC178" s="331">
        <f t="shared" si="658"/>
        <v>0</v>
      </c>
      <c r="GD178" s="325" t="e">
        <f t="shared" si="659"/>
        <v>#N/A</v>
      </c>
      <c r="GE178" s="325">
        <f t="shared" si="660"/>
        <v>0</v>
      </c>
      <c r="GF178" s="325">
        <f t="shared" si="661"/>
        <v>1</v>
      </c>
      <c r="GG178" s="334">
        <f t="shared" si="529"/>
        <v>2032</v>
      </c>
      <c r="GH178" s="325">
        <f t="shared" si="662"/>
        <v>0</v>
      </c>
      <c r="GI178" s="325">
        <f t="shared" si="663"/>
        <v>0</v>
      </c>
      <c r="GJ178" s="325">
        <f t="shared" si="664"/>
        <v>0</v>
      </c>
      <c r="GK178" s="325">
        <f t="shared" si="665"/>
        <v>0</v>
      </c>
      <c r="GL178" s="325">
        <f t="shared" si="666"/>
        <v>0</v>
      </c>
      <c r="GM178" s="331">
        <f t="shared" si="667"/>
        <v>0</v>
      </c>
      <c r="GN178" s="331">
        <f t="shared" si="668"/>
        <v>0</v>
      </c>
      <c r="GO178" s="331">
        <f t="shared" si="669"/>
        <v>0</v>
      </c>
      <c r="GP178" s="331">
        <f t="shared" si="670"/>
        <v>0</v>
      </c>
      <c r="GQ178" s="331">
        <f t="shared" si="671"/>
        <v>0</v>
      </c>
      <c r="GR178" s="331">
        <f t="shared" si="672"/>
        <v>0</v>
      </c>
      <c r="GS178" s="331">
        <f t="shared" si="673"/>
        <v>0</v>
      </c>
      <c r="GT178" s="331">
        <f t="shared" si="674"/>
        <v>0</v>
      </c>
      <c r="GU178" s="331">
        <f t="shared" si="675"/>
        <v>0</v>
      </c>
      <c r="GV178" s="331">
        <f t="shared" si="676"/>
        <v>0</v>
      </c>
      <c r="GW178" s="331">
        <f t="shared" si="677"/>
        <v>0</v>
      </c>
      <c r="GX178" s="331">
        <f t="shared" si="678"/>
        <v>0</v>
      </c>
      <c r="GY178" s="331">
        <f t="shared" si="679"/>
        <v>0</v>
      </c>
      <c r="GZ178" s="331">
        <f t="shared" si="680"/>
        <v>0</v>
      </c>
      <c r="HA178" s="331">
        <f t="shared" si="681"/>
        <v>0</v>
      </c>
      <c r="HB178" s="329"/>
      <c r="HC178" s="325"/>
      <c r="HD178" s="325">
        <f t="shared" si="530"/>
        <v>0</v>
      </c>
      <c r="HE178" s="325">
        <v>80</v>
      </c>
      <c r="HF178" s="330" t="e">
        <f t="shared" si="531"/>
        <v>#N/A</v>
      </c>
      <c r="HG178" s="330" t="e">
        <f t="shared" si="532"/>
        <v>#N/A</v>
      </c>
      <c r="HH178" s="330" t="e">
        <f t="shared" si="533"/>
        <v>#N/A</v>
      </c>
      <c r="HI178" s="330" t="e">
        <f t="shared" si="534"/>
        <v>#N/A</v>
      </c>
      <c r="HJ178" s="330" t="e">
        <f t="shared" si="535"/>
        <v>#N/A</v>
      </c>
      <c r="HK178" s="330"/>
      <c r="HL178" s="331">
        <f t="shared" si="682"/>
        <v>0</v>
      </c>
      <c r="HM178" s="325" t="e">
        <f t="shared" si="683"/>
        <v>#N/A</v>
      </c>
      <c r="HN178" s="325">
        <f t="shared" si="684"/>
        <v>0</v>
      </c>
      <c r="HO178" s="325">
        <f t="shared" si="685"/>
        <v>1</v>
      </c>
      <c r="HP178" s="334">
        <f t="shared" si="536"/>
        <v>2032</v>
      </c>
      <c r="HQ178" s="325">
        <f t="shared" si="686"/>
        <v>0</v>
      </c>
      <c r="HR178" s="325">
        <f t="shared" si="687"/>
        <v>0</v>
      </c>
      <c r="HS178" s="325">
        <f t="shared" si="688"/>
        <v>0</v>
      </c>
      <c r="HT178" s="325">
        <f t="shared" si="689"/>
        <v>0</v>
      </c>
      <c r="HU178" s="325">
        <f t="shared" si="690"/>
        <v>0</v>
      </c>
      <c r="HV178" s="331">
        <f t="shared" si="691"/>
        <v>0</v>
      </c>
      <c r="HW178" s="331">
        <f t="shared" si="692"/>
        <v>0</v>
      </c>
      <c r="HX178" s="331">
        <f t="shared" si="693"/>
        <v>0</v>
      </c>
      <c r="HY178" s="331">
        <f t="shared" si="694"/>
        <v>0</v>
      </c>
      <c r="HZ178" s="331">
        <f t="shared" si="695"/>
        <v>0</v>
      </c>
      <c r="IA178" s="331">
        <f t="shared" si="696"/>
        <v>0</v>
      </c>
      <c r="IB178" s="331">
        <f t="shared" si="697"/>
        <v>0</v>
      </c>
      <c r="IC178" s="331">
        <f t="shared" si="698"/>
        <v>0</v>
      </c>
      <c r="ID178" s="331">
        <f t="shared" si="699"/>
        <v>0</v>
      </c>
      <c r="IE178" s="331">
        <f t="shared" si="700"/>
        <v>0</v>
      </c>
      <c r="IF178" s="331">
        <f t="shared" si="701"/>
        <v>0</v>
      </c>
      <c r="IG178" s="331">
        <f t="shared" si="702"/>
        <v>0</v>
      </c>
      <c r="IH178" s="331">
        <f t="shared" si="703"/>
        <v>0</v>
      </c>
      <c r="II178" s="331">
        <f t="shared" si="704"/>
        <v>0</v>
      </c>
      <c r="IJ178" s="331">
        <f t="shared" si="705"/>
        <v>0</v>
      </c>
      <c r="IK178" s="329"/>
    </row>
    <row r="179" spans="2:245" x14ac:dyDescent="0.3">
      <c r="B179" s="325">
        <f t="shared" si="489"/>
        <v>0</v>
      </c>
      <c r="C179" s="325">
        <v>81</v>
      </c>
      <c r="D179" s="330" t="e">
        <f t="shared" si="490"/>
        <v>#N/A</v>
      </c>
      <c r="E179" s="330" t="e">
        <f t="shared" si="491"/>
        <v>#N/A</v>
      </c>
      <c r="F179" s="330" t="e">
        <f t="shared" si="492"/>
        <v>#N/A</v>
      </c>
      <c r="G179" s="386" t="e">
        <f t="shared" si="537"/>
        <v>#N/A</v>
      </c>
      <c r="H179" s="386" t="e">
        <f t="shared" si="493"/>
        <v>#N/A</v>
      </c>
      <c r="I179" s="330"/>
      <c r="J179" s="331">
        <f t="shared" si="538"/>
        <v>0</v>
      </c>
      <c r="K179" s="325" t="e">
        <f t="shared" si="539"/>
        <v>#N/A</v>
      </c>
      <c r="L179" s="325">
        <f t="shared" si="540"/>
        <v>0</v>
      </c>
      <c r="M179" s="325">
        <f t="shared" si="541"/>
        <v>1</v>
      </c>
      <c r="N179" s="334">
        <f t="shared" si="494"/>
        <v>2057.4</v>
      </c>
      <c r="O179" s="325">
        <f t="shared" si="542"/>
        <v>0</v>
      </c>
      <c r="P179" s="325">
        <f t="shared" si="543"/>
        <v>0</v>
      </c>
      <c r="Q179" s="325">
        <f t="shared" si="544"/>
        <v>0</v>
      </c>
      <c r="R179" s="325">
        <f t="shared" si="545"/>
        <v>0</v>
      </c>
      <c r="S179" s="325">
        <f t="shared" si="546"/>
        <v>0</v>
      </c>
      <c r="T179" s="331">
        <f t="shared" si="547"/>
        <v>0</v>
      </c>
      <c r="U179" s="331">
        <f t="shared" si="548"/>
        <v>0</v>
      </c>
      <c r="V179" s="331">
        <f t="shared" si="549"/>
        <v>0</v>
      </c>
      <c r="W179" s="331">
        <f t="shared" si="550"/>
        <v>0</v>
      </c>
      <c r="X179" s="331">
        <f t="shared" si="551"/>
        <v>0</v>
      </c>
      <c r="Y179" s="331">
        <f t="shared" si="552"/>
        <v>0</v>
      </c>
      <c r="Z179" s="331">
        <f t="shared" si="553"/>
        <v>0</v>
      </c>
      <c r="AA179" s="331">
        <f t="shared" si="554"/>
        <v>0</v>
      </c>
      <c r="AB179" s="331">
        <f t="shared" si="555"/>
        <v>0</v>
      </c>
      <c r="AC179" s="331">
        <f t="shared" si="556"/>
        <v>0</v>
      </c>
      <c r="AD179" s="331">
        <f t="shared" si="557"/>
        <v>0</v>
      </c>
      <c r="AE179" s="331">
        <f t="shared" si="558"/>
        <v>0</v>
      </c>
      <c r="AF179" s="331">
        <f t="shared" si="559"/>
        <v>0</v>
      </c>
      <c r="AG179" s="331">
        <f t="shared" si="560"/>
        <v>0</v>
      </c>
      <c r="AH179" s="331">
        <f t="shared" si="561"/>
        <v>0</v>
      </c>
      <c r="AI179" s="329"/>
      <c r="AJ179" s="325"/>
      <c r="AK179" s="325">
        <f t="shared" si="495"/>
        <v>0</v>
      </c>
      <c r="AL179" s="325">
        <v>81</v>
      </c>
      <c r="AM179" s="330" t="e">
        <f t="shared" si="496"/>
        <v>#N/A</v>
      </c>
      <c r="AN179" s="330" t="e">
        <f t="shared" si="497"/>
        <v>#N/A</v>
      </c>
      <c r="AO179" s="330" t="e">
        <f t="shared" si="498"/>
        <v>#N/A</v>
      </c>
      <c r="AP179" s="330" t="e">
        <f t="shared" si="499"/>
        <v>#N/A</v>
      </c>
      <c r="AQ179" s="330" t="e">
        <f t="shared" si="500"/>
        <v>#N/A</v>
      </c>
      <c r="AR179" s="330"/>
      <c r="AS179" s="331">
        <f t="shared" si="562"/>
        <v>0</v>
      </c>
      <c r="AT179" s="325" t="e">
        <f t="shared" si="563"/>
        <v>#N/A</v>
      </c>
      <c r="AU179" s="325">
        <f t="shared" si="564"/>
        <v>0</v>
      </c>
      <c r="AV179" s="325">
        <f t="shared" si="565"/>
        <v>1</v>
      </c>
      <c r="AW179" s="334">
        <f t="shared" si="501"/>
        <v>2057.4</v>
      </c>
      <c r="AX179" s="325">
        <f t="shared" si="566"/>
        <v>0</v>
      </c>
      <c r="AY179" s="325">
        <f t="shared" si="567"/>
        <v>0</v>
      </c>
      <c r="AZ179" s="325">
        <f t="shared" si="568"/>
        <v>0</v>
      </c>
      <c r="BA179" s="325">
        <f t="shared" si="569"/>
        <v>0</v>
      </c>
      <c r="BB179" s="325">
        <f t="shared" si="570"/>
        <v>0</v>
      </c>
      <c r="BC179" s="331">
        <f t="shared" si="571"/>
        <v>0</v>
      </c>
      <c r="BD179" s="331">
        <f t="shared" si="572"/>
        <v>0</v>
      </c>
      <c r="BE179" s="331">
        <f t="shared" si="573"/>
        <v>0</v>
      </c>
      <c r="BF179" s="331">
        <f t="shared" si="574"/>
        <v>0</v>
      </c>
      <c r="BG179" s="331">
        <f t="shared" si="575"/>
        <v>0</v>
      </c>
      <c r="BH179" s="331">
        <f t="shared" si="576"/>
        <v>0</v>
      </c>
      <c r="BI179" s="331">
        <f t="shared" si="577"/>
        <v>0</v>
      </c>
      <c r="BJ179" s="331">
        <f t="shared" si="578"/>
        <v>0</v>
      </c>
      <c r="BK179" s="331">
        <f t="shared" si="579"/>
        <v>0</v>
      </c>
      <c r="BL179" s="331">
        <f t="shared" si="580"/>
        <v>0</v>
      </c>
      <c r="BM179" s="331">
        <f t="shared" si="581"/>
        <v>0</v>
      </c>
      <c r="BN179" s="331">
        <f t="shared" si="582"/>
        <v>0</v>
      </c>
      <c r="BO179" s="331">
        <f t="shared" si="583"/>
        <v>0</v>
      </c>
      <c r="BP179" s="331">
        <f t="shared" si="584"/>
        <v>0</v>
      </c>
      <c r="BQ179" s="331">
        <f t="shared" si="585"/>
        <v>0</v>
      </c>
      <c r="BR179" s="329"/>
      <c r="BS179" s="325"/>
      <c r="BT179" s="325">
        <f t="shared" si="502"/>
        <v>0</v>
      </c>
      <c r="BU179" s="325">
        <v>81</v>
      </c>
      <c r="BV179" s="330" t="e">
        <f t="shared" si="503"/>
        <v>#N/A</v>
      </c>
      <c r="BW179" s="330" t="e">
        <f t="shared" si="504"/>
        <v>#N/A</v>
      </c>
      <c r="BX179" s="330" t="e">
        <f t="shared" si="505"/>
        <v>#N/A</v>
      </c>
      <c r="BY179" s="330" t="e">
        <f t="shared" si="506"/>
        <v>#N/A</v>
      </c>
      <c r="BZ179" s="330" t="e">
        <f t="shared" si="507"/>
        <v>#N/A</v>
      </c>
      <c r="CA179" s="330"/>
      <c r="CB179" s="331">
        <f t="shared" si="586"/>
        <v>0</v>
      </c>
      <c r="CC179" s="325" t="e">
        <f t="shared" si="587"/>
        <v>#N/A</v>
      </c>
      <c r="CD179" s="325">
        <f t="shared" si="588"/>
        <v>0</v>
      </c>
      <c r="CE179" s="325">
        <f t="shared" si="589"/>
        <v>1</v>
      </c>
      <c r="CF179" s="334">
        <f t="shared" si="508"/>
        <v>2057.4</v>
      </c>
      <c r="CG179" s="325">
        <f t="shared" si="590"/>
        <v>0</v>
      </c>
      <c r="CH179" s="325">
        <f t="shared" si="591"/>
        <v>0</v>
      </c>
      <c r="CI179" s="325">
        <f t="shared" si="592"/>
        <v>0</v>
      </c>
      <c r="CJ179" s="325">
        <f t="shared" si="593"/>
        <v>0</v>
      </c>
      <c r="CK179" s="325">
        <f t="shared" si="594"/>
        <v>0</v>
      </c>
      <c r="CL179" s="331">
        <f t="shared" si="595"/>
        <v>0</v>
      </c>
      <c r="CM179" s="331">
        <f t="shared" si="596"/>
        <v>0</v>
      </c>
      <c r="CN179" s="331">
        <f t="shared" si="597"/>
        <v>0</v>
      </c>
      <c r="CO179" s="331">
        <f t="shared" si="598"/>
        <v>0</v>
      </c>
      <c r="CP179" s="331">
        <f t="shared" si="599"/>
        <v>0</v>
      </c>
      <c r="CQ179" s="331">
        <f t="shared" si="600"/>
        <v>0</v>
      </c>
      <c r="CR179" s="331">
        <f t="shared" si="601"/>
        <v>0</v>
      </c>
      <c r="CS179" s="331">
        <f t="shared" si="602"/>
        <v>0</v>
      </c>
      <c r="CT179" s="331">
        <f t="shared" si="603"/>
        <v>0</v>
      </c>
      <c r="CU179" s="331">
        <f t="shared" si="604"/>
        <v>0</v>
      </c>
      <c r="CV179" s="331">
        <f t="shared" si="605"/>
        <v>0</v>
      </c>
      <c r="CW179" s="331">
        <f t="shared" si="606"/>
        <v>0</v>
      </c>
      <c r="CX179" s="331">
        <f t="shared" si="607"/>
        <v>0</v>
      </c>
      <c r="CY179" s="331">
        <f t="shared" si="608"/>
        <v>0</v>
      </c>
      <c r="CZ179" s="331">
        <f t="shared" si="609"/>
        <v>0</v>
      </c>
      <c r="DA179" s="329"/>
      <c r="DB179" s="325"/>
      <c r="DC179" s="325">
        <f t="shared" si="509"/>
        <v>0</v>
      </c>
      <c r="DD179" s="325">
        <v>81</v>
      </c>
      <c r="DE179" s="330" t="e">
        <f t="shared" si="510"/>
        <v>#N/A</v>
      </c>
      <c r="DF179" s="330" t="e">
        <f t="shared" si="511"/>
        <v>#N/A</v>
      </c>
      <c r="DG179" s="330" t="e">
        <f t="shared" si="512"/>
        <v>#N/A</v>
      </c>
      <c r="DH179" s="330" t="e">
        <f t="shared" si="513"/>
        <v>#N/A</v>
      </c>
      <c r="DI179" s="330" t="e">
        <f t="shared" si="514"/>
        <v>#N/A</v>
      </c>
      <c r="DJ179" s="330"/>
      <c r="DK179" s="331">
        <f t="shared" si="610"/>
        <v>0</v>
      </c>
      <c r="DL179" s="325" t="e">
        <f t="shared" si="611"/>
        <v>#N/A</v>
      </c>
      <c r="DM179" s="325">
        <f t="shared" si="612"/>
        <v>0</v>
      </c>
      <c r="DN179" s="325">
        <f t="shared" si="613"/>
        <v>1</v>
      </c>
      <c r="DO179" s="334">
        <f t="shared" si="515"/>
        <v>2057.4</v>
      </c>
      <c r="DP179" s="325">
        <f t="shared" si="614"/>
        <v>0</v>
      </c>
      <c r="DQ179" s="325">
        <f t="shared" si="615"/>
        <v>0</v>
      </c>
      <c r="DR179" s="325">
        <f t="shared" si="616"/>
        <v>0</v>
      </c>
      <c r="DS179" s="325">
        <f t="shared" si="617"/>
        <v>0</v>
      </c>
      <c r="DT179" s="325">
        <f t="shared" si="618"/>
        <v>0</v>
      </c>
      <c r="DU179" s="331">
        <f t="shared" si="619"/>
        <v>0</v>
      </c>
      <c r="DV179" s="331">
        <f t="shared" si="620"/>
        <v>0</v>
      </c>
      <c r="DW179" s="331">
        <f t="shared" si="621"/>
        <v>0</v>
      </c>
      <c r="DX179" s="331">
        <f t="shared" si="622"/>
        <v>0</v>
      </c>
      <c r="DY179" s="331">
        <f t="shared" si="623"/>
        <v>0</v>
      </c>
      <c r="DZ179" s="331">
        <f t="shared" si="624"/>
        <v>0</v>
      </c>
      <c r="EA179" s="331">
        <f t="shared" si="625"/>
        <v>0</v>
      </c>
      <c r="EB179" s="331">
        <f t="shared" si="626"/>
        <v>0</v>
      </c>
      <c r="EC179" s="331">
        <f t="shared" si="627"/>
        <v>0</v>
      </c>
      <c r="ED179" s="331">
        <f t="shared" si="628"/>
        <v>0</v>
      </c>
      <c r="EE179" s="331">
        <f t="shared" si="629"/>
        <v>0</v>
      </c>
      <c r="EF179" s="331">
        <f t="shared" si="630"/>
        <v>0</v>
      </c>
      <c r="EG179" s="331">
        <f t="shared" si="631"/>
        <v>0</v>
      </c>
      <c r="EH179" s="331">
        <f t="shared" si="632"/>
        <v>0</v>
      </c>
      <c r="EI179" s="331">
        <f t="shared" si="633"/>
        <v>0</v>
      </c>
      <c r="EJ179" s="329"/>
      <c r="EK179" s="325"/>
      <c r="EL179" s="325">
        <f t="shared" si="516"/>
        <v>0</v>
      </c>
      <c r="EM179" s="325">
        <v>81</v>
      </c>
      <c r="EN179" s="330" t="e">
        <f t="shared" si="517"/>
        <v>#N/A</v>
      </c>
      <c r="EO179" s="330" t="e">
        <f t="shared" si="518"/>
        <v>#N/A</v>
      </c>
      <c r="EP179" s="330" t="e">
        <f t="shared" si="519"/>
        <v>#N/A</v>
      </c>
      <c r="EQ179" s="330" t="e">
        <f t="shared" si="520"/>
        <v>#N/A</v>
      </c>
      <c r="ER179" s="330" t="e">
        <f t="shared" si="521"/>
        <v>#N/A</v>
      </c>
      <c r="ES179" s="330"/>
      <c r="ET179" s="331">
        <f t="shared" si="634"/>
        <v>0</v>
      </c>
      <c r="EU179" s="325" t="e">
        <f t="shared" si="635"/>
        <v>#N/A</v>
      </c>
      <c r="EV179" s="325">
        <f t="shared" si="636"/>
        <v>0</v>
      </c>
      <c r="EW179" s="325">
        <f t="shared" si="637"/>
        <v>1</v>
      </c>
      <c r="EX179" s="334">
        <f t="shared" si="522"/>
        <v>2057.4</v>
      </c>
      <c r="EY179" s="325">
        <f t="shared" si="638"/>
        <v>0</v>
      </c>
      <c r="EZ179" s="325">
        <f t="shared" si="639"/>
        <v>0</v>
      </c>
      <c r="FA179" s="325">
        <f t="shared" si="640"/>
        <v>0</v>
      </c>
      <c r="FB179" s="325">
        <f t="shared" si="641"/>
        <v>0</v>
      </c>
      <c r="FC179" s="325">
        <f t="shared" si="642"/>
        <v>0</v>
      </c>
      <c r="FD179" s="331">
        <f t="shared" si="643"/>
        <v>0</v>
      </c>
      <c r="FE179" s="331">
        <f t="shared" si="644"/>
        <v>0</v>
      </c>
      <c r="FF179" s="331">
        <f t="shared" si="645"/>
        <v>0</v>
      </c>
      <c r="FG179" s="331">
        <f t="shared" si="646"/>
        <v>0</v>
      </c>
      <c r="FH179" s="331">
        <f t="shared" si="647"/>
        <v>0</v>
      </c>
      <c r="FI179" s="331">
        <f t="shared" si="648"/>
        <v>0</v>
      </c>
      <c r="FJ179" s="331">
        <f t="shared" si="649"/>
        <v>0</v>
      </c>
      <c r="FK179" s="331">
        <f t="shared" si="650"/>
        <v>0</v>
      </c>
      <c r="FL179" s="331">
        <f t="shared" si="651"/>
        <v>0</v>
      </c>
      <c r="FM179" s="331">
        <f t="shared" si="652"/>
        <v>0</v>
      </c>
      <c r="FN179" s="331">
        <f t="shared" si="653"/>
        <v>0</v>
      </c>
      <c r="FO179" s="331">
        <f t="shared" si="654"/>
        <v>0</v>
      </c>
      <c r="FP179" s="331">
        <f t="shared" si="655"/>
        <v>0</v>
      </c>
      <c r="FQ179" s="331">
        <f t="shared" si="656"/>
        <v>0</v>
      </c>
      <c r="FR179" s="331">
        <f t="shared" si="657"/>
        <v>0</v>
      </c>
      <c r="FS179" s="329"/>
      <c r="FT179" s="325"/>
      <c r="FU179" s="325">
        <f t="shared" si="523"/>
        <v>0</v>
      </c>
      <c r="FV179" s="325">
        <v>81</v>
      </c>
      <c r="FW179" s="330" t="e">
        <f t="shared" si="524"/>
        <v>#N/A</v>
      </c>
      <c r="FX179" s="330" t="e">
        <f t="shared" si="525"/>
        <v>#N/A</v>
      </c>
      <c r="FY179" s="330" t="e">
        <f t="shared" si="526"/>
        <v>#N/A</v>
      </c>
      <c r="FZ179" s="330" t="e">
        <f t="shared" si="527"/>
        <v>#N/A</v>
      </c>
      <c r="GA179" s="330" t="e">
        <f t="shared" si="528"/>
        <v>#N/A</v>
      </c>
      <c r="GB179" s="330"/>
      <c r="GC179" s="331">
        <f t="shared" si="658"/>
        <v>0</v>
      </c>
      <c r="GD179" s="325" t="e">
        <f t="shared" si="659"/>
        <v>#N/A</v>
      </c>
      <c r="GE179" s="325">
        <f t="shared" si="660"/>
        <v>0</v>
      </c>
      <c r="GF179" s="325">
        <f t="shared" si="661"/>
        <v>1</v>
      </c>
      <c r="GG179" s="334">
        <f t="shared" si="529"/>
        <v>2057.4</v>
      </c>
      <c r="GH179" s="325">
        <f t="shared" si="662"/>
        <v>0</v>
      </c>
      <c r="GI179" s="325">
        <f t="shared" si="663"/>
        <v>0</v>
      </c>
      <c r="GJ179" s="325">
        <f t="shared" si="664"/>
        <v>0</v>
      </c>
      <c r="GK179" s="325">
        <f t="shared" si="665"/>
        <v>0</v>
      </c>
      <c r="GL179" s="325">
        <f t="shared" si="666"/>
        <v>0</v>
      </c>
      <c r="GM179" s="331">
        <f t="shared" si="667"/>
        <v>0</v>
      </c>
      <c r="GN179" s="331">
        <f t="shared" si="668"/>
        <v>0</v>
      </c>
      <c r="GO179" s="331">
        <f t="shared" si="669"/>
        <v>0</v>
      </c>
      <c r="GP179" s="331">
        <f t="shared" si="670"/>
        <v>0</v>
      </c>
      <c r="GQ179" s="331">
        <f t="shared" si="671"/>
        <v>0</v>
      </c>
      <c r="GR179" s="331">
        <f t="shared" si="672"/>
        <v>0</v>
      </c>
      <c r="GS179" s="331">
        <f t="shared" si="673"/>
        <v>0</v>
      </c>
      <c r="GT179" s="331">
        <f t="shared" si="674"/>
        <v>0</v>
      </c>
      <c r="GU179" s="331">
        <f t="shared" si="675"/>
        <v>0</v>
      </c>
      <c r="GV179" s="331">
        <f t="shared" si="676"/>
        <v>0</v>
      </c>
      <c r="GW179" s="331">
        <f t="shared" si="677"/>
        <v>0</v>
      </c>
      <c r="GX179" s="331">
        <f t="shared" si="678"/>
        <v>0</v>
      </c>
      <c r="GY179" s="331">
        <f t="shared" si="679"/>
        <v>0</v>
      </c>
      <c r="GZ179" s="331">
        <f t="shared" si="680"/>
        <v>0</v>
      </c>
      <c r="HA179" s="331">
        <f t="shared" si="681"/>
        <v>0</v>
      </c>
      <c r="HB179" s="329"/>
      <c r="HC179" s="325"/>
      <c r="HD179" s="325">
        <f t="shared" si="530"/>
        <v>0</v>
      </c>
      <c r="HE179" s="325">
        <v>81</v>
      </c>
      <c r="HF179" s="330" t="e">
        <f t="shared" si="531"/>
        <v>#N/A</v>
      </c>
      <c r="HG179" s="330" t="e">
        <f t="shared" si="532"/>
        <v>#N/A</v>
      </c>
      <c r="HH179" s="330" t="e">
        <f t="shared" si="533"/>
        <v>#N/A</v>
      </c>
      <c r="HI179" s="330" t="e">
        <f t="shared" si="534"/>
        <v>#N/A</v>
      </c>
      <c r="HJ179" s="330" t="e">
        <f t="shared" si="535"/>
        <v>#N/A</v>
      </c>
      <c r="HK179" s="330"/>
      <c r="HL179" s="331">
        <f t="shared" si="682"/>
        <v>0</v>
      </c>
      <c r="HM179" s="325" t="e">
        <f t="shared" si="683"/>
        <v>#N/A</v>
      </c>
      <c r="HN179" s="325">
        <f t="shared" si="684"/>
        <v>0</v>
      </c>
      <c r="HO179" s="325">
        <f t="shared" si="685"/>
        <v>1</v>
      </c>
      <c r="HP179" s="334">
        <f t="shared" si="536"/>
        <v>2057.4</v>
      </c>
      <c r="HQ179" s="325">
        <f t="shared" si="686"/>
        <v>0</v>
      </c>
      <c r="HR179" s="325">
        <f t="shared" si="687"/>
        <v>0</v>
      </c>
      <c r="HS179" s="325">
        <f t="shared" si="688"/>
        <v>0</v>
      </c>
      <c r="HT179" s="325">
        <f t="shared" si="689"/>
        <v>0</v>
      </c>
      <c r="HU179" s="325">
        <f t="shared" si="690"/>
        <v>0</v>
      </c>
      <c r="HV179" s="331">
        <f t="shared" si="691"/>
        <v>0</v>
      </c>
      <c r="HW179" s="331">
        <f t="shared" si="692"/>
        <v>0</v>
      </c>
      <c r="HX179" s="331">
        <f t="shared" si="693"/>
        <v>0</v>
      </c>
      <c r="HY179" s="331">
        <f t="shared" si="694"/>
        <v>0</v>
      </c>
      <c r="HZ179" s="331">
        <f t="shared" si="695"/>
        <v>0</v>
      </c>
      <c r="IA179" s="331">
        <f t="shared" si="696"/>
        <v>0</v>
      </c>
      <c r="IB179" s="331">
        <f t="shared" si="697"/>
        <v>0</v>
      </c>
      <c r="IC179" s="331">
        <f t="shared" si="698"/>
        <v>0</v>
      </c>
      <c r="ID179" s="331">
        <f t="shared" si="699"/>
        <v>0</v>
      </c>
      <c r="IE179" s="331">
        <f t="shared" si="700"/>
        <v>0</v>
      </c>
      <c r="IF179" s="331">
        <f t="shared" si="701"/>
        <v>0</v>
      </c>
      <c r="IG179" s="331">
        <f t="shared" si="702"/>
        <v>0</v>
      </c>
      <c r="IH179" s="331">
        <f t="shared" si="703"/>
        <v>0</v>
      </c>
      <c r="II179" s="331">
        <f t="shared" si="704"/>
        <v>0</v>
      </c>
      <c r="IJ179" s="331">
        <f t="shared" si="705"/>
        <v>0</v>
      </c>
      <c r="IK179" s="329"/>
    </row>
    <row r="180" spans="2:245" x14ac:dyDescent="0.3">
      <c r="B180" s="325">
        <f t="shared" si="489"/>
        <v>0</v>
      </c>
      <c r="C180" s="325">
        <v>82</v>
      </c>
      <c r="D180" s="330" t="e">
        <f t="shared" si="490"/>
        <v>#N/A</v>
      </c>
      <c r="E180" s="330" t="e">
        <f t="shared" si="491"/>
        <v>#N/A</v>
      </c>
      <c r="F180" s="330" t="e">
        <f t="shared" si="492"/>
        <v>#N/A</v>
      </c>
      <c r="G180" s="386" t="e">
        <f t="shared" si="537"/>
        <v>#N/A</v>
      </c>
      <c r="H180" s="386" t="e">
        <f t="shared" si="493"/>
        <v>#N/A</v>
      </c>
      <c r="I180" s="330"/>
      <c r="J180" s="331">
        <f t="shared" si="538"/>
        <v>0</v>
      </c>
      <c r="K180" s="325" t="e">
        <f t="shared" si="539"/>
        <v>#N/A</v>
      </c>
      <c r="L180" s="325">
        <f t="shared" si="540"/>
        <v>0</v>
      </c>
      <c r="M180" s="325">
        <f t="shared" si="541"/>
        <v>1</v>
      </c>
      <c r="N180" s="334">
        <f t="shared" si="494"/>
        <v>2082.7999999999997</v>
      </c>
      <c r="O180" s="325">
        <f t="shared" si="542"/>
        <v>0</v>
      </c>
      <c r="P180" s="325">
        <f t="shared" si="543"/>
        <v>0</v>
      </c>
      <c r="Q180" s="325">
        <f t="shared" si="544"/>
        <v>0</v>
      </c>
      <c r="R180" s="325">
        <f t="shared" si="545"/>
        <v>0</v>
      </c>
      <c r="S180" s="325">
        <f t="shared" si="546"/>
        <v>0</v>
      </c>
      <c r="T180" s="331">
        <f t="shared" si="547"/>
        <v>0</v>
      </c>
      <c r="U180" s="331">
        <f t="shared" si="548"/>
        <v>0</v>
      </c>
      <c r="V180" s="331">
        <f t="shared" si="549"/>
        <v>0</v>
      </c>
      <c r="W180" s="331">
        <f t="shared" si="550"/>
        <v>0</v>
      </c>
      <c r="X180" s="331">
        <f t="shared" si="551"/>
        <v>0</v>
      </c>
      <c r="Y180" s="331">
        <f t="shared" si="552"/>
        <v>0</v>
      </c>
      <c r="Z180" s="331">
        <f t="shared" si="553"/>
        <v>0</v>
      </c>
      <c r="AA180" s="331">
        <f t="shared" si="554"/>
        <v>0</v>
      </c>
      <c r="AB180" s="331">
        <f t="shared" si="555"/>
        <v>0</v>
      </c>
      <c r="AC180" s="331">
        <f t="shared" si="556"/>
        <v>0</v>
      </c>
      <c r="AD180" s="331">
        <f t="shared" si="557"/>
        <v>0</v>
      </c>
      <c r="AE180" s="331">
        <f t="shared" si="558"/>
        <v>0</v>
      </c>
      <c r="AF180" s="331">
        <f t="shared" si="559"/>
        <v>0</v>
      </c>
      <c r="AG180" s="331">
        <f t="shared" si="560"/>
        <v>0</v>
      </c>
      <c r="AH180" s="331">
        <f t="shared" si="561"/>
        <v>0</v>
      </c>
      <c r="AI180" s="329"/>
      <c r="AJ180" s="325"/>
      <c r="AK180" s="325">
        <f t="shared" si="495"/>
        <v>0</v>
      </c>
      <c r="AL180" s="325">
        <v>82</v>
      </c>
      <c r="AM180" s="330" t="e">
        <f t="shared" si="496"/>
        <v>#N/A</v>
      </c>
      <c r="AN180" s="330" t="e">
        <f t="shared" si="497"/>
        <v>#N/A</v>
      </c>
      <c r="AO180" s="330" t="e">
        <f t="shared" si="498"/>
        <v>#N/A</v>
      </c>
      <c r="AP180" s="330" t="e">
        <f t="shared" si="499"/>
        <v>#N/A</v>
      </c>
      <c r="AQ180" s="330" t="e">
        <f t="shared" si="500"/>
        <v>#N/A</v>
      </c>
      <c r="AR180" s="330"/>
      <c r="AS180" s="331">
        <f t="shared" si="562"/>
        <v>0</v>
      </c>
      <c r="AT180" s="325" t="e">
        <f t="shared" si="563"/>
        <v>#N/A</v>
      </c>
      <c r="AU180" s="325">
        <f t="shared" si="564"/>
        <v>0</v>
      </c>
      <c r="AV180" s="325">
        <f t="shared" si="565"/>
        <v>1</v>
      </c>
      <c r="AW180" s="334">
        <f t="shared" si="501"/>
        <v>2082.7999999999997</v>
      </c>
      <c r="AX180" s="325">
        <f t="shared" si="566"/>
        <v>0</v>
      </c>
      <c r="AY180" s="325">
        <f t="shared" si="567"/>
        <v>0</v>
      </c>
      <c r="AZ180" s="325">
        <f t="shared" si="568"/>
        <v>0</v>
      </c>
      <c r="BA180" s="325">
        <f t="shared" si="569"/>
        <v>0</v>
      </c>
      <c r="BB180" s="325">
        <f t="shared" si="570"/>
        <v>0</v>
      </c>
      <c r="BC180" s="331">
        <f t="shared" si="571"/>
        <v>0</v>
      </c>
      <c r="BD180" s="331">
        <f t="shared" si="572"/>
        <v>0</v>
      </c>
      <c r="BE180" s="331">
        <f t="shared" si="573"/>
        <v>0</v>
      </c>
      <c r="BF180" s="331">
        <f t="shared" si="574"/>
        <v>0</v>
      </c>
      <c r="BG180" s="331">
        <f t="shared" si="575"/>
        <v>0</v>
      </c>
      <c r="BH180" s="331">
        <f t="shared" si="576"/>
        <v>0</v>
      </c>
      <c r="BI180" s="331">
        <f t="shared" si="577"/>
        <v>0</v>
      </c>
      <c r="BJ180" s="331">
        <f t="shared" si="578"/>
        <v>0</v>
      </c>
      <c r="BK180" s="331">
        <f t="shared" si="579"/>
        <v>0</v>
      </c>
      <c r="BL180" s="331">
        <f t="shared" si="580"/>
        <v>0</v>
      </c>
      <c r="BM180" s="331">
        <f t="shared" si="581"/>
        <v>0</v>
      </c>
      <c r="BN180" s="331">
        <f t="shared" si="582"/>
        <v>0</v>
      </c>
      <c r="BO180" s="331">
        <f t="shared" si="583"/>
        <v>0</v>
      </c>
      <c r="BP180" s="331">
        <f t="shared" si="584"/>
        <v>0</v>
      </c>
      <c r="BQ180" s="331">
        <f t="shared" si="585"/>
        <v>0</v>
      </c>
      <c r="BR180" s="329"/>
      <c r="BS180" s="325"/>
      <c r="BT180" s="325">
        <f t="shared" si="502"/>
        <v>0</v>
      </c>
      <c r="BU180" s="325">
        <v>82</v>
      </c>
      <c r="BV180" s="330" t="e">
        <f t="shared" si="503"/>
        <v>#N/A</v>
      </c>
      <c r="BW180" s="330" t="e">
        <f t="shared" si="504"/>
        <v>#N/A</v>
      </c>
      <c r="BX180" s="330" t="e">
        <f t="shared" si="505"/>
        <v>#N/A</v>
      </c>
      <c r="BY180" s="330" t="e">
        <f t="shared" si="506"/>
        <v>#N/A</v>
      </c>
      <c r="BZ180" s="330" t="e">
        <f t="shared" si="507"/>
        <v>#N/A</v>
      </c>
      <c r="CA180" s="330"/>
      <c r="CB180" s="331">
        <f t="shared" si="586"/>
        <v>0</v>
      </c>
      <c r="CC180" s="325" t="e">
        <f t="shared" si="587"/>
        <v>#N/A</v>
      </c>
      <c r="CD180" s="325">
        <f t="shared" si="588"/>
        <v>0</v>
      </c>
      <c r="CE180" s="325">
        <f t="shared" si="589"/>
        <v>1</v>
      </c>
      <c r="CF180" s="334">
        <f t="shared" si="508"/>
        <v>2082.7999999999997</v>
      </c>
      <c r="CG180" s="325">
        <f t="shared" si="590"/>
        <v>0</v>
      </c>
      <c r="CH180" s="325">
        <f t="shared" si="591"/>
        <v>0</v>
      </c>
      <c r="CI180" s="325">
        <f t="shared" si="592"/>
        <v>0</v>
      </c>
      <c r="CJ180" s="325">
        <f t="shared" si="593"/>
        <v>0</v>
      </c>
      <c r="CK180" s="325">
        <f t="shared" si="594"/>
        <v>0</v>
      </c>
      <c r="CL180" s="331">
        <f t="shared" si="595"/>
        <v>0</v>
      </c>
      <c r="CM180" s="331">
        <f t="shared" si="596"/>
        <v>0</v>
      </c>
      <c r="CN180" s="331">
        <f t="shared" si="597"/>
        <v>0</v>
      </c>
      <c r="CO180" s="331">
        <f t="shared" si="598"/>
        <v>0</v>
      </c>
      <c r="CP180" s="331">
        <f t="shared" si="599"/>
        <v>0</v>
      </c>
      <c r="CQ180" s="331">
        <f t="shared" si="600"/>
        <v>0</v>
      </c>
      <c r="CR180" s="331">
        <f t="shared" si="601"/>
        <v>0</v>
      </c>
      <c r="CS180" s="331">
        <f t="shared" si="602"/>
        <v>0</v>
      </c>
      <c r="CT180" s="331">
        <f t="shared" si="603"/>
        <v>0</v>
      </c>
      <c r="CU180" s="331">
        <f t="shared" si="604"/>
        <v>0</v>
      </c>
      <c r="CV180" s="331">
        <f t="shared" si="605"/>
        <v>0</v>
      </c>
      <c r="CW180" s="331">
        <f t="shared" si="606"/>
        <v>0</v>
      </c>
      <c r="CX180" s="331">
        <f t="shared" si="607"/>
        <v>0</v>
      </c>
      <c r="CY180" s="331">
        <f t="shared" si="608"/>
        <v>0</v>
      </c>
      <c r="CZ180" s="331">
        <f t="shared" si="609"/>
        <v>0</v>
      </c>
      <c r="DA180" s="329"/>
      <c r="DB180" s="325"/>
      <c r="DC180" s="325">
        <f t="shared" si="509"/>
        <v>0</v>
      </c>
      <c r="DD180" s="325">
        <v>82</v>
      </c>
      <c r="DE180" s="330" t="e">
        <f t="shared" si="510"/>
        <v>#N/A</v>
      </c>
      <c r="DF180" s="330" t="e">
        <f t="shared" si="511"/>
        <v>#N/A</v>
      </c>
      <c r="DG180" s="330" t="e">
        <f t="shared" si="512"/>
        <v>#N/A</v>
      </c>
      <c r="DH180" s="330" t="e">
        <f t="shared" si="513"/>
        <v>#N/A</v>
      </c>
      <c r="DI180" s="330" t="e">
        <f t="shared" si="514"/>
        <v>#N/A</v>
      </c>
      <c r="DJ180" s="330"/>
      <c r="DK180" s="331">
        <f t="shared" si="610"/>
        <v>0</v>
      </c>
      <c r="DL180" s="325" t="e">
        <f t="shared" si="611"/>
        <v>#N/A</v>
      </c>
      <c r="DM180" s="325">
        <f t="shared" si="612"/>
        <v>0</v>
      </c>
      <c r="DN180" s="325">
        <f t="shared" si="613"/>
        <v>1</v>
      </c>
      <c r="DO180" s="334">
        <f t="shared" si="515"/>
        <v>2082.7999999999997</v>
      </c>
      <c r="DP180" s="325">
        <f t="shared" si="614"/>
        <v>0</v>
      </c>
      <c r="DQ180" s="325">
        <f t="shared" si="615"/>
        <v>0</v>
      </c>
      <c r="DR180" s="325">
        <f t="shared" si="616"/>
        <v>0</v>
      </c>
      <c r="DS180" s="325">
        <f t="shared" si="617"/>
        <v>0</v>
      </c>
      <c r="DT180" s="325">
        <f t="shared" si="618"/>
        <v>0</v>
      </c>
      <c r="DU180" s="331">
        <f t="shared" si="619"/>
        <v>0</v>
      </c>
      <c r="DV180" s="331">
        <f t="shared" si="620"/>
        <v>0</v>
      </c>
      <c r="DW180" s="331">
        <f t="shared" si="621"/>
        <v>0</v>
      </c>
      <c r="DX180" s="331">
        <f t="shared" si="622"/>
        <v>0</v>
      </c>
      <c r="DY180" s="331">
        <f t="shared" si="623"/>
        <v>0</v>
      </c>
      <c r="DZ180" s="331">
        <f t="shared" si="624"/>
        <v>0</v>
      </c>
      <c r="EA180" s="331">
        <f t="shared" si="625"/>
        <v>0</v>
      </c>
      <c r="EB180" s="331">
        <f t="shared" si="626"/>
        <v>0</v>
      </c>
      <c r="EC180" s="331">
        <f t="shared" si="627"/>
        <v>0</v>
      </c>
      <c r="ED180" s="331">
        <f t="shared" si="628"/>
        <v>0</v>
      </c>
      <c r="EE180" s="331">
        <f t="shared" si="629"/>
        <v>0</v>
      </c>
      <c r="EF180" s="331">
        <f t="shared" si="630"/>
        <v>0</v>
      </c>
      <c r="EG180" s="331">
        <f t="shared" si="631"/>
        <v>0</v>
      </c>
      <c r="EH180" s="331">
        <f t="shared" si="632"/>
        <v>0</v>
      </c>
      <c r="EI180" s="331">
        <f t="shared" si="633"/>
        <v>0</v>
      </c>
      <c r="EJ180" s="329"/>
      <c r="EK180" s="325"/>
      <c r="EL180" s="325">
        <f t="shared" si="516"/>
        <v>0</v>
      </c>
      <c r="EM180" s="325">
        <v>82</v>
      </c>
      <c r="EN180" s="330" t="e">
        <f t="shared" si="517"/>
        <v>#N/A</v>
      </c>
      <c r="EO180" s="330" t="e">
        <f t="shared" si="518"/>
        <v>#N/A</v>
      </c>
      <c r="EP180" s="330" t="e">
        <f t="shared" si="519"/>
        <v>#N/A</v>
      </c>
      <c r="EQ180" s="330" t="e">
        <f t="shared" si="520"/>
        <v>#N/A</v>
      </c>
      <c r="ER180" s="330" t="e">
        <f t="shared" si="521"/>
        <v>#N/A</v>
      </c>
      <c r="ES180" s="330"/>
      <c r="ET180" s="331">
        <f t="shared" si="634"/>
        <v>0</v>
      </c>
      <c r="EU180" s="325" t="e">
        <f t="shared" si="635"/>
        <v>#N/A</v>
      </c>
      <c r="EV180" s="325">
        <f t="shared" si="636"/>
        <v>0</v>
      </c>
      <c r="EW180" s="325">
        <f t="shared" si="637"/>
        <v>1</v>
      </c>
      <c r="EX180" s="334">
        <f t="shared" si="522"/>
        <v>2082.7999999999997</v>
      </c>
      <c r="EY180" s="325">
        <f t="shared" si="638"/>
        <v>0</v>
      </c>
      <c r="EZ180" s="325">
        <f t="shared" si="639"/>
        <v>0</v>
      </c>
      <c r="FA180" s="325">
        <f t="shared" si="640"/>
        <v>0</v>
      </c>
      <c r="FB180" s="325">
        <f t="shared" si="641"/>
        <v>0</v>
      </c>
      <c r="FC180" s="325">
        <f t="shared" si="642"/>
        <v>0</v>
      </c>
      <c r="FD180" s="331">
        <f t="shared" si="643"/>
        <v>0</v>
      </c>
      <c r="FE180" s="331">
        <f t="shared" si="644"/>
        <v>0</v>
      </c>
      <c r="FF180" s="331">
        <f t="shared" si="645"/>
        <v>0</v>
      </c>
      <c r="FG180" s="331">
        <f t="shared" si="646"/>
        <v>0</v>
      </c>
      <c r="FH180" s="331">
        <f t="shared" si="647"/>
        <v>0</v>
      </c>
      <c r="FI180" s="331">
        <f t="shared" si="648"/>
        <v>0</v>
      </c>
      <c r="FJ180" s="331">
        <f t="shared" si="649"/>
        <v>0</v>
      </c>
      <c r="FK180" s="331">
        <f t="shared" si="650"/>
        <v>0</v>
      </c>
      <c r="FL180" s="331">
        <f t="shared" si="651"/>
        <v>0</v>
      </c>
      <c r="FM180" s="331">
        <f t="shared" si="652"/>
        <v>0</v>
      </c>
      <c r="FN180" s="331">
        <f t="shared" si="653"/>
        <v>0</v>
      </c>
      <c r="FO180" s="331">
        <f t="shared" si="654"/>
        <v>0</v>
      </c>
      <c r="FP180" s="331">
        <f t="shared" si="655"/>
        <v>0</v>
      </c>
      <c r="FQ180" s="331">
        <f t="shared" si="656"/>
        <v>0</v>
      </c>
      <c r="FR180" s="331">
        <f t="shared" si="657"/>
        <v>0</v>
      </c>
      <c r="FS180" s="329"/>
      <c r="FT180" s="325"/>
      <c r="FU180" s="325">
        <f t="shared" si="523"/>
        <v>0</v>
      </c>
      <c r="FV180" s="325">
        <v>82</v>
      </c>
      <c r="FW180" s="330" t="e">
        <f t="shared" si="524"/>
        <v>#N/A</v>
      </c>
      <c r="FX180" s="330" t="e">
        <f t="shared" si="525"/>
        <v>#N/A</v>
      </c>
      <c r="FY180" s="330" t="e">
        <f t="shared" si="526"/>
        <v>#N/A</v>
      </c>
      <c r="FZ180" s="330" t="e">
        <f t="shared" si="527"/>
        <v>#N/A</v>
      </c>
      <c r="GA180" s="330" t="e">
        <f t="shared" si="528"/>
        <v>#N/A</v>
      </c>
      <c r="GB180" s="330"/>
      <c r="GC180" s="331">
        <f t="shared" si="658"/>
        <v>0</v>
      </c>
      <c r="GD180" s="325" t="e">
        <f t="shared" si="659"/>
        <v>#N/A</v>
      </c>
      <c r="GE180" s="325">
        <f t="shared" si="660"/>
        <v>0</v>
      </c>
      <c r="GF180" s="325">
        <f t="shared" si="661"/>
        <v>1</v>
      </c>
      <c r="GG180" s="334">
        <f t="shared" si="529"/>
        <v>2082.7999999999997</v>
      </c>
      <c r="GH180" s="325">
        <f t="shared" si="662"/>
        <v>0</v>
      </c>
      <c r="GI180" s="325">
        <f t="shared" si="663"/>
        <v>0</v>
      </c>
      <c r="GJ180" s="325">
        <f t="shared" si="664"/>
        <v>0</v>
      </c>
      <c r="GK180" s="325">
        <f t="shared" si="665"/>
        <v>0</v>
      </c>
      <c r="GL180" s="325">
        <f t="shared" si="666"/>
        <v>0</v>
      </c>
      <c r="GM180" s="331">
        <f t="shared" si="667"/>
        <v>0</v>
      </c>
      <c r="GN180" s="331">
        <f t="shared" si="668"/>
        <v>0</v>
      </c>
      <c r="GO180" s="331">
        <f t="shared" si="669"/>
        <v>0</v>
      </c>
      <c r="GP180" s="331">
        <f t="shared" si="670"/>
        <v>0</v>
      </c>
      <c r="GQ180" s="331">
        <f t="shared" si="671"/>
        <v>0</v>
      </c>
      <c r="GR180" s="331">
        <f t="shared" si="672"/>
        <v>0</v>
      </c>
      <c r="GS180" s="331">
        <f t="shared" si="673"/>
        <v>0</v>
      </c>
      <c r="GT180" s="331">
        <f t="shared" si="674"/>
        <v>0</v>
      </c>
      <c r="GU180" s="331">
        <f t="shared" si="675"/>
        <v>0</v>
      </c>
      <c r="GV180" s="331">
        <f t="shared" si="676"/>
        <v>0</v>
      </c>
      <c r="GW180" s="331">
        <f t="shared" si="677"/>
        <v>0</v>
      </c>
      <c r="GX180" s="331">
        <f t="shared" si="678"/>
        <v>0</v>
      </c>
      <c r="GY180" s="331">
        <f t="shared" si="679"/>
        <v>0</v>
      </c>
      <c r="GZ180" s="331">
        <f t="shared" si="680"/>
        <v>0</v>
      </c>
      <c r="HA180" s="331">
        <f t="shared" si="681"/>
        <v>0</v>
      </c>
      <c r="HB180" s="329"/>
      <c r="HC180" s="325"/>
      <c r="HD180" s="325">
        <f t="shared" si="530"/>
        <v>0</v>
      </c>
      <c r="HE180" s="325">
        <v>82</v>
      </c>
      <c r="HF180" s="330" t="e">
        <f t="shared" si="531"/>
        <v>#N/A</v>
      </c>
      <c r="HG180" s="330" t="e">
        <f t="shared" si="532"/>
        <v>#N/A</v>
      </c>
      <c r="HH180" s="330" t="e">
        <f t="shared" si="533"/>
        <v>#N/A</v>
      </c>
      <c r="HI180" s="330" t="e">
        <f t="shared" si="534"/>
        <v>#N/A</v>
      </c>
      <c r="HJ180" s="330" t="e">
        <f t="shared" si="535"/>
        <v>#N/A</v>
      </c>
      <c r="HK180" s="330"/>
      <c r="HL180" s="331">
        <f t="shared" si="682"/>
        <v>0</v>
      </c>
      <c r="HM180" s="325" t="e">
        <f t="shared" si="683"/>
        <v>#N/A</v>
      </c>
      <c r="HN180" s="325">
        <f t="shared" si="684"/>
        <v>0</v>
      </c>
      <c r="HO180" s="325">
        <f t="shared" si="685"/>
        <v>1</v>
      </c>
      <c r="HP180" s="334">
        <f t="shared" si="536"/>
        <v>2082.7999999999997</v>
      </c>
      <c r="HQ180" s="325">
        <f t="shared" si="686"/>
        <v>0</v>
      </c>
      <c r="HR180" s="325">
        <f t="shared" si="687"/>
        <v>0</v>
      </c>
      <c r="HS180" s="325">
        <f t="shared" si="688"/>
        <v>0</v>
      </c>
      <c r="HT180" s="325">
        <f t="shared" si="689"/>
        <v>0</v>
      </c>
      <c r="HU180" s="325">
        <f t="shared" si="690"/>
        <v>0</v>
      </c>
      <c r="HV180" s="331">
        <f t="shared" si="691"/>
        <v>0</v>
      </c>
      <c r="HW180" s="331">
        <f t="shared" si="692"/>
        <v>0</v>
      </c>
      <c r="HX180" s="331">
        <f t="shared" si="693"/>
        <v>0</v>
      </c>
      <c r="HY180" s="331">
        <f t="shared" si="694"/>
        <v>0</v>
      </c>
      <c r="HZ180" s="331">
        <f t="shared" si="695"/>
        <v>0</v>
      </c>
      <c r="IA180" s="331">
        <f t="shared" si="696"/>
        <v>0</v>
      </c>
      <c r="IB180" s="331">
        <f t="shared" si="697"/>
        <v>0</v>
      </c>
      <c r="IC180" s="331">
        <f t="shared" si="698"/>
        <v>0</v>
      </c>
      <c r="ID180" s="331">
        <f t="shared" si="699"/>
        <v>0</v>
      </c>
      <c r="IE180" s="331">
        <f t="shared" si="700"/>
        <v>0</v>
      </c>
      <c r="IF180" s="331">
        <f t="shared" si="701"/>
        <v>0</v>
      </c>
      <c r="IG180" s="331">
        <f t="shared" si="702"/>
        <v>0</v>
      </c>
      <c r="IH180" s="331">
        <f t="shared" si="703"/>
        <v>0</v>
      </c>
      <c r="II180" s="331">
        <f t="shared" si="704"/>
        <v>0</v>
      </c>
      <c r="IJ180" s="331">
        <f t="shared" si="705"/>
        <v>0</v>
      </c>
      <c r="IK180" s="329"/>
    </row>
    <row r="181" spans="2:245" x14ac:dyDescent="0.3">
      <c r="B181" s="325">
        <f t="shared" si="489"/>
        <v>0</v>
      </c>
      <c r="C181" s="325">
        <v>83</v>
      </c>
      <c r="D181" s="330" t="e">
        <f t="shared" si="490"/>
        <v>#N/A</v>
      </c>
      <c r="E181" s="330" t="e">
        <f t="shared" si="491"/>
        <v>#N/A</v>
      </c>
      <c r="F181" s="330" t="e">
        <f t="shared" si="492"/>
        <v>#N/A</v>
      </c>
      <c r="G181" s="386" t="e">
        <f t="shared" si="537"/>
        <v>#N/A</v>
      </c>
      <c r="H181" s="386" t="e">
        <f t="shared" si="493"/>
        <v>#N/A</v>
      </c>
      <c r="I181" s="330"/>
      <c r="J181" s="331">
        <f t="shared" si="538"/>
        <v>0</v>
      </c>
      <c r="K181" s="325" t="e">
        <f t="shared" si="539"/>
        <v>#N/A</v>
      </c>
      <c r="L181" s="325">
        <f t="shared" si="540"/>
        <v>0</v>
      </c>
      <c r="M181" s="325">
        <f t="shared" si="541"/>
        <v>1</v>
      </c>
      <c r="N181" s="334">
        <f t="shared" si="494"/>
        <v>2108.1999999999998</v>
      </c>
      <c r="O181" s="325">
        <f t="shared" si="542"/>
        <v>0</v>
      </c>
      <c r="P181" s="325">
        <f t="shared" si="543"/>
        <v>0</v>
      </c>
      <c r="Q181" s="325">
        <f t="shared" si="544"/>
        <v>0</v>
      </c>
      <c r="R181" s="325">
        <f t="shared" si="545"/>
        <v>0</v>
      </c>
      <c r="S181" s="325">
        <f t="shared" si="546"/>
        <v>0</v>
      </c>
      <c r="T181" s="331">
        <f t="shared" si="547"/>
        <v>0</v>
      </c>
      <c r="U181" s="331">
        <f t="shared" si="548"/>
        <v>0</v>
      </c>
      <c r="V181" s="331">
        <f t="shared" si="549"/>
        <v>0</v>
      </c>
      <c r="W181" s="331">
        <f t="shared" si="550"/>
        <v>0</v>
      </c>
      <c r="X181" s="331">
        <f t="shared" si="551"/>
        <v>0</v>
      </c>
      <c r="Y181" s="331">
        <f t="shared" si="552"/>
        <v>0</v>
      </c>
      <c r="Z181" s="331">
        <f t="shared" si="553"/>
        <v>0</v>
      </c>
      <c r="AA181" s="331">
        <f t="shared" si="554"/>
        <v>0</v>
      </c>
      <c r="AB181" s="331">
        <f t="shared" si="555"/>
        <v>0</v>
      </c>
      <c r="AC181" s="331">
        <f t="shared" si="556"/>
        <v>0</v>
      </c>
      <c r="AD181" s="331">
        <f t="shared" si="557"/>
        <v>0</v>
      </c>
      <c r="AE181" s="331">
        <f t="shared" si="558"/>
        <v>0</v>
      </c>
      <c r="AF181" s="331">
        <f t="shared" si="559"/>
        <v>0</v>
      </c>
      <c r="AG181" s="331">
        <f t="shared" si="560"/>
        <v>0</v>
      </c>
      <c r="AH181" s="331">
        <f t="shared" si="561"/>
        <v>0</v>
      </c>
      <c r="AI181" s="329"/>
      <c r="AJ181" s="325"/>
      <c r="AK181" s="325">
        <f t="shared" si="495"/>
        <v>0</v>
      </c>
      <c r="AL181" s="325">
        <v>83</v>
      </c>
      <c r="AM181" s="330" t="e">
        <f t="shared" si="496"/>
        <v>#N/A</v>
      </c>
      <c r="AN181" s="330" t="e">
        <f t="shared" si="497"/>
        <v>#N/A</v>
      </c>
      <c r="AO181" s="330" t="e">
        <f t="shared" si="498"/>
        <v>#N/A</v>
      </c>
      <c r="AP181" s="330" t="e">
        <f t="shared" si="499"/>
        <v>#N/A</v>
      </c>
      <c r="AQ181" s="330" t="e">
        <f t="shared" si="500"/>
        <v>#N/A</v>
      </c>
      <c r="AR181" s="330"/>
      <c r="AS181" s="331">
        <f t="shared" si="562"/>
        <v>0</v>
      </c>
      <c r="AT181" s="325" t="e">
        <f t="shared" si="563"/>
        <v>#N/A</v>
      </c>
      <c r="AU181" s="325">
        <f t="shared" si="564"/>
        <v>0</v>
      </c>
      <c r="AV181" s="325">
        <f t="shared" si="565"/>
        <v>1</v>
      </c>
      <c r="AW181" s="334">
        <f t="shared" si="501"/>
        <v>2108.1999999999998</v>
      </c>
      <c r="AX181" s="325">
        <f t="shared" si="566"/>
        <v>0</v>
      </c>
      <c r="AY181" s="325">
        <f t="shared" si="567"/>
        <v>0</v>
      </c>
      <c r="AZ181" s="325">
        <f t="shared" si="568"/>
        <v>0</v>
      </c>
      <c r="BA181" s="325">
        <f t="shared" si="569"/>
        <v>0</v>
      </c>
      <c r="BB181" s="325">
        <f t="shared" si="570"/>
        <v>0</v>
      </c>
      <c r="BC181" s="331">
        <f t="shared" si="571"/>
        <v>0</v>
      </c>
      <c r="BD181" s="331">
        <f t="shared" si="572"/>
        <v>0</v>
      </c>
      <c r="BE181" s="331">
        <f t="shared" si="573"/>
        <v>0</v>
      </c>
      <c r="BF181" s="331">
        <f t="shared" si="574"/>
        <v>0</v>
      </c>
      <c r="BG181" s="331">
        <f t="shared" si="575"/>
        <v>0</v>
      </c>
      <c r="BH181" s="331">
        <f t="shared" si="576"/>
        <v>0</v>
      </c>
      <c r="BI181" s="331">
        <f t="shared" si="577"/>
        <v>0</v>
      </c>
      <c r="BJ181" s="331">
        <f t="shared" si="578"/>
        <v>0</v>
      </c>
      <c r="BK181" s="331">
        <f t="shared" si="579"/>
        <v>0</v>
      </c>
      <c r="BL181" s="331">
        <f t="shared" si="580"/>
        <v>0</v>
      </c>
      <c r="BM181" s="331">
        <f t="shared" si="581"/>
        <v>0</v>
      </c>
      <c r="BN181" s="331">
        <f t="shared" si="582"/>
        <v>0</v>
      </c>
      <c r="BO181" s="331">
        <f t="shared" si="583"/>
        <v>0</v>
      </c>
      <c r="BP181" s="331">
        <f t="shared" si="584"/>
        <v>0</v>
      </c>
      <c r="BQ181" s="331">
        <f t="shared" si="585"/>
        <v>0</v>
      </c>
      <c r="BR181" s="329"/>
      <c r="BS181" s="325"/>
      <c r="BT181" s="325">
        <f t="shared" si="502"/>
        <v>0</v>
      </c>
      <c r="BU181" s="325">
        <v>83</v>
      </c>
      <c r="BV181" s="330" t="e">
        <f t="shared" si="503"/>
        <v>#N/A</v>
      </c>
      <c r="BW181" s="330" t="e">
        <f t="shared" si="504"/>
        <v>#N/A</v>
      </c>
      <c r="BX181" s="330" t="e">
        <f t="shared" si="505"/>
        <v>#N/A</v>
      </c>
      <c r="BY181" s="330" t="e">
        <f t="shared" si="506"/>
        <v>#N/A</v>
      </c>
      <c r="BZ181" s="330" t="e">
        <f t="shared" si="507"/>
        <v>#N/A</v>
      </c>
      <c r="CA181" s="330"/>
      <c r="CB181" s="331">
        <f t="shared" si="586"/>
        <v>0</v>
      </c>
      <c r="CC181" s="325" t="e">
        <f t="shared" si="587"/>
        <v>#N/A</v>
      </c>
      <c r="CD181" s="325">
        <f t="shared" si="588"/>
        <v>0</v>
      </c>
      <c r="CE181" s="325">
        <f t="shared" si="589"/>
        <v>1</v>
      </c>
      <c r="CF181" s="334">
        <f t="shared" si="508"/>
        <v>2108.1999999999998</v>
      </c>
      <c r="CG181" s="325">
        <f t="shared" si="590"/>
        <v>0</v>
      </c>
      <c r="CH181" s="325">
        <f t="shared" si="591"/>
        <v>0</v>
      </c>
      <c r="CI181" s="325">
        <f t="shared" si="592"/>
        <v>0</v>
      </c>
      <c r="CJ181" s="325">
        <f t="shared" si="593"/>
        <v>0</v>
      </c>
      <c r="CK181" s="325">
        <f t="shared" si="594"/>
        <v>0</v>
      </c>
      <c r="CL181" s="331">
        <f t="shared" si="595"/>
        <v>0</v>
      </c>
      <c r="CM181" s="331">
        <f t="shared" si="596"/>
        <v>0</v>
      </c>
      <c r="CN181" s="331">
        <f t="shared" si="597"/>
        <v>0</v>
      </c>
      <c r="CO181" s="331">
        <f t="shared" si="598"/>
        <v>0</v>
      </c>
      <c r="CP181" s="331">
        <f t="shared" si="599"/>
        <v>0</v>
      </c>
      <c r="CQ181" s="331">
        <f t="shared" si="600"/>
        <v>0</v>
      </c>
      <c r="CR181" s="331">
        <f t="shared" si="601"/>
        <v>0</v>
      </c>
      <c r="CS181" s="331">
        <f t="shared" si="602"/>
        <v>0</v>
      </c>
      <c r="CT181" s="331">
        <f t="shared" si="603"/>
        <v>0</v>
      </c>
      <c r="CU181" s="331">
        <f t="shared" si="604"/>
        <v>0</v>
      </c>
      <c r="CV181" s="331">
        <f t="shared" si="605"/>
        <v>0</v>
      </c>
      <c r="CW181" s="331">
        <f t="shared" si="606"/>
        <v>0</v>
      </c>
      <c r="CX181" s="331">
        <f t="shared" si="607"/>
        <v>0</v>
      </c>
      <c r="CY181" s="331">
        <f t="shared" si="608"/>
        <v>0</v>
      </c>
      <c r="CZ181" s="331">
        <f t="shared" si="609"/>
        <v>0</v>
      </c>
      <c r="DA181" s="329"/>
      <c r="DB181" s="325"/>
      <c r="DC181" s="325">
        <f t="shared" si="509"/>
        <v>0</v>
      </c>
      <c r="DD181" s="325">
        <v>83</v>
      </c>
      <c r="DE181" s="330" t="e">
        <f t="shared" si="510"/>
        <v>#N/A</v>
      </c>
      <c r="DF181" s="330" t="e">
        <f t="shared" si="511"/>
        <v>#N/A</v>
      </c>
      <c r="DG181" s="330" t="e">
        <f t="shared" si="512"/>
        <v>#N/A</v>
      </c>
      <c r="DH181" s="330" t="e">
        <f t="shared" si="513"/>
        <v>#N/A</v>
      </c>
      <c r="DI181" s="330" t="e">
        <f t="shared" si="514"/>
        <v>#N/A</v>
      </c>
      <c r="DJ181" s="330"/>
      <c r="DK181" s="331">
        <f t="shared" si="610"/>
        <v>0</v>
      </c>
      <c r="DL181" s="325" t="e">
        <f t="shared" si="611"/>
        <v>#N/A</v>
      </c>
      <c r="DM181" s="325">
        <f t="shared" si="612"/>
        <v>0</v>
      </c>
      <c r="DN181" s="325">
        <f t="shared" si="613"/>
        <v>1</v>
      </c>
      <c r="DO181" s="334">
        <f t="shared" si="515"/>
        <v>2108.1999999999998</v>
      </c>
      <c r="DP181" s="325">
        <f t="shared" si="614"/>
        <v>0</v>
      </c>
      <c r="DQ181" s="325">
        <f t="shared" si="615"/>
        <v>0</v>
      </c>
      <c r="DR181" s="325">
        <f t="shared" si="616"/>
        <v>0</v>
      </c>
      <c r="DS181" s="325">
        <f t="shared" si="617"/>
        <v>0</v>
      </c>
      <c r="DT181" s="325">
        <f t="shared" si="618"/>
        <v>0</v>
      </c>
      <c r="DU181" s="331">
        <f t="shared" si="619"/>
        <v>0</v>
      </c>
      <c r="DV181" s="331">
        <f t="shared" si="620"/>
        <v>0</v>
      </c>
      <c r="DW181" s="331">
        <f t="shared" si="621"/>
        <v>0</v>
      </c>
      <c r="DX181" s="331">
        <f t="shared" si="622"/>
        <v>0</v>
      </c>
      <c r="DY181" s="331">
        <f t="shared" si="623"/>
        <v>0</v>
      </c>
      <c r="DZ181" s="331">
        <f t="shared" si="624"/>
        <v>0</v>
      </c>
      <c r="EA181" s="331">
        <f t="shared" si="625"/>
        <v>0</v>
      </c>
      <c r="EB181" s="331">
        <f t="shared" si="626"/>
        <v>0</v>
      </c>
      <c r="EC181" s="331">
        <f t="shared" si="627"/>
        <v>0</v>
      </c>
      <c r="ED181" s="331">
        <f t="shared" si="628"/>
        <v>0</v>
      </c>
      <c r="EE181" s="331">
        <f t="shared" si="629"/>
        <v>0</v>
      </c>
      <c r="EF181" s="331">
        <f t="shared" si="630"/>
        <v>0</v>
      </c>
      <c r="EG181" s="331">
        <f t="shared" si="631"/>
        <v>0</v>
      </c>
      <c r="EH181" s="331">
        <f t="shared" si="632"/>
        <v>0</v>
      </c>
      <c r="EI181" s="331">
        <f t="shared" si="633"/>
        <v>0</v>
      </c>
      <c r="EJ181" s="329"/>
      <c r="EK181" s="325"/>
      <c r="EL181" s="325">
        <f t="shared" si="516"/>
        <v>0</v>
      </c>
      <c r="EM181" s="325">
        <v>83</v>
      </c>
      <c r="EN181" s="330" t="e">
        <f t="shared" si="517"/>
        <v>#N/A</v>
      </c>
      <c r="EO181" s="330" t="e">
        <f t="shared" si="518"/>
        <v>#N/A</v>
      </c>
      <c r="EP181" s="330" t="e">
        <f t="shared" si="519"/>
        <v>#N/A</v>
      </c>
      <c r="EQ181" s="330" t="e">
        <f t="shared" si="520"/>
        <v>#N/A</v>
      </c>
      <c r="ER181" s="330" t="e">
        <f t="shared" si="521"/>
        <v>#N/A</v>
      </c>
      <c r="ES181" s="330"/>
      <c r="ET181" s="331">
        <f t="shared" si="634"/>
        <v>0</v>
      </c>
      <c r="EU181" s="325" t="e">
        <f t="shared" si="635"/>
        <v>#N/A</v>
      </c>
      <c r="EV181" s="325">
        <f t="shared" si="636"/>
        <v>0</v>
      </c>
      <c r="EW181" s="325">
        <f t="shared" si="637"/>
        <v>1</v>
      </c>
      <c r="EX181" s="334">
        <f t="shared" si="522"/>
        <v>2108.1999999999998</v>
      </c>
      <c r="EY181" s="325">
        <f t="shared" si="638"/>
        <v>0</v>
      </c>
      <c r="EZ181" s="325">
        <f t="shared" si="639"/>
        <v>0</v>
      </c>
      <c r="FA181" s="325">
        <f t="shared" si="640"/>
        <v>0</v>
      </c>
      <c r="FB181" s="325">
        <f t="shared" si="641"/>
        <v>0</v>
      </c>
      <c r="FC181" s="325">
        <f t="shared" si="642"/>
        <v>0</v>
      </c>
      <c r="FD181" s="331">
        <f t="shared" si="643"/>
        <v>0</v>
      </c>
      <c r="FE181" s="331">
        <f t="shared" si="644"/>
        <v>0</v>
      </c>
      <c r="FF181" s="331">
        <f t="shared" si="645"/>
        <v>0</v>
      </c>
      <c r="FG181" s="331">
        <f t="shared" si="646"/>
        <v>0</v>
      </c>
      <c r="FH181" s="331">
        <f t="shared" si="647"/>
        <v>0</v>
      </c>
      <c r="FI181" s="331">
        <f t="shared" si="648"/>
        <v>0</v>
      </c>
      <c r="FJ181" s="331">
        <f t="shared" si="649"/>
        <v>0</v>
      </c>
      <c r="FK181" s="331">
        <f t="shared" si="650"/>
        <v>0</v>
      </c>
      <c r="FL181" s="331">
        <f t="shared" si="651"/>
        <v>0</v>
      </c>
      <c r="FM181" s="331">
        <f t="shared" si="652"/>
        <v>0</v>
      </c>
      <c r="FN181" s="331">
        <f t="shared" si="653"/>
        <v>0</v>
      </c>
      <c r="FO181" s="331">
        <f t="shared" si="654"/>
        <v>0</v>
      </c>
      <c r="FP181" s="331">
        <f t="shared" si="655"/>
        <v>0</v>
      </c>
      <c r="FQ181" s="331">
        <f t="shared" si="656"/>
        <v>0</v>
      </c>
      <c r="FR181" s="331">
        <f t="shared" si="657"/>
        <v>0</v>
      </c>
      <c r="FS181" s="329"/>
      <c r="FT181" s="325"/>
      <c r="FU181" s="325">
        <f t="shared" si="523"/>
        <v>0</v>
      </c>
      <c r="FV181" s="325">
        <v>83</v>
      </c>
      <c r="FW181" s="330" t="e">
        <f t="shared" si="524"/>
        <v>#N/A</v>
      </c>
      <c r="FX181" s="330" t="e">
        <f t="shared" si="525"/>
        <v>#N/A</v>
      </c>
      <c r="FY181" s="330" t="e">
        <f t="shared" si="526"/>
        <v>#N/A</v>
      </c>
      <c r="FZ181" s="330" t="e">
        <f t="shared" si="527"/>
        <v>#N/A</v>
      </c>
      <c r="GA181" s="330" t="e">
        <f t="shared" si="528"/>
        <v>#N/A</v>
      </c>
      <c r="GB181" s="330"/>
      <c r="GC181" s="331">
        <f t="shared" si="658"/>
        <v>0</v>
      </c>
      <c r="GD181" s="325" t="e">
        <f t="shared" si="659"/>
        <v>#N/A</v>
      </c>
      <c r="GE181" s="325">
        <f t="shared" si="660"/>
        <v>0</v>
      </c>
      <c r="GF181" s="325">
        <f t="shared" si="661"/>
        <v>1</v>
      </c>
      <c r="GG181" s="334">
        <f t="shared" si="529"/>
        <v>2108.1999999999998</v>
      </c>
      <c r="GH181" s="325">
        <f t="shared" si="662"/>
        <v>0</v>
      </c>
      <c r="GI181" s="325">
        <f t="shared" si="663"/>
        <v>0</v>
      </c>
      <c r="GJ181" s="325">
        <f t="shared" si="664"/>
        <v>0</v>
      </c>
      <c r="GK181" s="325">
        <f t="shared" si="665"/>
        <v>0</v>
      </c>
      <c r="GL181" s="325">
        <f t="shared" si="666"/>
        <v>0</v>
      </c>
      <c r="GM181" s="331">
        <f t="shared" si="667"/>
        <v>0</v>
      </c>
      <c r="GN181" s="331">
        <f t="shared" si="668"/>
        <v>0</v>
      </c>
      <c r="GO181" s="331">
        <f t="shared" si="669"/>
        <v>0</v>
      </c>
      <c r="GP181" s="331">
        <f t="shared" si="670"/>
        <v>0</v>
      </c>
      <c r="GQ181" s="331">
        <f t="shared" si="671"/>
        <v>0</v>
      </c>
      <c r="GR181" s="331">
        <f t="shared" si="672"/>
        <v>0</v>
      </c>
      <c r="GS181" s="331">
        <f t="shared" si="673"/>
        <v>0</v>
      </c>
      <c r="GT181" s="331">
        <f t="shared" si="674"/>
        <v>0</v>
      </c>
      <c r="GU181" s="331">
        <f t="shared" si="675"/>
        <v>0</v>
      </c>
      <c r="GV181" s="331">
        <f t="shared" si="676"/>
        <v>0</v>
      </c>
      <c r="GW181" s="331">
        <f t="shared" si="677"/>
        <v>0</v>
      </c>
      <c r="GX181" s="331">
        <f t="shared" si="678"/>
        <v>0</v>
      </c>
      <c r="GY181" s="331">
        <f t="shared" si="679"/>
        <v>0</v>
      </c>
      <c r="GZ181" s="331">
        <f t="shared" si="680"/>
        <v>0</v>
      </c>
      <c r="HA181" s="331">
        <f t="shared" si="681"/>
        <v>0</v>
      </c>
      <c r="HB181" s="329"/>
      <c r="HC181" s="325"/>
      <c r="HD181" s="325">
        <f t="shared" si="530"/>
        <v>0</v>
      </c>
      <c r="HE181" s="325">
        <v>83</v>
      </c>
      <c r="HF181" s="330" t="e">
        <f t="shared" si="531"/>
        <v>#N/A</v>
      </c>
      <c r="HG181" s="330" t="e">
        <f t="shared" si="532"/>
        <v>#N/A</v>
      </c>
      <c r="HH181" s="330" t="e">
        <f t="shared" si="533"/>
        <v>#N/A</v>
      </c>
      <c r="HI181" s="330" t="e">
        <f t="shared" si="534"/>
        <v>#N/A</v>
      </c>
      <c r="HJ181" s="330" t="e">
        <f t="shared" si="535"/>
        <v>#N/A</v>
      </c>
      <c r="HK181" s="330"/>
      <c r="HL181" s="331">
        <f t="shared" si="682"/>
        <v>0</v>
      </c>
      <c r="HM181" s="325" t="e">
        <f t="shared" si="683"/>
        <v>#N/A</v>
      </c>
      <c r="HN181" s="325">
        <f t="shared" si="684"/>
        <v>0</v>
      </c>
      <c r="HO181" s="325">
        <f t="shared" si="685"/>
        <v>1</v>
      </c>
      <c r="HP181" s="334">
        <f t="shared" si="536"/>
        <v>2108.1999999999998</v>
      </c>
      <c r="HQ181" s="325">
        <f t="shared" si="686"/>
        <v>0</v>
      </c>
      <c r="HR181" s="325">
        <f t="shared" si="687"/>
        <v>0</v>
      </c>
      <c r="HS181" s="325">
        <f t="shared" si="688"/>
        <v>0</v>
      </c>
      <c r="HT181" s="325">
        <f t="shared" si="689"/>
        <v>0</v>
      </c>
      <c r="HU181" s="325">
        <f t="shared" si="690"/>
        <v>0</v>
      </c>
      <c r="HV181" s="331">
        <f t="shared" si="691"/>
        <v>0</v>
      </c>
      <c r="HW181" s="331">
        <f t="shared" si="692"/>
        <v>0</v>
      </c>
      <c r="HX181" s="331">
        <f t="shared" si="693"/>
        <v>0</v>
      </c>
      <c r="HY181" s="331">
        <f t="shared" si="694"/>
        <v>0</v>
      </c>
      <c r="HZ181" s="331">
        <f t="shared" si="695"/>
        <v>0</v>
      </c>
      <c r="IA181" s="331">
        <f t="shared" si="696"/>
        <v>0</v>
      </c>
      <c r="IB181" s="331">
        <f t="shared" si="697"/>
        <v>0</v>
      </c>
      <c r="IC181" s="331">
        <f t="shared" si="698"/>
        <v>0</v>
      </c>
      <c r="ID181" s="331">
        <f t="shared" si="699"/>
        <v>0</v>
      </c>
      <c r="IE181" s="331">
        <f t="shared" si="700"/>
        <v>0</v>
      </c>
      <c r="IF181" s="331">
        <f t="shared" si="701"/>
        <v>0</v>
      </c>
      <c r="IG181" s="331">
        <f t="shared" si="702"/>
        <v>0</v>
      </c>
      <c r="IH181" s="331">
        <f t="shared" si="703"/>
        <v>0</v>
      </c>
      <c r="II181" s="331">
        <f t="shared" si="704"/>
        <v>0</v>
      </c>
      <c r="IJ181" s="331">
        <f t="shared" si="705"/>
        <v>0</v>
      </c>
      <c r="IK181" s="329"/>
    </row>
    <row r="182" spans="2:245" x14ac:dyDescent="0.3">
      <c r="B182" s="325">
        <f t="shared" si="489"/>
        <v>0</v>
      </c>
      <c r="C182" s="325">
        <v>84</v>
      </c>
      <c r="D182" s="330" t="e">
        <f t="shared" si="490"/>
        <v>#N/A</v>
      </c>
      <c r="E182" s="330" t="e">
        <f t="shared" si="491"/>
        <v>#N/A</v>
      </c>
      <c r="F182" s="330" t="e">
        <f t="shared" si="492"/>
        <v>#N/A</v>
      </c>
      <c r="G182" s="386" t="e">
        <f t="shared" si="537"/>
        <v>#N/A</v>
      </c>
      <c r="H182" s="386" t="e">
        <f t="shared" si="493"/>
        <v>#N/A</v>
      </c>
      <c r="I182" s="330"/>
      <c r="J182" s="331">
        <f t="shared" si="538"/>
        <v>0</v>
      </c>
      <c r="K182" s="325" t="e">
        <f t="shared" si="539"/>
        <v>#N/A</v>
      </c>
      <c r="L182" s="325">
        <f t="shared" si="540"/>
        <v>0</v>
      </c>
      <c r="M182" s="325">
        <f t="shared" si="541"/>
        <v>1</v>
      </c>
      <c r="N182" s="334">
        <f t="shared" si="494"/>
        <v>2133.6</v>
      </c>
      <c r="O182" s="325">
        <f t="shared" si="542"/>
        <v>0</v>
      </c>
      <c r="P182" s="325">
        <f t="shared" si="543"/>
        <v>0</v>
      </c>
      <c r="Q182" s="325">
        <f t="shared" si="544"/>
        <v>0</v>
      </c>
      <c r="R182" s="325">
        <f t="shared" si="545"/>
        <v>0</v>
      </c>
      <c r="S182" s="325">
        <f t="shared" si="546"/>
        <v>0</v>
      </c>
      <c r="T182" s="331">
        <f t="shared" si="547"/>
        <v>0</v>
      </c>
      <c r="U182" s="331">
        <f t="shared" si="548"/>
        <v>0</v>
      </c>
      <c r="V182" s="331">
        <f t="shared" si="549"/>
        <v>0</v>
      </c>
      <c r="W182" s="331">
        <f t="shared" si="550"/>
        <v>0</v>
      </c>
      <c r="X182" s="331">
        <f t="shared" si="551"/>
        <v>0</v>
      </c>
      <c r="Y182" s="331">
        <f t="shared" si="552"/>
        <v>0</v>
      </c>
      <c r="Z182" s="331">
        <f t="shared" si="553"/>
        <v>0</v>
      </c>
      <c r="AA182" s="331">
        <f t="shared" si="554"/>
        <v>0</v>
      </c>
      <c r="AB182" s="331">
        <f t="shared" si="555"/>
        <v>0</v>
      </c>
      <c r="AC182" s="331">
        <f t="shared" si="556"/>
        <v>0</v>
      </c>
      <c r="AD182" s="331">
        <f t="shared" si="557"/>
        <v>0</v>
      </c>
      <c r="AE182" s="331">
        <f t="shared" si="558"/>
        <v>0</v>
      </c>
      <c r="AF182" s="331">
        <f t="shared" si="559"/>
        <v>0</v>
      </c>
      <c r="AG182" s="331">
        <f t="shared" si="560"/>
        <v>0</v>
      </c>
      <c r="AH182" s="331">
        <f t="shared" si="561"/>
        <v>0</v>
      </c>
      <c r="AI182" s="329"/>
      <c r="AJ182" s="325"/>
      <c r="AK182" s="325">
        <f t="shared" si="495"/>
        <v>0</v>
      </c>
      <c r="AL182" s="325">
        <v>84</v>
      </c>
      <c r="AM182" s="330" t="e">
        <f t="shared" si="496"/>
        <v>#N/A</v>
      </c>
      <c r="AN182" s="330" t="e">
        <f t="shared" si="497"/>
        <v>#N/A</v>
      </c>
      <c r="AO182" s="330" t="e">
        <f t="shared" si="498"/>
        <v>#N/A</v>
      </c>
      <c r="AP182" s="330" t="e">
        <f t="shared" si="499"/>
        <v>#N/A</v>
      </c>
      <c r="AQ182" s="330" t="e">
        <f t="shared" si="500"/>
        <v>#N/A</v>
      </c>
      <c r="AR182" s="330"/>
      <c r="AS182" s="331">
        <f t="shared" si="562"/>
        <v>0</v>
      </c>
      <c r="AT182" s="325" t="e">
        <f t="shared" si="563"/>
        <v>#N/A</v>
      </c>
      <c r="AU182" s="325">
        <f t="shared" si="564"/>
        <v>0</v>
      </c>
      <c r="AV182" s="325">
        <f t="shared" si="565"/>
        <v>1</v>
      </c>
      <c r="AW182" s="334">
        <f t="shared" si="501"/>
        <v>2133.6</v>
      </c>
      <c r="AX182" s="325">
        <f t="shared" si="566"/>
        <v>0</v>
      </c>
      <c r="AY182" s="325">
        <f t="shared" si="567"/>
        <v>0</v>
      </c>
      <c r="AZ182" s="325">
        <f t="shared" si="568"/>
        <v>0</v>
      </c>
      <c r="BA182" s="325">
        <f t="shared" si="569"/>
        <v>0</v>
      </c>
      <c r="BB182" s="325">
        <f t="shared" si="570"/>
        <v>0</v>
      </c>
      <c r="BC182" s="331">
        <f t="shared" si="571"/>
        <v>0</v>
      </c>
      <c r="BD182" s="331">
        <f t="shared" si="572"/>
        <v>0</v>
      </c>
      <c r="BE182" s="331">
        <f t="shared" si="573"/>
        <v>0</v>
      </c>
      <c r="BF182" s="331">
        <f t="shared" si="574"/>
        <v>0</v>
      </c>
      <c r="BG182" s="331">
        <f t="shared" si="575"/>
        <v>0</v>
      </c>
      <c r="BH182" s="331">
        <f t="shared" si="576"/>
        <v>0</v>
      </c>
      <c r="BI182" s="331">
        <f t="shared" si="577"/>
        <v>0</v>
      </c>
      <c r="BJ182" s="331">
        <f t="shared" si="578"/>
        <v>0</v>
      </c>
      <c r="BK182" s="331">
        <f t="shared" si="579"/>
        <v>0</v>
      </c>
      <c r="BL182" s="331">
        <f t="shared" si="580"/>
        <v>0</v>
      </c>
      <c r="BM182" s="331">
        <f t="shared" si="581"/>
        <v>0</v>
      </c>
      <c r="BN182" s="331">
        <f t="shared" si="582"/>
        <v>0</v>
      </c>
      <c r="BO182" s="331">
        <f t="shared" si="583"/>
        <v>0</v>
      </c>
      <c r="BP182" s="331">
        <f t="shared" si="584"/>
        <v>0</v>
      </c>
      <c r="BQ182" s="331">
        <f t="shared" si="585"/>
        <v>0</v>
      </c>
      <c r="BR182" s="329"/>
      <c r="BS182" s="325"/>
      <c r="BT182" s="325">
        <f t="shared" si="502"/>
        <v>0</v>
      </c>
      <c r="BU182" s="325">
        <v>84</v>
      </c>
      <c r="BV182" s="330" t="e">
        <f t="shared" si="503"/>
        <v>#N/A</v>
      </c>
      <c r="BW182" s="330" t="e">
        <f t="shared" si="504"/>
        <v>#N/A</v>
      </c>
      <c r="BX182" s="330" t="e">
        <f t="shared" si="505"/>
        <v>#N/A</v>
      </c>
      <c r="BY182" s="330" t="e">
        <f t="shared" si="506"/>
        <v>#N/A</v>
      </c>
      <c r="BZ182" s="330" t="e">
        <f t="shared" si="507"/>
        <v>#N/A</v>
      </c>
      <c r="CA182" s="330"/>
      <c r="CB182" s="331">
        <f t="shared" si="586"/>
        <v>0</v>
      </c>
      <c r="CC182" s="325" t="e">
        <f t="shared" si="587"/>
        <v>#N/A</v>
      </c>
      <c r="CD182" s="325">
        <f t="shared" si="588"/>
        <v>0</v>
      </c>
      <c r="CE182" s="325">
        <f t="shared" si="589"/>
        <v>1</v>
      </c>
      <c r="CF182" s="334">
        <f t="shared" si="508"/>
        <v>2133.6</v>
      </c>
      <c r="CG182" s="325">
        <f t="shared" si="590"/>
        <v>0</v>
      </c>
      <c r="CH182" s="325">
        <f t="shared" si="591"/>
        <v>0</v>
      </c>
      <c r="CI182" s="325">
        <f t="shared" si="592"/>
        <v>0</v>
      </c>
      <c r="CJ182" s="325">
        <f t="shared" si="593"/>
        <v>0</v>
      </c>
      <c r="CK182" s="325">
        <f t="shared" si="594"/>
        <v>0</v>
      </c>
      <c r="CL182" s="331">
        <f t="shared" si="595"/>
        <v>0</v>
      </c>
      <c r="CM182" s="331">
        <f t="shared" si="596"/>
        <v>0</v>
      </c>
      <c r="CN182" s="331">
        <f t="shared" si="597"/>
        <v>0</v>
      </c>
      <c r="CO182" s="331">
        <f t="shared" si="598"/>
        <v>0</v>
      </c>
      <c r="CP182" s="331">
        <f t="shared" si="599"/>
        <v>0</v>
      </c>
      <c r="CQ182" s="331">
        <f t="shared" si="600"/>
        <v>0</v>
      </c>
      <c r="CR182" s="331">
        <f t="shared" si="601"/>
        <v>0</v>
      </c>
      <c r="CS182" s="331">
        <f t="shared" si="602"/>
        <v>0</v>
      </c>
      <c r="CT182" s="331">
        <f t="shared" si="603"/>
        <v>0</v>
      </c>
      <c r="CU182" s="331">
        <f t="shared" si="604"/>
        <v>0</v>
      </c>
      <c r="CV182" s="331">
        <f t="shared" si="605"/>
        <v>0</v>
      </c>
      <c r="CW182" s="331">
        <f t="shared" si="606"/>
        <v>0</v>
      </c>
      <c r="CX182" s="331">
        <f t="shared" si="607"/>
        <v>0</v>
      </c>
      <c r="CY182" s="331">
        <f t="shared" si="608"/>
        <v>0</v>
      </c>
      <c r="CZ182" s="331">
        <f t="shared" si="609"/>
        <v>0</v>
      </c>
      <c r="DA182" s="329"/>
      <c r="DB182" s="325"/>
      <c r="DC182" s="325">
        <f t="shared" si="509"/>
        <v>0</v>
      </c>
      <c r="DD182" s="325">
        <v>84</v>
      </c>
      <c r="DE182" s="330" t="e">
        <f t="shared" si="510"/>
        <v>#N/A</v>
      </c>
      <c r="DF182" s="330" t="e">
        <f t="shared" si="511"/>
        <v>#N/A</v>
      </c>
      <c r="DG182" s="330" t="e">
        <f t="shared" si="512"/>
        <v>#N/A</v>
      </c>
      <c r="DH182" s="330" t="e">
        <f t="shared" si="513"/>
        <v>#N/A</v>
      </c>
      <c r="DI182" s="330" t="e">
        <f t="shared" si="514"/>
        <v>#N/A</v>
      </c>
      <c r="DJ182" s="330"/>
      <c r="DK182" s="331">
        <f t="shared" si="610"/>
        <v>0</v>
      </c>
      <c r="DL182" s="325" t="e">
        <f t="shared" si="611"/>
        <v>#N/A</v>
      </c>
      <c r="DM182" s="325">
        <f t="shared" si="612"/>
        <v>0</v>
      </c>
      <c r="DN182" s="325">
        <f t="shared" si="613"/>
        <v>1</v>
      </c>
      <c r="DO182" s="334">
        <f t="shared" si="515"/>
        <v>2133.6</v>
      </c>
      <c r="DP182" s="325">
        <f t="shared" si="614"/>
        <v>0</v>
      </c>
      <c r="DQ182" s="325">
        <f t="shared" si="615"/>
        <v>0</v>
      </c>
      <c r="DR182" s="325">
        <f t="shared" si="616"/>
        <v>0</v>
      </c>
      <c r="DS182" s="325">
        <f t="shared" si="617"/>
        <v>0</v>
      </c>
      <c r="DT182" s="325">
        <f t="shared" si="618"/>
        <v>0</v>
      </c>
      <c r="DU182" s="331">
        <f t="shared" si="619"/>
        <v>0</v>
      </c>
      <c r="DV182" s="331">
        <f t="shared" si="620"/>
        <v>0</v>
      </c>
      <c r="DW182" s="331">
        <f t="shared" si="621"/>
        <v>0</v>
      </c>
      <c r="DX182" s="331">
        <f t="shared" si="622"/>
        <v>0</v>
      </c>
      <c r="DY182" s="331">
        <f t="shared" si="623"/>
        <v>0</v>
      </c>
      <c r="DZ182" s="331">
        <f t="shared" si="624"/>
        <v>0</v>
      </c>
      <c r="EA182" s="331">
        <f t="shared" si="625"/>
        <v>0</v>
      </c>
      <c r="EB182" s="331">
        <f t="shared" si="626"/>
        <v>0</v>
      </c>
      <c r="EC182" s="331">
        <f t="shared" si="627"/>
        <v>0</v>
      </c>
      <c r="ED182" s="331">
        <f t="shared" si="628"/>
        <v>0</v>
      </c>
      <c r="EE182" s="331">
        <f t="shared" si="629"/>
        <v>0</v>
      </c>
      <c r="EF182" s="331">
        <f t="shared" si="630"/>
        <v>0</v>
      </c>
      <c r="EG182" s="331">
        <f t="shared" si="631"/>
        <v>0</v>
      </c>
      <c r="EH182" s="331">
        <f t="shared" si="632"/>
        <v>0</v>
      </c>
      <c r="EI182" s="331">
        <f t="shared" si="633"/>
        <v>0</v>
      </c>
      <c r="EJ182" s="329"/>
      <c r="EK182" s="325"/>
      <c r="EL182" s="325">
        <f t="shared" si="516"/>
        <v>0</v>
      </c>
      <c r="EM182" s="325">
        <v>84</v>
      </c>
      <c r="EN182" s="330" t="e">
        <f t="shared" si="517"/>
        <v>#N/A</v>
      </c>
      <c r="EO182" s="330" t="e">
        <f t="shared" si="518"/>
        <v>#N/A</v>
      </c>
      <c r="EP182" s="330" t="e">
        <f t="shared" si="519"/>
        <v>#N/A</v>
      </c>
      <c r="EQ182" s="330" t="e">
        <f t="shared" si="520"/>
        <v>#N/A</v>
      </c>
      <c r="ER182" s="330" t="e">
        <f t="shared" si="521"/>
        <v>#N/A</v>
      </c>
      <c r="ES182" s="330"/>
      <c r="ET182" s="331">
        <f t="shared" si="634"/>
        <v>0</v>
      </c>
      <c r="EU182" s="325" t="e">
        <f t="shared" si="635"/>
        <v>#N/A</v>
      </c>
      <c r="EV182" s="325">
        <f t="shared" si="636"/>
        <v>0</v>
      </c>
      <c r="EW182" s="325">
        <f t="shared" si="637"/>
        <v>1</v>
      </c>
      <c r="EX182" s="334">
        <f t="shared" si="522"/>
        <v>2133.6</v>
      </c>
      <c r="EY182" s="325">
        <f t="shared" si="638"/>
        <v>0</v>
      </c>
      <c r="EZ182" s="325">
        <f t="shared" si="639"/>
        <v>0</v>
      </c>
      <c r="FA182" s="325">
        <f t="shared" si="640"/>
        <v>0</v>
      </c>
      <c r="FB182" s="325">
        <f t="shared" si="641"/>
        <v>0</v>
      </c>
      <c r="FC182" s="325">
        <f t="shared" si="642"/>
        <v>0</v>
      </c>
      <c r="FD182" s="331">
        <f t="shared" si="643"/>
        <v>0</v>
      </c>
      <c r="FE182" s="331">
        <f t="shared" si="644"/>
        <v>0</v>
      </c>
      <c r="FF182" s="331">
        <f t="shared" si="645"/>
        <v>0</v>
      </c>
      <c r="FG182" s="331">
        <f t="shared" si="646"/>
        <v>0</v>
      </c>
      <c r="FH182" s="331">
        <f t="shared" si="647"/>
        <v>0</v>
      </c>
      <c r="FI182" s="331">
        <f t="shared" si="648"/>
        <v>0</v>
      </c>
      <c r="FJ182" s="331">
        <f t="shared" si="649"/>
        <v>0</v>
      </c>
      <c r="FK182" s="331">
        <f t="shared" si="650"/>
        <v>0</v>
      </c>
      <c r="FL182" s="331">
        <f t="shared" si="651"/>
        <v>0</v>
      </c>
      <c r="FM182" s="331">
        <f t="shared" si="652"/>
        <v>0</v>
      </c>
      <c r="FN182" s="331">
        <f t="shared" si="653"/>
        <v>0</v>
      </c>
      <c r="FO182" s="331">
        <f t="shared" si="654"/>
        <v>0</v>
      </c>
      <c r="FP182" s="331">
        <f t="shared" si="655"/>
        <v>0</v>
      </c>
      <c r="FQ182" s="331">
        <f t="shared" si="656"/>
        <v>0</v>
      </c>
      <c r="FR182" s="331">
        <f t="shared" si="657"/>
        <v>0</v>
      </c>
      <c r="FS182" s="329"/>
      <c r="FT182" s="325"/>
      <c r="FU182" s="325">
        <f t="shared" si="523"/>
        <v>0</v>
      </c>
      <c r="FV182" s="325">
        <v>84</v>
      </c>
      <c r="FW182" s="330" t="e">
        <f t="shared" si="524"/>
        <v>#N/A</v>
      </c>
      <c r="FX182" s="330" t="e">
        <f t="shared" si="525"/>
        <v>#N/A</v>
      </c>
      <c r="FY182" s="330" t="e">
        <f t="shared" si="526"/>
        <v>#N/A</v>
      </c>
      <c r="FZ182" s="330" t="e">
        <f t="shared" si="527"/>
        <v>#N/A</v>
      </c>
      <c r="GA182" s="330" t="e">
        <f t="shared" si="528"/>
        <v>#N/A</v>
      </c>
      <c r="GB182" s="330"/>
      <c r="GC182" s="331">
        <f t="shared" si="658"/>
        <v>0</v>
      </c>
      <c r="GD182" s="325" t="e">
        <f t="shared" si="659"/>
        <v>#N/A</v>
      </c>
      <c r="GE182" s="325">
        <f t="shared" si="660"/>
        <v>0</v>
      </c>
      <c r="GF182" s="325">
        <f t="shared" si="661"/>
        <v>1</v>
      </c>
      <c r="GG182" s="334">
        <f t="shared" si="529"/>
        <v>2133.6</v>
      </c>
      <c r="GH182" s="325">
        <f t="shared" si="662"/>
        <v>0</v>
      </c>
      <c r="GI182" s="325">
        <f t="shared" si="663"/>
        <v>0</v>
      </c>
      <c r="GJ182" s="325">
        <f t="shared" si="664"/>
        <v>0</v>
      </c>
      <c r="GK182" s="325">
        <f t="shared" si="665"/>
        <v>0</v>
      </c>
      <c r="GL182" s="325">
        <f t="shared" si="666"/>
        <v>0</v>
      </c>
      <c r="GM182" s="331">
        <f t="shared" si="667"/>
        <v>0</v>
      </c>
      <c r="GN182" s="331">
        <f t="shared" si="668"/>
        <v>0</v>
      </c>
      <c r="GO182" s="331">
        <f t="shared" si="669"/>
        <v>0</v>
      </c>
      <c r="GP182" s="331">
        <f t="shared" si="670"/>
        <v>0</v>
      </c>
      <c r="GQ182" s="331">
        <f t="shared" si="671"/>
        <v>0</v>
      </c>
      <c r="GR182" s="331">
        <f t="shared" si="672"/>
        <v>0</v>
      </c>
      <c r="GS182" s="331">
        <f t="shared" si="673"/>
        <v>0</v>
      </c>
      <c r="GT182" s="331">
        <f t="shared" si="674"/>
        <v>0</v>
      </c>
      <c r="GU182" s="331">
        <f t="shared" si="675"/>
        <v>0</v>
      </c>
      <c r="GV182" s="331">
        <f t="shared" si="676"/>
        <v>0</v>
      </c>
      <c r="GW182" s="331">
        <f t="shared" si="677"/>
        <v>0</v>
      </c>
      <c r="GX182" s="331">
        <f t="shared" si="678"/>
        <v>0</v>
      </c>
      <c r="GY182" s="331">
        <f t="shared" si="679"/>
        <v>0</v>
      </c>
      <c r="GZ182" s="331">
        <f t="shared" si="680"/>
        <v>0</v>
      </c>
      <c r="HA182" s="331">
        <f t="shared" si="681"/>
        <v>0</v>
      </c>
      <c r="HB182" s="329"/>
      <c r="HC182" s="325"/>
      <c r="HD182" s="325">
        <f t="shared" si="530"/>
        <v>0</v>
      </c>
      <c r="HE182" s="325">
        <v>84</v>
      </c>
      <c r="HF182" s="330" t="e">
        <f t="shared" si="531"/>
        <v>#N/A</v>
      </c>
      <c r="HG182" s="330" t="e">
        <f t="shared" si="532"/>
        <v>#N/A</v>
      </c>
      <c r="HH182" s="330" t="e">
        <f t="shared" si="533"/>
        <v>#N/A</v>
      </c>
      <c r="HI182" s="330" t="e">
        <f t="shared" si="534"/>
        <v>#N/A</v>
      </c>
      <c r="HJ182" s="330" t="e">
        <f t="shared" si="535"/>
        <v>#N/A</v>
      </c>
      <c r="HK182" s="330"/>
      <c r="HL182" s="331">
        <f t="shared" si="682"/>
        <v>0</v>
      </c>
      <c r="HM182" s="325" t="e">
        <f t="shared" si="683"/>
        <v>#N/A</v>
      </c>
      <c r="HN182" s="325">
        <f t="shared" si="684"/>
        <v>0</v>
      </c>
      <c r="HO182" s="325">
        <f t="shared" si="685"/>
        <v>1</v>
      </c>
      <c r="HP182" s="334">
        <f t="shared" si="536"/>
        <v>2133.6</v>
      </c>
      <c r="HQ182" s="325">
        <f t="shared" si="686"/>
        <v>0</v>
      </c>
      <c r="HR182" s="325">
        <f t="shared" si="687"/>
        <v>0</v>
      </c>
      <c r="HS182" s="325">
        <f t="shared" si="688"/>
        <v>0</v>
      </c>
      <c r="HT182" s="325">
        <f t="shared" si="689"/>
        <v>0</v>
      </c>
      <c r="HU182" s="325">
        <f t="shared" si="690"/>
        <v>0</v>
      </c>
      <c r="HV182" s="331">
        <f t="shared" si="691"/>
        <v>0</v>
      </c>
      <c r="HW182" s="331">
        <f t="shared" si="692"/>
        <v>0</v>
      </c>
      <c r="HX182" s="331">
        <f t="shared" si="693"/>
        <v>0</v>
      </c>
      <c r="HY182" s="331">
        <f t="shared" si="694"/>
        <v>0</v>
      </c>
      <c r="HZ182" s="331">
        <f t="shared" si="695"/>
        <v>0</v>
      </c>
      <c r="IA182" s="331">
        <f t="shared" si="696"/>
        <v>0</v>
      </c>
      <c r="IB182" s="331">
        <f t="shared" si="697"/>
        <v>0</v>
      </c>
      <c r="IC182" s="331">
        <f t="shared" si="698"/>
        <v>0</v>
      </c>
      <c r="ID182" s="331">
        <f t="shared" si="699"/>
        <v>0</v>
      </c>
      <c r="IE182" s="331">
        <f t="shared" si="700"/>
        <v>0</v>
      </c>
      <c r="IF182" s="331">
        <f t="shared" si="701"/>
        <v>0</v>
      </c>
      <c r="IG182" s="331">
        <f t="shared" si="702"/>
        <v>0</v>
      </c>
      <c r="IH182" s="331">
        <f t="shared" si="703"/>
        <v>0</v>
      </c>
      <c r="II182" s="331">
        <f t="shared" si="704"/>
        <v>0</v>
      </c>
      <c r="IJ182" s="331">
        <f t="shared" si="705"/>
        <v>0</v>
      </c>
      <c r="IK182" s="329"/>
    </row>
    <row r="183" spans="2:245" x14ac:dyDescent="0.3">
      <c r="B183" s="325">
        <f t="shared" si="489"/>
        <v>0</v>
      </c>
      <c r="C183" s="325">
        <v>85</v>
      </c>
      <c r="D183" s="330" t="e">
        <f t="shared" si="490"/>
        <v>#N/A</v>
      </c>
      <c r="E183" s="330" t="e">
        <f t="shared" si="491"/>
        <v>#N/A</v>
      </c>
      <c r="F183" s="330" t="e">
        <f t="shared" si="492"/>
        <v>#N/A</v>
      </c>
      <c r="G183" s="386" t="e">
        <f t="shared" si="537"/>
        <v>#N/A</v>
      </c>
      <c r="H183" s="386" t="e">
        <f t="shared" si="493"/>
        <v>#N/A</v>
      </c>
      <c r="I183" s="330"/>
      <c r="J183" s="331">
        <f t="shared" si="538"/>
        <v>0</v>
      </c>
      <c r="K183" s="325" t="e">
        <f t="shared" si="539"/>
        <v>#N/A</v>
      </c>
      <c r="L183" s="325">
        <f t="shared" si="540"/>
        <v>0</v>
      </c>
      <c r="M183" s="325">
        <f t="shared" si="541"/>
        <v>1</v>
      </c>
      <c r="N183" s="334">
        <f t="shared" si="494"/>
        <v>2159</v>
      </c>
      <c r="O183" s="325">
        <f t="shared" si="542"/>
        <v>0</v>
      </c>
      <c r="P183" s="325">
        <f t="shared" si="543"/>
        <v>0</v>
      </c>
      <c r="Q183" s="325">
        <f t="shared" si="544"/>
        <v>0</v>
      </c>
      <c r="R183" s="325">
        <f t="shared" si="545"/>
        <v>0</v>
      </c>
      <c r="S183" s="325">
        <f t="shared" si="546"/>
        <v>0</v>
      </c>
      <c r="T183" s="331">
        <f t="shared" si="547"/>
        <v>0</v>
      </c>
      <c r="U183" s="331">
        <f t="shared" si="548"/>
        <v>0</v>
      </c>
      <c r="V183" s="331">
        <f t="shared" si="549"/>
        <v>0</v>
      </c>
      <c r="W183" s="331">
        <f t="shared" si="550"/>
        <v>0</v>
      </c>
      <c r="X183" s="331">
        <f t="shared" si="551"/>
        <v>0</v>
      </c>
      <c r="Y183" s="331">
        <f t="shared" si="552"/>
        <v>0</v>
      </c>
      <c r="Z183" s="331">
        <f t="shared" si="553"/>
        <v>0</v>
      </c>
      <c r="AA183" s="331">
        <f t="shared" si="554"/>
        <v>0</v>
      </c>
      <c r="AB183" s="331">
        <f t="shared" si="555"/>
        <v>0</v>
      </c>
      <c r="AC183" s="331">
        <f t="shared" si="556"/>
        <v>0</v>
      </c>
      <c r="AD183" s="331">
        <f t="shared" si="557"/>
        <v>0</v>
      </c>
      <c r="AE183" s="331">
        <f t="shared" si="558"/>
        <v>0</v>
      </c>
      <c r="AF183" s="331">
        <f t="shared" si="559"/>
        <v>0</v>
      </c>
      <c r="AG183" s="331">
        <f t="shared" si="560"/>
        <v>0</v>
      </c>
      <c r="AH183" s="331">
        <f t="shared" si="561"/>
        <v>0</v>
      </c>
      <c r="AI183" s="329"/>
      <c r="AJ183" s="325"/>
      <c r="AK183" s="325">
        <f t="shared" si="495"/>
        <v>0</v>
      </c>
      <c r="AL183" s="325">
        <v>85</v>
      </c>
      <c r="AM183" s="330" t="e">
        <f t="shared" si="496"/>
        <v>#N/A</v>
      </c>
      <c r="AN183" s="330" t="e">
        <f t="shared" si="497"/>
        <v>#N/A</v>
      </c>
      <c r="AO183" s="330" t="e">
        <f t="shared" si="498"/>
        <v>#N/A</v>
      </c>
      <c r="AP183" s="330" t="e">
        <f t="shared" si="499"/>
        <v>#N/A</v>
      </c>
      <c r="AQ183" s="330" t="e">
        <f t="shared" si="500"/>
        <v>#N/A</v>
      </c>
      <c r="AR183" s="330"/>
      <c r="AS183" s="331">
        <f t="shared" si="562"/>
        <v>0</v>
      </c>
      <c r="AT183" s="325" t="e">
        <f t="shared" si="563"/>
        <v>#N/A</v>
      </c>
      <c r="AU183" s="325">
        <f t="shared" si="564"/>
        <v>0</v>
      </c>
      <c r="AV183" s="325">
        <f t="shared" si="565"/>
        <v>1</v>
      </c>
      <c r="AW183" s="334">
        <f t="shared" si="501"/>
        <v>2159</v>
      </c>
      <c r="AX183" s="325">
        <f t="shared" si="566"/>
        <v>0</v>
      </c>
      <c r="AY183" s="325">
        <f t="shared" si="567"/>
        <v>0</v>
      </c>
      <c r="AZ183" s="325">
        <f t="shared" si="568"/>
        <v>0</v>
      </c>
      <c r="BA183" s="325">
        <f t="shared" si="569"/>
        <v>0</v>
      </c>
      <c r="BB183" s="325">
        <f t="shared" si="570"/>
        <v>0</v>
      </c>
      <c r="BC183" s="331">
        <f t="shared" si="571"/>
        <v>0</v>
      </c>
      <c r="BD183" s="331">
        <f t="shared" si="572"/>
        <v>0</v>
      </c>
      <c r="BE183" s="331">
        <f t="shared" si="573"/>
        <v>0</v>
      </c>
      <c r="BF183" s="331">
        <f t="shared" si="574"/>
        <v>0</v>
      </c>
      <c r="BG183" s="331">
        <f t="shared" si="575"/>
        <v>0</v>
      </c>
      <c r="BH183" s="331">
        <f t="shared" si="576"/>
        <v>0</v>
      </c>
      <c r="BI183" s="331">
        <f t="shared" si="577"/>
        <v>0</v>
      </c>
      <c r="BJ183" s="331">
        <f t="shared" si="578"/>
        <v>0</v>
      </c>
      <c r="BK183" s="331">
        <f t="shared" si="579"/>
        <v>0</v>
      </c>
      <c r="BL183" s="331">
        <f t="shared" si="580"/>
        <v>0</v>
      </c>
      <c r="BM183" s="331">
        <f t="shared" si="581"/>
        <v>0</v>
      </c>
      <c r="BN183" s="331">
        <f t="shared" si="582"/>
        <v>0</v>
      </c>
      <c r="BO183" s="331">
        <f t="shared" si="583"/>
        <v>0</v>
      </c>
      <c r="BP183" s="331">
        <f t="shared" si="584"/>
        <v>0</v>
      </c>
      <c r="BQ183" s="331">
        <f t="shared" si="585"/>
        <v>0</v>
      </c>
      <c r="BR183" s="329"/>
      <c r="BS183" s="325"/>
      <c r="BT183" s="325">
        <f t="shared" si="502"/>
        <v>0</v>
      </c>
      <c r="BU183" s="325">
        <v>85</v>
      </c>
      <c r="BV183" s="330" t="e">
        <f t="shared" si="503"/>
        <v>#N/A</v>
      </c>
      <c r="BW183" s="330" t="e">
        <f t="shared" si="504"/>
        <v>#N/A</v>
      </c>
      <c r="BX183" s="330" t="e">
        <f t="shared" si="505"/>
        <v>#N/A</v>
      </c>
      <c r="BY183" s="330" t="e">
        <f t="shared" si="506"/>
        <v>#N/A</v>
      </c>
      <c r="BZ183" s="330" t="e">
        <f t="shared" si="507"/>
        <v>#N/A</v>
      </c>
      <c r="CA183" s="330"/>
      <c r="CB183" s="331">
        <f t="shared" si="586"/>
        <v>0</v>
      </c>
      <c r="CC183" s="325" t="e">
        <f t="shared" si="587"/>
        <v>#N/A</v>
      </c>
      <c r="CD183" s="325">
        <f t="shared" si="588"/>
        <v>0</v>
      </c>
      <c r="CE183" s="325">
        <f t="shared" si="589"/>
        <v>1</v>
      </c>
      <c r="CF183" s="334">
        <f t="shared" si="508"/>
        <v>2159</v>
      </c>
      <c r="CG183" s="325">
        <f t="shared" si="590"/>
        <v>0</v>
      </c>
      <c r="CH183" s="325">
        <f t="shared" si="591"/>
        <v>0</v>
      </c>
      <c r="CI183" s="325">
        <f t="shared" si="592"/>
        <v>0</v>
      </c>
      <c r="CJ183" s="325">
        <f t="shared" si="593"/>
        <v>0</v>
      </c>
      <c r="CK183" s="325">
        <f t="shared" si="594"/>
        <v>0</v>
      </c>
      <c r="CL183" s="331">
        <f t="shared" si="595"/>
        <v>0</v>
      </c>
      <c r="CM183" s="331">
        <f t="shared" si="596"/>
        <v>0</v>
      </c>
      <c r="CN183" s="331">
        <f t="shared" si="597"/>
        <v>0</v>
      </c>
      <c r="CO183" s="331">
        <f t="shared" si="598"/>
        <v>0</v>
      </c>
      <c r="CP183" s="331">
        <f t="shared" si="599"/>
        <v>0</v>
      </c>
      <c r="CQ183" s="331">
        <f t="shared" si="600"/>
        <v>0</v>
      </c>
      <c r="CR183" s="331">
        <f t="shared" si="601"/>
        <v>0</v>
      </c>
      <c r="CS183" s="331">
        <f t="shared" si="602"/>
        <v>0</v>
      </c>
      <c r="CT183" s="331">
        <f t="shared" si="603"/>
        <v>0</v>
      </c>
      <c r="CU183" s="331">
        <f t="shared" si="604"/>
        <v>0</v>
      </c>
      <c r="CV183" s="331">
        <f t="shared" si="605"/>
        <v>0</v>
      </c>
      <c r="CW183" s="331">
        <f t="shared" si="606"/>
        <v>0</v>
      </c>
      <c r="CX183" s="331">
        <f t="shared" si="607"/>
        <v>0</v>
      </c>
      <c r="CY183" s="331">
        <f t="shared" si="608"/>
        <v>0</v>
      </c>
      <c r="CZ183" s="331">
        <f t="shared" si="609"/>
        <v>0</v>
      </c>
      <c r="DA183" s="329"/>
      <c r="DB183" s="325"/>
      <c r="DC183" s="325">
        <f t="shared" si="509"/>
        <v>0</v>
      </c>
      <c r="DD183" s="325">
        <v>85</v>
      </c>
      <c r="DE183" s="330" t="e">
        <f t="shared" si="510"/>
        <v>#N/A</v>
      </c>
      <c r="DF183" s="330" t="e">
        <f t="shared" si="511"/>
        <v>#N/A</v>
      </c>
      <c r="DG183" s="330" t="e">
        <f t="shared" si="512"/>
        <v>#N/A</v>
      </c>
      <c r="DH183" s="330" t="e">
        <f t="shared" si="513"/>
        <v>#N/A</v>
      </c>
      <c r="DI183" s="330" t="e">
        <f t="shared" si="514"/>
        <v>#N/A</v>
      </c>
      <c r="DJ183" s="330"/>
      <c r="DK183" s="331">
        <f t="shared" si="610"/>
        <v>0</v>
      </c>
      <c r="DL183" s="325" t="e">
        <f t="shared" si="611"/>
        <v>#N/A</v>
      </c>
      <c r="DM183" s="325">
        <f t="shared" si="612"/>
        <v>0</v>
      </c>
      <c r="DN183" s="325">
        <f t="shared" si="613"/>
        <v>1</v>
      </c>
      <c r="DO183" s="334">
        <f t="shared" si="515"/>
        <v>2159</v>
      </c>
      <c r="DP183" s="325">
        <f t="shared" si="614"/>
        <v>0</v>
      </c>
      <c r="DQ183" s="325">
        <f t="shared" si="615"/>
        <v>0</v>
      </c>
      <c r="DR183" s="325">
        <f t="shared" si="616"/>
        <v>0</v>
      </c>
      <c r="DS183" s="325">
        <f t="shared" si="617"/>
        <v>0</v>
      </c>
      <c r="DT183" s="325">
        <f t="shared" si="618"/>
        <v>0</v>
      </c>
      <c r="DU183" s="331">
        <f t="shared" si="619"/>
        <v>0</v>
      </c>
      <c r="DV183" s="331">
        <f t="shared" si="620"/>
        <v>0</v>
      </c>
      <c r="DW183" s="331">
        <f t="shared" si="621"/>
        <v>0</v>
      </c>
      <c r="DX183" s="331">
        <f t="shared" si="622"/>
        <v>0</v>
      </c>
      <c r="DY183" s="331">
        <f t="shared" si="623"/>
        <v>0</v>
      </c>
      <c r="DZ183" s="331">
        <f t="shared" si="624"/>
        <v>0</v>
      </c>
      <c r="EA183" s="331">
        <f t="shared" si="625"/>
        <v>0</v>
      </c>
      <c r="EB183" s="331">
        <f t="shared" si="626"/>
        <v>0</v>
      </c>
      <c r="EC183" s="331">
        <f t="shared" si="627"/>
        <v>0</v>
      </c>
      <c r="ED183" s="331">
        <f t="shared" si="628"/>
        <v>0</v>
      </c>
      <c r="EE183" s="331">
        <f t="shared" si="629"/>
        <v>0</v>
      </c>
      <c r="EF183" s="331">
        <f t="shared" si="630"/>
        <v>0</v>
      </c>
      <c r="EG183" s="331">
        <f t="shared" si="631"/>
        <v>0</v>
      </c>
      <c r="EH183" s="331">
        <f t="shared" si="632"/>
        <v>0</v>
      </c>
      <c r="EI183" s="331">
        <f t="shared" si="633"/>
        <v>0</v>
      </c>
      <c r="EJ183" s="329"/>
      <c r="EK183" s="325"/>
      <c r="EL183" s="325">
        <f t="shared" si="516"/>
        <v>0</v>
      </c>
      <c r="EM183" s="325">
        <v>85</v>
      </c>
      <c r="EN183" s="330" t="e">
        <f t="shared" si="517"/>
        <v>#N/A</v>
      </c>
      <c r="EO183" s="330" t="e">
        <f t="shared" si="518"/>
        <v>#N/A</v>
      </c>
      <c r="EP183" s="330" t="e">
        <f t="shared" si="519"/>
        <v>#N/A</v>
      </c>
      <c r="EQ183" s="330" t="e">
        <f t="shared" si="520"/>
        <v>#N/A</v>
      </c>
      <c r="ER183" s="330" t="e">
        <f t="shared" si="521"/>
        <v>#N/A</v>
      </c>
      <c r="ES183" s="330"/>
      <c r="ET183" s="331">
        <f t="shared" si="634"/>
        <v>0</v>
      </c>
      <c r="EU183" s="325" t="e">
        <f t="shared" si="635"/>
        <v>#N/A</v>
      </c>
      <c r="EV183" s="325">
        <f t="shared" si="636"/>
        <v>0</v>
      </c>
      <c r="EW183" s="325">
        <f t="shared" si="637"/>
        <v>1</v>
      </c>
      <c r="EX183" s="334">
        <f t="shared" si="522"/>
        <v>2159</v>
      </c>
      <c r="EY183" s="325">
        <f t="shared" si="638"/>
        <v>0</v>
      </c>
      <c r="EZ183" s="325">
        <f t="shared" si="639"/>
        <v>0</v>
      </c>
      <c r="FA183" s="325">
        <f t="shared" si="640"/>
        <v>0</v>
      </c>
      <c r="FB183" s="325">
        <f t="shared" si="641"/>
        <v>0</v>
      </c>
      <c r="FC183" s="325">
        <f t="shared" si="642"/>
        <v>0</v>
      </c>
      <c r="FD183" s="331">
        <f t="shared" si="643"/>
        <v>0</v>
      </c>
      <c r="FE183" s="331">
        <f t="shared" si="644"/>
        <v>0</v>
      </c>
      <c r="FF183" s="331">
        <f t="shared" si="645"/>
        <v>0</v>
      </c>
      <c r="FG183" s="331">
        <f t="shared" si="646"/>
        <v>0</v>
      </c>
      <c r="FH183" s="331">
        <f t="shared" si="647"/>
        <v>0</v>
      </c>
      <c r="FI183" s="331">
        <f t="shared" si="648"/>
        <v>0</v>
      </c>
      <c r="FJ183" s="331">
        <f t="shared" si="649"/>
        <v>0</v>
      </c>
      <c r="FK183" s="331">
        <f t="shared" si="650"/>
        <v>0</v>
      </c>
      <c r="FL183" s="331">
        <f t="shared" si="651"/>
        <v>0</v>
      </c>
      <c r="FM183" s="331">
        <f t="shared" si="652"/>
        <v>0</v>
      </c>
      <c r="FN183" s="331">
        <f t="shared" si="653"/>
        <v>0</v>
      </c>
      <c r="FO183" s="331">
        <f t="shared" si="654"/>
        <v>0</v>
      </c>
      <c r="FP183" s="331">
        <f t="shared" si="655"/>
        <v>0</v>
      </c>
      <c r="FQ183" s="331">
        <f t="shared" si="656"/>
        <v>0</v>
      </c>
      <c r="FR183" s="331">
        <f t="shared" si="657"/>
        <v>0</v>
      </c>
      <c r="FS183" s="329"/>
      <c r="FT183" s="325"/>
      <c r="FU183" s="325">
        <f t="shared" si="523"/>
        <v>0</v>
      </c>
      <c r="FV183" s="325">
        <v>85</v>
      </c>
      <c r="FW183" s="330" t="e">
        <f t="shared" si="524"/>
        <v>#N/A</v>
      </c>
      <c r="FX183" s="330" t="e">
        <f t="shared" si="525"/>
        <v>#N/A</v>
      </c>
      <c r="FY183" s="330" t="e">
        <f t="shared" si="526"/>
        <v>#N/A</v>
      </c>
      <c r="FZ183" s="330" t="e">
        <f t="shared" si="527"/>
        <v>#N/A</v>
      </c>
      <c r="GA183" s="330" t="e">
        <f t="shared" si="528"/>
        <v>#N/A</v>
      </c>
      <c r="GB183" s="330"/>
      <c r="GC183" s="331">
        <f t="shared" si="658"/>
        <v>0</v>
      </c>
      <c r="GD183" s="325" t="e">
        <f t="shared" si="659"/>
        <v>#N/A</v>
      </c>
      <c r="GE183" s="325">
        <f t="shared" si="660"/>
        <v>0</v>
      </c>
      <c r="GF183" s="325">
        <f t="shared" si="661"/>
        <v>1</v>
      </c>
      <c r="GG183" s="334">
        <f t="shared" si="529"/>
        <v>2159</v>
      </c>
      <c r="GH183" s="325">
        <f t="shared" si="662"/>
        <v>0</v>
      </c>
      <c r="GI183" s="325">
        <f t="shared" si="663"/>
        <v>0</v>
      </c>
      <c r="GJ183" s="325">
        <f t="shared" si="664"/>
        <v>0</v>
      </c>
      <c r="GK183" s="325">
        <f t="shared" si="665"/>
        <v>0</v>
      </c>
      <c r="GL183" s="325">
        <f t="shared" si="666"/>
        <v>0</v>
      </c>
      <c r="GM183" s="331">
        <f t="shared" si="667"/>
        <v>0</v>
      </c>
      <c r="GN183" s="331">
        <f t="shared" si="668"/>
        <v>0</v>
      </c>
      <c r="GO183" s="331">
        <f t="shared" si="669"/>
        <v>0</v>
      </c>
      <c r="GP183" s="331">
        <f t="shared" si="670"/>
        <v>0</v>
      </c>
      <c r="GQ183" s="331">
        <f t="shared" si="671"/>
        <v>0</v>
      </c>
      <c r="GR183" s="331">
        <f t="shared" si="672"/>
        <v>0</v>
      </c>
      <c r="GS183" s="331">
        <f t="shared" si="673"/>
        <v>0</v>
      </c>
      <c r="GT183" s="331">
        <f t="shared" si="674"/>
        <v>0</v>
      </c>
      <c r="GU183" s="331">
        <f t="shared" si="675"/>
        <v>0</v>
      </c>
      <c r="GV183" s="331">
        <f t="shared" si="676"/>
        <v>0</v>
      </c>
      <c r="GW183" s="331">
        <f t="shared" si="677"/>
        <v>0</v>
      </c>
      <c r="GX183" s="331">
        <f t="shared" si="678"/>
        <v>0</v>
      </c>
      <c r="GY183" s="331">
        <f t="shared" si="679"/>
        <v>0</v>
      </c>
      <c r="GZ183" s="331">
        <f t="shared" si="680"/>
        <v>0</v>
      </c>
      <c r="HA183" s="331">
        <f t="shared" si="681"/>
        <v>0</v>
      </c>
      <c r="HB183" s="329"/>
      <c r="HC183" s="325"/>
      <c r="HD183" s="325">
        <f t="shared" si="530"/>
        <v>0</v>
      </c>
      <c r="HE183" s="325">
        <v>85</v>
      </c>
      <c r="HF183" s="330" t="e">
        <f t="shared" si="531"/>
        <v>#N/A</v>
      </c>
      <c r="HG183" s="330" t="e">
        <f t="shared" si="532"/>
        <v>#N/A</v>
      </c>
      <c r="HH183" s="330" t="e">
        <f t="shared" si="533"/>
        <v>#N/A</v>
      </c>
      <c r="HI183" s="330" t="e">
        <f t="shared" si="534"/>
        <v>#N/A</v>
      </c>
      <c r="HJ183" s="330" t="e">
        <f t="shared" si="535"/>
        <v>#N/A</v>
      </c>
      <c r="HK183" s="330"/>
      <c r="HL183" s="331">
        <f t="shared" si="682"/>
        <v>0</v>
      </c>
      <c r="HM183" s="325" t="e">
        <f t="shared" si="683"/>
        <v>#N/A</v>
      </c>
      <c r="HN183" s="325">
        <f t="shared" si="684"/>
        <v>0</v>
      </c>
      <c r="HO183" s="325">
        <f t="shared" si="685"/>
        <v>1</v>
      </c>
      <c r="HP183" s="334">
        <f t="shared" si="536"/>
        <v>2159</v>
      </c>
      <c r="HQ183" s="325">
        <f t="shared" si="686"/>
        <v>0</v>
      </c>
      <c r="HR183" s="325">
        <f t="shared" si="687"/>
        <v>0</v>
      </c>
      <c r="HS183" s="325">
        <f t="shared" si="688"/>
        <v>0</v>
      </c>
      <c r="HT183" s="325">
        <f t="shared" si="689"/>
        <v>0</v>
      </c>
      <c r="HU183" s="325">
        <f t="shared" si="690"/>
        <v>0</v>
      </c>
      <c r="HV183" s="331">
        <f t="shared" si="691"/>
        <v>0</v>
      </c>
      <c r="HW183" s="331">
        <f t="shared" si="692"/>
        <v>0</v>
      </c>
      <c r="HX183" s="331">
        <f t="shared" si="693"/>
        <v>0</v>
      </c>
      <c r="HY183" s="331">
        <f t="shared" si="694"/>
        <v>0</v>
      </c>
      <c r="HZ183" s="331">
        <f t="shared" si="695"/>
        <v>0</v>
      </c>
      <c r="IA183" s="331">
        <f t="shared" si="696"/>
        <v>0</v>
      </c>
      <c r="IB183" s="331">
        <f t="shared" si="697"/>
        <v>0</v>
      </c>
      <c r="IC183" s="331">
        <f t="shared" si="698"/>
        <v>0</v>
      </c>
      <c r="ID183" s="331">
        <f t="shared" si="699"/>
        <v>0</v>
      </c>
      <c r="IE183" s="331">
        <f t="shared" si="700"/>
        <v>0</v>
      </c>
      <c r="IF183" s="331">
        <f t="shared" si="701"/>
        <v>0</v>
      </c>
      <c r="IG183" s="331">
        <f t="shared" si="702"/>
        <v>0</v>
      </c>
      <c r="IH183" s="331">
        <f t="shared" si="703"/>
        <v>0</v>
      </c>
      <c r="II183" s="331">
        <f t="shared" si="704"/>
        <v>0</v>
      </c>
      <c r="IJ183" s="331">
        <f t="shared" si="705"/>
        <v>0</v>
      </c>
      <c r="IK183" s="329"/>
    </row>
    <row r="184" spans="2:245" x14ac:dyDescent="0.3">
      <c r="B184" s="325">
        <f t="shared" si="489"/>
        <v>0</v>
      </c>
      <c r="C184" s="325">
        <v>86</v>
      </c>
      <c r="D184" s="330" t="e">
        <f t="shared" si="490"/>
        <v>#N/A</v>
      </c>
      <c r="E184" s="330" t="e">
        <f t="shared" si="491"/>
        <v>#N/A</v>
      </c>
      <c r="F184" s="330" t="e">
        <f t="shared" si="492"/>
        <v>#N/A</v>
      </c>
      <c r="G184" s="386" t="e">
        <f t="shared" si="537"/>
        <v>#N/A</v>
      </c>
      <c r="H184" s="386" t="e">
        <f t="shared" si="493"/>
        <v>#N/A</v>
      </c>
      <c r="I184" s="330"/>
      <c r="J184" s="331">
        <f t="shared" si="538"/>
        <v>0</v>
      </c>
      <c r="K184" s="325" t="e">
        <f t="shared" si="539"/>
        <v>#N/A</v>
      </c>
      <c r="L184" s="325">
        <f t="shared" si="540"/>
        <v>0</v>
      </c>
      <c r="M184" s="325">
        <f t="shared" si="541"/>
        <v>1</v>
      </c>
      <c r="N184" s="334">
        <f t="shared" si="494"/>
        <v>2184.4</v>
      </c>
      <c r="O184" s="325">
        <f t="shared" si="542"/>
        <v>0</v>
      </c>
      <c r="P184" s="325">
        <f t="shared" si="543"/>
        <v>0</v>
      </c>
      <c r="Q184" s="325">
        <f t="shared" si="544"/>
        <v>0</v>
      </c>
      <c r="R184" s="325">
        <f t="shared" si="545"/>
        <v>0</v>
      </c>
      <c r="S184" s="325">
        <f t="shared" si="546"/>
        <v>0</v>
      </c>
      <c r="T184" s="331">
        <f t="shared" si="547"/>
        <v>0</v>
      </c>
      <c r="U184" s="331">
        <f t="shared" si="548"/>
        <v>0</v>
      </c>
      <c r="V184" s="331">
        <f t="shared" si="549"/>
        <v>0</v>
      </c>
      <c r="W184" s="331">
        <f t="shared" si="550"/>
        <v>0</v>
      </c>
      <c r="X184" s="331">
        <f t="shared" si="551"/>
        <v>0</v>
      </c>
      <c r="Y184" s="331">
        <f t="shared" si="552"/>
        <v>0</v>
      </c>
      <c r="Z184" s="331">
        <f t="shared" si="553"/>
        <v>0</v>
      </c>
      <c r="AA184" s="331">
        <f t="shared" si="554"/>
        <v>0</v>
      </c>
      <c r="AB184" s="331">
        <f t="shared" si="555"/>
        <v>0</v>
      </c>
      <c r="AC184" s="331">
        <f t="shared" si="556"/>
        <v>0</v>
      </c>
      <c r="AD184" s="331">
        <f t="shared" si="557"/>
        <v>0</v>
      </c>
      <c r="AE184" s="331">
        <f t="shared" si="558"/>
        <v>0</v>
      </c>
      <c r="AF184" s="331">
        <f t="shared" si="559"/>
        <v>0</v>
      </c>
      <c r="AG184" s="331">
        <f t="shared" si="560"/>
        <v>0</v>
      </c>
      <c r="AH184" s="331">
        <f t="shared" si="561"/>
        <v>0</v>
      </c>
      <c r="AI184" s="329"/>
      <c r="AJ184" s="325"/>
      <c r="AK184" s="325">
        <f t="shared" si="495"/>
        <v>0</v>
      </c>
      <c r="AL184" s="325">
        <v>86</v>
      </c>
      <c r="AM184" s="330" t="e">
        <f t="shared" si="496"/>
        <v>#N/A</v>
      </c>
      <c r="AN184" s="330" t="e">
        <f t="shared" si="497"/>
        <v>#N/A</v>
      </c>
      <c r="AO184" s="330" t="e">
        <f t="shared" si="498"/>
        <v>#N/A</v>
      </c>
      <c r="AP184" s="330" t="e">
        <f t="shared" si="499"/>
        <v>#N/A</v>
      </c>
      <c r="AQ184" s="330" t="e">
        <f t="shared" si="500"/>
        <v>#N/A</v>
      </c>
      <c r="AR184" s="330"/>
      <c r="AS184" s="331">
        <f t="shared" si="562"/>
        <v>0</v>
      </c>
      <c r="AT184" s="325" t="e">
        <f t="shared" si="563"/>
        <v>#N/A</v>
      </c>
      <c r="AU184" s="325">
        <f t="shared" si="564"/>
        <v>0</v>
      </c>
      <c r="AV184" s="325">
        <f t="shared" si="565"/>
        <v>1</v>
      </c>
      <c r="AW184" s="334">
        <f t="shared" si="501"/>
        <v>2184.4</v>
      </c>
      <c r="AX184" s="325">
        <f t="shared" si="566"/>
        <v>0</v>
      </c>
      <c r="AY184" s="325">
        <f t="shared" si="567"/>
        <v>0</v>
      </c>
      <c r="AZ184" s="325">
        <f t="shared" si="568"/>
        <v>0</v>
      </c>
      <c r="BA184" s="325">
        <f t="shared" si="569"/>
        <v>0</v>
      </c>
      <c r="BB184" s="325">
        <f t="shared" si="570"/>
        <v>0</v>
      </c>
      <c r="BC184" s="331">
        <f t="shared" si="571"/>
        <v>0</v>
      </c>
      <c r="BD184" s="331">
        <f t="shared" si="572"/>
        <v>0</v>
      </c>
      <c r="BE184" s="331">
        <f t="shared" si="573"/>
        <v>0</v>
      </c>
      <c r="BF184" s="331">
        <f t="shared" si="574"/>
        <v>0</v>
      </c>
      <c r="BG184" s="331">
        <f t="shared" si="575"/>
        <v>0</v>
      </c>
      <c r="BH184" s="331">
        <f t="shared" si="576"/>
        <v>0</v>
      </c>
      <c r="BI184" s="331">
        <f t="shared" si="577"/>
        <v>0</v>
      </c>
      <c r="BJ184" s="331">
        <f t="shared" si="578"/>
        <v>0</v>
      </c>
      <c r="BK184" s="331">
        <f t="shared" si="579"/>
        <v>0</v>
      </c>
      <c r="BL184" s="331">
        <f t="shared" si="580"/>
        <v>0</v>
      </c>
      <c r="BM184" s="331">
        <f t="shared" si="581"/>
        <v>0</v>
      </c>
      <c r="BN184" s="331">
        <f t="shared" si="582"/>
        <v>0</v>
      </c>
      <c r="BO184" s="331">
        <f t="shared" si="583"/>
        <v>0</v>
      </c>
      <c r="BP184" s="331">
        <f t="shared" si="584"/>
        <v>0</v>
      </c>
      <c r="BQ184" s="331">
        <f t="shared" si="585"/>
        <v>0</v>
      </c>
      <c r="BR184" s="329"/>
      <c r="BS184" s="325"/>
      <c r="BT184" s="325">
        <f t="shared" si="502"/>
        <v>0</v>
      </c>
      <c r="BU184" s="325">
        <v>86</v>
      </c>
      <c r="BV184" s="330" t="e">
        <f t="shared" si="503"/>
        <v>#N/A</v>
      </c>
      <c r="BW184" s="330" t="e">
        <f t="shared" si="504"/>
        <v>#N/A</v>
      </c>
      <c r="BX184" s="330" t="e">
        <f t="shared" si="505"/>
        <v>#N/A</v>
      </c>
      <c r="BY184" s="330" t="e">
        <f t="shared" si="506"/>
        <v>#N/A</v>
      </c>
      <c r="BZ184" s="330" t="e">
        <f t="shared" si="507"/>
        <v>#N/A</v>
      </c>
      <c r="CA184" s="330"/>
      <c r="CB184" s="331">
        <f t="shared" si="586"/>
        <v>0</v>
      </c>
      <c r="CC184" s="325" t="e">
        <f t="shared" si="587"/>
        <v>#N/A</v>
      </c>
      <c r="CD184" s="325">
        <f t="shared" si="588"/>
        <v>0</v>
      </c>
      <c r="CE184" s="325">
        <f t="shared" si="589"/>
        <v>1</v>
      </c>
      <c r="CF184" s="334">
        <f t="shared" si="508"/>
        <v>2184.4</v>
      </c>
      <c r="CG184" s="325">
        <f t="shared" si="590"/>
        <v>0</v>
      </c>
      <c r="CH184" s="325">
        <f t="shared" si="591"/>
        <v>0</v>
      </c>
      <c r="CI184" s="325">
        <f t="shared" si="592"/>
        <v>0</v>
      </c>
      <c r="CJ184" s="325">
        <f t="shared" si="593"/>
        <v>0</v>
      </c>
      <c r="CK184" s="325">
        <f t="shared" si="594"/>
        <v>0</v>
      </c>
      <c r="CL184" s="331">
        <f t="shared" si="595"/>
        <v>0</v>
      </c>
      <c r="CM184" s="331">
        <f t="shared" si="596"/>
        <v>0</v>
      </c>
      <c r="CN184" s="331">
        <f t="shared" si="597"/>
        <v>0</v>
      </c>
      <c r="CO184" s="331">
        <f t="shared" si="598"/>
        <v>0</v>
      </c>
      <c r="CP184" s="331">
        <f t="shared" si="599"/>
        <v>0</v>
      </c>
      <c r="CQ184" s="331">
        <f t="shared" si="600"/>
        <v>0</v>
      </c>
      <c r="CR184" s="331">
        <f t="shared" si="601"/>
        <v>0</v>
      </c>
      <c r="CS184" s="331">
        <f t="shared" si="602"/>
        <v>0</v>
      </c>
      <c r="CT184" s="331">
        <f t="shared" si="603"/>
        <v>0</v>
      </c>
      <c r="CU184" s="331">
        <f t="shared" si="604"/>
        <v>0</v>
      </c>
      <c r="CV184" s="331">
        <f t="shared" si="605"/>
        <v>0</v>
      </c>
      <c r="CW184" s="331">
        <f t="shared" si="606"/>
        <v>0</v>
      </c>
      <c r="CX184" s="331">
        <f t="shared" si="607"/>
        <v>0</v>
      </c>
      <c r="CY184" s="331">
        <f t="shared" si="608"/>
        <v>0</v>
      </c>
      <c r="CZ184" s="331">
        <f t="shared" si="609"/>
        <v>0</v>
      </c>
      <c r="DA184" s="329"/>
      <c r="DB184" s="325"/>
      <c r="DC184" s="325">
        <f t="shared" si="509"/>
        <v>0</v>
      </c>
      <c r="DD184" s="325">
        <v>86</v>
      </c>
      <c r="DE184" s="330" t="e">
        <f t="shared" si="510"/>
        <v>#N/A</v>
      </c>
      <c r="DF184" s="330" t="e">
        <f t="shared" si="511"/>
        <v>#N/A</v>
      </c>
      <c r="DG184" s="330" t="e">
        <f t="shared" si="512"/>
        <v>#N/A</v>
      </c>
      <c r="DH184" s="330" t="e">
        <f t="shared" si="513"/>
        <v>#N/A</v>
      </c>
      <c r="DI184" s="330" t="e">
        <f t="shared" si="514"/>
        <v>#N/A</v>
      </c>
      <c r="DJ184" s="330"/>
      <c r="DK184" s="331">
        <f t="shared" si="610"/>
        <v>0</v>
      </c>
      <c r="DL184" s="325" t="e">
        <f t="shared" si="611"/>
        <v>#N/A</v>
      </c>
      <c r="DM184" s="325">
        <f t="shared" si="612"/>
        <v>0</v>
      </c>
      <c r="DN184" s="325">
        <f t="shared" si="613"/>
        <v>1</v>
      </c>
      <c r="DO184" s="334">
        <f t="shared" si="515"/>
        <v>2184.4</v>
      </c>
      <c r="DP184" s="325">
        <f t="shared" si="614"/>
        <v>0</v>
      </c>
      <c r="DQ184" s="325">
        <f t="shared" si="615"/>
        <v>0</v>
      </c>
      <c r="DR184" s="325">
        <f t="shared" si="616"/>
        <v>0</v>
      </c>
      <c r="DS184" s="325">
        <f t="shared" si="617"/>
        <v>0</v>
      </c>
      <c r="DT184" s="325">
        <f t="shared" si="618"/>
        <v>0</v>
      </c>
      <c r="DU184" s="331">
        <f t="shared" si="619"/>
        <v>0</v>
      </c>
      <c r="DV184" s="331">
        <f t="shared" si="620"/>
        <v>0</v>
      </c>
      <c r="DW184" s="331">
        <f t="shared" si="621"/>
        <v>0</v>
      </c>
      <c r="DX184" s="331">
        <f t="shared" si="622"/>
        <v>0</v>
      </c>
      <c r="DY184" s="331">
        <f t="shared" si="623"/>
        <v>0</v>
      </c>
      <c r="DZ184" s="331">
        <f t="shared" si="624"/>
        <v>0</v>
      </c>
      <c r="EA184" s="331">
        <f t="shared" si="625"/>
        <v>0</v>
      </c>
      <c r="EB184" s="331">
        <f t="shared" si="626"/>
        <v>0</v>
      </c>
      <c r="EC184" s="331">
        <f t="shared" si="627"/>
        <v>0</v>
      </c>
      <c r="ED184" s="331">
        <f t="shared" si="628"/>
        <v>0</v>
      </c>
      <c r="EE184" s="331">
        <f t="shared" si="629"/>
        <v>0</v>
      </c>
      <c r="EF184" s="331">
        <f t="shared" si="630"/>
        <v>0</v>
      </c>
      <c r="EG184" s="331">
        <f t="shared" si="631"/>
        <v>0</v>
      </c>
      <c r="EH184" s="331">
        <f t="shared" si="632"/>
        <v>0</v>
      </c>
      <c r="EI184" s="331">
        <f t="shared" si="633"/>
        <v>0</v>
      </c>
      <c r="EJ184" s="329"/>
      <c r="EK184" s="325"/>
      <c r="EL184" s="325">
        <f t="shared" si="516"/>
        <v>0</v>
      </c>
      <c r="EM184" s="325">
        <v>86</v>
      </c>
      <c r="EN184" s="330" t="e">
        <f t="shared" si="517"/>
        <v>#N/A</v>
      </c>
      <c r="EO184" s="330" t="e">
        <f t="shared" si="518"/>
        <v>#N/A</v>
      </c>
      <c r="EP184" s="330" t="e">
        <f t="shared" si="519"/>
        <v>#N/A</v>
      </c>
      <c r="EQ184" s="330" t="e">
        <f t="shared" si="520"/>
        <v>#N/A</v>
      </c>
      <c r="ER184" s="330" t="e">
        <f t="shared" si="521"/>
        <v>#N/A</v>
      </c>
      <c r="ES184" s="330"/>
      <c r="ET184" s="331">
        <f t="shared" si="634"/>
        <v>0</v>
      </c>
      <c r="EU184" s="325" t="e">
        <f t="shared" si="635"/>
        <v>#N/A</v>
      </c>
      <c r="EV184" s="325">
        <f t="shared" si="636"/>
        <v>0</v>
      </c>
      <c r="EW184" s="325">
        <f t="shared" si="637"/>
        <v>1</v>
      </c>
      <c r="EX184" s="334">
        <f t="shared" si="522"/>
        <v>2184.4</v>
      </c>
      <c r="EY184" s="325">
        <f t="shared" si="638"/>
        <v>0</v>
      </c>
      <c r="EZ184" s="325">
        <f t="shared" si="639"/>
        <v>0</v>
      </c>
      <c r="FA184" s="325">
        <f t="shared" si="640"/>
        <v>0</v>
      </c>
      <c r="FB184" s="325">
        <f t="shared" si="641"/>
        <v>0</v>
      </c>
      <c r="FC184" s="325">
        <f t="shared" si="642"/>
        <v>0</v>
      </c>
      <c r="FD184" s="331">
        <f t="shared" si="643"/>
        <v>0</v>
      </c>
      <c r="FE184" s="331">
        <f t="shared" si="644"/>
        <v>0</v>
      </c>
      <c r="FF184" s="331">
        <f t="shared" si="645"/>
        <v>0</v>
      </c>
      <c r="FG184" s="331">
        <f t="shared" si="646"/>
        <v>0</v>
      </c>
      <c r="FH184" s="331">
        <f t="shared" si="647"/>
        <v>0</v>
      </c>
      <c r="FI184" s="331">
        <f t="shared" si="648"/>
        <v>0</v>
      </c>
      <c r="FJ184" s="331">
        <f t="shared" si="649"/>
        <v>0</v>
      </c>
      <c r="FK184" s="331">
        <f t="shared" si="650"/>
        <v>0</v>
      </c>
      <c r="FL184" s="331">
        <f t="shared" si="651"/>
        <v>0</v>
      </c>
      <c r="FM184" s="331">
        <f t="shared" si="652"/>
        <v>0</v>
      </c>
      <c r="FN184" s="331">
        <f t="shared" si="653"/>
        <v>0</v>
      </c>
      <c r="FO184" s="331">
        <f t="shared" si="654"/>
        <v>0</v>
      </c>
      <c r="FP184" s="331">
        <f t="shared" si="655"/>
        <v>0</v>
      </c>
      <c r="FQ184" s="331">
        <f t="shared" si="656"/>
        <v>0</v>
      </c>
      <c r="FR184" s="331">
        <f t="shared" si="657"/>
        <v>0</v>
      </c>
      <c r="FS184" s="329"/>
      <c r="FT184" s="325"/>
      <c r="FU184" s="325">
        <f t="shared" si="523"/>
        <v>0</v>
      </c>
      <c r="FV184" s="325">
        <v>86</v>
      </c>
      <c r="FW184" s="330" t="e">
        <f t="shared" si="524"/>
        <v>#N/A</v>
      </c>
      <c r="FX184" s="330" t="e">
        <f t="shared" si="525"/>
        <v>#N/A</v>
      </c>
      <c r="FY184" s="330" t="e">
        <f t="shared" si="526"/>
        <v>#N/A</v>
      </c>
      <c r="FZ184" s="330" t="e">
        <f t="shared" si="527"/>
        <v>#N/A</v>
      </c>
      <c r="GA184" s="330" t="e">
        <f t="shared" si="528"/>
        <v>#N/A</v>
      </c>
      <c r="GB184" s="330"/>
      <c r="GC184" s="331">
        <f t="shared" si="658"/>
        <v>0</v>
      </c>
      <c r="GD184" s="325" t="e">
        <f t="shared" si="659"/>
        <v>#N/A</v>
      </c>
      <c r="GE184" s="325">
        <f t="shared" si="660"/>
        <v>0</v>
      </c>
      <c r="GF184" s="325">
        <f t="shared" si="661"/>
        <v>1</v>
      </c>
      <c r="GG184" s="334">
        <f t="shared" si="529"/>
        <v>2184.4</v>
      </c>
      <c r="GH184" s="325">
        <f t="shared" si="662"/>
        <v>0</v>
      </c>
      <c r="GI184" s="325">
        <f t="shared" si="663"/>
        <v>0</v>
      </c>
      <c r="GJ184" s="325">
        <f t="shared" si="664"/>
        <v>0</v>
      </c>
      <c r="GK184" s="325">
        <f t="shared" si="665"/>
        <v>0</v>
      </c>
      <c r="GL184" s="325">
        <f t="shared" si="666"/>
        <v>0</v>
      </c>
      <c r="GM184" s="331">
        <f t="shared" si="667"/>
        <v>0</v>
      </c>
      <c r="GN184" s="331">
        <f t="shared" si="668"/>
        <v>0</v>
      </c>
      <c r="GO184" s="331">
        <f t="shared" si="669"/>
        <v>0</v>
      </c>
      <c r="GP184" s="331">
        <f t="shared" si="670"/>
        <v>0</v>
      </c>
      <c r="GQ184" s="331">
        <f t="shared" si="671"/>
        <v>0</v>
      </c>
      <c r="GR184" s="331">
        <f t="shared" si="672"/>
        <v>0</v>
      </c>
      <c r="GS184" s="331">
        <f t="shared" si="673"/>
        <v>0</v>
      </c>
      <c r="GT184" s="331">
        <f t="shared" si="674"/>
        <v>0</v>
      </c>
      <c r="GU184" s="331">
        <f t="shared" si="675"/>
        <v>0</v>
      </c>
      <c r="GV184" s="331">
        <f t="shared" si="676"/>
        <v>0</v>
      </c>
      <c r="GW184" s="331">
        <f t="shared" si="677"/>
        <v>0</v>
      </c>
      <c r="GX184" s="331">
        <f t="shared" si="678"/>
        <v>0</v>
      </c>
      <c r="GY184" s="331">
        <f t="shared" si="679"/>
        <v>0</v>
      </c>
      <c r="GZ184" s="331">
        <f t="shared" si="680"/>
        <v>0</v>
      </c>
      <c r="HA184" s="331">
        <f t="shared" si="681"/>
        <v>0</v>
      </c>
      <c r="HB184" s="329"/>
      <c r="HC184" s="325"/>
      <c r="HD184" s="325">
        <f t="shared" si="530"/>
        <v>0</v>
      </c>
      <c r="HE184" s="325">
        <v>86</v>
      </c>
      <c r="HF184" s="330" t="e">
        <f t="shared" si="531"/>
        <v>#N/A</v>
      </c>
      <c r="HG184" s="330" t="e">
        <f t="shared" si="532"/>
        <v>#N/A</v>
      </c>
      <c r="HH184" s="330" t="e">
        <f t="shared" si="533"/>
        <v>#N/A</v>
      </c>
      <c r="HI184" s="330" t="e">
        <f t="shared" si="534"/>
        <v>#N/A</v>
      </c>
      <c r="HJ184" s="330" t="e">
        <f t="shared" si="535"/>
        <v>#N/A</v>
      </c>
      <c r="HK184" s="330"/>
      <c r="HL184" s="331">
        <f t="shared" si="682"/>
        <v>0</v>
      </c>
      <c r="HM184" s="325" t="e">
        <f t="shared" si="683"/>
        <v>#N/A</v>
      </c>
      <c r="HN184" s="325">
        <f t="shared" si="684"/>
        <v>0</v>
      </c>
      <c r="HO184" s="325">
        <f t="shared" si="685"/>
        <v>1</v>
      </c>
      <c r="HP184" s="334">
        <f t="shared" si="536"/>
        <v>2184.4</v>
      </c>
      <c r="HQ184" s="325">
        <f t="shared" si="686"/>
        <v>0</v>
      </c>
      <c r="HR184" s="325">
        <f t="shared" si="687"/>
        <v>0</v>
      </c>
      <c r="HS184" s="325">
        <f t="shared" si="688"/>
        <v>0</v>
      </c>
      <c r="HT184" s="325">
        <f t="shared" si="689"/>
        <v>0</v>
      </c>
      <c r="HU184" s="325">
        <f t="shared" si="690"/>
        <v>0</v>
      </c>
      <c r="HV184" s="331">
        <f t="shared" si="691"/>
        <v>0</v>
      </c>
      <c r="HW184" s="331">
        <f t="shared" si="692"/>
        <v>0</v>
      </c>
      <c r="HX184" s="331">
        <f t="shared" si="693"/>
        <v>0</v>
      </c>
      <c r="HY184" s="331">
        <f t="shared" si="694"/>
        <v>0</v>
      </c>
      <c r="HZ184" s="331">
        <f t="shared" si="695"/>
        <v>0</v>
      </c>
      <c r="IA184" s="331">
        <f t="shared" si="696"/>
        <v>0</v>
      </c>
      <c r="IB184" s="331">
        <f t="shared" si="697"/>
        <v>0</v>
      </c>
      <c r="IC184" s="331">
        <f t="shared" si="698"/>
        <v>0</v>
      </c>
      <c r="ID184" s="331">
        <f t="shared" si="699"/>
        <v>0</v>
      </c>
      <c r="IE184" s="331">
        <f t="shared" si="700"/>
        <v>0</v>
      </c>
      <c r="IF184" s="331">
        <f t="shared" si="701"/>
        <v>0</v>
      </c>
      <c r="IG184" s="331">
        <f t="shared" si="702"/>
        <v>0</v>
      </c>
      <c r="IH184" s="331">
        <f t="shared" si="703"/>
        <v>0</v>
      </c>
      <c r="II184" s="331">
        <f t="shared" si="704"/>
        <v>0</v>
      </c>
      <c r="IJ184" s="331">
        <f t="shared" si="705"/>
        <v>0</v>
      </c>
      <c r="IK184" s="329"/>
    </row>
    <row r="185" spans="2:245" x14ac:dyDescent="0.3">
      <c r="B185" s="325">
        <f t="shared" si="489"/>
        <v>0</v>
      </c>
      <c r="C185" s="325">
        <v>87</v>
      </c>
      <c r="D185" s="330" t="e">
        <f t="shared" si="490"/>
        <v>#N/A</v>
      </c>
      <c r="E185" s="330" t="e">
        <f t="shared" si="491"/>
        <v>#N/A</v>
      </c>
      <c r="F185" s="330" t="e">
        <f t="shared" si="492"/>
        <v>#N/A</v>
      </c>
      <c r="G185" s="386" t="e">
        <f t="shared" si="537"/>
        <v>#N/A</v>
      </c>
      <c r="H185" s="386" t="e">
        <f t="shared" si="493"/>
        <v>#N/A</v>
      </c>
      <c r="I185" s="330"/>
      <c r="J185" s="331">
        <f t="shared" si="538"/>
        <v>0</v>
      </c>
      <c r="K185" s="325" t="e">
        <f t="shared" si="539"/>
        <v>#N/A</v>
      </c>
      <c r="L185" s="325">
        <f t="shared" si="540"/>
        <v>0</v>
      </c>
      <c r="M185" s="325">
        <f t="shared" si="541"/>
        <v>1</v>
      </c>
      <c r="N185" s="334">
        <f t="shared" si="494"/>
        <v>2209.7999999999997</v>
      </c>
      <c r="O185" s="325">
        <f t="shared" si="542"/>
        <v>0</v>
      </c>
      <c r="P185" s="325">
        <f t="shared" si="543"/>
        <v>0</v>
      </c>
      <c r="Q185" s="325">
        <f t="shared" si="544"/>
        <v>0</v>
      </c>
      <c r="R185" s="325">
        <f t="shared" si="545"/>
        <v>0</v>
      </c>
      <c r="S185" s="325">
        <f t="shared" si="546"/>
        <v>0</v>
      </c>
      <c r="T185" s="331">
        <f t="shared" si="547"/>
        <v>0</v>
      </c>
      <c r="U185" s="331">
        <f t="shared" si="548"/>
        <v>0</v>
      </c>
      <c r="V185" s="331">
        <f t="shared" si="549"/>
        <v>0</v>
      </c>
      <c r="W185" s="331">
        <f t="shared" si="550"/>
        <v>0</v>
      </c>
      <c r="X185" s="331">
        <f t="shared" si="551"/>
        <v>0</v>
      </c>
      <c r="Y185" s="331">
        <f t="shared" si="552"/>
        <v>0</v>
      </c>
      <c r="Z185" s="331">
        <f t="shared" si="553"/>
        <v>0</v>
      </c>
      <c r="AA185" s="331">
        <f t="shared" si="554"/>
        <v>0</v>
      </c>
      <c r="AB185" s="331">
        <f t="shared" si="555"/>
        <v>0</v>
      </c>
      <c r="AC185" s="331">
        <f t="shared" si="556"/>
        <v>0</v>
      </c>
      <c r="AD185" s="331">
        <f t="shared" si="557"/>
        <v>0</v>
      </c>
      <c r="AE185" s="331">
        <f t="shared" si="558"/>
        <v>0</v>
      </c>
      <c r="AF185" s="331">
        <f t="shared" si="559"/>
        <v>0</v>
      </c>
      <c r="AG185" s="331">
        <f t="shared" si="560"/>
        <v>0</v>
      </c>
      <c r="AH185" s="331">
        <f t="shared" si="561"/>
        <v>0</v>
      </c>
      <c r="AI185" s="329"/>
      <c r="AJ185" s="325"/>
      <c r="AK185" s="325">
        <f t="shared" si="495"/>
        <v>0</v>
      </c>
      <c r="AL185" s="325">
        <v>87</v>
      </c>
      <c r="AM185" s="330" t="e">
        <f t="shared" si="496"/>
        <v>#N/A</v>
      </c>
      <c r="AN185" s="330" t="e">
        <f t="shared" si="497"/>
        <v>#N/A</v>
      </c>
      <c r="AO185" s="330" t="e">
        <f t="shared" si="498"/>
        <v>#N/A</v>
      </c>
      <c r="AP185" s="330" t="e">
        <f t="shared" si="499"/>
        <v>#N/A</v>
      </c>
      <c r="AQ185" s="330" t="e">
        <f t="shared" si="500"/>
        <v>#N/A</v>
      </c>
      <c r="AR185" s="330"/>
      <c r="AS185" s="331">
        <f t="shared" si="562"/>
        <v>0</v>
      </c>
      <c r="AT185" s="325" t="e">
        <f t="shared" si="563"/>
        <v>#N/A</v>
      </c>
      <c r="AU185" s="325">
        <f t="shared" si="564"/>
        <v>0</v>
      </c>
      <c r="AV185" s="325">
        <f t="shared" si="565"/>
        <v>1</v>
      </c>
      <c r="AW185" s="334">
        <f t="shared" si="501"/>
        <v>2209.7999999999997</v>
      </c>
      <c r="AX185" s="325">
        <f t="shared" si="566"/>
        <v>0</v>
      </c>
      <c r="AY185" s="325">
        <f t="shared" si="567"/>
        <v>0</v>
      </c>
      <c r="AZ185" s="325">
        <f t="shared" si="568"/>
        <v>0</v>
      </c>
      <c r="BA185" s="325">
        <f t="shared" si="569"/>
        <v>0</v>
      </c>
      <c r="BB185" s="325">
        <f t="shared" si="570"/>
        <v>0</v>
      </c>
      <c r="BC185" s="331">
        <f t="shared" si="571"/>
        <v>0</v>
      </c>
      <c r="BD185" s="331">
        <f t="shared" si="572"/>
        <v>0</v>
      </c>
      <c r="BE185" s="331">
        <f t="shared" si="573"/>
        <v>0</v>
      </c>
      <c r="BF185" s="331">
        <f t="shared" si="574"/>
        <v>0</v>
      </c>
      <c r="BG185" s="331">
        <f t="shared" si="575"/>
        <v>0</v>
      </c>
      <c r="BH185" s="331">
        <f t="shared" si="576"/>
        <v>0</v>
      </c>
      <c r="BI185" s="331">
        <f t="shared" si="577"/>
        <v>0</v>
      </c>
      <c r="BJ185" s="331">
        <f t="shared" si="578"/>
        <v>0</v>
      </c>
      <c r="BK185" s="331">
        <f t="shared" si="579"/>
        <v>0</v>
      </c>
      <c r="BL185" s="331">
        <f t="shared" si="580"/>
        <v>0</v>
      </c>
      <c r="BM185" s="331">
        <f t="shared" si="581"/>
        <v>0</v>
      </c>
      <c r="BN185" s="331">
        <f t="shared" si="582"/>
        <v>0</v>
      </c>
      <c r="BO185" s="331">
        <f t="shared" si="583"/>
        <v>0</v>
      </c>
      <c r="BP185" s="331">
        <f t="shared" si="584"/>
        <v>0</v>
      </c>
      <c r="BQ185" s="331">
        <f t="shared" si="585"/>
        <v>0</v>
      </c>
      <c r="BR185" s="329"/>
      <c r="BS185" s="325"/>
      <c r="BT185" s="325">
        <f t="shared" si="502"/>
        <v>0</v>
      </c>
      <c r="BU185" s="325">
        <v>87</v>
      </c>
      <c r="BV185" s="330" t="e">
        <f t="shared" si="503"/>
        <v>#N/A</v>
      </c>
      <c r="BW185" s="330" t="e">
        <f t="shared" si="504"/>
        <v>#N/A</v>
      </c>
      <c r="BX185" s="330" t="e">
        <f t="shared" si="505"/>
        <v>#N/A</v>
      </c>
      <c r="BY185" s="330" t="e">
        <f t="shared" si="506"/>
        <v>#N/A</v>
      </c>
      <c r="BZ185" s="330" t="e">
        <f t="shared" si="507"/>
        <v>#N/A</v>
      </c>
      <c r="CA185" s="330"/>
      <c r="CB185" s="331">
        <f t="shared" si="586"/>
        <v>0</v>
      </c>
      <c r="CC185" s="325" t="e">
        <f t="shared" si="587"/>
        <v>#N/A</v>
      </c>
      <c r="CD185" s="325">
        <f t="shared" si="588"/>
        <v>0</v>
      </c>
      <c r="CE185" s="325">
        <f t="shared" si="589"/>
        <v>1</v>
      </c>
      <c r="CF185" s="334">
        <f t="shared" si="508"/>
        <v>2209.7999999999997</v>
      </c>
      <c r="CG185" s="325">
        <f t="shared" si="590"/>
        <v>0</v>
      </c>
      <c r="CH185" s="325">
        <f t="shared" si="591"/>
        <v>0</v>
      </c>
      <c r="CI185" s="325">
        <f t="shared" si="592"/>
        <v>0</v>
      </c>
      <c r="CJ185" s="325">
        <f t="shared" si="593"/>
        <v>0</v>
      </c>
      <c r="CK185" s="325">
        <f t="shared" si="594"/>
        <v>0</v>
      </c>
      <c r="CL185" s="331">
        <f t="shared" si="595"/>
        <v>0</v>
      </c>
      <c r="CM185" s="331">
        <f t="shared" si="596"/>
        <v>0</v>
      </c>
      <c r="CN185" s="331">
        <f t="shared" si="597"/>
        <v>0</v>
      </c>
      <c r="CO185" s="331">
        <f t="shared" si="598"/>
        <v>0</v>
      </c>
      <c r="CP185" s="331">
        <f t="shared" si="599"/>
        <v>0</v>
      </c>
      <c r="CQ185" s="331">
        <f t="shared" si="600"/>
        <v>0</v>
      </c>
      <c r="CR185" s="331">
        <f t="shared" si="601"/>
        <v>0</v>
      </c>
      <c r="CS185" s="331">
        <f t="shared" si="602"/>
        <v>0</v>
      </c>
      <c r="CT185" s="331">
        <f t="shared" si="603"/>
        <v>0</v>
      </c>
      <c r="CU185" s="331">
        <f t="shared" si="604"/>
        <v>0</v>
      </c>
      <c r="CV185" s="331">
        <f t="shared" si="605"/>
        <v>0</v>
      </c>
      <c r="CW185" s="331">
        <f t="shared" si="606"/>
        <v>0</v>
      </c>
      <c r="CX185" s="331">
        <f t="shared" si="607"/>
        <v>0</v>
      </c>
      <c r="CY185" s="331">
        <f t="shared" si="608"/>
        <v>0</v>
      </c>
      <c r="CZ185" s="331">
        <f t="shared" si="609"/>
        <v>0</v>
      </c>
      <c r="DA185" s="329"/>
      <c r="DB185" s="325"/>
      <c r="DC185" s="325">
        <f t="shared" si="509"/>
        <v>0</v>
      </c>
      <c r="DD185" s="325">
        <v>87</v>
      </c>
      <c r="DE185" s="330" t="e">
        <f t="shared" si="510"/>
        <v>#N/A</v>
      </c>
      <c r="DF185" s="330" t="e">
        <f t="shared" si="511"/>
        <v>#N/A</v>
      </c>
      <c r="DG185" s="330" t="e">
        <f t="shared" si="512"/>
        <v>#N/A</v>
      </c>
      <c r="DH185" s="330" t="e">
        <f t="shared" si="513"/>
        <v>#N/A</v>
      </c>
      <c r="DI185" s="330" t="e">
        <f t="shared" si="514"/>
        <v>#N/A</v>
      </c>
      <c r="DJ185" s="330"/>
      <c r="DK185" s="331">
        <f t="shared" si="610"/>
        <v>0</v>
      </c>
      <c r="DL185" s="325" t="e">
        <f t="shared" si="611"/>
        <v>#N/A</v>
      </c>
      <c r="DM185" s="325">
        <f t="shared" si="612"/>
        <v>0</v>
      </c>
      <c r="DN185" s="325">
        <f t="shared" si="613"/>
        <v>1</v>
      </c>
      <c r="DO185" s="334">
        <f t="shared" si="515"/>
        <v>2209.7999999999997</v>
      </c>
      <c r="DP185" s="325">
        <f t="shared" si="614"/>
        <v>0</v>
      </c>
      <c r="DQ185" s="325">
        <f t="shared" si="615"/>
        <v>0</v>
      </c>
      <c r="DR185" s="325">
        <f t="shared" si="616"/>
        <v>0</v>
      </c>
      <c r="DS185" s="325">
        <f t="shared" si="617"/>
        <v>0</v>
      </c>
      <c r="DT185" s="325">
        <f t="shared" si="618"/>
        <v>0</v>
      </c>
      <c r="DU185" s="331">
        <f t="shared" si="619"/>
        <v>0</v>
      </c>
      <c r="DV185" s="331">
        <f t="shared" si="620"/>
        <v>0</v>
      </c>
      <c r="DW185" s="331">
        <f t="shared" si="621"/>
        <v>0</v>
      </c>
      <c r="DX185" s="331">
        <f t="shared" si="622"/>
        <v>0</v>
      </c>
      <c r="DY185" s="331">
        <f t="shared" si="623"/>
        <v>0</v>
      </c>
      <c r="DZ185" s="331">
        <f t="shared" si="624"/>
        <v>0</v>
      </c>
      <c r="EA185" s="331">
        <f t="shared" si="625"/>
        <v>0</v>
      </c>
      <c r="EB185" s="331">
        <f t="shared" si="626"/>
        <v>0</v>
      </c>
      <c r="EC185" s="331">
        <f t="shared" si="627"/>
        <v>0</v>
      </c>
      <c r="ED185" s="331">
        <f t="shared" si="628"/>
        <v>0</v>
      </c>
      <c r="EE185" s="331">
        <f t="shared" si="629"/>
        <v>0</v>
      </c>
      <c r="EF185" s="331">
        <f t="shared" si="630"/>
        <v>0</v>
      </c>
      <c r="EG185" s="331">
        <f t="shared" si="631"/>
        <v>0</v>
      </c>
      <c r="EH185" s="331">
        <f t="shared" si="632"/>
        <v>0</v>
      </c>
      <c r="EI185" s="331">
        <f t="shared" si="633"/>
        <v>0</v>
      </c>
      <c r="EJ185" s="329"/>
      <c r="EK185" s="325"/>
      <c r="EL185" s="325">
        <f t="shared" si="516"/>
        <v>0</v>
      </c>
      <c r="EM185" s="325">
        <v>87</v>
      </c>
      <c r="EN185" s="330" t="e">
        <f t="shared" si="517"/>
        <v>#N/A</v>
      </c>
      <c r="EO185" s="330" t="e">
        <f t="shared" si="518"/>
        <v>#N/A</v>
      </c>
      <c r="EP185" s="330" t="e">
        <f t="shared" si="519"/>
        <v>#N/A</v>
      </c>
      <c r="EQ185" s="330" t="e">
        <f t="shared" si="520"/>
        <v>#N/A</v>
      </c>
      <c r="ER185" s="330" t="e">
        <f t="shared" si="521"/>
        <v>#N/A</v>
      </c>
      <c r="ES185" s="330"/>
      <c r="ET185" s="331">
        <f t="shared" si="634"/>
        <v>0</v>
      </c>
      <c r="EU185" s="325" t="e">
        <f t="shared" si="635"/>
        <v>#N/A</v>
      </c>
      <c r="EV185" s="325">
        <f t="shared" si="636"/>
        <v>0</v>
      </c>
      <c r="EW185" s="325">
        <f t="shared" si="637"/>
        <v>1</v>
      </c>
      <c r="EX185" s="334">
        <f t="shared" si="522"/>
        <v>2209.7999999999997</v>
      </c>
      <c r="EY185" s="325">
        <f t="shared" si="638"/>
        <v>0</v>
      </c>
      <c r="EZ185" s="325">
        <f t="shared" si="639"/>
        <v>0</v>
      </c>
      <c r="FA185" s="325">
        <f t="shared" si="640"/>
        <v>0</v>
      </c>
      <c r="FB185" s="325">
        <f t="shared" si="641"/>
        <v>0</v>
      </c>
      <c r="FC185" s="325">
        <f t="shared" si="642"/>
        <v>0</v>
      </c>
      <c r="FD185" s="331">
        <f t="shared" si="643"/>
        <v>0</v>
      </c>
      <c r="FE185" s="331">
        <f t="shared" si="644"/>
        <v>0</v>
      </c>
      <c r="FF185" s="331">
        <f t="shared" si="645"/>
        <v>0</v>
      </c>
      <c r="FG185" s="331">
        <f t="shared" si="646"/>
        <v>0</v>
      </c>
      <c r="FH185" s="331">
        <f t="shared" si="647"/>
        <v>0</v>
      </c>
      <c r="FI185" s="331">
        <f t="shared" si="648"/>
        <v>0</v>
      </c>
      <c r="FJ185" s="331">
        <f t="shared" si="649"/>
        <v>0</v>
      </c>
      <c r="FK185" s="331">
        <f t="shared" si="650"/>
        <v>0</v>
      </c>
      <c r="FL185" s="331">
        <f t="shared" si="651"/>
        <v>0</v>
      </c>
      <c r="FM185" s="331">
        <f t="shared" si="652"/>
        <v>0</v>
      </c>
      <c r="FN185" s="331">
        <f t="shared" si="653"/>
        <v>0</v>
      </c>
      <c r="FO185" s="331">
        <f t="shared" si="654"/>
        <v>0</v>
      </c>
      <c r="FP185" s="331">
        <f t="shared" si="655"/>
        <v>0</v>
      </c>
      <c r="FQ185" s="331">
        <f t="shared" si="656"/>
        <v>0</v>
      </c>
      <c r="FR185" s="331">
        <f t="shared" si="657"/>
        <v>0</v>
      </c>
      <c r="FS185" s="329"/>
      <c r="FT185" s="325"/>
      <c r="FU185" s="325">
        <f t="shared" si="523"/>
        <v>0</v>
      </c>
      <c r="FV185" s="325">
        <v>87</v>
      </c>
      <c r="FW185" s="330" t="e">
        <f t="shared" si="524"/>
        <v>#N/A</v>
      </c>
      <c r="FX185" s="330" t="e">
        <f t="shared" si="525"/>
        <v>#N/A</v>
      </c>
      <c r="FY185" s="330" t="e">
        <f t="shared" si="526"/>
        <v>#N/A</v>
      </c>
      <c r="FZ185" s="330" t="e">
        <f t="shared" si="527"/>
        <v>#N/A</v>
      </c>
      <c r="GA185" s="330" t="e">
        <f t="shared" si="528"/>
        <v>#N/A</v>
      </c>
      <c r="GB185" s="330"/>
      <c r="GC185" s="331">
        <f t="shared" si="658"/>
        <v>0</v>
      </c>
      <c r="GD185" s="325" t="e">
        <f t="shared" si="659"/>
        <v>#N/A</v>
      </c>
      <c r="GE185" s="325">
        <f t="shared" si="660"/>
        <v>0</v>
      </c>
      <c r="GF185" s="325">
        <f t="shared" si="661"/>
        <v>1</v>
      </c>
      <c r="GG185" s="334">
        <f t="shared" si="529"/>
        <v>2209.7999999999997</v>
      </c>
      <c r="GH185" s="325">
        <f t="shared" si="662"/>
        <v>0</v>
      </c>
      <c r="GI185" s="325">
        <f t="shared" si="663"/>
        <v>0</v>
      </c>
      <c r="GJ185" s="325">
        <f t="shared" si="664"/>
        <v>0</v>
      </c>
      <c r="GK185" s="325">
        <f t="shared" si="665"/>
        <v>0</v>
      </c>
      <c r="GL185" s="325">
        <f t="shared" si="666"/>
        <v>0</v>
      </c>
      <c r="GM185" s="331">
        <f t="shared" si="667"/>
        <v>0</v>
      </c>
      <c r="GN185" s="331">
        <f t="shared" si="668"/>
        <v>0</v>
      </c>
      <c r="GO185" s="331">
        <f t="shared" si="669"/>
        <v>0</v>
      </c>
      <c r="GP185" s="331">
        <f t="shared" si="670"/>
        <v>0</v>
      </c>
      <c r="GQ185" s="331">
        <f t="shared" si="671"/>
        <v>0</v>
      </c>
      <c r="GR185" s="331">
        <f t="shared" si="672"/>
        <v>0</v>
      </c>
      <c r="GS185" s="331">
        <f t="shared" si="673"/>
        <v>0</v>
      </c>
      <c r="GT185" s="331">
        <f t="shared" si="674"/>
        <v>0</v>
      </c>
      <c r="GU185" s="331">
        <f t="shared" si="675"/>
        <v>0</v>
      </c>
      <c r="GV185" s="331">
        <f t="shared" si="676"/>
        <v>0</v>
      </c>
      <c r="GW185" s="331">
        <f t="shared" si="677"/>
        <v>0</v>
      </c>
      <c r="GX185" s="331">
        <f t="shared" si="678"/>
        <v>0</v>
      </c>
      <c r="GY185" s="331">
        <f t="shared" si="679"/>
        <v>0</v>
      </c>
      <c r="GZ185" s="331">
        <f t="shared" si="680"/>
        <v>0</v>
      </c>
      <c r="HA185" s="331">
        <f t="shared" si="681"/>
        <v>0</v>
      </c>
      <c r="HB185" s="329"/>
      <c r="HC185" s="325"/>
      <c r="HD185" s="325">
        <f t="shared" si="530"/>
        <v>0</v>
      </c>
      <c r="HE185" s="325">
        <v>87</v>
      </c>
      <c r="HF185" s="330" t="e">
        <f t="shared" si="531"/>
        <v>#N/A</v>
      </c>
      <c r="HG185" s="330" t="e">
        <f t="shared" si="532"/>
        <v>#N/A</v>
      </c>
      <c r="HH185" s="330" t="e">
        <f t="shared" si="533"/>
        <v>#N/A</v>
      </c>
      <c r="HI185" s="330" t="e">
        <f t="shared" si="534"/>
        <v>#N/A</v>
      </c>
      <c r="HJ185" s="330" t="e">
        <f t="shared" si="535"/>
        <v>#N/A</v>
      </c>
      <c r="HK185" s="330"/>
      <c r="HL185" s="331">
        <f t="shared" si="682"/>
        <v>0</v>
      </c>
      <c r="HM185" s="325" t="e">
        <f t="shared" si="683"/>
        <v>#N/A</v>
      </c>
      <c r="HN185" s="325">
        <f t="shared" si="684"/>
        <v>0</v>
      </c>
      <c r="HO185" s="325">
        <f t="shared" si="685"/>
        <v>1</v>
      </c>
      <c r="HP185" s="334">
        <f t="shared" si="536"/>
        <v>2209.7999999999997</v>
      </c>
      <c r="HQ185" s="325">
        <f t="shared" si="686"/>
        <v>0</v>
      </c>
      <c r="HR185" s="325">
        <f t="shared" si="687"/>
        <v>0</v>
      </c>
      <c r="HS185" s="325">
        <f t="shared" si="688"/>
        <v>0</v>
      </c>
      <c r="HT185" s="325">
        <f t="shared" si="689"/>
        <v>0</v>
      </c>
      <c r="HU185" s="325">
        <f t="shared" si="690"/>
        <v>0</v>
      </c>
      <c r="HV185" s="331">
        <f t="shared" si="691"/>
        <v>0</v>
      </c>
      <c r="HW185" s="331">
        <f t="shared" si="692"/>
        <v>0</v>
      </c>
      <c r="HX185" s="331">
        <f t="shared" si="693"/>
        <v>0</v>
      </c>
      <c r="HY185" s="331">
        <f t="shared" si="694"/>
        <v>0</v>
      </c>
      <c r="HZ185" s="331">
        <f t="shared" si="695"/>
        <v>0</v>
      </c>
      <c r="IA185" s="331">
        <f t="shared" si="696"/>
        <v>0</v>
      </c>
      <c r="IB185" s="331">
        <f t="shared" si="697"/>
        <v>0</v>
      </c>
      <c r="IC185" s="331">
        <f t="shared" si="698"/>
        <v>0</v>
      </c>
      <c r="ID185" s="331">
        <f t="shared" si="699"/>
        <v>0</v>
      </c>
      <c r="IE185" s="331">
        <f t="shared" si="700"/>
        <v>0</v>
      </c>
      <c r="IF185" s="331">
        <f t="shared" si="701"/>
        <v>0</v>
      </c>
      <c r="IG185" s="331">
        <f t="shared" si="702"/>
        <v>0</v>
      </c>
      <c r="IH185" s="331">
        <f t="shared" si="703"/>
        <v>0</v>
      </c>
      <c r="II185" s="331">
        <f t="shared" si="704"/>
        <v>0</v>
      </c>
      <c r="IJ185" s="331">
        <f t="shared" si="705"/>
        <v>0</v>
      </c>
      <c r="IK185" s="329"/>
    </row>
    <row r="186" spans="2:245" x14ac:dyDescent="0.3">
      <c r="B186" s="325">
        <f t="shared" si="489"/>
        <v>0</v>
      </c>
      <c r="C186" s="325">
        <v>88</v>
      </c>
      <c r="D186" s="330" t="e">
        <f t="shared" si="490"/>
        <v>#N/A</v>
      </c>
      <c r="E186" s="330" t="e">
        <f t="shared" si="491"/>
        <v>#N/A</v>
      </c>
      <c r="F186" s="330" t="e">
        <f t="shared" si="492"/>
        <v>#N/A</v>
      </c>
      <c r="G186" s="386" t="e">
        <f t="shared" si="537"/>
        <v>#N/A</v>
      </c>
      <c r="H186" s="386" t="e">
        <f t="shared" si="493"/>
        <v>#N/A</v>
      </c>
      <c r="I186" s="330"/>
      <c r="J186" s="331">
        <f t="shared" si="538"/>
        <v>0</v>
      </c>
      <c r="K186" s="325" t="e">
        <f t="shared" si="539"/>
        <v>#N/A</v>
      </c>
      <c r="L186" s="325">
        <f t="shared" si="540"/>
        <v>0</v>
      </c>
      <c r="M186" s="325">
        <f t="shared" si="541"/>
        <v>1</v>
      </c>
      <c r="N186" s="334">
        <f t="shared" si="494"/>
        <v>2235.1999999999998</v>
      </c>
      <c r="O186" s="325">
        <f t="shared" si="542"/>
        <v>0</v>
      </c>
      <c r="P186" s="325">
        <f t="shared" si="543"/>
        <v>0</v>
      </c>
      <c r="Q186" s="325">
        <f t="shared" si="544"/>
        <v>0</v>
      </c>
      <c r="R186" s="325">
        <f t="shared" si="545"/>
        <v>0</v>
      </c>
      <c r="S186" s="325">
        <f t="shared" si="546"/>
        <v>0</v>
      </c>
      <c r="T186" s="331">
        <f t="shared" si="547"/>
        <v>0</v>
      </c>
      <c r="U186" s="331">
        <f t="shared" si="548"/>
        <v>0</v>
      </c>
      <c r="V186" s="331">
        <f t="shared" si="549"/>
        <v>0</v>
      </c>
      <c r="W186" s="331">
        <f t="shared" si="550"/>
        <v>0</v>
      </c>
      <c r="X186" s="331">
        <f t="shared" si="551"/>
        <v>0</v>
      </c>
      <c r="Y186" s="331">
        <f t="shared" si="552"/>
        <v>0</v>
      </c>
      <c r="Z186" s="331">
        <f t="shared" si="553"/>
        <v>0</v>
      </c>
      <c r="AA186" s="331">
        <f t="shared" si="554"/>
        <v>0</v>
      </c>
      <c r="AB186" s="331">
        <f t="shared" si="555"/>
        <v>0</v>
      </c>
      <c r="AC186" s="331">
        <f t="shared" si="556"/>
        <v>0</v>
      </c>
      <c r="AD186" s="331">
        <f t="shared" si="557"/>
        <v>0</v>
      </c>
      <c r="AE186" s="331">
        <f t="shared" si="558"/>
        <v>0</v>
      </c>
      <c r="AF186" s="331">
        <f t="shared" si="559"/>
        <v>0</v>
      </c>
      <c r="AG186" s="331">
        <f t="shared" si="560"/>
        <v>0</v>
      </c>
      <c r="AH186" s="331">
        <f t="shared" si="561"/>
        <v>0</v>
      </c>
      <c r="AI186" s="329"/>
      <c r="AJ186" s="325"/>
      <c r="AK186" s="325">
        <f t="shared" si="495"/>
        <v>0</v>
      </c>
      <c r="AL186" s="325">
        <v>88</v>
      </c>
      <c r="AM186" s="330" t="e">
        <f t="shared" si="496"/>
        <v>#N/A</v>
      </c>
      <c r="AN186" s="330" t="e">
        <f t="shared" si="497"/>
        <v>#N/A</v>
      </c>
      <c r="AO186" s="330" t="e">
        <f t="shared" si="498"/>
        <v>#N/A</v>
      </c>
      <c r="AP186" s="330" t="e">
        <f t="shared" si="499"/>
        <v>#N/A</v>
      </c>
      <c r="AQ186" s="330" t="e">
        <f t="shared" si="500"/>
        <v>#N/A</v>
      </c>
      <c r="AR186" s="330"/>
      <c r="AS186" s="331">
        <f t="shared" si="562"/>
        <v>0</v>
      </c>
      <c r="AT186" s="325" t="e">
        <f t="shared" si="563"/>
        <v>#N/A</v>
      </c>
      <c r="AU186" s="325">
        <f t="shared" si="564"/>
        <v>0</v>
      </c>
      <c r="AV186" s="325">
        <f t="shared" si="565"/>
        <v>1</v>
      </c>
      <c r="AW186" s="334">
        <f t="shared" si="501"/>
        <v>2235.1999999999998</v>
      </c>
      <c r="AX186" s="325">
        <f t="shared" si="566"/>
        <v>0</v>
      </c>
      <c r="AY186" s="325">
        <f t="shared" si="567"/>
        <v>0</v>
      </c>
      <c r="AZ186" s="325">
        <f t="shared" si="568"/>
        <v>0</v>
      </c>
      <c r="BA186" s="325">
        <f t="shared" si="569"/>
        <v>0</v>
      </c>
      <c r="BB186" s="325">
        <f t="shared" si="570"/>
        <v>0</v>
      </c>
      <c r="BC186" s="331">
        <f t="shared" si="571"/>
        <v>0</v>
      </c>
      <c r="BD186" s="331">
        <f t="shared" si="572"/>
        <v>0</v>
      </c>
      <c r="BE186" s="331">
        <f t="shared" si="573"/>
        <v>0</v>
      </c>
      <c r="BF186" s="331">
        <f t="shared" si="574"/>
        <v>0</v>
      </c>
      <c r="BG186" s="331">
        <f t="shared" si="575"/>
        <v>0</v>
      </c>
      <c r="BH186" s="331">
        <f t="shared" si="576"/>
        <v>0</v>
      </c>
      <c r="BI186" s="331">
        <f t="shared" si="577"/>
        <v>0</v>
      </c>
      <c r="BJ186" s="331">
        <f t="shared" si="578"/>
        <v>0</v>
      </c>
      <c r="BK186" s="331">
        <f t="shared" si="579"/>
        <v>0</v>
      </c>
      <c r="BL186" s="331">
        <f t="shared" si="580"/>
        <v>0</v>
      </c>
      <c r="BM186" s="331">
        <f t="shared" si="581"/>
        <v>0</v>
      </c>
      <c r="BN186" s="331">
        <f t="shared" si="582"/>
        <v>0</v>
      </c>
      <c r="BO186" s="331">
        <f t="shared" si="583"/>
        <v>0</v>
      </c>
      <c r="BP186" s="331">
        <f t="shared" si="584"/>
        <v>0</v>
      </c>
      <c r="BQ186" s="331">
        <f t="shared" si="585"/>
        <v>0</v>
      </c>
      <c r="BR186" s="329"/>
      <c r="BS186" s="325"/>
      <c r="BT186" s="325">
        <f t="shared" si="502"/>
        <v>0</v>
      </c>
      <c r="BU186" s="325">
        <v>88</v>
      </c>
      <c r="BV186" s="330" t="e">
        <f t="shared" si="503"/>
        <v>#N/A</v>
      </c>
      <c r="BW186" s="330" t="e">
        <f t="shared" si="504"/>
        <v>#N/A</v>
      </c>
      <c r="BX186" s="330" t="e">
        <f t="shared" si="505"/>
        <v>#N/A</v>
      </c>
      <c r="BY186" s="330" t="e">
        <f t="shared" si="506"/>
        <v>#N/A</v>
      </c>
      <c r="BZ186" s="330" t="e">
        <f t="shared" si="507"/>
        <v>#N/A</v>
      </c>
      <c r="CA186" s="330"/>
      <c r="CB186" s="331">
        <f t="shared" si="586"/>
        <v>0</v>
      </c>
      <c r="CC186" s="325" t="e">
        <f t="shared" si="587"/>
        <v>#N/A</v>
      </c>
      <c r="CD186" s="325">
        <f t="shared" si="588"/>
        <v>0</v>
      </c>
      <c r="CE186" s="325">
        <f t="shared" si="589"/>
        <v>1</v>
      </c>
      <c r="CF186" s="334">
        <f t="shared" si="508"/>
        <v>2235.1999999999998</v>
      </c>
      <c r="CG186" s="325">
        <f t="shared" si="590"/>
        <v>0</v>
      </c>
      <c r="CH186" s="325">
        <f t="shared" si="591"/>
        <v>0</v>
      </c>
      <c r="CI186" s="325">
        <f t="shared" si="592"/>
        <v>0</v>
      </c>
      <c r="CJ186" s="325">
        <f t="shared" si="593"/>
        <v>0</v>
      </c>
      <c r="CK186" s="325">
        <f t="shared" si="594"/>
        <v>0</v>
      </c>
      <c r="CL186" s="331">
        <f t="shared" si="595"/>
        <v>0</v>
      </c>
      <c r="CM186" s="331">
        <f t="shared" si="596"/>
        <v>0</v>
      </c>
      <c r="CN186" s="331">
        <f t="shared" si="597"/>
        <v>0</v>
      </c>
      <c r="CO186" s="331">
        <f t="shared" si="598"/>
        <v>0</v>
      </c>
      <c r="CP186" s="331">
        <f t="shared" si="599"/>
        <v>0</v>
      </c>
      <c r="CQ186" s="331">
        <f t="shared" si="600"/>
        <v>0</v>
      </c>
      <c r="CR186" s="331">
        <f t="shared" si="601"/>
        <v>0</v>
      </c>
      <c r="CS186" s="331">
        <f t="shared" si="602"/>
        <v>0</v>
      </c>
      <c r="CT186" s="331">
        <f t="shared" si="603"/>
        <v>0</v>
      </c>
      <c r="CU186" s="331">
        <f t="shared" si="604"/>
        <v>0</v>
      </c>
      <c r="CV186" s="331">
        <f t="shared" si="605"/>
        <v>0</v>
      </c>
      <c r="CW186" s="331">
        <f t="shared" si="606"/>
        <v>0</v>
      </c>
      <c r="CX186" s="331">
        <f t="shared" si="607"/>
        <v>0</v>
      </c>
      <c r="CY186" s="331">
        <f t="shared" si="608"/>
        <v>0</v>
      </c>
      <c r="CZ186" s="331">
        <f t="shared" si="609"/>
        <v>0</v>
      </c>
      <c r="DA186" s="329"/>
      <c r="DB186" s="325"/>
      <c r="DC186" s="325">
        <f t="shared" si="509"/>
        <v>0</v>
      </c>
      <c r="DD186" s="325">
        <v>88</v>
      </c>
      <c r="DE186" s="330" t="e">
        <f t="shared" si="510"/>
        <v>#N/A</v>
      </c>
      <c r="DF186" s="330" t="e">
        <f t="shared" si="511"/>
        <v>#N/A</v>
      </c>
      <c r="DG186" s="330" t="e">
        <f t="shared" si="512"/>
        <v>#N/A</v>
      </c>
      <c r="DH186" s="330" t="e">
        <f t="shared" si="513"/>
        <v>#N/A</v>
      </c>
      <c r="DI186" s="330" t="e">
        <f t="shared" si="514"/>
        <v>#N/A</v>
      </c>
      <c r="DJ186" s="330"/>
      <c r="DK186" s="331">
        <f t="shared" si="610"/>
        <v>0</v>
      </c>
      <c r="DL186" s="325" t="e">
        <f t="shared" si="611"/>
        <v>#N/A</v>
      </c>
      <c r="DM186" s="325">
        <f t="shared" si="612"/>
        <v>0</v>
      </c>
      <c r="DN186" s="325">
        <f t="shared" si="613"/>
        <v>1</v>
      </c>
      <c r="DO186" s="334">
        <f t="shared" si="515"/>
        <v>2235.1999999999998</v>
      </c>
      <c r="DP186" s="325">
        <f t="shared" si="614"/>
        <v>0</v>
      </c>
      <c r="DQ186" s="325">
        <f t="shared" si="615"/>
        <v>0</v>
      </c>
      <c r="DR186" s="325">
        <f t="shared" si="616"/>
        <v>0</v>
      </c>
      <c r="DS186" s="325">
        <f t="shared" si="617"/>
        <v>0</v>
      </c>
      <c r="DT186" s="325">
        <f t="shared" si="618"/>
        <v>0</v>
      </c>
      <c r="DU186" s="331">
        <f t="shared" si="619"/>
        <v>0</v>
      </c>
      <c r="DV186" s="331">
        <f t="shared" si="620"/>
        <v>0</v>
      </c>
      <c r="DW186" s="331">
        <f t="shared" si="621"/>
        <v>0</v>
      </c>
      <c r="DX186" s="331">
        <f t="shared" si="622"/>
        <v>0</v>
      </c>
      <c r="DY186" s="331">
        <f t="shared" si="623"/>
        <v>0</v>
      </c>
      <c r="DZ186" s="331">
        <f t="shared" si="624"/>
        <v>0</v>
      </c>
      <c r="EA186" s="331">
        <f t="shared" si="625"/>
        <v>0</v>
      </c>
      <c r="EB186" s="331">
        <f t="shared" si="626"/>
        <v>0</v>
      </c>
      <c r="EC186" s="331">
        <f t="shared" si="627"/>
        <v>0</v>
      </c>
      <c r="ED186" s="331">
        <f t="shared" si="628"/>
        <v>0</v>
      </c>
      <c r="EE186" s="331">
        <f t="shared" si="629"/>
        <v>0</v>
      </c>
      <c r="EF186" s="331">
        <f t="shared" si="630"/>
        <v>0</v>
      </c>
      <c r="EG186" s="331">
        <f t="shared" si="631"/>
        <v>0</v>
      </c>
      <c r="EH186" s="331">
        <f t="shared" si="632"/>
        <v>0</v>
      </c>
      <c r="EI186" s="331">
        <f t="shared" si="633"/>
        <v>0</v>
      </c>
      <c r="EJ186" s="329"/>
      <c r="EK186" s="325"/>
      <c r="EL186" s="325">
        <f t="shared" si="516"/>
        <v>0</v>
      </c>
      <c r="EM186" s="325">
        <v>88</v>
      </c>
      <c r="EN186" s="330" t="e">
        <f t="shared" si="517"/>
        <v>#N/A</v>
      </c>
      <c r="EO186" s="330" t="e">
        <f t="shared" si="518"/>
        <v>#N/A</v>
      </c>
      <c r="EP186" s="330" t="e">
        <f t="shared" si="519"/>
        <v>#N/A</v>
      </c>
      <c r="EQ186" s="330" t="e">
        <f t="shared" si="520"/>
        <v>#N/A</v>
      </c>
      <c r="ER186" s="330" t="e">
        <f t="shared" si="521"/>
        <v>#N/A</v>
      </c>
      <c r="ES186" s="330"/>
      <c r="ET186" s="331">
        <f t="shared" si="634"/>
        <v>0</v>
      </c>
      <c r="EU186" s="325" t="e">
        <f t="shared" si="635"/>
        <v>#N/A</v>
      </c>
      <c r="EV186" s="325">
        <f t="shared" si="636"/>
        <v>0</v>
      </c>
      <c r="EW186" s="325">
        <f t="shared" si="637"/>
        <v>1</v>
      </c>
      <c r="EX186" s="334">
        <f t="shared" si="522"/>
        <v>2235.1999999999998</v>
      </c>
      <c r="EY186" s="325">
        <f t="shared" si="638"/>
        <v>0</v>
      </c>
      <c r="EZ186" s="325">
        <f t="shared" si="639"/>
        <v>0</v>
      </c>
      <c r="FA186" s="325">
        <f t="shared" si="640"/>
        <v>0</v>
      </c>
      <c r="FB186" s="325">
        <f t="shared" si="641"/>
        <v>0</v>
      </c>
      <c r="FC186" s="325">
        <f t="shared" si="642"/>
        <v>0</v>
      </c>
      <c r="FD186" s="331">
        <f t="shared" si="643"/>
        <v>0</v>
      </c>
      <c r="FE186" s="331">
        <f t="shared" si="644"/>
        <v>0</v>
      </c>
      <c r="FF186" s="331">
        <f t="shared" si="645"/>
        <v>0</v>
      </c>
      <c r="FG186" s="331">
        <f t="shared" si="646"/>
        <v>0</v>
      </c>
      <c r="FH186" s="331">
        <f t="shared" si="647"/>
        <v>0</v>
      </c>
      <c r="FI186" s="331">
        <f t="shared" si="648"/>
        <v>0</v>
      </c>
      <c r="FJ186" s="331">
        <f t="shared" si="649"/>
        <v>0</v>
      </c>
      <c r="FK186" s="331">
        <f t="shared" si="650"/>
        <v>0</v>
      </c>
      <c r="FL186" s="331">
        <f t="shared" si="651"/>
        <v>0</v>
      </c>
      <c r="FM186" s="331">
        <f t="shared" si="652"/>
        <v>0</v>
      </c>
      <c r="FN186" s="331">
        <f t="shared" si="653"/>
        <v>0</v>
      </c>
      <c r="FO186" s="331">
        <f t="shared" si="654"/>
        <v>0</v>
      </c>
      <c r="FP186" s="331">
        <f t="shared" si="655"/>
        <v>0</v>
      </c>
      <c r="FQ186" s="331">
        <f t="shared" si="656"/>
        <v>0</v>
      </c>
      <c r="FR186" s="331">
        <f t="shared" si="657"/>
        <v>0</v>
      </c>
      <c r="FS186" s="329"/>
      <c r="FT186" s="325"/>
      <c r="FU186" s="325">
        <f t="shared" si="523"/>
        <v>0</v>
      </c>
      <c r="FV186" s="325">
        <v>88</v>
      </c>
      <c r="FW186" s="330" t="e">
        <f t="shared" si="524"/>
        <v>#N/A</v>
      </c>
      <c r="FX186" s="330" t="e">
        <f t="shared" si="525"/>
        <v>#N/A</v>
      </c>
      <c r="FY186" s="330" t="e">
        <f t="shared" si="526"/>
        <v>#N/A</v>
      </c>
      <c r="FZ186" s="330" t="e">
        <f t="shared" si="527"/>
        <v>#N/A</v>
      </c>
      <c r="GA186" s="330" t="e">
        <f t="shared" si="528"/>
        <v>#N/A</v>
      </c>
      <c r="GB186" s="330"/>
      <c r="GC186" s="331">
        <f t="shared" si="658"/>
        <v>0</v>
      </c>
      <c r="GD186" s="325" t="e">
        <f t="shared" si="659"/>
        <v>#N/A</v>
      </c>
      <c r="GE186" s="325">
        <f t="shared" si="660"/>
        <v>0</v>
      </c>
      <c r="GF186" s="325">
        <f t="shared" si="661"/>
        <v>1</v>
      </c>
      <c r="GG186" s="334">
        <f t="shared" si="529"/>
        <v>2235.1999999999998</v>
      </c>
      <c r="GH186" s="325">
        <f t="shared" si="662"/>
        <v>0</v>
      </c>
      <c r="GI186" s="325">
        <f t="shared" si="663"/>
        <v>0</v>
      </c>
      <c r="GJ186" s="325">
        <f t="shared" si="664"/>
        <v>0</v>
      </c>
      <c r="GK186" s="325">
        <f t="shared" si="665"/>
        <v>0</v>
      </c>
      <c r="GL186" s="325">
        <f t="shared" si="666"/>
        <v>0</v>
      </c>
      <c r="GM186" s="331">
        <f t="shared" si="667"/>
        <v>0</v>
      </c>
      <c r="GN186" s="331">
        <f t="shared" si="668"/>
        <v>0</v>
      </c>
      <c r="GO186" s="331">
        <f t="shared" si="669"/>
        <v>0</v>
      </c>
      <c r="GP186" s="331">
        <f t="shared" si="670"/>
        <v>0</v>
      </c>
      <c r="GQ186" s="331">
        <f t="shared" si="671"/>
        <v>0</v>
      </c>
      <c r="GR186" s="331">
        <f t="shared" si="672"/>
        <v>0</v>
      </c>
      <c r="GS186" s="331">
        <f t="shared" si="673"/>
        <v>0</v>
      </c>
      <c r="GT186" s="331">
        <f t="shared" si="674"/>
        <v>0</v>
      </c>
      <c r="GU186" s="331">
        <f t="shared" si="675"/>
        <v>0</v>
      </c>
      <c r="GV186" s="331">
        <f t="shared" si="676"/>
        <v>0</v>
      </c>
      <c r="GW186" s="331">
        <f t="shared" si="677"/>
        <v>0</v>
      </c>
      <c r="GX186" s="331">
        <f t="shared" si="678"/>
        <v>0</v>
      </c>
      <c r="GY186" s="331">
        <f t="shared" si="679"/>
        <v>0</v>
      </c>
      <c r="GZ186" s="331">
        <f t="shared" si="680"/>
        <v>0</v>
      </c>
      <c r="HA186" s="331">
        <f t="shared" si="681"/>
        <v>0</v>
      </c>
      <c r="HB186" s="329"/>
      <c r="HC186" s="325"/>
      <c r="HD186" s="325">
        <f t="shared" si="530"/>
        <v>0</v>
      </c>
      <c r="HE186" s="325">
        <v>88</v>
      </c>
      <c r="HF186" s="330" t="e">
        <f t="shared" si="531"/>
        <v>#N/A</v>
      </c>
      <c r="HG186" s="330" t="e">
        <f t="shared" si="532"/>
        <v>#N/A</v>
      </c>
      <c r="HH186" s="330" t="e">
        <f t="shared" si="533"/>
        <v>#N/A</v>
      </c>
      <c r="HI186" s="330" t="e">
        <f t="shared" si="534"/>
        <v>#N/A</v>
      </c>
      <c r="HJ186" s="330" t="e">
        <f t="shared" si="535"/>
        <v>#N/A</v>
      </c>
      <c r="HK186" s="330"/>
      <c r="HL186" s="331">
        <f t="shared" si="682"/>
        <v>0</v>
      </c>
      <c r="HM186" s="325" t="e">
        <f t="shared" si="683"/>
        <v>#N/A</v>
      </c>
      <c r="HN186" s="325">
        <f t="shared" si="684"/>
        <v>0</v>
      </c>
      <c r="HO186" s="325">
        <f t="shared" si="685"/>
        <v>1</v>
      </c>
      <c r="HP186" s="334">
        <f t="shared" si="536"/>
        <v>2235.1999999999998</v>
      </c>
      <c r="HQ186" s="325">
        <f t="shared" si="686"/>
        <v>0</v>
      </c>
      <c r="HR186" s="325">
        <f t="shared" si="687"/>
        <v>0</v>
      </c>
      <c r="HS186" s="325">
        <f t="shared" si="688"/>
        <v>0</v>
      </c>
      <c r="HT186" s="325">
        <f t="shared" si="689"/>
        <v>0</v>
      </c>
      <c r="HU186" s="325">
        <f t="shared" si="690"/>
        <v>0</v>
      </c>
      <c r="HV186" s="331">
        <f t="shared" si="691"/>
        <v>0</v>
      </c>
      <c r="HW186" s="331">
        <f t="shared" si="692"/>
        <v>0</v>
      </c>
      <c r="HX186" s="331">
        <f t="shared" si="693"/>
        <v>0</v>
      </c>
      <c r="HY186" s="331">
        <f t="shared" si="694"/>
        <v>0</v>
      </c>
      <c r="HZ186" s="331">
        <f t="shared" si="695"/>
        <v>0</v>
      </c>
      <c r="IA186" s="331">
        <f t="shared" si="696"/>
        <v>0</v>
      </c>
      <c r="IB186" s="331">
        <f t="shared" si="697"/>
        <v>0</v>
      </c>
      <c r="IC186" s="331">
        <f t="shared" si="698"/>
        <v>0</v>
      </c>
      <c r="ID186" s="331">
        <f t="shared" si="699"/>
        <v>0</v>
      </c>
      <c r="IE186" s="331">
        <f t="shared" si="700"/>
        <v>0</v>
      </c>
      <c r="IF186" s="331">
        <f t="shared" si="701"/>
        <v>0</v>
      </c>
      <c r="IG186" s="331">
        <f t="shared" si="702"/>
        <v>0</v>
      </c>
      <c r="IH186" s="331">
        <f t="shared" si="703"/>
        <v>0</v>
      </c>
      <c r="II186" s="331">
        <f t="shared" si="704"/>
        <v>0</v>
      </c>
      <c r="IJ186" s="331">
        <f t="shared" si="705"/>
        <v>0</v>
      </c>
      <c r="IK186" s="329"/>
    </row>
    <row r="187" spans="2:245" x14ac:dyDescent="0.3">
      <c r="B187" s="325">
        <f t="shared" si="489"/>
        <v>0</v>
      </c>
      <c r="C187" s="325">
        <v>89</v>
      </c>
      <c r="D187" s="330" t="e">
        <f t="shared" si="490"/>
        <v>#N/A</v>
      </c>
      <c r="E187" s="330" t="e">
        <f t="shared" si="491"/>
        <v>#N/A</v>
      </c>
      <c r="F187" s="330" t="e">
        <f t="shared" si="492"/>
        <v>#N/A</v>
      </c>
      <c r="G187" s="386" t="e">
        <f t="shared" si="537"/>
        <v>#N/A</v>
      </c>
      <c r="H187" s="386" t="e">
        <f t="shared" si="493"/>
        <v>#N/A</v>
      </c>
      <c r="I187" s="330"/>
      <c r="J187" s="331">
        <f t="shared" si="538"/>
        <v>0</v>
      </c>
      <c r="K187" s="325" t="e">
        <f t="shared" si="539"/>
        <v>#N/A</v>
      </c>
      <c r="L187" s="325">
        <f t="shared" si="540"/>
        <v>0</v>
      </c>
      <c r="M187" s="325">
        <f t="shared" si="541"/>
        <v>1</v>
      </c>
      <c r="N187" s="334">
        <f t="shared" si="494"/>
        <v>2260.6</v>
      </c>
      <c r="O187" s="325">
        <f t="shared" si="542"/>
        <v>0</v>
      </c>
      <c r="P187" s="325">
        <f t="shared" si="543"/>
        <v>0</v>
      </c>
      <c r="Q187" s="325">
        <f t="shared" si="544"/>
        <v>0</v>
      </c>
      <c r="R187" s="325">
        <f t="shared" si="545"/>
        <v>0</v>
      </c>
      <c r="S187" s="325">
        <f t="shared" si="546"/>
        <v>0</v>
      </c>
      <c r="T187" s="331">
        <f t="shared" si="547"/>
        <v>0</v>
      </c>
      <c r="U187" s="331">
        <f t="shared" si="548"/>
        <v>0</v>
      </c>
      <c r="V187" s="331">
        <f t="shared" si="549"/>
        <v>0</v>
      </c>
      <c r="W187" s="331">
        <f t="shared" si="550"/>
        <v>0</v>
      </c>
      <c r="X187" s="331">
        <f t="shared" si="551"/>
        <v>0</v>
      </c>
      <c r="Y187" s="331">
        <f t="shared" si="552"/>
        <v>0</v>
      </c>
      <c r="Z187" s="331">
        <f t="shared" si="553"/>
        <v>0</v>
      </c>
      <c r="AA187" s="331">
        <f t="shared" si="554"/>
        <v>0</v>
      </c>
      <c r="AB187" s="331">
        <f t="shared" si="555"/>
        <v>0</v>
      </c>
      <c r="AC187" s="331">
        <f t="shared" si="556"/>
        <v>0</v>
      </c>
      <c r="AD187" s="331">
        <f t="shared" si="557"/>
        <v>0</v>
      </c>
      <c r="AE187" s="331">
        <f t="shared" si="558"/>
        <v>0</v>
      </c>
      <c r="AF187" s="331">
        <f t="shared" si="559"/>
        <v>0</v>
      </c>
      <c r="AG187" s="331">
        <f t="shared" si="560"/>
        <v>0</v>
      </c>
      <c r="AH187" s="331">
        <f t="shared" si="561"/>
        <v>0</v>
      </c>
      <c r="AI187" s="329"/>
      <c r="AJ187" s="325"/>
      <c r="AK187" s="325">
        <f t="shared" si="495"/>
        <v>0</v>
      </c>
      <c r="AL187" s="325">
        <v>89</v>
      </c>
      <c r="AM187" s="330" t="e">
        <f t="shared" si="496"/>
        <v>#N/A</v>
      </c>
      <c r="AN187" s="330" t="e">
        <f t="shared" si="497"/>
        <v>#N/A</v>
      </c>
      <c r="AO187" s="330" t="e">
        <f t="shared" si="498"/>
        <v>#N/A</v>
      </c>
      <c r="AP187" s="330" t="e">
        <f t="shared" si="499"/>
        <v>#N/A</v>
      </c>
      <c r="AQ187" s="330" t="e">
        <f t="shared" si="500"/>
        <v>#N/A</v>
      </c>
      <c r="AR187" s="330"/>
      <c r="AS187" s="331">
        <f t="shared" si="562"/>
        <v>0</v>
      </c>
      <c r="AT187" s="325" t="e">
        <f t="shared" si="563"/>
        <v>#N/A</v>
      </c>
      <c r="AU187" s="325">
        <f t="shared" si="564"/>
        <v>0</v>
      </c>
      <c r="AV187" s="325">
        <f t="shared" si="565"/>
        <v>1</v>
      </c>
      <c r="AW187" s="334">
        <f t="shared" si="501"/>
        <v>2260.6</v>
      </c>
      <c r="AX187" s="325">
        <f t="shared" si="566"/>
        <v>0</v>
      </c>
      <c r="AY187" s="325">
        <f t="shared" si="567"/>
        <v>0</v>
      </c>
      <c r="AZ187" s="325">
        <f t="shared" si="568"/>
        <v>0</v>
      </c>
      <c r="BA187" s="325">
        <f t="shared" si="569"/>
        <v>0</v>
      </c>
      <c r="BB187" s="325">
        <f t="shared" si="570"/>
        <v>0</v>
      </c>
      <c r="BC187" s="331">
        <f t="shared" si="571"/>
        <v>0</v>
      </c>
      <c r="BD187" s="331">
        <f t="shared" si="572"/>
        <v>0</v>
      </c>
      <c r="BE187" s="331">
        <f t="shared" si="573"/>
        <v>0</v>
      </c>
      <c r="BF187" s="331">
        <f t="shared" si="574"/>
        <v>0</v>
      </c>
      <c r="BG187" s="331">
        <f t="shared" si="575"/>
        <v>0</v>
      </c>
      <c r="BH187" s="331">
        <f t="shared" si="576"/>
        <v>0</v>
      </c>
      <c r="BI187" s="331">
        <f t="shared" si="577"/>
        <v>0</v>
      </c>
      <c r="BJ187" s="331">
        <f t="shared" si="578"/>
        <v>0</v>
      </c>
      <c r="BK187" s="331">
        <f t="shared" si="579"/>
        <v>0</v>
      </c>
      <c r="BL187" s="331">
        <f t="shared" si="580"/>
        <v>0</v>
      </c>
      <c r="BM187" s="331">
        <f t="shared" si="581"/>
        <v>0</v>
      </c>
      <c r="BN187" s="331">
        <f t="shared" si="582"/>
        <v>0</v>
      </c>
      <c r="BO187" s="331">
        <f t="shared" si="583"/>
        <v>0</v>
      </c>
      <c r="BP187" s="331">
        <f t="shared" si="584"/>
        <v>0</v>
      </c>
      <c r="BQ187" s="331">
        <f t="shared" si="585"/>
        <v>0</v>
      </c>
      <c r="BR187" s="329"/>
      <c r="BS187" s="325"/>
      <c r="BT187" s="325">
        <f t="shared" si="502"/>
        <v>0</v>
      </c>
      <c r="BU187" s="325">
        <v>89</v>
      </c>
      <c r="BV187" s="330" t="e">
        <f t="shared" si="503"/>
        <v>#N/A</v>
      </c>
      <c r="BW187" s="330" t="e">
        <f t="shared" si="504"/>
        <v>#N/A</v>
      </c>
      <c r="BX187" s="330" t="e">
        <f t="shared" si="505"/>
        <v>#N/A</v>
      </c>
      <c r="BY187" s="330" t="e">
        <f t="shared" si="506"/>
        <v>#N/A</v>
      </c>
      <c r="BZ187" s="330" t="e">
        <f t="shared" si="507"/>
        <v>#N/A</v>
      </c>
      <c r="CA187" s="330"/>
      <c r="CB187" s="331">
        <f t="shared" si="586"/>
        <v>0</v>
      </c>
      <c r="CC187" s="325" t="e">
        <f t="shared" si="587"/>
        <v>#N/A</v>
      </c>
      <c r="CD187" s="325">
        <f t="shared" si="588"/>
        <v>0</v>
      </c>
      <c r="CE187" s="325">
        <f t="shared" si="589"/>
        <v>1</v>
      </c>
      <c r="CF187" s="334">
        <f t="shared" si="508"/>
        <v>2260.6</v>
      </c>
      <c r="CG187" s="325">
        <f t="shared" si="590"/>
        <v>0</v>
      </c>
      <c r="CH187" s="325">
        <f t="shared" si="591"/>
        <v>0</v>
      </c>
      <c r="CI187" s="325">
        <f t="shared" si="592"/>
        <v>0</v>
      </c>
      <c r="CJ187" s="325">
        <f t="shared" si="593"/>
        <v>0</v>
      </c>
      <c r="CK187" s="325">
        <f t="shared" si="594"/>
        <v>0</v>
      </c>
      <c r="CL187" s="331">
        <f t="shared" si="595"/>
        <v>0</v>
      </c>
      <c r="CM187" s="331">
        <f t="shared" si="596"/>
        <v>0</v>
      </c>
      <c r="CN187" s="331">
        <f t="shared" si="597"/>
        <v>0</v>
      </c>
      <c r="CO187" s="331">
        <f t="shared" si="598"/>
        <v>0</v>
      </c>
      <c r="CP187" s="331">
        <f t="shared" si="599"/>
        <v>0</v>
      </c>
      <c r="CQ187" s="331">
        <f t="shared" si="600"/>
        <v>0</v>
      </c>
      <c r="CR187" s="331">
        <f t="shared" si="601"/>
        <v>0</v>
      </c>
      <c r="CS187" s="331">
        <f t="shared" si="602"/>
        <v>0</v>
      </c>
      <c r="CT187" s="331">
        <f t="shared" si="603"/>
        <v>0</v>
      </c>
      <c r="CU187" s="331">
        <f t="shared" si="604"/>
        <v>0</v>
      </c>
      <c r="CV187" s="331">
        <f t="shared" si="605"/>
        <v>0</v>
      </c>
      <c r="CW187" s="331">
        <f t="shared" si="606"/>
        <v>0</v>
      </c>
      <c r="CX187" s="331">
        <f t="shared" si="607"/>
        <v>0</v>
      </c>
      <c r="CY187" s="331">
        <f t="shared" si="608"/>
        <v>0</v>
      </c>
      <c r="CZ187" s="331">
        <f t="shared" si="609"/>
        <v>0</v>
      </c>
      <c r="DA187" s="329"/>
      <c r="DB187" s="325"/>
      <c r="DC187" s="325">
        <f t="shared" si="509"/>
        <v>0</v>
      </c>
      <c r="DD187" s="325">
        <v>89</v>
      </c>
      <c r="DE187" s="330" t="e">
        <f t="shared" si="510"/>
        <v>#N/A</v>
      </c>
      <c r="DF187" s="330" t="e">
        <f t="shared" si="511"/>
        <v>#N/A</v>
      </c>
      <c r="DG187" s="330" t="e">
        <f t="shared" si="512"/>
        <v>#N/A</v>
      </c>
      <c r="DH187" s="330" t="e">
        <f t="shared" si="513"/>
        <v>#N/A</v>
      </c>
      <c r="DI187" s="330" t="e">
        <f t="shared" si="514"/>
        <v>#N/A</v>
      </c>
      <c r="DJ187" s="330"/>
      <c r="DK187" s="331">
        <f t="shared" si="610"/>
        <v>0</v>
      </c>
      <c r="DL187" s="325" t="e">
        <f t="shared" si="611"/>
        <v>#N/A</v>
      </c>
      <c r="DM187" s="325">
        <f t="shared" si="612"/>
        <v>0</v>
      </c>
      <c r="DN187" s="325">
        <f t="shared" si="613"/>
        <v>1</v>
      </c>
      <c r="DO187" s="334">
        <f t="shared" si="515"/>
        <v>2260.6</v>
      </c>
      <c r="DP187" s="325">
        <f t="shared" si="614"/>
        <v>0</v>
      </c>
      <c r="DQ187" s="325">
        <f t="shared" si="615"/>
        <v>0</v>
      </c>
      <c r="DR187" s="325">
        <f t="shared" si="616"/>
        <v>0</v>
      </c>
      <c r="DS187" s="325">
        <f t="shared" si="617"/>
        <v>0</v>
      </c>
      <c r="DT187" s="325">
        <f t="shared" si="618"/>
        <v>0</v>
      </c>
      <c r="DU187" s="331">
        <f t="shared" si="619"/>
        <v>0</v>
      </c>
      <c r="DV187" s="331">
        <f t="shared" si="620"/>
        <v>0</v>
      </c>
      <c r="DW187" s="331">
        <f t="shared" si="621"/>
        <v>0</v>
      </c>
      <c r="DX187" s="331">
        <f t="shared" si="622"/>
        <v>0</v>
      </c>
      <c r="DY187" s="331">
        <f t="shared" si="623"/>
        <v>0</v>
      </c>
      <c r="DZ187" s="331">
        <f t="shared" si="624"/>
        <v>0</v>
      </c>
      <c r="EA187" s="331">
        <f t="shared" si="625"/>
        <v>0</v>
      </c>
      <c r="EB187" s="331">
        <f t="shared" si="626"/>
        <v>0</v>
      </c>
      <c r="EC187" s="331">
        <f t="shared" si="627"/>
        <v>0</v>
      </c>
      <c r="ED187" s="331">
        <f t="shared" si="628"/>
        <v>0</v>
      </c>
      <c r="EE187" s="331">
        <f t="shared" si="629"/>
        <v>0</v>
      </c>
      <c r="EF187" s="331">
        <f t="shared" si="630"/>
        <v>0</v>
      </c>
      <c r="EG187" s="331">
        <f t="shared" si="631"/>
        <v>0</v>
      </c>
      <c r="EH187" s="331">
        <f t="shared" si="632"/>
        <v>0</v>
      </c>
      <c r="EI187" s="331">
        <f t="shared" si="633"/>
        <v>0</v>
      </c>
      <c r="EJ187" s="329"/>
      <c r="EK187" s="325"/>
      <c r="EL187" s="325">
        <f t="shared" si="516"/>
        <v>0</v>
      </c>
      <c r="EM187" s="325">
        <v>89</v>
      </c>
      <c r="EN187" s="330" t="e">
        <f t="shared" si="517"/>
        <v>#N/A</v>
      </c>
      <c r="EO187" s="330" t="e">
        <f t="shared" si="518"/>
        <v>#N/A</v>
      </c>
      <c r="EP187" s="330" t="e">
        <f t="shared" si="519"/>
        <v>#N/A</v>
      </c>
      <c r="EQ187" s="330" t="e">
        <f t="shared" si="520"/>
        <v>#N/A</v>
      </c>
      <c r="ER187" s="330" t="e">
        <f t="shared" si="521"/>
        <v>#N/A</v>
      </c>
      <c r="ES187" s="330"/>
      <c r="ET187" s="331">
        <f t="shared" si="634"/>
        <v>0</v>
      </c>
      <c r="EU187" s="325" t="e">
        <f t="shared" si="635"/>
        <v>#N/A</v>
      </c>
      <c r="EV187" s="325">
        <f t="shared" si="636"/>
        <v>0</v>
      </c>
      <c r="EW187" s="325">
        <f t="shared" si="637"/>
        <v>1</v>
      </c>
      <c r="EX187" s="334">
        <f t="shared" si="522"/>
        <v>2260.6</v>
      </c>
      <c r="EY187" s="325">
        <f t="shared" si="638"/>
        <v>0</v>
      </c>
      <c r="EZ187" s="325">
        <f t="shared" si="639"/>
        <v>0</v>
      </c>
      <c r="FA187" s="325">
        <f t="shared" si="640"/>
        <v>0</v>
      </c>
      <c r="FB187" s="325">
        <f t="shared" si="641"/>
        <v>0</v>
      </c>
      <c r="FC187" s="325">
        <f t="shared" si="642"/>
        <v>0</v>
      </c>
      <c r="FD187" s="331">
        <f t="shared" si="643"/>
        <v>0</v>
      </c>
      <c r="FE187" s="331">
        <f t="shared" si="644"/>
        <v>0</v>
      </c>
      <c r="FF187" s="331">
        <f t="shared" si="645"/>
        <v>0</v>
      </c>
      <c r="FG187" s="331">
        <f t="shared" si="646"/>
        <v>0</v>
      </c>
      <c r="FH187" s="331">
        <f t="shared" si="647"/>
        <v>0</v>
      </c>
      <c r="FI187" s="331">
        <f t="shared" si="648"/>
        <v>0</v>
      </c>
      <c r="FJ187" s="331">
        <f t="shared" si="649"/>
        <v>0</v>
      </c>
      <c r="FK187" s="331">
        <f t="shared" si="650"/>
        <v>0</v>
      </c>
      <c r="FL187" s="331">
        <f t="shared" si="651"/>
        <v>0</v>
      </c>
      <c r="FM187" s="331">
        <f t="shared" si="652"/>
        <v>0</v>
      </c>
      <c r="FN187" s="331">
        <f t="shared" si="653"/>
        <v>0</v>
      </c>
      <c r="FO187" s="331">
        <f t="shared" si="654"/>
        <v>0</v>
      </c>
      <c r="FP187" s="331">
        <f t="shared" si="655"/>
        <v>0</v>
      </c>
      <c r="FQ187" s="331">
        <f t="shared" si="656"/>
        <v>0</v>
      </c>
      <c r="FR187" s="331">
        <f t="shared" si="657"/>
        <v>0</v>
      </c>
      <c r="FS187" s="329"/>
      <c r="FT187" s="325"/>
      <c r="FU187" s="325">
        <f t="shared" si="523"/>
        <v>0</v>
      </c>
      <c r="FV187" s="325">
        <v>89</v>
      </c>
      <c r="FW187" s="330" t="e">
        <f t="shared" si="524"/>
        <v>#N/A</v>
      </c>
      <c r="FX187" s="330" t="e">
        <f t="shared" si="525"/>
        <v>#N/A</v>
      </c>
      <c r="FY187" s="330" t="e">
        <f t="shared" si="526"/>
        <v>#N/A</v>
      </c>
      <c r="FZ187" s="330" t="e">
        <f t="shared" si="527"/>
        <v>#N/A</v>
      </c>
      <c r="GA187" s="330" t="e">
        <f t="shared" si="528"/>
        <v>#N/A</v>
      </c>
      <c r="GB187" s="330"/>
      <c r="GC187" s="331">
        <f t="shared" si="658"/>
        <v>0</v>
      </c>
      <c r="GD187" s="325" t="e">
        <f t="shared" si="659"/>
        <v>#N/A</v>
      </c>
      <c r="GE187" s="325">
        <f t="shared" si="660"/>
        <v>0</v>
      </c>
      <c r="GF187" s="325">
        <f t="shared" si="661"/>
        <v>1</v>
      </c>
      <c r="GG187" s="334">
        <f t="shared" si="529"/>
        <v>2260.6</v>
      </c>
      <c r="GH187" s="325">
        <f t="shared" si="662"/>
        <v>0</v>
      </c>
      <c r="GI187" s="325">
        <f t="shared" si="663"/>
        <v>0</v>
      </c>
      <c r="GJ187" s="325">
        <f t="shared" si="664"/>
        <v>0</v>
      </c>
      <c r="GK187" s="325">
        <f t="shared" si="665"/>
        <v>0</v>
      </c>
      <c r="GL187" s="325">
        <f t="shared" si="666"/>
        <v>0</v>
      </c>
      <c r="GM187" s="331">
        <f t="shared" si="667"/>
        <v>0</v>
      </c>
      <c r="GN187" s="331">
        <f t="shared" si="668"/>
        <v>0</v>
      </c>
      <c r="GO187" s="331">
        <f t="shared" si="669"/>
        <v>0</v>
      </c>
      <c r="GP187" s="331">
        <f t="shared" si="670"/>
        <v>0</v>
      </c>
      <c r="GQ187" s="331">
        <f t="shared" si="671"/>
        <v>0</v>
      </c>
      <c r="GR187" s="331">
        <f t="shared" si="672"/>
        <v>0</v>
      </c>
      <c r="GS187" s="331">
        <f t="shared" si="673"/>
        <v>0</v>
      </c>
      <c r="GT187" s="331">
        <f t="shared" si="674"/>
        <v>0</v>
      </c>
      <c r="GU187" s="331">
        <f t="shared" si="675"/>
        <v>0</v>
      </c>
      <c r="GV187" s="331">
        <f t="shared" si="676"/>
        <v>0</v>
      </c>
      <c r="GW187" s="331">
        <f t="shared" si="677"/>
        <v>0</v>
      </c>
      <c r="GX187" s="331">
        <f t="shared" si="678"/>
        <v>0</v>
      </c>
      <c r="GY187" s="331">
        <f t="shared" si="679"/>
        <v>0</v>
      </c>
      <c r="GZ187" s="331">
        <f t="shared" si="680"/>
        <v>0</v>
      </c>
      <c r="HA187" s="331">
        <f t="shared" si="681"/>
        <v>0</v>
      </c>
      <c r="HB187" s="329"/>
      <c r="HC187" s="325"/>
      <c r="HD187" s="325">
        <f t="shared" si="530"/>
        <v>0</v>
      </c>
      <c r="HE187" s="325">
        <v>89</v>
      </c>
      <c r="HF187" s="330" t="e">
        <f t="shared" si="531"/>
        <v>#N/A</v>
      </c>
      <c r="HG187" s="330" t="e">
        <f t="shared" si="532"/>
        <v>#N/A</v>
      </c>
      <c r="HH187" s="330" t="e">
        <f t="shared" si="533"/>
        <v>#N/A</v>
      </c>
      <c r="HI187" s="330" t="e">
        <f t="shared" si="534"/>
        <v>#N/A</v>
      </c>
      <c r="HJ187" s="330" t="e">
        <f t="shared" si="535"/>
        <v>#N/A</v>
      </c>
      <c r="HK187" s="330"/>
      <c r="HL187" s="331">
        <f t="shared" si="682"/>
        <v>0</v>
      </c>
      <c r="HM187" s="325" t="e">
        <f t="shared" si="683"/>
        <v>#N/A</v>
      </c>
      <c r="HN187" s="325">
        <f t="shared" si="684"/>
        <v>0</v>
      </c>
      <c r="HO187" s="325">
        <f t="shared" si="685"/>
        <v>1</v>
      </c>
      <c r="HP187" s="334">
        <f t="shared" si="536"/>
        <v>2260.6</v>
      </c>
      <c r="HQ187" s="325">
        <f t="shared" si="686"/>
        <v>0</v>
      </c>
      <c r="HR187" s="325">
        <f t="shared" si="687"/>
        <v>0</v>
      </c>
      <c r="HS187" s="325">
        <f t="shared" si="688"/>
        <v>0</v>
      </c>
      <c r="HT187" s="325">
        <f t="shared" si="689"/>
        <v>0</v>
      </c>
      <c r="HU187" s="325">
        <f t="shared" si="690"/>
        <v>0</v>
      </c>
      <c r="HV187" s="331">
        <f t="shared" si="691"/>
        <v>0</v>
      </c>
      <c r="HW187" s="331">
        <f t="shared" si="692"/>
        <v>0</v>
      </c>
      <c r="HX187" s="331">
        <f t="shared" si="693"/>
        <v>0</v>
      </c>
      <c r="HY187" s="331">
        <f t="shared" si="694"/>
        <v>0</v>
      </c>
      <c r="HZ187" s="331">
        <f t="shared" si="695"/>
        <v>0</v>
      </c>
      <c r="IA187" s="331">
        <f t="shared" si="696"/>
        <v>0</v>
      </c>
      <c r="IB187" s="331">
        <f t="shared" si="697"/>
        <v>0</v>
      </c>
      <c r="IC187" s="331">
        <f t="shared" si="698"/>
        <v>0</v>
      </c>
      <c r="ID187" s="331">
        <f t="shared" si="699"/>
        <v>0</v>
      </c>
      <c r="IE187" s="331">
        <f t="shared" si="700"/>
        <v>0</v>
      </c>
      <c r="IF187" s="331">
        <f t="shared" si="701"/>
        <v>0</v>
      </c>
      <c r="IG187" s="331">
        <f t="shared" si="702"/>
        <v>0</v>
      </c>
      <c r="IH187" s="331">
        <f t="shared" si="703"/>
        <v>0</v>
      </c>
      <c r="II187" s="331">
        <f t="shared" si="704"/>
        <v>0</v>
      </c>
      <c r="IJ187" s="331">
        <f t="shared" si="705"/>
        <v>0</v>
      </c>
      <c r="IK187" s="329"/>
    </row>
    <row r="188" spans="2:245" x14ac:dyDescent="0.3">
      <c r="B188" s="325">
        <f t="shared" si="489"/>
        <v>0</v>
      </c>
      <c r="C188" s="325">
        <v>90</v>
      </c>
      <c r="D188" s="330" t="e">
        <f t="shared" si="490"/>
        <v>#N/A</v>
      </c>
      <c r="E188" s="330" t="e">
        <f t="shared" si="491"/>
        <v>#N/A</v>
      </c>
      <c r="F188" s="330" t="e">
        <f t="shared" si="492"/>
        <v>#N/A</v>
      </c>
      <c r="G188" s="386" t="e">
        <f t="shared" si="537"/>
        <v>#N/A</v>
      </c>
      <c r="H188" s="386" t="e">
        <f t="shared" si="493"/>
        <v>#N/A</v>
      </c>
      <c r="I188" s="330"/>
      <c r="J188" s="331">
        <f t="shared" si="538"/>
        <v>0</v>
      </c>
      <c r="K188" s="325" t="e">
        <f t="shared" si="539"/>
        <v>#N/A</v>
      </c>
      <c r="L188" s="325">
        <f t="shared" si="540"/>
        <v>0</v>
      </c>
      <c r="M188" s="325">
        <f t="shared" si="541"/>
        <v>1</v>
      </c>
      <c r="N188" s="334">
        <f t="shared" si="494"/>
        <v>2286</v>
      </c>
      <c r="O188" s="325">
        <f t="shared" si="542"/>
        <v>0</v>
      </c>
      <c r="P188" s="325">
        <f t="shared" si="543"/>
        <v>0</v>
      </c>
      <c r="Q188" s="325">
        <f t="shared" si="544"/>
        <v>0</v>
      </c>
      <c r="R188" s="325">
        <f t="shared" si="545"/>
        <v>0</v>
      </c>
      <c r="S188" s="325">
        <f t="shared" si="546"/>
        <v>0</v>
      </c>
      <c r="T188" s="331">
        <f t="shared" si="547"/>
        <v>0</v>
      </c>
      <c r="U188" s="331">
        <f t="shared" si="548"/>
        <v>0</v>
      </c>
      <c r="V188" s="331">
        <f t="shared" si="549"/>
        <v>0</v>
      </c>
      <c r="W188" s="331">
        <f t="shared" si="550"/>
        <v>0</v>
      </c>
      <c r="X188" s="331">
        <f t="shared" si="551"/>
        <v>0</v>
      </c>
      <c r="Y188" s="331">
        <f t="shared" si="552"/>
        <v>0</v>
      </c>
      <c r="Z188" s="331">
        <f t="shared" si="553"/>
        <v>0</v>
      </c>
      <c r="AA188" s="331">
        <f t="shared" si="554"/>
        <v>0</v>
      </c>
      <c r="AB188" s="331">
        <f t="shared" si="555"/>
        <v>0</v>
      </c>
      <c r="AC188" s="331">
        <f t="shared" si="556"/>
        <v>0</v>
      </c>
      <c r="AD188" s="331">
        <f t="shared" si="557"/>
        <v>0</v>
      </c>
      <c r="AE188" s="331">
        <f t="shared" si="558"/>
        <v>0</v>
      </c>
      <c r="AF188" s="331">
        <f t="shared" si="559"/>
        <v>0</v>
      </c>
      <c r="AG188" s="331">
        <f t="shared" si="560"/>
        <v>0</v>
      </c>
      <c r="AH188" s="331">
        <f t="shared" si="561"/>
        <v>0</v>
      </c>
      <c r="AI188" s="329"/>
      <c r="AJ188" s="325"/>
      <c r="AK188" s="325">
        <f t="shared" si="495"/>
        <v>0</v>
      </c>
      <c r="AL188" s="325">
        <v>90</v>
      </c>
      <c r="AM188" s="330" t="e">
        <f t="shared" si="496"/>
        <v>#N/A</v>
      </c>
      <c r="AN188" s="330" t="e">
        <f t="shared" si="497"/>
        <v>#N/A</v>
      </c>
      <c r="AO188" s="330" t="e">
        <f t="shared" si="498"/>
        <v>#N/A</v>
      </c>
      <c r="AP188" s="330" t="e">
        <f t="shared" si="499"/>
        <v>#N/A</v>
      </c>
      <c r="AQ188" s="330" t="e">
        <f t="shared" si="500"/>
        <v>#N/A</v>
      </c>
      <c r="AR188" s="330"/>
      <c r="AS188" s="331">
        <f t="shared" si="562"/>
        <v>0</v>
      </c>
      <c r="AT188" s="325" t="e">
        <f t="shared" si="563"/>
        <v>#N/A</v>
      </c>
      <c r="AU188" s="325">
        <f t="shared" si="564"/>
        <v>0</v>
      </c>
      <c r="AV188" s="325">
        <f t="shared" si="565"/>
        <v>1</v>
      </c>
      <c r="AW188" s="334">
        <f t="shared" si="501"/>
        <v>2286</v>
      </c>
      <c r="AX188" s="325">
        <f t="shared" si="566"/>
        <v>0</v>
      </c>
      <c r="AY188" s="325">
        <f t="shared" si="567"/>
        <v>0</v>
      </c>
      <c r="AZ188" s="325">
        <f t="shared" si="568"/>
        <v>0</v>
      </c>
      <c r="BA188" s="325">
        <f t="shared" si="569"/>
        <v>0</v>
      </c>
      <c r="BB188" s="325">
        <f t="shared" si="570"/>
        <v>0</v>
      </c>
      <c r="BC188" s="331">
        <f t="shared" si="571"/>
        <v>0</v>
      </c>
      <c r="BD188" s="331">
        <f t="shared" si="572"/>
        <v>0</v>
      </c>
      <c r="BE188" s="331">
        <f t="shared" si="573"/>
        <v>0</v>
      </c>
      <c r="BF188" s="331">
        <f t="shared" si="574"/>
        <v>0</v>
      </c>
      <c r="BG188" s="331">
        <f t="shared" si="575"/>
        <v>0</v>
      </c>
      <c r="BH188" s="331">
        <f t="shared" si="576"/>
        <v>0</v>
      </c>
      <c r="BI188" s="331">
        <f t="shared" si="577"/>
        <v>0</v>
      </c>
      <c r="BJ188" s="331">
        <f t="shared" si="578"/>
        <v>0</v>
      </c>
      <c r="BK188" s="331">
        <f t="shared" si="579"/>
        <v>0</v>
      </c>
      <c r="BL188" s="331">
        <f t="shared" si="580"/>
        <v>0</v>
      </c>
      <c r="BM188" s="331">
        <f t="shared" si="581"/>
        <v>0</v>
      </c>
      <c r="BN188" s="331">
        <f t="shared" si="582"/>
        <v>0</v>
      </c>
      <c r="BO188" s="331">
        <f t="shared" si="583"/>
        <v>0</v>
      </c>
      <c r="BP188" s="331">
        <f t="shared" si="584"/>
        <v>0</v>
      </c>
      <c r="BQ188" s="331">
        <f t="shared" si="585"/>
        <v>0</v>
      </c>
      <c r="BR188" s="329"/>
      <c r="BS188" s="325"/>
      <c r="BT188" s="325">
        <f t="shared" si="502"/>
        <v>0</v>
      </c>
      <c r="BU188" s="325">
        <v>90</v>
      </c>
      <c r="BV188" s="330" t="e">
        <f t="shared" si="503"/>
        <v>#N/A</v>
      </c>
      <c r="BW188" s="330" t="e">
        <f t="shared" si="504"/>
        <v>#N/A</v>
      </c>
      <c r="BX188" s="330" t="e">
        <f t="shared" si="505"/>
        <v>#N/A</v>
      </c>
      <c r="BY188" s="330" t="e">
        <f t="shared" si="506"/>
        <v>#N/A</v>
      </c>
      <c r="BZ188" s="330" t="e">
        <f t="shared" si="507"/>
        <v>#N/A</v>
      </c>
      <c r="CA188" s="330"/>
      <c r="CB188" s="331">
        <f t="shared" si="586"/>
        <v>0</v>
      </c>
      <c r="CC188" s="325" t="e">
        <f t="shared" si="587"/>
        <v>#N/A</v>
      </c>
      <c r="CD188" s="325">
        <f t="shared" si="588"/>
        <v>0</v>
      </c>
      <c r="CE188" s="325">
        <f t="shared" si="589"/>
        <v>1</v>
      </c>
      <c r="CF188" s="334">
        <f t="shared" si="508"/>
        <v>2286</v>
      </c>
      <c r="CG188" s="325">
        <f t="shared" si="590"/>
        <v>0</v>
      </c>
      <c r="CH188" s="325">
        <f t="shared" si="591"/>
        <v>0</v>
      </c>
      <c r="CI188" s="325">
        <f t="shared" si="592"/>
        <v>0</v>
      </c>
      <c r="CJ188" s="325">
        <f t="shared" si="593"/>
        <v>0</v>
      </c>
      <c r="CK188" s="325">
        <f t="shared" si="594"/>
        <v>0</v>
      </c>
      <c r="CL188" s="331">
        <f t="shared" si="595"/>
        <v>0</v>
      </c>
      <c r="CM188" s="331">
        <f t="shared" si="596"/>
        <v>0</v>
      </c>
      <c r="CN188" s="331">
        <f t="shared" si="597"/>
        <v>0</v>
      </c>
      <c r="CO188" s="331">
        <f t="shared" si="598"/>
        <v>0</v>
      </c>
      <c r="CP188" s="331">
        <f t="shared" si="599"/>
        <v>0</v>
      </c>
      <c r="CQ188" s="331">
        <f t="shared" si="600"/>
        <v>0</v>
      </c>
      <c r="CR188" s="331">
        <f t="shared" si="601"/>
        <v>0</v>
      </c>
      <c r="CS188" s="331">
        <f t="shared" si="602"/>
        <v>0</v>
      </c>
      <c r="CT188" s="331">
        <f t="shared" si="603"/>
        <v>0</v>
      </c>
      <c r="CU188" s="331">
        <f t="shared" si="604"/>
        <v>0</v>
      </c>
      <c r="CV188" s="331">
        <f t="shared" si="605"/>
        <v>0</v>
      </c>
      <c r="CW188" s="331">
        <f t="shared" si="606"/>
        <v>0</v>
      </c>
      <c r="CX188" s="331">
        <f t="shared" si="607"/>
        <v>0</v>
      </c>
      <c r="CY188" s="331">
        <f t="shared" si="608"/>
        <v>0</v>
      </c>
      <c r="CZ188" s="331">
        <f t="shared" si="609"/>
        <v>0</v>
      </c>
      <c r="DA188" s="329"/>
      <c r="DB188" s="325"/>
      <c r="DC188" s="325">
        <f t="shared" si="509"/>
        <v>0</v>
      </c>
      <c r="DD188" s="325">
        <v>90</v>
      </c>
      <c r="DE188" s="330" t="e">
        <f t="shared" si="510"/>
        <v>#N/A</v>
      </c>
      <c r="DF188" s="330" t="e">
        <f t="shared" si="511"/>
        <v>#N/A</v>
      </c>
      <c r="DG188" s="330" t="e">
        <f t="shared" si="512"/>
        <v>#N/A</v>
      </c>
      <c r="DH188" s="330" t="e">
        <f t="shared" si="513"/>
        <v>#N/A</v>
      </c>
      <c r="DI188" s="330" t="e">
        <f t="shared" si="514"/>
        <v>#N/A</v>
      </c>
      <c r="DJ188" s="330"/>
      <c r="DK188" s="331">
        <f t="shared" si="610"/>
        <v>0</v>
      </c>
      <c r="DL188" s="325" t="e">
        <f t="shared" si="611"/>
        <v>#N/A</v>
      </c>
      <c r="DM188" s="325">
        <f t="shared" si="612"/>
        <v>0</v>
      </c>
      <c r="DN188" s="325">
        <f t="shared" si="613"/>
        <v>1</v>
      </c>
      <c r="DO188" s="334">
        <f t="shared" si="515"/>
        <v>2286</v>
      </c>
      <c r="DP188" s="325">
        <f t="shared" si="614"/>
        <v>0</v>
      </c>
      <c r="DQ188" s="325">
        <f t="shared" si="615"/>
        <v>0</v>
      </c>
      <c r="DR188" s="325">
        <f t="shared" si="616"/>
        <v>0</v>
      </c>
      <c r="DS188" s="325">
        <f t="shared" si="617"/>
        <v>0</v>
      </c>
      <c r="DT188" s="325">
        <f t="shared" si="618"/>
        <v>0</v>
      </c>
      <c r="DU188" s="331">
        <f t="shared" si="619"/>
        <v>0</v>
      </c>
      <c r="DV188" s="331">
        <f t="shared" si="620"/>
        <v>0</v>
      </c>
      <c r="DW188" s="331">
        <f t="shared" si="621"/>
        <v>0</v>
      </c>
      <c r="DX188" s="331">
        <f t="shared" si="622"/>
        <v>0</v>
      </c>
      <c r="DY188" s="331">
        <f t="shared" si="623"/>
        <v>0</v>
      </c>
      <c r="DZ188" s="331">
        <f t="shared" si="624"/>
        <v>0</v>
      </c>
      <c r="EA188" s="331">
        <f t="shared" si="625"/>
        <v>0</v>
      </c>
      <c r="EB188" s="331">
        <f t="shared" si="626"/>
        <v>0</v>
      </c>
      <c r="EC188" s="331">
        <f t="shared" si="627"/>
        <v>0</v>
      </c>
      <c r="ED188" s="331">
        <f t="shared" si="628"/>
        <v>0</v>
      </c>
      <c r="EE188" s="331">
        <f t="shared" si="629"/>
        <v>0</v>
      </c>
      <c r="EF188" s="331">
        <f t="shared" si="630"/>
        <v>0</v>
      </c>
      <c r="EG188" s="331">
        <f t="shared" si="631"/>
        <v>0</v>
      </c>
      <c r="EH188" s="331">
        <f t="shared" si="632"/>
        <v>0</v>
      </c>
      <c r="EI188" s="331">
        <f t="shared" si="633"/>
        <v>0</v>
      </c>
      <c r="EJ188" s="329"/>
      <c r="EK188" s="325"/>
      <c r="EL188" s="325">
        <f t="shared" si="516"/>
        <v>0</v>
      </c>
      <c r="EM188" s="325">
        <v>90</v>
      </c>
      <c r="EN188" s="330" t="e">
        <f t="shared" si="517"/>
        <v>#N/A</v>
      </c>
      <c r="EO188" s="330" t="e">
        <f t="shared" si="518"/>
        <v>#N/A</v>
      </c>
      <c r="EP188" s="330" t="e">
        <f t="shared" si="519"/>
        <v>#N/A</v>
      </c>
      <c r="EQ188" s="330" t="e">
        <f t="shared" si="520"/>
        <v>#N/A</v>
      </c>
      <c r="ER188" s="330" t="e">
        <f t="shared" si="521"/>
        <v>#N/A</v>
      </c>
      <c r="ES188" s="330"/>
      <c r="ET188" s="331">
        <f t="shared" si="634"/>
        <v>0</v>
      </c>
      <c r="EU188" s="325" t="e">
        <f t="shared" si="635"/>
        <v>#N/A</v>
      </c>
      <c r="EV188" s="325">
        <f t="shared" si="636"/>
        <v>0</v>
      </c>
      <c r="EW188" s="325">
        <f t="shared" si="637"/>
        <v>1</v>
      </c>
      <c r="EX188" s="334">
        <f t="shared" si="522"/>
        <v>2286</v>
      </c>
      <c r="EY188" s="325">
        <f t="shared" si="638"/>
        <v>0</v>
      </c>
      <c r="EZ188" s="325">
        <f t="shared" si="639"/>
        <v>0</v>
      </c>
      <c r="FA188" s="325">
        <f t="shared" si="640"/>
        <v>0</v>
      </c>
      <c r="FB188" s="325">
        <f t="shared" si="641"/>
        <v>0</v>
      </c>
      <c r="FC188" s="325">
        <f t="shared" si="642"/>
        <v>0</v>
      </c>
      <c r="FD188" s="331">
        <f t="shared" si="643"/>
        <v>0</v>
      </c>
      <c r="FE188" s="331">
        <f t="shared" si="644"/>
        <v>0</v>
      </c>
      <c r="FF188" s="331">
        <f t="shared" si="645"/>
        <v>0</v>
      </c>
      <c r="FG188" s="331">
        <f t="shared" si="646"/>
        <v>0</v>
      </c>
      <c r="FH188" s="331">
        <f t="shared" si="647"/>
        <v>0</v>
      </c>
      <c r="FI188" s="331">
        <f t="shared" si="648"/>
        <v>0</v>
      </c>
      <c r="FJ188" s="331">
        <f t="shared" si="649"/>
        <v>0</v>
      </c>
      <c r="FK188" s="331">
        <f t="shared" si="650"/>
        <v>0</v>
      </c>
      <c r="FL188" s="331">
        <f t="shared" si="651"/>
        <v>0</v>
      </c>
      <c r="FM188" s="331">
        <f t="shared" si="652"/>
        <v>0</v>
      </c>
      <c r="FN188" s="331">
        <f t="shared" si="653"/>
        <v>0</v>
      </c>
      <c r="FO188" s="331">
        <f t="shared" si="654"/>
        <v>0</v>
      </c>
      <c r="FP188" s="331">
        <f t="shared" si="655"/>
        <v>0</v>
      </c>
      <c r="FQ188" s="331">
        <f t="shared" si="656"/>
        <v>0</v>
      </c>
      <c r="FR188" s="331">
        <f t="shared" si="657"/>
        <v>0</v>
      </c>
      <c r="FS188" s="329"/>
      <c r="FT188" s="325"/>
      <c r="FU188" s="325">
        <f t="shared" si="523"/>
        <v>0</v>
      </c>
      <c r="FV188" s="325">
        <v>90</v>
      </c>
      <c r="FW188" s="330" t="e">
        <f t="shared" si="524"/>
        <v>#N/A</v>
      </c>
      <c r="FX188" s="330" t="e">
        <f t="shared" si="525"/>
        <v>#N/A</v>
      </c>
      <c r="FY188" s="330" t="e">
        <f t="shared" si="526"/>
        <v>#N/A</v>
      </c>
      <c r="FZ188" s="330" t="e">
        <f t="shared" si="527"/>
        <v>#N/A</v>
      </c>
      <c r="GA188" s="330" t="e">
        <f t="shared" si="528"/>
        <v>#N/A</v>
      </c>
      <c r="GB188" s="330"/>
      <c r="GC188" s="331">
        <f t="shared" si="658"/>
        <v>0</v>
      </c>
      <c r="GD188" s="325" t="e">
        <f t="shared" si="659"/>
        <v>#N/A</v>
      </c>
      <c r="GE188" s="325">
        <f t="shared" si="660"/>
        <v>0</v>
      </c>
      <c r="GF188" s="325">
        <f t="shared" si="661"/>
        <v>1</v>
      </c>
      <c r="GG188" s="334">
        <f t="shared" si="529"/>
        <v>2286</v>
      </c>
      <c r="GH188" s="325">
        <f t="shared" si="662"/>
        <v>0</v>
      </c>
      <c r="GI188" s="325">
        <f t="shared" si="663"/>
        <v>0</v>
      </c>
      <c r="GJ188" s="325">
        <f t="shared" si="664"/>
        <v>0</v>
      </c>
      <c r="GK188" s="325">
        <f t="shared" si="665"/>
        <v>0</v>
      </c>
      <c r="GL188" s="325">
        <f t="shared" si="666"/>
        <v>0</v>
      </c>
      <c r="GM188" s="331">
        <f t="shared" si="667"/>
        <v>0</v>
      </c>
      <c r="GN188" s="331">
        <f t="shared" si="668"/>
        <v>0</v>
      </c>
      <c r="GO188" s="331">
        <f t="shared" si="669"/>
        <v>0</v>
      </c>
      <c r="GP188" s="331">
        <f t="shared" si="670"/>
        <v>0</v>
      </c>
      <c r="GQ188" s="331">
        <f t="shared" si="671"/>
        <v>0</v>
      </c>
      <c r="GR188" s="331">
        <f t="shared" si="672"/>
        <v>0</v>
      </c>
      <c r="GS188" s="331">
        <f t="shared" si="673"/>
        <v>0</v>
      </c>
      <c r="GT188" s="331">
        <f t="shared" si="674"/>
        <v>0</v>
      </c>
      <c r="GU188" s="331">
        <f t="shared" si="675"/>
        <v>0</v>
      </c>
      <c r="GV188" s="331">
        <f t="shared" si="676"/>
        <v>0</v>
      </c>
      <c r="GW188" s="331">
        <f t="shared" si="677"/>
        <v>0</v>
      </c>
      <c r="GX188" s="331">
        <f t="shared" si="678"/>
        <v>0</v>
      </c>
      <c r="GY188" s="331">
        <f t="shared" si="679"/>
        <v>0</v>
      </c>
      <c r="GZ188" s="331">
        <f t="shared" si="680"/>
        <v>0</v>
      </c>
      <c r="HA188" s="331">
        <f t="shared" si="681"/>
        <v>0</v>
      </c>
      <c r="HB188" s="329"/>
      <c r="HC188" s="325"/>
      <c r="HD188" s="325">
        <f t="shared" si="530"/>
        <v>0</v>
      </c>
      <c r="HE188" s="325">
        <v>90</v>
      </c>
      <c r="HF188" s="330" t="e">
        <f t="shared" si="531"/>
        <v>#N/A</v>
      </c>
      <c r="HG188" s="330" t="e">
        <f t="shared" si="532"/>
        <v>#N/A</v>
      </c>
      <c r="HH188" s="330" t="e">
        <f t="shared" si="533"/>
        <v>#N/A</v>
      </c>
      <c r="HI188" s="330" t="e">
        <f t="shared" si="534"/>
        <v>#N/A</v>
      </c>
      <c r="HJ188" s="330" t="e">
        <f t="shared" si="535"/>
        <v>#N/A</v>
      </c>
      <c r="HK188" s="330"/>
      <c r="HL188" s="331">
        <f t="shared" si="682"/>
        <v>0</v>
      </c>
      <c r="HM188" s="325" t="e">
        <f t="shared" si="683"/>
        <v>#N/A</v>
      </c>
      <c r="HN188" s="325">
        <f t="shared" si="684"/>
        <v>0</v>
      </c>
      <c r="HO188" s="325">
        <f t="shared" si="685"/>
        <v>1</v>
      </c>
      <c r="HP188" s="334">
        <f t="shared" si="536"/>
        <v>2286</v>
      </c>
      <c r="HQ188" s="325">
        <f t="shared" si="686"/>
        <v>0</v>
      </c>
      <c r="HR188" s="325">
        <f t="shared" si="687"/>
        <v>0</v>
      </c>
      <c r="HS188" s="325">
        <f t="shared" si="688"/>
        <v>0</v>
      </c>
      <c r="HT188" s="325">
        <f t="shared" si="689"/>
        <v>0</v>
      </c>
      <c r="HU188" s="325">
        <f t="shared" si="690"/>
        <v>0</v>
      </c>
      <c r="HV188" s="331">
        <f t="shared" si="691"/>
        <v>0</v>
      </c>
      <c r="HW188" s="331">
        <f t="shared" si="692"/>
        <v>0</v>
      </c>
      <c r="HX188" s="331">
        <f t="shared" si="693"/>
        <v>0</v>
      </c>
      <c r="HY188" s="331">
        <f t="shared" si="694"/>
        <v>0</v>
      </c>
      <c r="HZ188" s="331">
        <f t="shared" si="695"/>
        <v>0</v>
      </c>
      <c r="IA188" s="331">
        <f t="shared" si="696"/>
        <v>0</v>
      </c>
      <c r="IB188" s="331">
        <f t="shared" si="697"/>
        <v>0</v>
      </c>
      <c r="IC188" s="331">
        <f t="shared" si="698"/>
        <v>0</v>
      </c>
      <c r="ID188" s="331">
        <f t="shared" si="699"/>
        <v>0</v>
      </c>
      <c r="IE188" s="331">
        <f t="shared" si="700"/>
        <v>0</v>
      </c>
      <c r="IF188" s="331">
        <f t="shared" si="701"/>
        <v>0</v>
      </c>
      <c r="IG188" s="331">
        <f t="shared" si="702"/>
        <v>0</v>
      </c>
      <c r="IH188" s="331">
        <f t="shared" si="703"/>
        <v>0</v>
      </c>
      <c r="II188" s="331">
        <f t="shared" si="704"/>
        <v>0</v>
      </c>
      <c r="IJ188" s="331">
        <f t="shared" si="705"/>
        <v>0</v>
      </c>
      <c r="IK188" s="329"/>
    </row>
    <row r="189" spans="2:245" x14ac:dyDescent="0.3">
      <c r="B189" s="325">
        <f t="shared" si="489"/>
        <v>0</v>
      </c>
      <c r="C189" s="325">
        <v>91</v>
      </c>
      <c r="D189" s="330" t="e">
        <f t="shared" si="490"/>
        <v>#N/A</v>
      </c>
      <c r="E189" s="330" t="e">
        <f t="shared" si="491"/>
        <v>#N/A</v>
      </c>
      <c r="F189" s="330" t="e">
        <f t="shared" si="492"/>
        <v>#N/A</v>
      </c>
      <c r="G189" s="386" t="e">
        <f t="shared" si="537"/>
        <v>#N/A</v>
      </c>
      <c r="H189" s="386" t="e">
        <f t="shared" si="493"/>
        <v>#N/A</v>
      </c>
      <c r="I189" s="330"/>
      <c r="J189" s="331">
        <f t="shared" si="538"/>
        <v>0</v>
      </c>
      <c r="K189" s="325" t="e">
        <f t="shared" si="539"/>
        <v>#N/A</v>
      </c>
      <c r="L189" s="325">
        <f t="shared" si="540"/>
        <v>0</v>
      </c>
      <c r="M189" s="325">
        <f t="shared" si="541"/>
        <v>1</v>
      </c>
      <c r="N189" s="334">
        <f t="shared" si="494"/>
        <v>2311.4</v>
      </c>
      <c r="O189" s="325">
        <f t="shared" si="542"/>
        <v>0</v>
      </c>
      <c r="P189" s="325">
        <f t="shared" si="543"/>
        <v>0</v>
      </c>
      <c r="Q189" s="325">
        <f t="shared" si="544"/>
        <v>0</v>
      </c>
      <c r="R189" s="325">
        <f t="shared" si="545"/>
        <v>0</v>
      </c>
      <c r="S189" s="325">
        <f t="shared" si="546"/>
        <v>0</v>
      </c>
      <c r="T189" s="331">
        <f t="shared" si="547"/>
        <v>0</v>
      </c>
      <c r="U189" s="331">
        <f t="shared" si="548"/>
        <v>0</v>
      </c>
      <c r="V189" s="331">
        <f t="shared" si="549"/>
        <v>0</v>
      </c>
      <c r="W189" s="331">
        <f t="shared" si="550"/>
        <v>0</v>
      </c>
      <c r="X189" s="331">
        <f t="shared" si="551"/>
        <v>0</v>
      </c>
      <c r="Y189" s="331">
        <f t="shared" si="552"/>
        <v>0</v>
      </c>
      <c r="Z189" s="331">
        <f t="shared" si="553"/>
        <v>0</v>
      </c>
      <c r="AA189" s="331">
        <f t="shared" si="554"/>
        <v>0</v>
      </c>
      <c r="AB189" s="331">
        <f t="shared" si="555"/>
        <v>0</v>
      </c>
      <c r="AC189" s="331">
        <f t="shared" si="556"/>
        <v>0</v>
      </c>
      <c r="AD189" s="331">
        <f t="shared" si="557"/>
        <v>0</v>
      </c>
      <c r="AE189" s="331">
        <f t="shared" si="558"/>
        <v>0</v>
      </c>
      <c r="AF189" s="331">
        <f t="shared" si="559"/>
        <v>0</v>
      </c>
      <c r="AG189" s="331">
        <f t="shared" si="560"/>
        <v>0</v>
      </c>
      <c r="AH189" s="331">
        <f t="shared" si="561"/>
        <v>0</v>
      </c>
      <c r="AI189" s="329"/>
      <c r="AJ189" s="325"/>
      <c r="AK189" s="325">
        <f t="shared" si="495"/>
        <v>0</v>
      </c>
      <c r="AL189" s="325">
        <v>91</v>
      </c>
      <c r="AM189" s="330" t="e">
        <f t="shared" si="496"/>
        <v>#N/A</v>
      </c>
      <c r="AN189" s="330" t="e">
        <f t="shared" si="497"/>
        <v>#N/A</v>
      </c>
      <c r="AO189" s="330" t="e">
        <f t="shared" si="498"/>
        <v>#N/A</v>
      </c>
      <c r="AP189" s="330" t="e">
        <f t="shared" si="499"/>
        <v>#N/A</v>
      </c>
      <c r="AQ189" s="330" t="e">
        <f t="shared" si="500"/>
        <v>#N/A</v>
      </c>
      <c r="AR189" s="330"/>
      <c r="AS189" s="331">
        <f t="shared" si="562"/>
        <v>0</v>
      </c>
      <c r="AT189" s="325" t="e">
        <f t="shared" si="563"/>
        <v>#N/A</v>
      </c>
      <c r="AU189" s="325">
        <f t="shared" si="564"/>
        <v>0</v>
      </c>
      <c r="AV189" s="325">
        <f t="shared" si="565"/>
        <v>1</v>
      </c>
      <c r="AW189" s="334">
        <f t="shared" si="501"/>
        <v>2311.4</v>
      </c>
      <c r="AX189" s="325">
        <f t="shared" si="566"/>
        <v>0</v>
      </c>
      <c r="AY189" s="325">
        <f t="shared" si="567"/>
        <v>0</v>
      </c>
      <c r="AZ189" s="325">
        <f t="shared" si="568"/>
        <v>0</v>
      </c>
      <c r="BA189" s="325">
        <f t="shared" si="569"/>
        <v>0</v>
      </c>
      <c r="BB189" s="325">
        <f t="shared" si="570"/>
        <v>0</v>
      </c>
      <c r="BC189" s="331">
        <f t="shared" si="571"/>
        <v>0</v>
      </c>
      <c r="BD189" s="331">
        <f t="shared" si="572"/>
        <v>0</v>
      </c>
      <c r="BE189" s="331">
        <f t="shared" si="573"/>
        <v>0</v>
      </c>
      <c r="BF189" s="331">
        <f t="shared" si="574"/>
        <v>0</v>
      </c>
      <c r="BG189" s="331">
        <f t="shared" si="575"/>
        <v>0</v>
      </c>
      <c r="BH189" s="331">
        <f t="shared" si="576"/>
        <v>0</v>
      </c>
      <c r="BI189" s="331">
        <f t="shared" si="577"/>
        <v>0</v>
      </c>
      <c r="BJ189" s="331">
        <f t="shared" si="578"/>
        <v>0</v>
      </c>
      <c r="BK189" s="331">
        <f t="shared" si="579"/>
        <v>0</v>
      </c>
      <c r="BL189" s="331">
        <f t="shared" si="580"/>
        <v>0</v>
      </c>
      <c r="BM189" s="331">
        <f t="shared" si="581"/>
        <v>0</v>
      </c>
      <c r="BN189" s="331">
        <f t="shared" si="582"/>
        <v>0</v>
      </c>
      <c r="BO189" s="331">
        <f t="shared" si="583"/>
        <v>0</v>
      </c>
      <c r="BP189" s="331">
        <f t="shared" si="584"/>
        <v>0</v>
      </c>
      <c r="BQ189" s="331">
        <f t="shared" si="585"/>
        <v>0</v>
      </c>
      <c r="BR189" s="329"/>
      <c r="BS189" s="325"/>
      <c r="BT189" s="325">
        <f t="shared" si="502"/>
        <v>0</v>
      </c>
      <c r="BU189" s="325">
        <v>91</v>
      </c>
      <c r="BV189" s="330" t="e">
        <f t="shared" si="503"/>
        <v>#N/A</v>
      </c>
      <c r="BW189" s="330" t="e">
        <f t="shared" si="504"/>
        <v>#N/A</v>
      </c>
      <c r="BX189" s="330" t="e">
        <f t="shared" si="505"/>
        <v>#N/A</v>
      </c>
      <c r="BY189" s="330" t="e">
        <f t="shared" si="506"/>
        <v>#N/A</v>
      </c>
      <c r="BZ189" s="330" t="e">
        <f t="shared" si="507"/>
        <v>#N/A</v>
      </c>
      <c r="CA189" s="330"/>
      <c r="CB189" s="331">
        <f t="shared" si="586"/>
        <v>0</v>
      </c>
      <c r="CC189" s="325" t="e">
        <f t="shared" si="587"/>
        <v>#N/A</v>
      </c>
      <c r="CD189" s="325">
        <f t="shared" si="588"/>
        <v>0</v>
      </c>
      <c r="CE189" s="325">
        <f t="shared" si="589"/>
        <v>1</v>
      </c>
      <c r="CF189" s="334">
        <f t="shared" si="508"/>
        <v>2311.4</v>
      </c>
      <c r="CG189" s="325">
        <f t="shared" si="590"/>
        <v>0</v>
      </c>
      <c r="CH189" s="325">
        <f t="shared" si="591"/>
        <v>0</v>
      </c>
      <c r="CI189" s="325">
        <f t="shared" si="592"/>
        <v>0</v>
      </c>
      <c r="CJ189" s="325">
        <f t="shared" si="593"/>
        <v>0</v>
      </c>
      <c r="CK189" s="325">
        <f t="shared" si="594"/>
        <v>0</v>
      </c>
      <c r="CL189" s="331">
        <f t="shared" si="595"/>
        <v>0</v>
      </c>
      <c r="CM189" s="331">
        <f t="shared" si="596"/>
        <v>0</v>
      </c>
      <c r="CN189" s="331">
        <f t="shared" si="597"/>
        <v>0</v>
      </c>
      <c r="CO189" s="331">
        <f t="shared" si="598"/>
        <v>0</v>
      </c>
      <c r="CP189" s="331">
        <f t="shared" si="599"/>
        <v>0</v>
      </c>
      <c r="CQ189" s="331">
        <f t="shared" si="600"/>
        <v>0</v>
      </c>
      <c r="CR189" s="331">
        <f t="shared" si="601"/>
        <v>0</v>
      </c>
      <c r="CS189" s="331">
        <f t="shared" si="602"/>
        <v>0</v>
      </c>
      <c r="CT189" s="331">
        <f t="shared" si="603"/>
        <v>0</v>
      </c>
      <c r="CU189" s="331">
        <f t="shared" si="604"/>
        <v>0</v>
      </c>
      <c r="CV189" s="331">
        <f t="shared" si="605"/>
        <v>0</v>
      </c>
      <c r="CW189" s="331">
        <f t="shared" si="606"/>
        <v>0</v>
      </c>
      <c r="CX189" s="331">
        <f t="shared" si="607"/>
        <v>0</v>
      </c>
      <c r="CY189" s="331">
        <f t="shared" si="608"/>
        <v>0</v>
      </c>
      <c r="CZ189" s="331">
        <f t="shared" si="609"/>
        <v>0</v>
      </c>
      <c r="DA189" s="329"/>
      <c r="DB189" s="325"/>
      <c r="DC189" s="325">
        <f t="shared" si="509"/>
        <v>0</v>
      </c>
      <c r="DD189" s="325">
        <v>91</v>
      </c>
      <c r="DE189" s="330" t="e">
        <f t="shared" si="510"/>
        <v>#N/A</v>
      </c>
      <c r="DF189" s="330" t="e">
        <f t="shared" si="511"/>
        <v>#N/A</v>
      </c>
      <c r="DG189" s="330" t="e">
        <f t="shared" si="512"/>
        <v>#N/A</v>
      </c>
      <c r="DH189" s="330" t="e">
        <f t="shared" si="513"/>
        <v>#N/A</v>
      </c>
      <c r="DI189" s="330" t="e">
        <f t="shared" si="514"/>
        <v>#N/A</v>
      </c>
      <c r="DJ189" s="330"/>
      <c r="DK189" s="331">
        <f t="shared" si="610"/>
        <v>0</v>
      </c>
      <c r="DL189" s="325" t="e">
        <f t="shared" si="611"/>
        <v>#N/A</v>
      </c>
      <c r="DM189" s="325">
        <f t="shared" si="612"/>
        <v>0</v>
      </c>
      <c r="DN189" s="325">
        <f t="shared" si="613"/>
        <v>1</v>
      </c>
      <c r="DO189" s="334">
        <f t="shared" si="515"/>
        <v>2311.4</v>
      </c>
      <c r="DP189" s="325">
        <f t="shared" si="614"/>
        <v>0</v>
      </c>
      <c r="DQ189" s="325">
        <f t="shared" si="615"/>
        <v>0</v>
      </c>
      <c r="DR189" s="325">
        <f t="shared" si="616"/>
        <v>0</v>
      </c>
      <c r="DS189" s="325">
        <f t="shared" si="617"/>
        <v>0</v>
      </c>
      <c r="DT189" s="325">
        <f t="shared" si="618"/>
        <v>0</v>
      </c>
      <c r="DU189" s="331">
        <f t="shared" si="619"/>
        <v>0</v>
      </c>
      <c r="DV189" s="331">
        <f t="shared" si="620"/>
        <v>0</v>
      </c>
      <c r="DW189" s="331">
        <f t="shared" si="621"/>
        <v>0</v>
      </c>
      <c r="DX189" s="331">
        <f t="shared" si="622"/>
        <v>0</v>
      </c>
      <c r="DY189" s="331">
        <f t="shared" si="623"/>
        <v>0</v>
      </c>
      <c r="DZ189" s="331">
        <f t="shared" si="624"/>
        <v>0</v>
      </c>
      <c r="EA189" s="331">
        <f t="shared" si="625"/>
        <v>0</v>
      </c>
      <c r="EB189" s="331">
        <f t="shared" si="626"/>
        <v>0</v>
      </c>
      <c r="EC189" s="331">
        <f t="shared" si="627"/>
        <v>0</v>
      </c>
      <c r="ED189" s="331">
        <f t="shared" si="628"/>
        <v>0</v>
      </c>
      <c r="EE189" s="331">
        <f t="shared" si="629"/>
        <v>0</v>
      </c>
      <c r="EF189" s="331">
        <f t="shared" si="630"/>
        <v>0</v>
      </c>
      <c r="EG189" s="331">
        <f t="shared" si="631"/>
        <v>0</v>
      </c>
      <c r="EH189" s="331">
        <f t="shared" si="632"/>
        <v>0</v>
      </c>
      <c r="EI189" s="331">
        <f t="shared" si="633"/>
        <v>0</v>
      </c>
      <c r="EJ189" s="329"/>
      <c r="EK189" s="325"/>
      <c r="EL189" s="325">
        <f t="shared" si="516"/>
        <v>0</v>
      </c>
      <c r="EM189" s="325">
        <v>91</v>
      </c>
      <c r="EN189" s="330" t="e">
        <f t="shared" si="517"/>
        <v>#N/A</v>
      </c>
      <c r="EO189" s="330" t="e">
        <f t="shared" si="518"/>
        <v>#N/A</v>
      </c>
      <c r="EP189" s="330" t="e">
        <f t="shared" si="519"/>
        <v>#N/A</v>
      </c>
      <c r="EQ189" s="330" t="e">
        <f t="shared" si="520"/>
        <v>#N/A</v>
      </c>
      <c r="ER189" s="330" t="e">
        <f t="shared" si="521"/>
        <v>#N/A</v>
      </c>
      <c r="ES189" s="330"/>
      <c r="ET189" s="331">
        <f t="shared" si="634"/>
        <v>0</v>
      </c>
      <c r="EU189" s="325" t="e">
        <f t="shared" si="635"/>
        <v>#N/A</v>
      </c>
      <c r="EV189" s="325">
        <f t="shared" si="636"/>
        <v>0</v>
      </c>
      <c r="EW189" s="325">
        <f t="shared" si="637"/>
        <v>1</v>
      </c>
      <c r="EX189" s="334">
        <f t="shared" si="522"/>
        <v>2311.4</v>
      </c>
      <c r="EY189" s="325">
        <f t="shared" si="638"/>
        <v>0</v>
      </c>
      <c r="EZ189" s="325">
        <f t="shared" si="639"/>
        <v>0</v>
      </c>
      <c r="FA189" s="325">
        <f t="shared" si="640"/>
        <v>0</v>
      </c>
      <c r="FB189" s="325">
        <f t="shared" si="641"/>
        <v>0</v>
      </c>
      <c r="FC189" s="325">
        <f t="shared" si="642"/>
        <v>0</v>
      </c>
      <c r="FD189" s="331">
        <f t="shared" si="643"/>
        <v>0</v>
      </c>
      <c r="FE189" s="331">
        <f t="shared" si="644"/>
        <v>0</v>
      </c>
      <c r="FF189" s="331">
        <f t="shared" si="645"/>
        <v>0</v>
      </c>
      <c r="FG189" s="331">
        <f t="shared" si="646"/>
        <v>0</v>
      </c>
      <c r="FH189" s="331">
        <f t="shared" si="647"/>
        <v>0</v>
      </c>
      <c r="FI189" s="331">
        <f t="shared" si="648"/>
        <v>0</v>
      </c>
      <c r="FJ189" s="331">
        <f t="shared" si="649"/>
        <v>0</v>
      </c>
      <c r="FK189" s="331">
        <f t="shared" si="650"/>
        <v>0</v>
      </c>
      <c r="FL189" s="331">
        <f t="shared" si="651"/>
        <v>0</v>
      </c>
      <c r="FM189" s="331">
        <f t="shared" si="652"/>
        <v>0</v>
      </c>
      <c r="FN189" s="331">
        <f t="shared" si="653"/>
        <v>0</v>
      </c>
      <c r="FO189" s="331">
        <f t="shared" si="654"/>
        <v>0</v>
      </c>
      <c r="FP189" s="331">
        <f t="shared" si="655"/>
        <v>0</v>
      </c>
      <c r="FQ189" s="331">
        <f t="shared" si="656"/>
        <v>0</v>
      </c>
      <c r="FR189" s="331">
        <f t="shared" si="657"/>
        <v>0</v>
      </c>
      <c r="FS189" s="329"/>
      <c r="FT189" s="325"/>
      <c r="FU189" s="325">
        <f t="shared" si="523"/>
        <v>0</v>
      </c>
      <c r="FV189" s="325">
        <v>91</v>
      </c>
      <c r="FW189" s="330" t="e">
        <f t="shared" si="524"/>
        <v>#N/A</v>
      </c>
      <c r="FX189" s="330" t="e">
        <f t="shared" si="525"/>
        <v>#N/A</v>
      </c>
      <c r="FY189" s="330" t="e">
        <f t="shared" si="526"/>
        <v>#N/A</v>
      </c>
      <c r="FZ189" s="330" t="e">
        <f t="shared" si="527"/>
        <v>#N/A</v>
      </c>
      <c r="GA189" s="330" t="e">
        <f t="shared" si="528"/>
        <v>#N/A</v>
      </c>
      <c r="GB189" s="330"/>
      <c r="GC189" s="331">
        <f t="shared" si="658"/>
        <v>0</v>
      </c>
      <c r="GD189" s="325" t="e">
        <f t="shared" si="659"/>
        <v>#N/A</v>
      </c>
      <c r="GE189" s="325">
        <f t="shared" si="660"/>
        <v>0</v>
      </c>
      <c r="GF189" s="325">
        <f t="shared" si="661"/>
        <v>1</v>
      </c>
      <c r="GG189" s="334">
        <f t="shared" si="529"/>
        <v>2311.4</v>
      </c>
      <c r="GH189" s="325">
        <f t="shared" si="662"/>
        <v>0</v>
      </c>
      <c r="GI189" s="325">
        <f t="shared" si="663"/>
        <v>0</v>
      </c>
      <c r="GJ189" s="325">
        <f t="shared" si="664"/>
        <v>0</v>
      </c>
      <c r="GK189" s="325">
        <f t="shared" si="665"/>
        <v>0</v>
      </c>
      <c r="GL189" s="325">
        <f t="shared" si="666"/>
        <v>0</v>
      </c>
      <c r="GM189" s="331">
        <f t="shared" si="667"/>
        <v>0</v>
      </c>
      <c r="GN189" s="331">
        <f t="shared" si="668"/>
        <v>0</v>
      </c>
      <c r="GO189" s="331">
        <f t="shared" si="669"/>
        <v>0</v>
      </c>
      <c r="GP189" s="331">
        <f t="shared" si="670"/>
        <v>0</v>
      </c>
      <c r="GQ189" s="331">
        <f t="shared" si="671"/>
        <v>0</v>
      </c>
      <c r="GR189" s="331">
        <f t="shared" si="672"/>
        <v>0</v>
      </c>
      <c r="GS189" s="331">
        <f t="shared" si="673"/>
        <v>0</v>
      </c>
      <c r="GT189" s="331">
        <f t="shared" si="674"/>
        <v>0</v>
      </c>
      <c r="GU189" s="331">
        <f t="shared" si="675"/>
        <v>0</v>
      </c>
      <c r="GV189" s="331">
        <f t="shared" si="676"/>
        <v>0</v>
      </c>
      <c r="GW189" s="331">
        <f t="shared" si="677"/>
        <v>0</v>
      </c>
      <c r="GX189" s="331">
        <f t="shared" si="678"/>
        <v>0</v>
      </c>
      <c r="GY189" s="331">
        <f t="shared" si="679"/>
        <v>0</v>
      </c>
      <c r="GZ189" s="331">
        <f t="shared" si="680"/>
        <v>0</v>
      </c>
      <c r="HA189" s="331">
        <f t="shared" si="681"/>
        <v>0</v>
      </c>
      <c r="HB189" s="329"/>
      <c r="HC189" s="325"/>
      <c r="HD189" s="325">
        <f t="shared" si="530"/>
        <v>0</v>
      </c>
      <c r="HE189" s="325">
        <v>91</v>
      </c>
      <c r="HF189" s="330" t="e">
        <f t="shared" si="531"/>
        <v>#N/A</v>
      </c>
      <c r="HG189" s="330" t="e">
        <f t="shared" si="532"/>
        <v>#N/A</v>
      </c>
      <c r="HH189" s="330" t="e">
        <f t="shared" si="533"/>
        <v>#N/A</v>
      </c>
      <c r="HI189" s="330" t="e">
        <f t="shared" si="534"/>
        <v>#N/A</v>
      </c>
      <c r="HJ189" s="330" t="e">
        <f t="shared" si="535"/>
        <v>#N/A</v>
      </c>
      <c r="HK189" s="330"/>
      <c r="HL189" s="331">
        <f t="shared" si="682"/>
        <v>0</v>
      </c>
      <c r="HM189" s="325" t="e">
        <f t="shared" si="683"/>
        <v>#N/A</v>
      </c>
      <c r="HN189" s="325">
        <f t="shared" si="684"/>
        <v>0</v>
      </c>
      <c r="HO189" s="325">
        <f t="shared" si="685"/>
        <v>1</v>
      </c>
      <c r="HP189" s="334">
        <f t="shared" si="536"/>
        <v>2311.4</v>
      </c>
      <c r="HQ189" s="325">
        <f t="shared" si="686"/>
        <v>0</v>
      </c>
      <c r="HR189" s="325">
        <f t="shared" si="687"/>
        <v>0</v>
      </c>
      <c r="HS189" s="325">
        <f t="shared" si="688"/>
        <v>0</v>
      </c>
      <c r="HT189" s="325">
        <f t="shared" si="689"/>
        <v>0</v>
      </c>
      <c r="HU189" s="325">
        <f t="shared" si="690"/>
        <v>0</v>
      </c>
      <c r="HV189" s="331">
        <f t="shared" si="691"/>
        <v>0</v>
      </c>
      <c r="HW189" s="331">
        <f t="shared" si="692"/>
        <v>0</v>
      </c>
      <c r="HX189" s="331">
        <f t="shared" si="693"/>
        <v>0</v>
      </c>
      <c r="HY189" s="331">
        <f t="shared" si="694"/>
        <v>0</v>
      </c>
      <c r="HZ189" s="331">
        <f t="shared" si="695"/>
        <v>0</v>
      </c>
      <c r="IA189" s="331">
        <f t="shared" si="696"/>
        <v>0</v>
      </c>
      <c r="IB189" s="331">
        <f t="shared" si="697"/>
        <v>0</v>
      </c>
      <c r="IC189" s="331">
        <f t="shared" si="698"/>
        <v>0</v>
      </c>
      <c r="ID189" s="331">
        <f t="shared" si="699"/>
        <v>0</v>
      </c>
      <c r="IE189" s="331">
        <f t="shared" si="700"/>
        <v>0</v>
      </c>
      <c r="IF189" s="331">
        <f t="shared" si="701"/>
        <v>0</v>
      </c>
      <c r="IG189" s="331">
        <f t="shared" si="702"/>
        <v>0</v>
      </c>
      <c r="IH189" s="331">
        <f t="shared" si="703"/>
        <v>0</v>
      </c>
      <c r="II189" s="331">
        <f t="shared" si="704"/>
        <v>0</v>
      </c>
      <c r="IJ189" s="331">
        <f t="shared" si="705"/>
        <v>0</v>
      </c>
      <c r="IK189" s="329"/>
    </row>
    <row r="190" spans="2:245" x14ac:dyDescent="0.3">
      <c r="B190" s="325">
        <f t="shared" si="489"/>
        <v>0</v>
      </c>
      <c r="C190" s="325">
        <v>92</v>
      </c>
      <c r="D190" s="330" t="e">
        <f t="shared" si="490"/>
        <v>#N/A</v>
      </c>
      <c r="E190" s="330" t="e">
        <f t="shared" si="491"/>
        <v>#N/A</v>
      </c>
      <c r="F190" s="330" t="e">
        <f t="shared" si="492"/>
        <v>#N/A</v>
      </c>
      <c r="G190" s="386" t="e">
        <f t="shared" si="537"/>
        <v>#N/A</v>
      </c>
      <c r="H190" s="386" t="e">
        <f t="shared" si="493"/>
        <v>#N/A</v>
      </c>
      <c r="I190" s="330"/>
      <c r="J190" s="331">
        <f t="shared" si="538"/>
        <v>0</v>
      </c>
      <c r="K190" s="325" t="e">
        <f t="shared" si="539"/>
        <v>#N/A</v>
      </c>
      <c r="L190" s="325">
        <f t="shared" si="540"/>
        <v>0</v>
      </c>
      <c r="M190" s="325">
        <f t="shared" si="541"/>
        <v>1</v>
      </c>
      <c r="N190" s="334">
        <f t="shared" si="494"/>
        <v>2336.7999999999997</v>
      </c>
      <c r="O190" s="325">
        <f t="shared" si="542"/>
        <v>0</v>
      </c>
      <c r="P190" s="325">
        <f t="shared" si="543"/>
        <v>0</v>
      </c>
      <c r="Q190" s="325">
        <f t="shared" si="544"/>
        <v>0</v>
      </c>
      <c r="R190" s="325">
        <f t="shared" si="545"/>
        <v>0</v>
      </c>
      <c r="S190" s="325">
        <f t="shared" si="546"/>
        <v>0</v>
      </c>
      <c r="T190" s="331">
        <f t="shared" si="547"/>
        <v>0</v>
      </c>
      <c r="U190" s="331">
        <f t="shared" si="548"/>
        <v>0</v>
      </c>
      <c r="V190" s="331">
        <f t="shared" si="549"/>
        <v>0</v>
      </c>
      <c r="W190" s="331">
        <f t="shared" si="550"/>
        <v>0</v>
      </c>
      <c r="X190" s="331">
        <f t="shared" si="551"/>
        <v>0</v>
      </c>
      <c r="Y190" s="331">
        <f t="shared" si="552"/>
        <v>0</v>
      </c>
      <c r="Z190" s="331">
        <f t="shared" si="553"/>
        <v>0</v>
      </c>
      <c r="AA190" s="331">
        <f t="shared" si="554"/>
        <v>0</v>
      </c>
      <c r="AB190" s="331">
        <f t="shared" si="555"/>
        <v>0</v>
      </c>
      <c r="AC190" s="331">
        <f t="shared" si="556"/>
        <v>0</v>
      </c>
      <c r="AD190" s="331">
        <f t="shared" si="557"/>
        <v>0</v>
      </c>
      <c r="AE190" s="331">
        <f t="shared" si="558"/>
        <v>0</v>
      </c>
      <c r="AF190" s="331">
        <f t="shared" si="559"/>
        <v>0</v>
      </c>
      <c r="AG190" s="331">
        <f t="shared" si="560"/>
        <v>0</v>
      </c>
      <c r="AH190" s="331">
        <f t="shared" si="561"/>
        <v>0</v>
      </c>
      <c r="AI190" s="329"/>
      <c r="AJ190" s="325"/>
      <c r="AK190" s="325">
        <f t="shared" si="495"/>
        <v>0</v>
      </c>
      <c r="AL190" s="325">
        <v>92</v>
      </c>
      <c r="AM190" s="330" t="e">
        <f t="shared" si="496"/>
        <v>#N/A</v>
      </c>
      <c r="AN190" s="330" t="e">
        <f t="shared" si="497"/>
        <v>#N/A</v>
      </c>
      <c r="AO190" s="330" t="e">
        <f t="shared" si="498"/>
        <v>#N/A</v>
      </c>
      <c r="AP190" s="330" t="e">
        <f t="shared" si="499"/>
        <v>#N/A</v>
      </c>
      <c r="AQ190" s="330" t="e">
        <f t="shared" si="500"/>
        <v>#N/A</v>
      </c>
      <c r="AR190" s="330"/>
      <c r="AS190" s="331">
        <f t="shared" si="562"/>
        <v>0</v>
      </c>
      <c r="AT190" s="325" t="e">
        <f t="shared" si="563"/>
        <v>#N/A</v>
      </c>
      <c r="AU190" s="325">
        <f t="shared" si="564"/>
        <v>0</v>
      </c>
      <c r="AV190" s="325">
        <f t="shared" si="565"/>
        <v>1</v>
      </c>
      <c r="AW190" s="334">
        <f t="shared" si="501"/>
        <v>2336.7999999999997</v>
      </c>
      <c r="AX190" s="325">
        <f t="shared" si="566"/>
        <v>0</v>
      </c>
      <c r="AY190" s="325">
        <f t="shared" si="567"/>
        <v>0</v>
      </c>
      <c r="AZ190" s="325">
        <f t="shared" si="568"/>
        <v>0</v>
      </c>
      <c r="BA190" s="325">
        <f t="shared" si="569"/>
        <v>0</v>
      </c>
      <c r="BB190" s="325">
        <f t="shared" si="570"/>
        <v>0</v>
      </c>
      <c r="BC190" s="331">
        <f t="shared" si="571"/>
        <v>0</v>
      </c>
      <c r="BD190" s="331">
        <f t="shared" si="572"/>
        <v>0</v>
      </c>
      <c r="BE190" s="331">
        <f t="shared" si="573"/>
        <v>0</v>
      </c>
      <c r="BF190" s="331">
        <f t="shared" si="574"/>
        <v>0</v>
      </c>
      <c r="BG190" s="331">
        <f t="shared" si="575"/>
        <v>0</v>
      </c>
      <c r="BH190" s="331">
        <f t="shared" si="576"/>
        <v>0</v>
      </c>
      <c r="BI190" s="331">
        <f t="shared" si="577"/>
        <v>0</v>
      </c>
      <c r="BJ190" s="331">
        <f t="shared" si="578"/>
        <v>0</v>
      </c>
      <c r="BK190" s="331">
        <f t="shared" si="579"/>
        <v>0</v>
      </c>
      <c r="BL190" s="331">
        <f t="shared" si="580"/>
        <v>0</v>
      </c>
      <c r="BM190" s="331">
        <f t="shared" si="581"/>
        <v>0</v>
      </c>
      <c r="BN190" s="331">
        <f t="shared" si="582"/>
        <v>0</v>
      </c>
      <c r="BO190" s="331">
        <f t="shared" si="583"/>
        <v>0</v>
      </c>
      <c r="BP190" s="331">
        <f t="shared" si="584"/>
        <v>0</v>
      </c>
      <c r="BQ190" s="331">
        <f t="shared" si="585"/>
        <v>0</v>
      </c>
      <c r="BR190" s="329"/>
      <c r="BS190" s="325"/>
      <c r="BT190" s="325">
        <f t="shared" si="502"/>
        <v>0</v>
      </c>
      <c r="BU190" s="325">
        <v>92</v>
      </c>
      <c r="BV190" s="330" t="e">
        <f t="shared" si="503"/>
        <v>#N/A</v>
      </c>
      <c r="BW190" s="330" t="e">
        <f t="shared" si="504"/>
        <v>#N/A</v>
      </c>
      <c r="BX190" s="330" t="e">
        <f t="shared" si="505"/>
        <v>#N/A</v>
      </c>
      <c r="BY190" s="330" t="e">
        <f t="shared" si="506"/>
        <v>#N/A</v>
      </c>
      <c r="BZ190" s="330" t="e">
        <f t="shared" si="507"/>
        <v>#N/A</v>
      </c>
      <c r="CA190" s="330"/>
      <c r="CB190" s="331">
        <f t="shared" si="586"/>
        <v>0</v>
      </c>
      <c r="CC190" s="325" t="e">
        <f t="shared" si="587"/>
        <v>#N/A</v>
      </c>
      <c r="CD190" s="325">
        <f t="shared" si="588"/>
        <v>0</v>
      </c>
      <c r="CE190" s="325">
        <f t="shared" si="589"/>
        <v>1</v>
      </c>
      <c r="CF190" s="334">
        <f t="shared" si="508"/>
        <v>2336.7999999999997</v>
      </c>
      <c r="CG190" s="325">
        <f t="shared" si="590"/>
        <v>0</v>
      </c>
      <c r="CH190" s="325">
        <f t="shared" si="591"/>
        <v>0</v>
      </c>
      <c r="CI190" s="325">
        <f t="shared" si="592"/>
        <v>0</v>
      </c>
      <c r="CJ190" s="325">
        <f t="shared" si="593"/>
        <v>0</v>
      </c>
      <c r="CK190" s="325">
        <f t="shared" si="594"/>
        <v>0</v>
      </c>
      <c r="CL190" s="331">
        <f t="shared" si="595"/>
        <v>0</v>
      </c>
      <c r="CM190" s="331">
        <f t="shared" si="596"/>
        <v>0</v>
      </c>
      <c r="CN190" s="331">
        <f t="shared" si="597"/>
        <v>0</v>
      </c>
      <c r="CO190" s="331">
        <f t="shared" si="598"/>
        <v>0</v>
      </c>
      <c r="CP190" s="331">
        <f t="shared" si="599"/>
        <v>0</v>
      </c>
      <c r="CQ190" s="331">
        <f t="shared" si="600"/>
        <v>0</v>
      </c>
      <c r="CR190" s="331">
        <f t="shared" si="601"/>
        <v>0</v>
      </c>
      <c r="CS190" s="331">
        <f t="shared" si="602"/>
        <v>0</v>
      </c>
      <c r="CT190" s="331">
        <f t="shared" si="603"/>
        <v>0</v>
      </c>
      <c r="CU190" s="331">
        <f t="shared" si="604"/>
        <v>0</v>
      </c>
      <c r="CV190" s="331">
        <f t="shared" si="605"/>
        <v>0</v>
      </c>
      <c r="CW190" s="331">
        <f t="shared" si="606"/>
        <v>0</v>
      </c>
      <c r="CX190" s="331">
        <f t="shared" si="607"/>
        <v>0</v>
      </c>
      <c r="CY190" s="331">
        <f t="shared" si="608"/>
        <v>0</v>
      </c>
      <c r="CZ190" s="331">
        <f t="shared" si="609"/>
        <v>0</v>
      </c>
      <c r="DA190" s="329"/>
      <c r="DB190" s="325"/>
      <c r="DC190" s="325">
        <f t="shared" si="509"/>
        <v>0</v>
      </c>
      <c r="DD190" s="325">
        <v>92</v>
      </c>
      <c r="DE190" s="330" t="e">
        <f t="shared" si="510"/>
        <v>#N/A</v>
      </c>
      <c r="DF190" s="330" t="e">
        <f t="shared" si="511"/>
        <v>#N/A</v>
      </c>
      <c r="DG190" s="330" t="e">
        <f t="shared" si="512"/>
        <v>#N/A</v>
      </c>
      <c r="DH190" s="330" t="e">
        <f t="shared" si="513"/>
        <v>#N/A</v>
      </c>
      <c r="DI190" s="330" t="e">
        <f t="shared" si="514"/>
        <v>#N/A</v>
      </c>
      <c r="DJ190" s="330"/>
      <c r="DK190" s="331">
        <f t="shared" si="610"/>
        <v>0</v>
      </c>
      <c r="DL190" s="325" t="e">
        <f t="shared" si="611"/>
        <v>#N/A</v>
      </c>
      <c r="DM190" s="325">
        <f t="shared" si="612"/>
        <v>0</v>
      </c>
      <c r="DN190" s="325">
        <f t="shared" si="613"/>
        <v>1</v>
      </c>
      <c r="DO190" s="334">
        <f t="shared" si="515"/>
        <v>2336.7999999999997</v>
      </c>
      <c r="DP190" s="325">
        <f t="shared" si="614"/>
        <v>0</v>
      </c>
      <c r="DQ190" s="325">
        <f t="shared" si="615"/>
        <v>0</v>
      </c>
      <c r="DR190" s="325">
        <f t="shared" si="616"/>
        <v>0</v>
      </c>
      <c r="DS190" s="325">
        <f t="shared" si="617"/>
        <v>0</v>
      </c>
      <c r="DT190" s="325">
        <f t="shared" si="618"/>
        <v>0</v>
      </c>
      <c r="DU190" s="331">
        <f t="shared" si="619"/>
        <v>0</v>
      </c>
      <c r="DV190" s="331">
        <f t="shared" si="620"/>
        <v>0</v>
      </c>
      <c r="DW190" s="331">
        <f t="shared" si="621"/>
        <v>0</v>
      </c>
      <c r="DX190" s="331">
        <f t="shared" si="622"/>
        <v>0</v>
      </c>
      <c r="DY190" s="331">
        <f t="shared" si="623"/>
        <v>0</v>
      </c>
      <c r="DZ190" s="331">
        <f t="shared" si="624"/>
        <v>0</v>
      </c>
      <c r="EA190" s="331">
        <f t="shared" si="625"/>
        <v>0</v>
      </c>
      <c r="EB190" s="331">
        <f t="shared" si="626"/>
        <v>0</v>
      </c>
      <c r="EC190" s="331">
        <f t="shared" si="627"/>
        <v>0</v>
      </c>
      <c r="ED190" s="331">
        <f t="shared" si="628"/>
        <v>0</v>
      </c>
      <c r="EE190" s="331">
        <f t="shared" si="629"/>
        <v>0</v>
      </c>
      <c r="EF190" s="331">
        <f t="shared" si="630"/>
        <v>0</v>
      </c>
      <c r="EG190" s="331">
        <f t="shared" si="631"/>
        <v>0</v>
      </c>
      <c r="EH190" s="331">
        <f t="shared" si="632"/>
        <v>0</v>
      </c>
      <c r="EI190" s="331">
        <f t="shared" si="633"/>
        <v>0</v>
      </c>
      <c r="EJ190" s="329"/>
      <c r="EK190" s="325"/>
      <c r="EL190" s="325">
        <f t="shared" si="516"/>
        <v>0</v>
      </c>
      <c r="EM190" s="325">
        <v>92</v>
      </c>
      <c r="EN190" s="330" t="e">
        <f t="shared" si="517"/>
        <v>#N/A</v>
      </c>
      <c r="EO190" s="330" t="e">
        <f t="shared" si="518"/>
        <v>#N/A</v>
      </c>
      <c r="EP190" s="330" t="e">
        <f t="shared" si="519"/>
        <v>#N/A</v>
      </c>
      <c r="EQ190" s="330" t="e">
        <f t="shared" si="520"/>
        <v>#N/A</v>
      </c>
      <c r="ER190" s="330" t="e">
        <f t="shared" si="521"/>
        <v>#N/A</v>
      </c>
      <c r="ES190" s="330"/>
      <c r="ET190" s="331">
        <f t="shared" si="634"/>
        <v>0</v>
      </c>
      <c r="EU190" s="325" t="e">
        <f t="shared" si="635"/>
        <v>#N/A</v>
      </c>
      <c r="EV190" s="325">
        <f t="shared" si="636"/>
        <v>0</v>
      </c>
      <c r="EW190" s="325">
        <f t="shared" si="637"/>
        <v>1</v>
      </c>
      <c r="EX190" s="334">
        <f t="shared" si="522"/>
        <v>2336.7999999999997</v>
      </c>
      <c r="EY190" s="325">
        <f t="shared" si="638"/>
        <v>0</v>
      </c>
      <c r="EZ190" s="325">
        <f t="shared" si="639"/>
        <v>0</v>
      </c>
      <c r="FA190" s="325">
        <f t="shared" si="640"/>
        <v>0</v>
      </c>
      <c r="FB190" s="325">
        <f t="shared" si="641"/>
        <v>0</v>
      </c>
      <c r="FC190" s="325">
        <f t="shared" si="642"/>
        <v>0</v>
      </c>
      <c r="FD190" s="331">
        <f t="shared" si="643"/>
        <v>0</v>
      </c>
      <c r="FE190" s="331">
        <f t="shared" si="644"/>
        <v>0</v>
      </c>
      <c r="FF190" s="331">
        <f t="shared" si="645"/>
        <v>0</v>
      </c>
      <c r="FG190" s="331">
        <f t="shared" si="646"/>
        <v>0</v>
      </c>
      <c r="FH190" s="331">
        <f t="shared" si="647"/>
        <v>0</v>
      </c>
      <c r="FI190" s="331">
        <f t="shared" si="648"/>
        <v>0</v>
      </c>
      <c r="FJ190" s="331">
        <f t="shared" si="649"/>
        <v>0</v>
      </c>
      <c r="FK190" s="331">
        <f t="shared" si="650"/>
        <v>0</v>
      </c>
      <c r="FL190" s="331">
        <f t="shared" si="651"/>
        <v>0</v>
      </c>
      <c r="FM190" s="331">
        <f t="shared" si="652"/>
        <v>0</v>
      </c>
      <c r="FN190" s="331">
        <f t="shared" si="653"/>
        <v>0</v>
      </c>
      <c r="FO190" s="331">
        <f t="shared" si="654"/>
        <v>0</v>
      </c>
      <c r="FP190" s="331">
        <f t="shared" si="655"/>
        <v>0</v>
      </c>
      <c r="FQ190" s="331">
        <f t="shared" si="656"/>
        <v>0</v>
      </c>
      <c r="FR190" s="331">
        <f t="shared" si="657"/>
        <v>0</v>
      </c>
      <c r="FS190" s="329"/>
      <c r="FT190" s="325"/>
      <c r="FU190" s="325">
        <f t="shared" si="523"/>
        <v>0</v>
      </c>
      <c r="FV190" s="325">
        <v>92</v>
      </c>
      <c r="FW190" s="330" t="e">
        <f t="shared" si="524"/>
        <v>#N/A</v>
      </c>
      <c r="FX190" s="330" t="e">
        <f t="shared" si="525"/>
        <v>#N/A</v>
      </c>
      <c r="FY190" s="330" t="e">
        <f t="shared" si="526"/>
        <v>#N/A</v>
      </c>
      <c r="FZ190" s="330" t="e">
        <f t="shared" si="527"/>
        <v>#N/A</v>
      </c>
      <c r="GA190" s="330" t="e">
        <f t="shared" si="528"/>
        <v>#N/A</v>
      </c>
      <c r="GB190" s="330"/>
      <c r="GC190" s="331">
        <f t="shared" si="658"/>
        <v>0</v>
      </c>
      <c r="GD190" s="325" t="e">
        <f t="shared" si="659"/>
        <v>#N/A</v>
      </c>
      <c r="GE190" s="325">
        <f t="shared" si="660"/>
        <v>0</v>
      </c>
      <c r="GF190" s="325">
        <f t="shared" si="661"/>
        <v>1</v>
      </c>
      <c r="GG190" s="334">
        <f t="shared" si="529"/>
        <v>2336.7999999999997</v>
      </c>
      <c r="GH190" s="325">
        <f t="shared" si="662"/>
        <v>0</v>
      </c>
      <c r="GI190" s="325">
        <f t="shared" si="663"/>
        <v>0</v>
      </c>
      <c r="GJ190" s="325">
        <f t="shared" si="664"/>
        <v>0</v>
      </c>
      <c r="GK190" s="325">
        <f t="shared" si="665"/>
        <v>0</v>
      </c>
      <c r="GL190" s="325">
        <f t="shared" si="666"/>
        <v>0</v>
      </c>
      <c r="GM190" s="331">
        <f t="shared" si="667"/>
        <v>0</v>
      </c>
      <c r="GN190" s="331">
        <f t="shared" si="668"/>
        <v>0</v>
      </c>
      <c r="GO190" s="331">
        <f t="shared" si="669"/>
        <v>0</v>
      </c>
      <c r="GP190" s="331">
        <f t="shared" si="670"/>
        <v>0</v>
      </c>
      <c r="GQ190" s="331">
        <f t="shared" si="671"/>
        <v>0</v>
      </c>
      <c r="GR190" s="331">
        <f t="shared" si="672"/>
        <v>0</v>
      </c>
      <c r="GS190" s="331">
        <f t="shared" si="673"/>
        <v>0</v>
      </c>
      <c r="GT190" s="331">
        <f t="shared" si="674"/>
        <v>0</v>
      </c>
      <c r="GU190" s="331">
        <f t="shared" si="675"/>
        <v>0</v>
      </c>
      <c r="GV190" s="331">
        <f t="shared" si="676"/>
        <v>0</v>
      </c>
      <c r="GW190" s="331">
        <f t="shared" si="677"/>
        <v>0</v>
      </c>
      <c r="GX190" s="331">
        <f t="shared" si="678"/>
        <v>0</v>
      </c>
      <c r="GY190" s="331">
        <f t="shared" si="679"/>
        <v>0</v>
      </c>
      <c r="GZ190" s="331">
        <f t="shared" si="680"/>
        <v>0</v>
      </c>
      <c r="HA190" s="331">
        <f t="shared" si="681"/>
        <v>0</v>
      </c>
      <c r="HB190" s="329"/>
      <c r="HC190" s="325"/>
      <c r="HD190" s="325">
        <f t="shared" si="530"/>
        <v>0</v>
      </c>
      <c r="HE190" s="325">
        <v>92</v>
      </c>
      <c r="HF190" s="330" t="e">
        <f t="shared" si="531"/>
        <v>#N/A</v>
      </c>
      <c r="HG190" s="330" t="e">
        <f t="shared" si="532"/>
        <v>#N/A</v>
      </c>
      <c r="HH190" s="330" t="e">
        <f t="shared" si="533"/>
        <v>#N/A</v>
      </c>
      <c r="HI190" s="330" t="e">
        <f t="shared" si="534"/>
        <v>#N/A</v>
      </c>
      <c r="HJ190" s="330" t="e">
        <f t="shared" si="535"/>
        <v>#N/A</v>
      </c>
      <c r="HK190" s="330"/>
      <c r="HL190" s="331">
        <f t="shared" si="682"/>
        <v>0</v>
      </c>
      <c r="HM190" s="325" t="e">
        <f t="shared" si="683"/>
        <v>#N/A</v>
      </c>
      <c r="HN190" s="325">
        <f t="shared" si="684"/>
        <v>0</v>
      </c>
      <c r="HO190" s="325">
        <f t="shared" si="685"/>
        <v>1</v>
      </c>
      <c r="HP190" s="334">
        <f t="shared" si="536"/>
        <v>2336.7999999999997</v>
      </c>
      <c r="HQ190" s="325">
        <f t="shared" si="686"/>
        <v>0</v>
      </c>
      <c r="HR190" s="325">
        <f t="shared" si="687"/>
        <v>0</v>
      </c>
      <c r="HS190" s="325">
        <f t="shared" si="688"/>
        <v>0</v>
      </c>
      <c r="HT190" s="325">
        <f t="shared" si="689"/>
        <v>0</v>
      </c>
      <c r="HU190" s="325">
        <f t="shared" si="690"/>
        <v>0</v>
      </c>
      <c r="HV190" s="331">
        <f t="shared" si="691"/>
        <v>0</v>
      </c>
      <c r="HW190" s="331">
        <f t="shared" si="692"/>
        <v>0</v>
      </c>
      <c r="HX190" s="331">
        <f t="shared" si="693"/>
        <v>0</v>
      </c>
      <c r="HY190" s="331">
        <f t="shared" si="694"/>
        <v>0</v>
      </c>
      <c r="HZ190" s="331">
        <f t="shared" si="695"/>
        <v>0</v>
      </c>
      <c r="IA190" s="331">
        <f t="shared" si="696"/>
        <v>0</v>
      </c>
      <c r="IB190" s="331">
        <f t="shared" si="697"/>
        <v>0</v>
      </c>
      <c r="IC190" s="331">
        <f t="shared" si="698"/>
        <v>0</v>
      </c>
      <c r="ID190" s="331">
        <f t="shared" si="699"/>
        <v>0</v>
      </c>
      <c r="IE190" s="331">
        <f t="shared" si="700"/>
        <v>0</v>
      </c>
      <c r="IF190" s="331">
        <f t="shared" si="701"/>
        <v>0</v>
      </c>
      <c r="IG190" s="331">
        <f t="shared" si="702"/>
        <v>0</v>
      </c>
      <c r="IH190" s="331">
        <f t="shared" si="703"/>
        <v>0</v>
      </c>
      <c r="II190" s="331">
        <f t="shared" si="704"/>
        <v>0</v>
      </c>
      <c r="IJ190" s="331">
        <f t="shared" si="705"/>
        <v>0</v>
      </c>
      <c r="IK190" s="329"/>
    </row>
    <row r="191" spans="2:245" x14ac:dyDescent="0.3">
      <c r="B191" s="325">
        <f t="shared" si="489"/>
        <v>0</v>
      </c>
      <c r="C191" s="325">
        <v>93</v>
      </c>
      <c r="D191" s="330" t="e">
        <f t="shared" si="490"/>
        <v>#N/A</v>
      </c>
      <c r="E191" s="330" t="e">
        <f t="shared" si="491"/>
        <v>#N/A</v>
      </c>
      <c r="F191" s="330" t="e">
        <f t="shared" si="492"/>
        <v>#N/A</v>
      </c>
      <c r="G191" s="386" t="e">
        <f t="shared" si="537"/>
        <v>#N/A</v>
      </c>
      <c r="H191" s="386" t="e">
        <f t="shared" si="493"/>
        <v>#N/A</v>
      </c>
      <c r="I191" s="330"/>
      <c r="J191" s="331">
        <f t="shared" si="538"/>
        <v>0</v>
      </c>
      <c r="K191" s="325" t="e">
        <f t="shared" si="539"/>
        <v>#N/A</v>
      </c>
      <c r="L191" s="325">
        <f t="shared" si="540"/>
        <v>0</v>
      </c>
      <c r="M191" s="325">
        <f t="shared" si="541"/>
        <v>1</v>
      </c>
      <c r="N191" s="334">
        <f t="shared" si="494"/>
        <v>2362.1999999999998</v>
      </c>
      <c r="O191" s="325">
        <f t="shared" si="542"/>
        <v>0</v>
      </c>
      <c r="P191" s="325">
        <f t="shared" si="543"/>
        <v>0</v>
      </c>
      <c r="Q191" s="325">
        <f t="shared" si="544"/>
        <v>0</v>
      </c>
      <c r="R191" s="325">
        <f t="shared" si="545"/>
        <v>0</v>
      </c>
      <c r="S191" s="325">
        <f t="shared" si="546"/>
        <v>0</v>
      </c>
      <c r="T191" s="331">
        <f t="shared" si="547"/>
        <v>0</v>
      </c>
      <c r="U191" s="331">
        <f t="shared" si="548"/>
        <v>0</v>
      </c>
      <c r="V191" s="331">
        <f t="shared" si="549"/>
        <v>0</v>
      </c>
      <c r="W191" s="331">
        <f t="shared" si="550"/>
        <v>0</v>
      </c>
      <c r="X191" s="331">
        <f t="shared" si="551"/>
        <v>0</v>
      </c>
      <c r="Y191" s="331">
        <f t="shared" si="552"/>
        <v>0</v>
      </c>
      <c r="Z191" s="331">
        <f t="shared" si="553"/>
        <v>0</v>
      </c>
      <c r="AA191" s="331">
        <f t="shared" si="554"/>
        <v>0</v>
      </c>
      <c r="AB191" s="331">
        <f t="shared" si="555"/>
        <v>0</v>
      </c>
      <c r="AC191" s="331">
        <f t="shared" si="556"/>
        <v>0</v>
      </c>
      <c r="AD191" s="331">
        <f t="shared" si="557"/>
        <v>0</v>
      </c>
      <c r="AE191" s="331">
        <f t="shared" si="558"/>
        <v>0</v>
      </c>
      <c r="AF191" s="331">
        <f t="shared" si="559"/>
        <v>0</v>
      </c>
      <c r="AG191" s="331">
        <f t="shared" si="560"/>
        <v>0</v>
      </c>
      <c r="AH191" s="331">
        <f t="shared" si="561"/>
        <v>0</v>
      </c>
      <c r="AI191" s="329"/>
      <c r="AJ191" s="325"/>
      <c r="AK191" s="325">
        <f t="shared" si="495"/>
        <v>0</v>
      </c>
      <c r="AL191" s="325">
        <v>93</v>
      </c>
      <c r="AM191" s="330" t="e">
        <f t="shared" si="496"/>
        <v>#N/A</v>
      </c>
      <c r="AN191" s="330" t="e">
        <f t="shared" si="497"/>
        <v>#N/A</v>
      </c>
      <c r="AO191" s="330" t="e">
        <f t="shared" si="498"/>
        <v>#N/A</v>
      </c>
      <c r="AP191" s="330" t="e">
        <f t="shared" si="499"/>
        <v>#N/A</v>
      </c>
      <c r="AQ191" s="330" t="e">
        <f t="shared" si="500"/>
        <v>#N/A</v>
      </c>
      <c r="AR191" s="330"/>
      <c r="AS191" s="331">
        <f t="shared" si="562"/>
        <v>0</v>
      </c>
      <c r="AT191" s="325" t="e">
        <f t="shared" si="563"/>
        <v>#N/A</v>
      </c>
      <c r="AU191" s="325">
        <f t="shared" si="564"/>
        <v>0</v>
      </c>
      <c r="AV191" s="325">
        <f t="shared" si="565"/>
        <v>1</v>
      </c>
      <c r="AW191" s="334">
        <f t="shared" si="501"/>
        <v>2362.1999999999998</v>
      </c>
      <c r="AX191" s="325">
        <f t="shared" si="566"/>
        <v>0</v>
      </c>
      <c r="AY191" s="325">
        <f t="shared" si="567"/>
        <v>0</v>
      </c>
      <c r="AZ191" s="325">
        <f t="shared" si="568"/>
        <v>0</v>
      </c>
      <c r="BA191" s="325">
        <f t="shared" si="569"/>
        <v>0</v>
      </c>
      <c r="BB191" s="325">
        <f t="shared" si="570"/>
        <v>0</v>
      </c>
      <c r="BC191" s="331">
        <f t="shared" si="571"/>
        <v>0</v>
      </c>
      <c r="BD191" s="331">
        <f t="shared" si="572"/>
        <v>0</v>
      </c>
      <c r="BE191" s="331">
        <f t="shared" si="573"/>
        <v>0</v>
      </c>
      <c r="BF191" s="331">
        <f t="shared" si="574"/>
        <v>0</v>
      </c>
      <c r="BG191" s="331">
        <f t="shared" si="575"/>
        <v>0</v>
      </c>
      <c r="BH191" s="331">
        <f t="shared" si="576"/>
        <v>0</v>
      </c>
      <c r="BI191" s="331">
        <f t="shared" si="577"/>
        <v>0</v>
      </c>
      <c r="BJ191" s="331">
        <f t="shared" si="578"/>
        <v>0</v>
      </c>
      <c r="BK191" s="331">
        <f t="shared" si="579"/>
        <v>0</v>
      </c>
      <c r="BL191" s="331">
        <f t="shared" si="580"/>
        <v>0</v>
      </c>
      <c r="BM191" s="331">
        <f t="shared" si="581"/>
        <v>0</v>
      </c>
      <c r="BN191" s="331">
        <f t="shared" si="582"/>
        <v>0</v>
      </c>
      <c r="BO191" s="331">
        <f t="shared" si="583"/>
        <v>0</v>
      </c>
      <c r="BP191" s="331">
        <f t="shared" si="584"/>
        <v>0</v>
      </c>
      <c r="BQ191" s="331">
        <f t="shared" si="585"/>
        <v>0</v>
      </c>
      <c r="BR191" s="329"/>
      <c r="BS191" s="325"/>
      <c r="BT191" s="325">
        <f t="shared" si="502"/>
        <v>0</v>
      </c>
      <c r="BU191" s="325">
        <v>93</v>
      </c>
      <c r="BV191" s="330" t="e">
        <f t="shared" si="503"/>
        <v>#N/A</v>
      </c>
      <c r="BW191" s="330" t="e">
        <f t="shared" si="504"/>
        <v>#N/A</v>
      </c>
      <c r="BX191" s="330" t="e">
        <f t="shared" si="505"/>
        <v>#N/A</v>
      </c>
      <c r="BY191" s="330" t="e">
        <f t="shared" si="506"/>
        <v>#N/A</v>
      </c>
      <c r="BZ191" s="330" t="e">
        <f t="shared" si="507"/>
        <v>#N/A</v>
      </c>
      <c r="CA191" s="330"/>
      <c r="CB191" s="331">
        <f t="shared" si="586"/>
        <v>0</v>
      </c>
      <c r="CC191" s="325" t="e">
        <f t="shared" si="587"/>
        <v>#N/A</v>
      </c>
      <c r="CD191" s="325">
        <f t="shared" si="588"/>
        <v>0</v>
      </c>
      <c r="CE191" s="325">
        <f t="shared" si="589"/>
        <v>1</v>
      </c>
      <c r="CF191" s="334">
        <f t="shared" si="508"/>
        <v>2362.1999999999998</v>
      </c>
      <c r="CG191" s="325">
        <f t="shared" si="590"/>
        <v>0</v>
      </c>
      <c r="CH191" s="325">
        <f t="shared" si="591"/>
        <v>0</v>
      </c>
      <c r="CI191" s="325">
        <f t="shared" si="592"/>
        <v>0</v>
      </c>
      <c r="CJ191" s="325">
        <f t="shared" si="593"/>
        <v>0</v>
      </c>
      <c r="CK191" s="325">
        <f t="shared" si="594"/>
        <v>0</v>
      </c>
      <c r="CL191" s="331">
        <f t="shared" si="595"/>
        <v>0</v>
      </c>
      <c r="CM191" s="331">
        <f t="shared" si="596"/>
        <v>0</v>
      </c>
      <c r="CN191" s="331">
        <f t="shared" si="597"/>
        <v>0</v>
      </c>
      <c r="CO191" s="331">
        <f t="shared" si="598"/>
        <v>0</v>
      </c>
      <c r="CP191" s="331">
        <f t="shared" si="599"/>
        <v>0</v>
      </c>
      <c r="CQ191" s="331">
        <f t="shared" si="600"/>
        <v>0</v>
      </c>
      <c r="CR191" s="331">
        <f t="shared" si="601"/>
        <v>0</v>
      </c>
      <c r="CS191" s="331">
        <f t="shared" si="602"/>
        <v>0</v>
      </c>
      <c r="CT191" s="331">
        <f t="shared" si="603"/>
        <v>0</v>
      </c>
      <c r="CU191" s="331">
        <f t="shared" si="604"/>
        <v>0</v>
      </c>
      <c r="CV191" s="331">
        <f t="shared" si="605"/>
        <v>0</v>
      </c>
      <c r="CW191" s="331">
        <f t="shared" si="606"/>
        <v>0</v>
      </c>
      <c r="CX191" s="331">
        <f t="shared" si="607"/>
        <v>0</v>
      </c>
      <c r="CY191" s="331">
        <f t="shared" si="608"/>
        <v>0</v>
      </c>
      <c r="CZ191" s="331">
        <f t="shared" si="609"/>
        <v>0</v>
      </c>
      <c r="DA191" s="329"/>
      <c r="DB191" s="325"/>
      <c r="DC191" s="325">
        <f t="shared" si="509"/>
        <v>0</v>
      </c>
      <c r="DD191" s="325">
        <v>93</v>
      </c>
      <c r="DE191" s="330" t="e">
        <f t="shared" si="510"/>
        <v>#N/A</v>
      </c>
      <c r="DF191" s="330" t="e">
        <f t="shared" si="511"/>
        <v>#N/A</v>
      </c>
      <c r="DG191" s="330" t="e">
        <f t="shared" si="512"/>
        <v>#N/A</v>
      </c>
      <c r="DH191" s="330" t="e">
        <f t="shared" si="513"/>
        <v>#N/A</v>
      </c>
      <c r="DI191" s="330" t="e">
        <f t="shared" si="514"/>
        <v>#N/A</v>
      </c>
      <c r="DJ191" s="330"/>
      <c r="DK191" s="331">
        <f t="shared" si="610"/>
        <v>0</v>
      </c>
      <c r="DL191" s="325" t="e">
        <f t="shared" si="611"/>
        <v>#N/A</v>
      </c>
      <c r="DM191" s="325">
        <f t="shared" si="612"/>
        <v>0</v>
      </c>
      <c r="DN191" s="325">
        <f t="shared" si="613"/>
        <v>1</v>
      </c>
      <c r="DO191" s="334">
        <f t="shared" si="515"/>
        <v>2362.1999999999998</v>
      </c>
      <c r="DP191" s="325">
        <f t="shared" si="614"/>
        <v>0</v>
      </c>
      <c r="DQ191" s="325">
        <f t="shared" si="615"/>
        <v>0</v>
      </c>
      <c r="DR191" s="325">
        <f t="shared" si="616"/>
        <v>0</v>
      </c>
      <c r="DS191" s="325">
        <f t="shared" si="617"/>
        <v>0</v>
      </c>
      <c r="DT191" s="325">
        <f t="shared" si="618"/>
        <v>0</v>
      </c>
      <c r="DU191" s="331">
        <f t="shared" si="619"/>
        <v>0</v>
      </c>
      <c r="DV191" s="331">
        <f t="shared" si="620"/>
        <v>0</v>
      </c>
      <c r="DW191" s="331">
        <f t="shared" si="621"/>
        <v>0</v>
      </c>
      <c r="DX191" s="331">
        <f t="shared" si="622"/>
        <v>0</v>
      </c>
      <c r="DY191" s="331">
        <f t="shared" si="623"/>
        <v>0</v>
      </c>
      <c r="DZ191" s="331">
        <f t="shared" si="624"/>
        <v>0</v>
      </c>
      <c r="EA191" s="331">
        <f t="shared" si="625"/>
        <v>0</v>
      </c>
      <c r="EB191" s="331">
        <f t="shared" si="626"/>
        <v>0</v>
      </c>
      <c r="EC191" s="331">
        <f t="shared" si="627"/>
        <v>0</v>
      </c>
      <c r="ED191" s="331">
        <f t="shared" si="628"/>
        <v>0</v>
      </c>
      <c r="EE191" s="331">
        <f t="shared" si="629"/>
        <v>0</v>
      </c>
      <c r="EF191" s="331">
        <f t="shared" si="630"/>
        <v>0</v>
      </c>
      <c r="EG191" s="331">
        <f t="shared" si="631"/>
        <v>0</v>
      </c>
      <c r="EH191" s="331">
        <f t="shared" si="632"/>
        <v>0</v>
      </c>
      <c r="EI191" s="331">
        <f t="shared" si="633"/>
        <v>0</v>
      </c>
      <c r="EJ191" s="329"/>
      <c r="EK191" s="325"/>
      <c r="EL191" s="325">
        <f t="shared" si="516"/>
        <v>0</v>
      </c>
      <c r="EM191" s="325">
        <v>93</v>
      </c>
      <c r="EN191" s="330" t="e">
        <f t="shared" si="517"/>
        <v>#N/A</v>
      </c>
      <c r="EO191" s="330" t="e">
        <f t="shared" si="518"/>
        <v>#N/A</v>
      </c>
      <c r="EP191" s="330" t="e">
        <f t="shared" si="519"/>
        <v>#N/A</v>
      </c>
      <c r="EQ191" s="330" t="e">
        <f t="shared" si="520"/>
        <v>#N/A</v>
      </c>
      <c r="ER191" s="330" t="e">
        <f t="shared" si="521"/>
        <v>#N/A</v>
      </c>
      <c r="ES191" s="330"/>
      <c r="ET191" s="331">
        <f t="shared" si="634"/>
        <v>0</v>
      </c>
      <c r="EU191" s="325" t="e">
        <f t="shared" si="635"/>
        <v>#N/A</v>
      </c>
      <c r="EV191" s="325">
        <f t="shared" si="636"/>
        <v>0</v>
      </c>
      <c r="EW191" s="325">
        <f t="shared" si="637"/>
        <v>1</v>
      </c>
      <c r="EX191" s="334">
        <f t="shared" si="522"/>
        <v>2362.1999999999998</v>
      </c>
      <c r="EY191" s="325">
        <f t="shared" si="638"/>
        <v>0</v>
      </c>
      <c r="EZ191" s="325">
        <f t="shared" si="639"/>
        <v>0</v>
      </c>
      <c r="FA191" s="325">
        <f t="shared" si="640"/>
        <v>0</v>
      </c>
      <c r="FB191" s="325">
        <f t="shared" si="641"/>
        <v>0</v>
      </c>
      <c r="FC191" s="325">
        <f t="shared" si="642"/>
        <v>0</v>
      </c>
      <c r="FD191" s="331">
        <f t="shared" si="643"/>
        <v>0</v>
      </c>
      <c r="FE191" s="331">
        <f t="shared" si="644"/>
        <v>0</v>
      </c>
      <c r="FF191" s="331">
        <f t="shared" si="645"/>
        <v>0</v>
      </c>
      <c r="FG191" s="331">
        <f t="shared" si="646"/>
        <v>0</v>
      </c>
      <c r="FH191" s="331">
        <f t="shared" si="647"/>
        <v>0</v>
      </c>
      <c r="FI191" s="331">
        <f t="shared" si="648"/>
        <v>0</v>
      </c>
      <c r="FJ191" s="331">
        <f t="shared" si="649"/>
        <v>0</v>
      </c>
      <c r="FK191" s="331">
        <f t="shared" si="650"/>
        <v>0</v>
      </c>
      <c r="FL191" s="331">
        <f t="shared" si="651"/>
        <v>0</v>
      </c>
      <c r="FM191" s="331">
        <f t="shared" si="652"/>
        <v>0</v>
      </c>
      <c r="FN191" s="331">
        <f t="shared" si="653"/>
        <v>0</v>
      </c>
      <c r="FO191" s="331">
        <f t="shared" si="654"/>
        <v>0</v>
      </c>
      <c r="FP191" s="331">
        <f t="shared" si="655"/>
        <v>0</v>
      </c>
      <c r="FQ191" s="331">
        <f t="shared" si="656"/>
        <v>0</v>
      </c>
      <c r="FR191" s="331">
        <f t="shared" si="657"/>
        <v>0</v>
      </c>
      <c r="FS191" s="329"/>
      <c r="FT191" s="325"/>
      <c r="FU191" s="325">
        <f t="shared" si="523"/>
        <v>0</v>
      </c>
      <c r="FV191" s="325">
        <v>93</v>
      </c>
      <c r="FW191" s="330" t="e">
        <f t="shared" si="524"/>
        <v>#N/A</v>
      </c>
      <c r="FX191" s="330" t="e">
        <f t="shared" si="525"/>
        <v>#N/A</v>
      </c>
      <c r="FY191" s="330" t="e">
        <f t="shared" si="526"/>
        <v>#N/A</v>
      </c>
      <c r="FZ191" s="330" t="e">
        <f t="shared" si="527"/>
        <v>#N/A</v>
      </c>
      <c r="GA191" s="330" t="e">
        <f t="shared" si="528"/>
        <v>#N/A</v>
      </c>
      <c r="GB191" s="330"/>
      <c r="GC191" s="331">
        <f t="shared" si="658"/>
        <v>0</v>
      </c>
      <c r="GD191" s="325" t="e">
        <f t="shared" si="659"/>
        <v>#N/A</v>
      </c>
      <c r="GE191" s="325">
        <f t="shared" si="660"/>
        <v>0</v>
      </c>
      <c r="GF191" s="325">
        <f t="shared" si="661"/>
        <v>1</v>
      </c>
      <c r="GG191" s="334">
        <f t="shared" si="529"/>
        <v>2362.1999999999998</v>
      </c>
      <c r="GH191" s="325">
        <f t="shared" si="662"/>
        <v>0</v>
      </c>
      <c r="GI191" s="325">
        <f t="shared" si="663"/>
        <v>0</v>
      </c>
      <c r="GJ191" s="325">
        <f t="shared" si="664"/>
        <v>0</v>
      </c>
      <c r="GK191" s="325">
        <f t="shared" si="665"/>
        <v>0</v>
      </c>
      <c r="GL191" s="325">
        <f t="shared" si="666"/>
        <v>0</v>
      </c>
      <c r="GM191" s="331">
        <f t="shared" si="667"/>
        <v>0</v>
      </c>
      <c r="GN191" s="331">
        <f t="shared" si="668"/>
        <v>0</v>
      </c>
      <c r="GO191" s="331">
        <f t="shared" si="669"/>
        <v>0</v>
      </c>
      <c r="GP191" s="331">
        <f t="shared" si="670"/>
        <v>0</v>
      </c>
      <c r="GQ191" s="331">
        <f t="shared" si="671"/>
        <v>0</v>
      </c>
      <c r="GR191" s="331">
        <f t="shared" si="672"/>
        <v>0</v>
      </c>
      <c r="GS191" s="331">
        <f t="shared" si="673"/>
        <v>0</v>
      </c>
      <c r="GT191" s="331">
        <f t="shared" si="674"/>
        <v>0</v>
      </c>
      <c r="GU191" s="331">
        <f t="shared" si="675"/>
        <v>0</v>
      </c>
      <c r="GV191" s="331">
        <f t="shared" si="676"/>
        <v>0</v>
      </c>
      <c r="GW191" s="331">
        <f t="shared" si="677"/>
        <v>0</v>
      </c>
      <c r="GX191" s="331">
        <f t="shared" si="678"/>
        <v>0</v>
      </c>
      <c r="GY191" s="331">
        <f t="shared" si="679"/>
        <v>0</v>
      </c>
      <c r="GZ191" s="331">
        <f t="shared" si="680"/>
        <v>0</v>
      </c>
      <c r="HA191" s="331">
        <f t="shared" si="681"/>
        <v>0</v>
      </c>
      <c r="HB191" s="329"/>
      <c r="HC191" s="325"/>
      <c r="HD191" s="325">
        <f t="shared" si="530"/>
        <v>0</v>
      </c>
      <c r="HE191" s="325">
        <v>93</v>
      </c>
      <c r="HF191" s="330" t="e">
        <f t="shared" si="531"/>
        <v>#N/A</v>
      </c>
      <c r="HG191" s="330" t="e">
        <f t="shared" si="532"/>
        <v>#N/A</v>
      </c>
      <c r="HH191" s="330" t="e">
        <f t="shared" si="533"/>
        <v>#N/A</v>
      </c>
      <c r="HI191" s="330" t="e">
        <f t="shared" si="534"/>
        <v>#N/A</v>
      </c>
      <c r="HJ191" s="330" t="e">
        <f t="shared" si="535"/>
        <v>#N/A</v>
      </c>
      <c r="HK191" s="330"/>
      <c r="HL191" s="331">
        <f t="shared" si="682"/>
        <v>0</v>
      </c>
      <c r="HM191" s="325" t="e">
        <f t="shared" si="683"/>
        <v>#N/A</v>
      </c>
      <c r="HN191" s="325">
        <f t="shared" si="684"/>
        <v>0</v>
      </c>
      <c r="HO191" s="325">
        <f t="shared" si="685"/>
        <v>1</v>
      </c>
      <c r="HP191" s="334">
        <f t="shared" si="536"/>
        <v>2362.1999999999998</v>
      </c>
      <c r="HQ191" s="325">
        <f t="shared" si="686"/>
        <v>0</v>
      </c>
      <c r="HR191" s="325">
        <f t="shared" si="687"/>
        <v>0</v>
      </c>
      <c r="HS191" s="325">
        <f t="shared" si="688"/>
        <v>0</v>
      </c>
      <c r="HT191" s="325">
        <f t="shared" si="689"/>
        <v>0</v>
      </c>
      <c r="HU191" s="325">
        <f t="shared" si="690"/>
        <v>0</v>
      </c>
      <c r="HV191" s="331">
        <f t="shared" si="691"/>
        <v>0</v>
      </c>
      <c r="HW191" s="331">
        <f t="shared" si="692"/>
        <v>0</v>
      </c>
      <c r="HX191" s="331">
        <f t="shared" si="693"/>
        <v>0</v>
      </c>
      <c r="HY191" s="331">
        <f t="shared" si="694"/>
        <v>0</v>
      </c>
      <c r="HZ191" s="331">
        <f t="shared" si="695"/>
        <v>0</v>
      </c>
      <c r="IA191" s="331">
        <f t="shared" si="696"/>
        <v>0</v>
      </c>
      <c r="IB191" s="331">
        <f t="shared" si="697"/>
        <v>0</v>
      </c>
      <c r="IC191" s="331">
        <f t="shared" si="698"/>
        <v>0</v>
      </c>
      <c r="ID191" s="331">
        <f t="shared" si="699"/>
        <v>0</v>
      </c>
      <c r="IE191" s="331">
        <f t="shared" si="700"/>
        <v>0</v>
      </c>
      <c r="IF191" s="331">
        <f t="shared" si="701"/>
        <v>0</v>
      </c>
      <c r="IG191" s="331">
        <f t="shared" si="702"/>
        <v>0</v>
      </c>
      <c r="IH191" s="331">
        <f t="shared" si="703"/>
        <v>0</v>
      </c>
      <c r="II191" s="331">
        <f t="shared" si="704"/>
        <v>0</v>
      </c>
      <c r="IJ191" s="331">
        <f t="shared" si="705"/>
        <v>0</v>
      </c>
      <c r="IK191" s="329"/>
    </row>
    <row r="192" spans="2:245" x14ac:dyDescent="0.3">
      <c r="B192" s="325">
        <f t="shared" si="489"/>
        <v>0</v>
      </c>
      <c r="C192" s="325">
        <v>94</v>
      </c>
      <c r="D192" s="330" t="e">
        <f t="shared" si="490"/>
        <v>#N/A</v>
      </c>
      <c r="E192" s="330" t="e">
        <f t="shared" si="491"/>
        <v>#N/A</v>
      </c>
      <c r="F192" s="330" t="e">
        <f t="shared" si="492"/>
        <v>#N/A</v>
      </c>
      <c r="G192" s="386" t="e">
        <f t="shared" si="537"/>
        <v>#N/A</v>
      </c>
      <c r="H192" s="386" t="e">
        <f t="shared" si="493"/>
        <v>#N/A</v>
      </c>
      <c r="I192" s="330"/>
      <c r="J192" s="331">
        <f t="shared" si="538"/>
        <v>0</v>
      </c>
      <c r="K192" s="325" t="e">
        <f t="shared" si="539"/>
        <v>#N/A</v>
      </c>
      <c r="L192" s="325">
        <f t="shared" si="540"/>
        <v>0</v>
      </c>
      <c r="M192" s="325">
        <f t="shared" si="541"/>
        <v>1</v>
      </c>
      <c r="N192" s="334">
        <f t="shared" si="494"/>
        <v>2387.6</v>
      </c>
      <c r="O192" s="325">
        <f t="shared" si="542"/>
        <v>0</v>
      </c>
      <c r="P192" s="325">
        <f t="shared" si="543"/>
        <v>0</v>
      </c>
      <c r="Q192" s="325">
        <f t="shared" si="544"/>
        <v>0</v>
      </c>
      <c r="R192" s="325">
        <f t="shared" si="545"/>
        <v>0</v>
      </c>
      <c r="S192" s="325">
        <f t="shared" si="546"/>
        <v>0</v>
      </c>
      <c r="T192" s="331">
        <f t="shared" si="547"/>
        <v>0</v>
      </c>
      <c r="U192" s="331">
        <f t="shared" si="548"/>
        <v>0</v>
      </c>
      <c r="V192" s="331">
        <f t="shared" si="549"/>
        <v>0</v>
      </c>
      <c r="W192" s="331">
        <f t="shared" si="550"/>
        <v>0</v>
      </c>
      <c r="X192" s="331">
        <f t="shared" si="551"/>
        <v>0</v>
      </c>
      <c r="Y192" s="331">
        <f t="shared" si="552"/>
        <v>0</v>
      </c>
      <c r="Z192" s="331">
        <f t="shared" si="553"/>
        <v>0</v>
      </c>
      <c r="AA192" s="331">
        <f t="shared" si="554"/>
        <v>0</v>
      </c>
      <c r="AB192" s="331">
        <f t="shared" si="555"/>
        <v>0</v>
      </c>
      <c r="AC192" s="331">
        <f t="shared" si="556"/>
        <v>0</v>
      </c>
      <c r="AD192" s="331">
        <f t="shared" si="557"/>
        <v>0</v>
      </c>
      <c r="AE192" s="331">
        <f t="shared" si="558"/>
        <v>0</v>
      </c>
      <c r="AF192" s="331">
        <f t="shared" si="559"/>
        <v>0</v>
      </c>
      <c r="AG192" s="331">
        <f t="shared" si="560"/>
        <v>0</v>
      </c>
      <c r="AH192" s="331">
        <f t="shared" si="561"/>
        <v>0</v>
      </c>
      <c r="AI192" s="329"/>
      <c r="AJ192" s="325"/>
      <c r="AK192" s="325">
        <f t="shared" si="495"/>
        <v>0</v>
      </c>
      <c r="AL192" s="325">
        <v>94</v>
      </c>
      <c r="AM192" s="330" t="e">
        <f t="shared" si="496"/>
        <v>#N/A</v>
      </c>
      <c r="AN192" s="330" t="e">
        <f t="shared" si="497"/>
        <v>#N/A</v>
      </c>
      <c r="AO192" s="330" t="e">
        <f t="shared" si="498"/>
        <v>#N/A</v>
      </c>
      <c r="AP192" s="330" t="e">
        <f t="shared" si="499"/>
        <v>#N/A</v>
      </c>
      <c r="AQ192" s="330" t="e">
        <f t="shared" si="500"/>
        <v>#N/A</v>
      </c>
      <c r="AR192" s="330"/>
      <c r="AS192" s="331">
        <f t="shared" si="562"/>
        <v>0</v>
      </c>
      <c r="AT192" s="325" t="e">
        <f t="shared" si="563"/>
        <v>#N/A</v>
      </c>
      <c r="AU192" s="325">
        <f t="shared" si="564"/>
        <v>0</v>
      </c>
      <c r="AV192" s="325">
        <f t="shared" si="565"/>
        <v>1</v>
      </c>
      <c r="AW192" s="334">
        <f t="shared" si="501"/>
        <v>2387.6</v>
      </c>
      <c r="AX192" s="325">
        <f t="shared" si="566"/>
        <v>0</v>
      </c>
      <c r="AY192" s="325">
        <f t="shared" si="567"/>
        <v>0</v>
      </c>
      <c r="AZ192" s="325">
        <f t="shared" si="568"/>
        <v>0</v>
      </c>
      <c r="BA192" s="325">
        <f t="shared" si="569"/>
        <v>0</v>
      </c>
      <c r="BB192" s="325">
        <f t="shared" si="570"/>
        <v>0</v>
      </c>
      <c r="BC192" s="331">
        <f t="shared" si="571"/>
        <v>0</v>
      </c>
      <c r="BD192" s="331">
        <f t="shared" si="572"/>
        <v>0</v>
      </c>
      <c r="BE192" s="331">
        <f t="shared" si="573"/>
        <v>0</v>
      </c>
      <c r="BF192" s="331">
        <f t="shared" si="574"/>
        <v>0</v>
      </c>
      <c r="BG192" s="331">
        <f t="shared" si="575"/>
        <v>0</v>
      </c>
      <c r="BH192" s="331">
        <f t="shared" si="576"/>
        <v>0</v>
      </c>
      <c r="BI192" s="331">
        <f t="shared" si="577"/>
        <v>0</v>
      </c>
      <c r="BJ192" s="331">
        <f t="shared" si="578"/>
        <v>0</v>
      </c>
      <c r="BK192" s="331">
        <f t="shared" si="579"/>
        <v>0</v>
      </c>
      <c r="BL192" s="331">
        <f t="shared" si="580"/>
        <v>0</v>
      </c>
      <c r="BM192" s="331">
        <f t="shared" si="581"/>
        <v>0</v>
      </c>
      <c r="BN192" s="331">
        <f t="shared" si="582"/>
        <v>0</v>
      </c>
      <c r="BO192" s="331">
        <f t="shared" si="583"/>
        <v>0</v>
      </c>
      <c r="BP192" s="331">
        <f t="shared" si="584"/>
        <v>0</v>
      </c>
      <c r="BQ192" s="331">
        <f t="shared" si="585"/>
        <v>0</v>
      </c>
      <c r="BR192" s="329"/>
      <c r="BS192" s="325"/>
      <c r="BT192" s="325">
        <f t="shared" si="502"/>
        <v>0</v>
      </c>
      <c r="BU192" s="325">
        <v>94</v>
      </c>
      <c r="BV192" s="330" t="e">
        <f t="shared" si="503"/>
        <v>#N/A</v>
      </c>
      <c r="BW192" s="330" t="e">
        <f t="shared" si="504"/>
        <v>#N/A</v>
      </c>
      <c r="BX192" s="330" t="e">
        <f t="shared" si="505"/>
        <v>#N/A</v>
      </c>
      <c r="BY192" s="330" t="e">
        <f t="shared" si="506"/>
        <v>#N/A</v>
      </c>
      <c r="BZ192" s="330" t="e">
        <f t="shared" si="507"/>
        <v>#N/A</v>
      </c>
      <c r="CA192" s="330"/>
      <c r="CB192" s="331">
        <f t="shared" si="586"/>
        <v>0</v>
      </c>
      <c r="CC192" s="325" t="e">
        <f t="shared" si="587"/>
        <v>#N/A</v>
      </c>
      <c r="CD192" s="325">
        <f t="shared" si="588"/>
        <v>0</v>
      </c>
      <c r="CE192" s="325">
        <f t="shared" si="589"/>
        <v>1</v>
      </c>
      <c r="CF192" s="334">
        <f t="shared" si="508"/>
        <v>2387.6</v>
      </c>
      <c r="CG192" s="325">
        <f t="shared" si="590"/>
        <v>0</v>
      </c>
      <c r="CH192" s="325">
        <f t="shared" si="591"/>
        <v>0</v>
      </c>
      <c r="CI192" s="325">
        <f t="shared" si="592"/>
        <v>0</v>
      </c>
      <c r="CJ192" s="325">
        <f t="shared" si="593"/>
        <v>0</v>
      </c>
      <c r="CK192" s="325">
        <f t="shared" si="594"/>
        <v>0</v>
      </c>
      <c r="CL192" s="331">
        <f t="shared" si="595"/>
        <v>0</v>
      </c>
      <c r="CM192" s="331">
        <f t="shared" si="596"/>
        <v>0</v>
      </c>
      <c r="CN192" s="331">
        <f t="shared" si="597"/>
        <v>0</v>
      </c>
      <c r="CO192" s="331">
        <f t="shared" si="598"/>
        <v>0</v>
      </c>
      <c r="CP192" s="331">
        <f t="shared" si="599"/>
        <v>0</v>
      </c>
      <c r="CQ192" s="331">
        <f t="shared" si="600"/>
        <v>0</v>
      </c>
      <c r="CR192" s="331">
        <f t="shared" si="601"/>
        <v>0</v>
      </c>
      <c r="CS192" s="331">
        <f t="shared" si="602"/>
        <v>0</v>
      </c>
      <c r="CT192" s="331">
        <f t="shared" si="603"/>
        <v>0</v>
      </c>
      <c r="CU192" s="331">
        <f t="shared" si="604"/>
        <v>0</v>
      </c>
      <c r="CV192" s="331">
        <f t="shared" si="605"/>
        <v>0</v>
      </c>
      <c r="CW192" s="331">
        <f t="shared" si="606"/>
        <v>0</v>
      </c>
      <c r="CX192" s="331">
        <f t="shared" si="607"/>
        <v>0</v>
      </c>
      <c r="CY192" s="331">
        <f t="shared" si="608"/>
        <v>0</v>
      </c>
      <c r="CZ192" s="331">
        <f t="shared" si="609"/>
        <v>0</v>
      </c>
      <c r="DA192" s="329"/>
      <c r="DB192" s="325"/>
      <c r="DC192" s="325">
        <f t="shared" si="509"/>
        <v>0</v>
      </c>
      <c r="DD192" s="325">
        <v>94</v>
      </c>
      <c r="DE192" s="330" t="e">
        <f t="shared" si="510"/>
        <v>#N/A</v>
      </c>
      <c r="DF192" s="330" t="e">
        <f t="shared" si="511"/>
        <v>#N/A</v>
      </c>
      <c r="DG192" s="330" t="e">
        <f t="shared" si="512"/>
        <v>#N/A</v>
      </c>
      <c r="DH192" s="330" t="e">
        <f t="shared" si="513"/>
        <v>#N/A</v>
      </c>
      <c r="DI192" s="330" t="e">
        <f t="shared" si="514"/>
        <v>#N/A</v>
      </c>
      <c r="DJ192" s="330"/>
      <c r="DK192" s="331">
        <f t="shared" si="610"/>
        <v>0</v>
      </c>
      <c r="DL192" s="325" t="e">
        <f t="shared" si="611"/>
        <v>#N/A</v>
      </c>
      <c r="DM192" s="325">
        <f t="shared" si="612"/>
        <v>0</v>
      </c>
      <c r="DN192" s="325">
        <f t="shared" si="613"/>
        <v>1</v>
      </c>
      <c r="DO192" s="334">
        <f t="shared" si="515"/>
        <v>2387.6</v>
      </c>
      <c r="DP192" s="325">
        <f t="shared" si="614"/>
        <v>0</v>
      </c>
      <c r="DQ192" s="325">
        <f t="shared" si="615"/>
        <v>0</v>
      </c>
      <c r="DR192" s="325">
        <f t="shared" si="616"/>
        <v>0</v>
      </c>
      <c r="DS192" s="325">
        <f t="shared" si="617"/>
        <v>0</v>
      </c>
      <c r="DT192" s="325">
        <f t="shared" si="618"/>
        <v>0</v>
      </c>
      <c r="DU192" s="331">
        <f t="shared" si="619"/>
        <v>0</v>
      </c>
      <c r="DV192" s="331">
        <f t="shared" si="620"/>
        <v>0</v>
      </c>
      <c r="DW192" s="331">
        <f t="shared" si="621"/>
        <v>0</v>
      </c>
      <c r="DX192" s="331">
        <f t="shared" si="622"/>
        <v>0</v>
      </c>
      <c r="DY192" s="331">
        <f t="shared" si="623"/>
        <v>0</v>
      </c>
      <c r="DZ192" s="331">
        <f t="shared" si="624"/>
        <v>0</v>
      </c>
      <c r="EA192" s="331">
        <f t="shared" si="625"/>
        <v>0</v>
      </c>
      <c r="EB192" s="331">
        <f t="shared" si="626"/>
        <v>0</v>
      </c>
      <c r="EC192" s="331">
        <f t="shared" si="627"/>
        <v>0</v>
      </c>
      <c r="ED192" s="331">
        <f t="shared" si="628"/>
        <v>0</v>
      </c>
      <c r="EE192" s="331">
        <f t="shared" si="629"/>
        <v>0</v>
      </c>
      <c r="EF192" s="331">
        <f t="shared" si="630"/>
        <v>0</v>
      </c>
      <c r="EG192" s="331">
        <f t="shared" si="631"/>
        <v>0</v>
      </c>
      <c r="EH192" s="331">
        <f t="shared" si="632"/>
        <v>0</v>
      </c>
      <c r="EI192" s="331">
        <f t="shared" si="633"/>
        <v>0</v>
      </c>
      <c r="EJ192" s="329"/>
      <c r="EK192" s="325"/>
      <c r="EL192" s="325">
        <f t="shared" si="516"/>
        <v>0</v>
      </c>
      <c r="EM192" s="325">
        <v>94</v>
      </c>
      <c r="EN192" s="330" t="e">
        <f t="shared" si="517"/>
        <v>#N/A</v>
      </c>
      <c r="EO192" s="330" t="e">
        <f t="shared" si="518"/>
        <v>#N/A</v>
      </c>
      <c r="EP192" s="330" t="e">
        <f t="shared" si="519"/>
        <v>#N/A</v>
      </c>
      <c r="EQ192" s="330" t="e">
        <f t="shared" si="520"/>
        <v>#N/A</v>
      </c>
      <c r="ER192" s="330" t="e">
        <f t="shared" si="521"/>
        <v>#N/A</v>
      </c>
      <c r="ES192" s="330"/>
      <c r="ET192" s="331">
        <f t="shared" si="634"/>
        <v>0</v>
      </c>
      <c r="EU192" s="325" t="e">
        <f t="shared" si="635"/>
        <v>#N/A</v>
      </c>
      <c r="EV192" s="325">
        <f t="shared" si="636"/>
        <v>0</v>
      </c>
      <c r="EW192" s="325">
        <f t="shared" si="637"/>
        <v>1</v>
      </c>
      <c r="EX192" s="334">
        <f t="shared" si="522"/>
        <v>2387.6</v>
      </c>
      <c r="EY192" s="325">
        <f t="shared" si="638"/>
        <v>0</v>
      </c>
      <c r="EZ192" s="325">
        <f t="shared" si="639"/>
        <v>0</v>
      </c>
      <c r="FA192" s="325">
        <f t="shared" si="640"/>
        <v>0</v>
      </c>
      <c r="FB192" s="325">
        <f t="shared" si="641"/>
        <v>0</v>
      </c>
      <c r="FC192" s="325">
        <f t="shared" si="642"/>
        <v>0</v>
      </c>
      <c r="FD192" s="331">
        <f t="shared" si="643"/>
        <v>0</v>
      </c>
      <c r="FE192" s="331">
        <f t="shared" si="644"/>
        <v>0</v>
      </c>
      <c r="FF192" s="331">
        <f t="shared" si="645"/>
        <v>0</v>
      </c>
      <c r="FG192" s="331">
        <f t="shared" si="646"/>
        <v>0</v>
      </c>
      <c r="FH192" s="331">
        <f t="shared" si="647"/>
        <v>0</v>
      </c>
      <c r="FI192" s="331">
        <f t="shared" si="648"/>
        <v>0</v>
      </c>
      <c r="FJ192" s="331">
        <f t="shared" si="649"/>
        <v>0</v>
      </c>
      <c r="FK192" s="331">
        <f t="shared" si="650"/>
        <v>0</v>
      </c>
      <c r="FL192" s="331">
        <f t="shared" si="651"/>
        <v>0</v>
      </c>
      <c r="FM192" s="331">
        <f t="shared" si="652"/>
        <v>0</v>
      </c>
      <c r="FN192" s="331">
        <f t="shared" si="653"/>
        <v>0</v>
      </c>
      <c r="FO192" s="331">
        <f t="shared" si="654"/>
        <v>0</v>
      </c>
      <c r="FP192" s="331">
        <f t="shared" si="655"/>
        <v>0</v>
      </c>
      <c r="FQ192" s="331">
        <f t="shared" si="656"/>
        <v>0</v>
      </c>
      <c r="FR192" s="331">
        <f t="shared" si="657"/>
        <v>0</v>
      </c>
      <c r="FS192" s="329"/>
      <c r="FT192" s="325"/>
      <c r="FU192" s="325">
        <f t="shared" si="523"/>
        <v>0</v>
      </c>
      <c r="FV192" s="325">
        <v>94</v>
      </c>
      <c r="FW192" s="330" t="e">
        <f t="shared" si="524"/>
        <v>#N/A</v>
      </c>
      <c r="FX192" s="330" t="e">
        <f t="shared" si="525"/>
        <v>#N/A</v>
      </c>
      <c r="FY192" s="330" t="e">
        <f t="shared" si="526"/>
        <v>#N/A</v>
      </c>
      <c r="FZ192" s="330" t="e">
        <f t="shared" si="527"/>
        <v>#N/A</v>
      </c>
      <c r="GA192" s="330" t="e">
        <f t="shared" si="528"/>
        <v>#N/A</v>
      </c>
      <c r="GB192" s="330"/>
      <c r="GC192" s="331">
        <f t="shared" si="658"/>
        <v>0</v>
      </c>
      <c r="GD192" s="325" t="e">
        <f t="shared" si="659"/>
        <v>#N/A</v>
      </c>
      <c r="GE192" s="325">
        <f t="shared" si="660"/>
        <v>0</v>
      </c>
      <c r="GF192" s="325">
        <f t="shared" si="661"/>
        <v>1</v>
      </c>
      <c r="GG192" s="334">
        <f t="shared" si="529"/>
        <v>2387.6</v>
      </c>
      <c r="GH192" s="325">
        <f t="shared" si="662"/>
        <v>0</v>
      </c>
      <c r="GI192" s="325">
        <f t="shared" si="663"/>
        <v>0</v>
      </c>
      <c r="GJ192" s="325">
        <f t="shared" si="664"/>
        <v>0</v>
      </c>
      <c r="GK192" s="325">
        <f t="shared" si="665"/>
        <v>0</v>
      </c>
      <c r="GL192" s="325">
        <f t="shared" si="666"/>
        <v>0</v>
      </c>
      <c r="GM192" s="331">
        <f t="shared" si="667"/>
        <v>0</v>
      </c>
      <c r="GN192" s="331">
        <f t="shared" si="668"/>
        <v>0</v>
      </c>
      <c r="GO192" s="331">
        <f t="shared" si="669"/>
        <v>0</v>
      </c>
      <c r="GP192" s="331">
        <f t="shared" si="670"/>
        <v>0</v>
      </c>
      <c r="GQ192" s="331">
        <f t="shared" si="671"/>
        <v>0</v>
      </c>
      <c r="GR192" s="331">
        <f t="shared" si="672"/>
        <v>0</v>
      </c>
      <c r="GS192" s="331">
        <f t="shared" si="673"/>
        <v>0</v>
      </c>
      <c r="GT192" s="331">
        <f t="shared" si="674"/>
        <v>0</v>
      </c>
      <c r="GU192" s="331">
        <f t="shared" si="675"/>
        <v>0</v>
      </c>
      <c r="GV192" s="331">
        <f t="shared" si="676"/>
        <v>0</v>
      </c>
      <c r="GW192" s="331">
        <f t="shared" si="677"/>
        <v>0</v>
      </c>
      <c r="GX192" s="331">
        <f t="shared" si="678"/>
        <v>0</v>
      </c>
      <c r="GY192" s="331">
        <f t="shared" si="679"/>
        <v>0</v>
      </c>
      <c r="GZ192" s="331">
        <f t="shared" si="680"/>
        <v>0</v>
      </c>
      <c r="HA192" s="331">
        <f t="shared" si="681"/>
        <v>0</v>
      </c>
      <c r="HB192" s="329"/>
      <c r="HC192" s="325"/>
      <c r="HD192" s="325">
        <f t="shared" si="530"/>
        <v>0</v>
      </c>
      <c r="HE192" s="325">
        <v>94</v>
      </c>
      <c r="HF192" s="330" t="e">
        <f t="shared" si="531"/>
        <v>#N/A</v>
      </c>
      <c r="HG192" s="330" t="e">
        <f t="shared" si="532"/>
        <v>#N/A</v>
      </c>
      <c r="HH192" s="330" t="e">
        <f t="shared" si="533"/>
        <v>#N/A</v>
      </c>
      <c r="HI192" s="330" t="e">
        <f t="shared" si="534"/>
        <v>#N/A</v>
      </c>
      <c r="HJ192" s="330" t="e">
        <f t="shared" si="535"/>
        <v>#N/A</v>
      </c>
      <c r="HK192" s="330"/>
      <c r="HL192" s="331">
        <f t="shared" si="682"/>
        <v>0</v>
      </c>
      <c r="HM192" s="325" t="e">
        <f t="shared" si="683"/>
        <v>#N/A</v>
      </c>
      <c r="HN192" s="325">
        <f t="shared" si="684"/>
        <v>0</v>
      </c>
      <c r="HO192" s="325">
        <f t="shared" si="685"/>
        <v>1</v>
      </c>
      <c r="HP192" s="334">
        <f t="shared" si="536"/>
        <v>2387.6</v>
      </c>
      <c r="HQ192" s="325">
        <f t="shared" si="686"/>
        <v>0</v>
      </c>
      <c r="HR192" s="325">
        <f t="shared" si="687"/>
        <v>0</v>
      </c>
      <c r="HS192" s="325">
        <f t="shared" si="688"/>
        <v>0</v>
      </c>
      <c r="HT192" s="325">
        <f t="shared" si="689"/>
        <v>0</v>
      </c>
      <c r="HU192" s="325">
        <f t="shared" si="690"/>
        <v>0</v>
      </c>
      <c r="HV192" s="331">
        <f t="shared" si="691"/>
        <v>0</v>
      </c>
      <c r="HW192" s="331">
        <f t="shared" si="692"/>
        <v>0</v>
      </c>
      <c r="HX192" s="331">
        <f t="shared" si="693"/>
        <v>0</v>
      </c>
      <c r="HY192" s="331">
        <f t="shared" si="694"/>
        <v>0</v>
      </c>
      <c r="HZ192" s="331">
        <f t="shared" si="695"/>
        <v>0</v>
      </c>
      <c r="IA192" s="331">
        <f t="shared" si="696"/>
        <v>0</v>
      </c>
      <c r="IB192" s="331">
        <f t="shared" si="697"/>
        <v>0</v>
      </c>
      <c r="IC192" s="331">
        <f t="shared" si="698"/>
        <v>0</v>
      </c>
      <c r="ID192" s="331">
        <f t="shared" si="699"/>
        <v>0</v>
      </c>
      <c r="IE192" s="331">
        <f t="shared" si="700"/>
        <v>0</v>
      </c>
      <c r="IF192" s="331">
        <f t="shared" si="701"/>
        <v>0</v>
      </c>
      <c r="IG192" s="331">
        <f t="shared" si="702"/>
        <v>0</v>
      </c>
      <c r="IH192" s="331">
        <f t="shared" si="703"/>
        <v>0</v>
      </c>
      <c r="II192" s="331">
        <f t="shared" si="704"/>
        <v>0</v>
      </c>
      <c r="IJ192" s="331">
        <f t="shared" si="705"/>
        <v>0</v>
      </c>
      <c r="IK192" s="329"/>
    </row>
    <row r="193" spans="2:245" x14ac:dyDescent="0.3">
      <c r="B193" s="325">
        <f t="shared" si="489"/>
        <v>0</v>
      </c>
      <c r="C193" s="325">
        <v>95</v>
      </c>
      <c r="D193" s="330" t="e">
        <f t="shared" si="490"/>
        <v>#N/A</v>
      </c>
      <c r="E193" s="330" t="e">
        <f t="shared" si="491"/>
        <v>#N/A</v>
      </c>
      <c r="F193" s="330" t="e">
        <f t="shared" si="492"/>
        <v>#N/A</v>
      </c>
      <c r="G193" s="386" t="e">
        <f t="shared" si="537"/>
        <v>#N/A</v>
      </c>
      <c r="H193" s="386" t="e">
        <f t="shared" si="493"/>
        <v>#N/A</v>
      </c>
      <c r="I193" s="330"/>
      <c r="J193" s="331">
        <f t="shared" si="538"/>
        <v>0</v>
      </c>
      <c r="K193" s="325" t="e">
        <f t="shared" si="539"/>
        <v>#N/A</v>
      </c>
      <c r="L193" s="325">
        <f t="shared" si="540"/>
        <v>0</v>
      </c>
      <c r="M193" s="325">
        <f t="shared" si="541"/>
        <v>1</v>
      </c>
      <c r="N193" s="334">
        <f t="shared" si="494"/>
        <v>2413</v>
      </c>
      <c r="O193" s="325">
        <f t="shared" si="542"/>
        <v>0</v>
      </c>
      <c r="P193" s="325">
        <f t="shared" si="543"/>
        <v>0</v>
      </c>
      <c r="Q193" s="325">
        <f t="shared" si="544"/>
        <v>0</v>
      </c>
      <c r="R193" s="325">
        <f t="shared" si="545"/>
        <v>0</v>
      </c>
      <c r="S193" s="325">
        <f t="shared" si="546"/>
        <v>0</v>
      </c>
      <c r="T193" s="331">
        <f t="shared" si="547"/>
        <v>0</v>
      </c>
      <c r="U193" s="331">
        <f t="shared" si="548"/>
        <v>0</v>
      </c>
      <c r="V193" s="331">
        <f t="shared" si="549"/>
        <v>0</v>
      </c>
      <c r="W193" s="331">
        <f t="shared" si="550"/>
        <v>0</v>
      </c>
      <c r="X193" s="331">
        <f t="shared" si="551"/>
        <v>0</v>
      </c>
      <c r="Y193" s="331">
        <f t="shared" si="552"/>
        <v>0</v>
      </c>
      <c r="Z193" s="331">
        <f t="shared" si="553"/>
        <v>0</v>
      </c>
      <c r="AA193" s="331">
        <f t="shared" si="554"/>
        <v>0</v>
      </c>
      <c r="AB193" s="331">
        <f t="shared" si="555"/>
        <v>0</v>
      </c>
      <c r="AC193" s="331">
        <f t="shared" si="556"/>
        <v>0</v>
      </c>
      <c r="AD193" s="331">
        <f t="shared" si="557"/>
        <v>0</v>
      </c>
      <c r="AE193" s="331">
        <f t="shared" si="558"/>
        <v>0</v>
      </c>
      <c r="AF193" s="331">
        <f t="shared" si="559"/>
        <v>0</v>
      </c>
      <c r="AG193" s="331">
        <f t="shared" si="560"/>
        <v>0</v>
      </c>
      <c r="AH193" s="331">
        <f t="shared" si="561"/>
        <v>0</v>
      </c>
      <c r="AI193" s="329"/>
      <c r="AJ193" s="325"/>
      <c r="AK193" s="325">
        <f t="shared" si="495"/>
        <v>0</v>
      </c>
      <c r="AL193" s="325">
        <v>95</v>
      </c>
      <c r="AM193" s="330" t="e">
        <f t="shared" si="496"/>
        <v>#N/A</v>
      </c>
      <c r="AN193" s="330" t="e">
        <f t="shared" si="497"/>
        <v>#N/A</v>
      </c>
      <c r="AO193" s="330" t="e">
        <f t="shared" si="498"/>
        <v>#N/A</v>
      </c>
      <c r="AP193" s="330" t="e">
        <f t="shared" si="499"/>
        <v>#N/A</v>
      </c>
      <c r="AQ193" s="330" t="e">
        <f t="shared" si="500"/>
        <v>#N/A</v>
      </c>
      <c r="AR193" s="330"/>
      <c r="AS193" s="331">
        <f t="shared" si="562"/>
        <v>0</v>
      </c>
      <c r="AT193" s="325" t="e">
        <f t="shared" si="563"/>
        <v>#N/A</v>
      </c>
      <c r="AU193" s="325">
        <f t="shared" si="564"/>
        <v>0</v>
      </c>
      <c r="AV193" s="325">
        <f t="shared" si="565"/>
        <v>1</v>
      </c>
      <c r="AW193" s="334">
        <f t="shared" si="501"/>
        <v>2413</v>
      </c>
      <c r="AX193" s="325">
        <f t="shared" si="566"/>
        <v>0</v>
      </c>
      <c r="AY193" s="325">
        <f t="shared" si="567"/>
        <v>0</v>
      </c>
      <c r="AZ193" s="325">
        <f t="shared" si="568"/>
        <v>0</v>
      </c>
      <c r="BA193" s="325">
        <f t="shared" si="569"/>
        <v>0</v>
      </c>
      <c r="BB193" s="325">
        <f t="shared" si="570"/>
        <v>0</v>
      </c>
      <c r="BC193" s="331">
        <f t="shared" si="571"/>
        <v>0</v>
      </c>
      <c r="BD193" s="331">
        <f t="shared" si="572"/>
        <v>0</v>
      </c>
      <c r="BE193" s="331">
        <f t="shared" si="573"/>
        <v>0</v>
      </c>
      <c r="BF193" s="331">
        <f t="shared" si="574"/>
        <v>0</v>
      </c>
      <c r="BG193" s="331">
        <f t="shared" si="575"/>
        <v>0</v>
      </c>
      <c r="BH193" s="331">
        <f t="shared" si="576"/>
        <v>0</v>
      </c>
      <c r="BI193" s="331">
        <f t="shared" si="577"/>
        <v>0</v>
      </c>
      <c r="BJ193" s="331">
        <f t="shared" si="578"/>
        <v>0</v>
      </c>
      <c r="BK193" s="331">
        <f t="shared" si="579"/>
        <v>0</v>
      </c>
      <c r="BL193" s="331">
        <f t="shared" si="580"/>
        <v>0</v>
      </c>
      <c r="BM193" s="331">
        <f t="shared" si="581"/>
        <v>0</v>
      </c>
      <c r="BN193" s="331">
        <f t="shared" si="582"/>
        <v>0</v>
      </c>
      <c r="BO193" s="331">
        <f t="shared" si="583"/>
        <v>0</v>
      </c>
      <c r="BP193" s="331">
        <f t="shared" si="584"/>
        <v>0</v>
      </c>
      <c r="BQ193" s="331">
        <f t="shared" si="585"/>
        <v>0</v>
      </c>
      <c r="BR193" s="329"/>
      <c r="BS193" s="325"/>
      <c r="BT193" s="325">
        <f t="shared" si="502"/>
        <v>0</v>
      </c>
      <c r="BU193" s="325">
        <v>95</v>
      </c>
      <c r="BV193" s="330" t="e">
        <f t="shared" si="503"/>
        <v>#N/A</v>
      </c>
      <c r="BW193" s="330" t="e">
        <f t="shared" si="504"/>
        <v>#N/A</v>
      </c>
      <c r="BX193" s="330" t="e">
        <f t="shared" si="505"/>
        <v>#N/A</v>
      </c>
      <c r="BY193" s="330" t="e">
        <f t="shared" si="506"/>
        <v>#N/A</v>
      </c>
      <c r="BZ193" s="330" t="e">
        <f t="shared" si="507"/>
        <v>#N/A</v>
      </c>
      <c r="CA193" s="330"/>
      <c r="CB193" s="331">
        <f t="shared" si="586"/>
        <v>0</v>
      </c>
      <c r="CC193" s="325" t="e">
        <f t="shared" si="587"/>
        <v>#N/A</v>
      </c>
      <c r="CD193" s="325">
        <f t="shared" si="588"/>
        <v>0</v>
      </c>
      <c r="CE193" s="325">
        <f t="shared" si="589"/>
        <v>1</v>
      </c>
      <c r="CF193" s="334">
        <f t="shared" si="508"/>
        <v>2413</v>
      </c>
      <c r="CG193" s="325">
        <f t="shared" si="590"/>
        <v>0</v>
      </c>
      <c r="CH193" s="325">
        <f t="shared" si="591"/>
        <v>0</v>
      </c>
      <c r="CI193" s="325">
        <f t="shared" si="592"/>
        <v>0</v>
      </c>
      <c r="CJ193" s="325">
        <f t="shared" si="593"/>
        <v>0</v>
      </c>
      <c r="CK193" s="325">
        <f t="shared" si="594"/>
        <v>0</v>
      </c>
      <c r="CL193" s="331">
        <f t="shared" si="595"/>
        <v>0</v>
      </c>
      <c r="CM193" s="331">
        <f t="shared" si="596"/>
        <v>0</v>
      </c>
      <c r="CN193" s="331">
        <f t="shared" si="597"/>
        <v>0</v>
      </c>
      <c r="CO193" s="331">
        <f t="shared" si="598"/>
        <v>0</v>
      </c>
      <c r="CP193" s="331">
        <f t="shared" si="599"/>
        <v>0</v>
      </c>
      <c r="CQ193" s="331">
        <f t="shared" si="600"/>
        <v>0</v>
      </c>
      <c r="CR193" s="331">
        <f t="shared" si="601"/>
        <v>0</v>
      </c>
      <c r="CS193" s="331">
        <f t="shared" si="602"/>
        <v>0</v>
      </c>
      <c r="CT193" s="331">
        <f t="shared" si="603"/>
        <v>0</v>
      </c>
      <c r="CU193" s="331">
        <f t="shared" si="604"/>
        <v>0</v>
      </c>
      <c r="CV193" s="331">
        <f t="shared" si="605"/>
        <v>0</v>
      </c>
      <c r="CW193" s="331">
        <f t="shared" si="606"/>
        <v>0</v>
      </c>
      <c r="CX193" s="331">
        <f t="shared" si="607"/>
        <v>0</v>
      </c>
      <c r="CY193" s="331">
        <f t="shared" si="608"/>
        <v>0</v>
      </c>
      <c r="CZ193" s="331">
        <f t="shared" si="609"/>
        <v>0</v>
      </c>
      <c r="DA193" s="329"/>
      <c r="DB193" s="325"/>
      <c r="DC193" s="325">
        <f t="shared" si="509"/>
        <v>0</v>
      </c>
      <c r="DD193" s="325">
        <v>95</v>
      </c>
      <c r="DE193" s="330" t="e">
        <f t="shared" si="510"/>
        <v>#N/A</v>
      </c>
      <c r="DF193" s="330" t="e">
        <f t="shared" si="511"/>
        <v>#N/A</v>
      </c>
      <c r="DG193" s="330" t="e">
        <f t="shared" si="512"/>
        <v>#N/A</v>
      </c>
      <c r="DH193" s="330" t="e">
        <f t="shared" si="513"/>
        <v>#N/A</v>
      </c>
      <c r="DI193" s="330" t="e">
        <f t="shared" si="514"/>
        <v>#N/A</v>
      </c>
      <c r="DJ193" s="330"/>
      <c r="DK193" s="331">
        <f t="shared" si="610"/>
        <v>0</v>
      </c>
      <c r="DL193" s="325" t="e">
        <f t="shared" si="611"/>
        <v>#N/A</v>
      </c>
      <c r="DM193" s="325">
        <f t="shared" si="612"/>
        <v>0</v>
      </c>
      <c r="DN193" s="325">
        <f t="shared" si="613"/>
        <v>1</v>
      </c>
      <c r="DO193" s="334">
        <f t="shared" si="515"/>
        <v>2413</v>
      </c>
      <c r="DP193" s="325">
        <f t="shared" si="614"/>
        <v>0</v>
      </c>
      <c r="DQ193" s="325">
        <f t="shared" si="615"/>
        <v>0</v>
      </c>
      <c r="DR193" s="325">
        <f t="shared" si="616"/>
        <v>0</v>
      </c>
      <c r="DS193" s="325">
        <f t="shared" si="617"/>
        <v>0</v>
      </c>
      <c r="DT193" s="325">
        <f t="shared" si="618"/>
        <v>0</v>
      </c>
      <c r="DU193" s="331">
        <f t="shared" si="619"/>
        <v>0</v>
      </c>
      <c r="DV193" s="331">
        <f t="shared" si="620"/>
        <v>0</v>
      </c>
      <c r="DW193" s="331">
        <f t="shared" si="621"/>
        <v>0</v>
      </c>
      <c r="DX193" s="331">
        <f t="shared" si="622"/>
        <v>0</v>
      </c>
      <c r="DY193" s="331">
        <f t="shared" si="623"/>
        <v>0</v>
      </c>
      <c r="DZ193" s="331">
        <f t="shared" si="624"/>
        <v>0</v>
      </c>
      <c r="EA193" s="331">
        <f t="shared" si="625"/>
        <v>0</v>
      </c>
      <c r="EB193" s="331">
        <f t="shared" si="626"/>
        <v>0</v>
      </c>
      <c r="EC193" s="331">
        <f t="shared" si="627"/>
        <v>0</v>
      </c>
      <c r="ED193" s="331">
        <f t="shared" si="628"/>
        <v>0</v>
      </c>
      <c r="EE193" s="331">
        <f t="shared" si="629"/>
        <v>0</v>
      </c>
      <c r="EF193" s="331">
        <f t="shared" si="630"/>
        <v>0</v>
      </c>
      <c r="EG193" s="331">
        <f t="shared" si="631"/>
        <v>0</v>
      </c>
      <c r="EH193" s="331">
        <f t="shared" si="632"/>
        <v>0</v>
      </c>
      <c r="EI193" s="331">
        <f t="shared" si="633"/>
        <v>0</v>
      </c>
      <c r="EJ193" s="329"/>
      <c r="EK193" s="325"/>
      <c r="EL193" s="325">
        <f t="shared" si="516"/>
        <v>0</v>
      </c>
      <c r="EM193" s="325">
        <v>95</v>
      </c>
      <c r="EN193" s="330" t="e">
        <f t="shared" si="517"/>
        <v>#N/A</v>
      </c>
      <c r="EO193" s="330" t="e">
        <f t="shared" si="518"/>
        <v>#N/A</v>
      </c>
      <c r="EP193" s="330" t="e">
        <f t="shared" si="519"/>
        <v>#N/A</v>
      </c>
      <c r="EQ193" s="330" t="e">
        <f t="shared" si="520"/>
        <v>#N/A</v>
      </c>
      <c r="ER193" s="330" t="e">
        <f t="shared" si="521"/>
        <v>#N/A</v>
      </c>
      <c r="ES193" s="330"/>
      <c r="ET193" s="331">
        <f t="shared" si="634"/>
        <v>0</v>
      </c>
      <c r="EU193" s="325" t="e">
        <f t="shared" si="635"/>
        <v>#N/A</v>
      </c>
      <c r="EV193" s="325">
        <f t="shared" si="636"/>
        <v>0</v>
      </c>
      <c r="EW193" s="325">
        <f t="shared" si="637"/>
        <v>1</v>
      </c>
      <c r="EX193" s="334">
        <f t="shared" si="522"/>
        <v>2413</v>
      </c>
      <c r="EY193" s="325">
        <f t="shared" si="638"/>
        <v>0</v>
      </c>
      <c r="EZ193" s="325">
        <f t="shared" si="639"/>
        <v>0</v>
      </c>
      <c r="FA193" s="325">
        <f t="shared" si="640"/>
        <v>0</v>
      </c>
      <c r="FB193" s="325">
        <f t="shared" si="641"/>
        <v>0</v>
      </c>
      <c r="FC193" s="325">
        <f t="shared" si="642"/>
        <v>0</v>
      </c>
      <c r="FD193" s="331">
        <f t="shared" si="643"/>
        <v>0</v>
      </c>
      <c r="FE193" s="331">
        <f t="shared" si="644"/>
        <v>0</v>
      </c>
      <c r="FF193" s="331">
        <f t="shared" si="645"/>
        <v>0</v>
      </c>
      <c r="FG193" s="331">
        <f t="shared" si="646"/>
        <v>0</v>
      </c>
      <c r="FH193" s="331">
        <f t="shared" si="647"/>
        <v>0</v>
      </c>
      <c r="FI193" s="331">
        <f t="shared" si="648"/>
        <v>0</v>
      </c>
      <c r="FJ193" s="331">
        <f t="shared" si="649"/>
        <v>0</v>
      </c>
      <c r="FK193" s="331">
        <f t="shared" si="650"/>
        <v>0</v>
      </c>
      <c r="FL193" s="331">
        <f t="shared" si="651"/>
        <v>0</v>
      </c>
      <c r="FM193" s="331">
        <f t="shared" si="652"/>
        <v>0</v>
      </c>
      <c r="FN193" s="331">
        <f t="shared" si="653"/>
        <v>0</v>
      </c>
      <c r="FO193" s="331">
        <f t="shared" si="654"/>
        <v>0</v>
      </c>
      <c r="FP193" s="331">
        <f t="shared" si="655"/>
        <v>0</v>
      </c>
      <c r="FQ193" s="331">
        <f t="shared" si="656"/>
        <v>0</v>
      </c>
      <c r="FR193" s="331">
        <f t="shared" si="657"/>
        <v>0</v>
      </c>
      <c r="FS193" s="329"/>
      <c r="FT193" s="325"/>
      <c r="FU193" s="325">
        <f t="shared" si="523"/>
        <v>0</v>
      </c>
      <c r="FV193" s="325">
        <v>95</v>
      </c>
      <c r="FW193" s="330" t="e">
        <f t="shared" si="524"/>
        <v>#N/A</v>
      </c>
      <c r="FX193" s="330" t="e">
        <f t="shared" si="525"/>
        <v>#N/A</v>
      </c>
      <c r="FY193" s="330" t="e">
        <f t="shared" si="526"/>
        <v>#N/A</v>
      </c>
      <c r="FZ193" s="330" t="e">
        <f t="shared" si="527"/>
        <v>#N/A</v>
      </c>
      <c r="GA193" s="330" t="e">
        <f t="shared" si="528"/>
        <v>#N/A</v>
      </c>
      <c r="GB193" s="330"/>
      <c r="GC193" s="331">
        <f t="shared" si="658"/>
        <v>0</v>
      </c>
      <c r="GD193" s="325" t="e">
        <f t="shared" si="659"/>
        <v>#N/A</v>
      </c>
      <c r="GE193" s="325">
        <f t="shared" si="660"/>
        <v>0</v>
      </c>
      <c r="GF193" s="325">
        <f t="shared" si="661"/>
        <v>1</v>
      </c>
      <c r="GG193" s="334">
        <f t="shared" si="529"/>
        <v>2413</v>
      </c>
      <c r="GH193" s="325">
        <f t="shared" si="662"/>
        <v>0</v>
      </c>
      <c r="GI193" s="325">
        <f t="shared" si="663"/>
        <v>0</v>
      </c>
      <c r="GJ193" s="325">
        <f t="shared" si="664"/>
        <v>0</v>
      </c>
      <c r="GK193" s="325">
        <f t="shared" si="665"/>
        <v>0</v>
      </c>
      <c r="GL193" s="325">
        <f t="shared" si="666"/>
        <v>0</v>
      </c>
      <c r="GM193" s="331">
        <f t="shared" si="667"/>
        <v>0</v>
      </c>
      <c r="GN193" s="331">
        <f t="shared" si="668"/>
        <v>0</v>
      </c>
      <c r="GO193" s="331">
        <f t="shared" si="669"/>
        <v>0</v>
      </c>
      <c r="GP193" s="331">
        <f t="shared" si="670"/>
        <v>0</v>
      </c>
      <c r="GQ193" s="331">
        <f t="shared" si="671"/>
        <v>0</v>
      </c>
      <c r="GR193" s="331">
        <f t="shared" si="672"/>
        <v>0</v>
      </c>
      <c r="GS193" s="331">
        <f t="shared" si="673"/>
        <v>0</v>
      </c>
      <c r="GT193" s="331">
        <f t="shared" si="674"/>
        <v>0</v>
      </c>
      <c r="GU193" s="331">
        <f t="shared" si="675"/>
        <v>0</v>
      </c>
      <c r="GV193" s="331">
        <f t="shared" si="676"/>
        <v>0</v>
      </c>
      <c r="GW193" s="331">
        <f t="shared" si="677"/>
        <v>0</v>
      </c>
      <c r="GX193" s="331">
        <f t="shared" si="678"/>
        <v>0</v>
      </c>
      <c r="GY193" s="331">
        <f t="shared" si="679"/>
        <v>0</v>
      </c>
      <c r="GZ193" s="331">
        <f t="shared" si="680"/>
        <v>0</v>
      </c>
      <c r="HA193" s="331">
        <f t="shared" si="681"/>
        <v>0</v>
      </c>
      <c r="HB193" s="329"/>
      <c r="HC193" s="325"/>
      <c r="HD193" s="325">
        <f t="shared" si="530"/>
        <v>0</v>
      </c>
      <c r="HE193" s="325">
        <v>95</v>
      </c>
      <c r="HF193" s="330" t="e">
        <f t="shared" si="531"/>
        <v>#N/A</v>
      </c>
      <c r="HG193" s="330" t="e">
        <f t="shared" si="532"/>
        <v>#N/A</v>
      </c>
      <c r="HH193" s="330" t="e">
        <f t="shared" si="533"/>
        <v>#N/A</v>
      </c>
      <c r="HI193" s="330" t="e">
        <f t="shared" si="534"/>
        <v>#N/A</v>
      </c>
      <c r="HJ193" s="330" t="e">
        <f t="shared" si="535"/>
        <v>#N/A</v>
      </c>
      <c r="HK193" s="330"/>
      <c r="HL193" s="331">
        <f t="shared" si="682"/>
        <v>0</v>
      </c>
      <c r="HM193" s="325" t="e">
        <f t="shared" si="683"/>
        <v>#N/A</v>
      </c>
      <c r="HN193" s="325">
        <f t="shared" si="684"/>
        <v>0</v>
      </c>
      <c r="HO193" s="325">
        <f t="shared" si="685"/>
        <v>1</v>
      </c>
      <c r="HP193" s="334">
        <f t="shared" si="536"/>
        <v>2413</v>
      </c>
      <c r="HQ193" s="325">
        <f t="shared" si="686"/>
        <v>0</v>
      </c>
      <c r="HR193" s="325">
        <f t="shared" si="687"/>
        <v>0</v>
      </c>
      <c r="HS193" s="325">
        <f t="shared" si="688"/>
        <v>0</v>
      </c>
      <c r="HT193" s="325">
        <f t="shared" si="689"/>
        <v>0</v>
      </c>
      <c r="HU193" s="325">
        <f t="shared" si="690"/>
        <v>0</v>
      </c>
      <c r="HV193" s="331">
        <f t="shared" si="691"/>
        <v>0</v>
      </c>
      <c r="HW193" s="331">
        <f t="shared" si="692"/>
        <v>0</v>
      </c>
      <c r="HX193" s="331">
        <f t="shared" si="693"/>
        <v>0</v>
      </c>
      <c r="HY193" s="331">
        <f t="shared" si="694"/>
        <v>0</v>
      </c>
      <c r="HZ193" s="331">
        <f t="shared" si="695"/>
        <v>0</v>
      </c>
      <c r="IA193" s="331">
        <f t="shared" si="696"/>
        <v>0</v>
      </c>
      <c r="IB193" s="331">
        <f t="shared" si="697"/>
        <v>0</v>
      </c>
      <c r="IC193" s="331">
        <f t="shared" si="698"/>
        <v>0</v>
      </c>
      <c r="ID193" s="331">
        <f t="shared" si="699"/>
        <v>0</v>
      </c>
      <c r="IE193" s="331">
        <f t="shared" si="700"/>
        <v>0</v>
      </c>
      <c r="IF193" s="331">
        <f t="shared" si="701"/>
        <v>0</v>
      </c>
      <c r="IG193" s="331">
        <f t="shared" si="702"/>
        <v>0</v>
      </c>
      <c r="IH193" s="331">
        <f t="shared" si="703"/>
        <v>0</v>
      </c>
      <c r="II193" s="331">
        <f t="shared" si="704"/>
        <v>0</v>
      </c>
      <c r="IJ193" s="331">
        <f t="shared" si="705"/>
        <v>0</v>
      </c>
      <c r="IK193" s="329"/>
    </row>
    <row r="194" spans="2:245" x14ac:dyDescent="0.3">
      <c r="B194" s="325">
        <f t="shared" ref="B194:B225" si="706">IF(C194=O194,1,IF(C194=P194,2,IF(C194=Q194,3,IF(C194=R194,4,IF(C194=S194,5,0)))))</f>
        <v>0</v>
      </c>
      <c r="C194" s="325">
        <v>96</v>
      </c>
      <c r="D194" s="330" t="e">
        <f t="shared" ref="D194:D225" si="707">IF(B194=1,T194,IF(B194=2,W194,IF(B194=3,Z194,IF(B194=4,AC194,IF(B194=5,AF194,NA())))))</f>
        <v>#N/A</v>
      </c>
      <c r="E194" s="330" t="e">
        <f t="shared" ref="E194:E225" si="708">IF(B194=1,U194,IF(B194=2,X194,IF(B194=3,AA194,IF(B194=4,AD194,IF(B194=5,AG194,NA())))))</f>
        <v>#N/A</v>
      </c>
      <c r="F194" s="330" t="e">
        <f t="shared" ref="F194:F225" si="709">IF(B194=1,V194,IF(B194=2,Y194,IF(B194=3,AB194,IF(B194=4,AE194,IF(B194=5,AH194,NA())))))</f>
        <v>#N/A</v>
      </c>
      <c r="G194" s="386" t="e">
        <f t="shared" si="537"/>
        <v>#N/A</v>
      </c>
      <c r="H194" s="386" t="e">
        <f t="shared" ref="H194:H225" si="710">-G194</f>
        <v>#N/A</v>
      </c>
      <c r="I194" s="330"/>
      <c r="J194" s="331">
        <f t="shared" si="538"/>
        <v>0</v>
      </c>
      <c r="K194" s="325" t="e">
        <f t="shared" si="539"/>
        <v>#N/A</v>
      </c>
      <c r="L194" s="325">
        <f t="shared" si="540"/>
        <v>0</v>
      </c>
      <c r="M194" s="325">
        <f t="shared" si="541"/>
        <v>1</v>
      </c>
      <c r="N194" s="334">
        <f t="shared" ref="N194:N225" si="711">C194*25.4</f>
        <v>2438.3999999999996</v>
      </c>
      <c r="O194" s="325">
        <f t="shared" si="542"/>
        <v>0</v>
      </c>
      <c r="P194" s="325">
        <f t="shared" si="543"/>
        <v>0</v>
      </c>
      <c r="Q194" s="325">
        <f t="shared" si="544"/>
        <v>0</v>
      </c>
      <c r="R194" s="325">
        <f t="shared" si="545"/>
        <v>0</v>
      </c>
      <c r="S194" s="325">
        <f t="shared" si="546"/>
        <v>0</v>
      </c>
      <c r="T194" s="331">
        <f t="shared" si="547"/>
        <v>0</v>
      </c>
      <c r="U194" s="331">
        <f t="shared" si="548"/>
        <v>0</v>
      </c>
      <c r="V194" s="331">
        <f t="shared" si="549"/>
        <v>0</v>
      </c>
      <c r="W194" s="331">
        <f t="shared" si="550"/>
        <v>0</v>
      </c>
      <c r="X194" s="331">
        <f t="shared" si="551"/>
        <v>0</v>
      </c>
      <c r="Y194" s="331">
        <f t="shared" si="552"/>
        <v>0</v>
      </c>
      <c r="Z194" s="331">
        <f t="shared" si="553"/>
        <v>0</v>
      </c>
      <c r="AA194" s="331">
        <f t="shared" si="554"/>
        <v>0</v>
      </c>
      <c r="AB194" s="331">
        <f t="shared" si="555"/>
        <v>0</v>
      </c>
      <c r="AC194" s="331">
        <f t="shared" si="556"/>
        <v>0</v>
      </c>
      <c r="AD194" s="331">
        <f t="shared" si="557"/>
        <v>0</v>
      </c>
      <c r="AE194" s="331">
        <f t="shared" si="558"/>
        <v>0</v>
      </c>
      <c r="AF194" s="331">
        <f t="shared" si="559"/>
        <v>0</v>
      </c>
      <c r="AG194" s="331">
        <f t="shared" si="560"/>
        <v>0</v>
      </c>
      <c r="AH194" s="331">
        <f t="shared" si="561"/>
        <v>0</v>
      </c>
      <c r="AI194" s="329"/>
      <c r="AJ194" s="325"/>
      <c r="AK194" s="325">
        <f t="shared" ref="AK194:AK225" si="712">IF(AL194=AX194,1,IF(AL194=AY194,2,IF(AL194=AZ194,3,IF(AL194=BA194,4,IF(AL194=BB194,5,0)))))</f>
        <v>0</v>
      </c>
      <c r="AL194" s="325">
        <v>96</v>
      </c>
      <c r="AM194" s="330" t="e">
        <f t="shared" ref="AM194:AM225" si="713">IF(AK194=1,BC194,IF(AK194=2,BF194,IF(AK194=3,BI194,IF(AK194=4,BL194,IF(AK194=5,BO194,NA())))))</f>
        <v>#N/A</v>
      </c>
      <c r="AN194" s="330" t="e">
        <f t="shared" ref="AN194:AN225" si="714">IF(AK194=1,BD194,IF(AK194=2,BG194,IF(AK194=3,BJ194,IF(AK194=4,BM194,IF(AK194=5,BP194,NA())))))</f>
        <v>#N/A</v>
      </c>
      <c r="AO194" s="330" t="e">
        <f t="shared" ref="AO194:AO225" si="715">IF(AK194=1,BE194,IF(AK194=2,BH194,IF(AK194=3,BK194,IF(AK194=4,BN194,IF(AK194=5,BQ194,NA())))))</f>
        <v>#N/A</v>
      </c>
      <c r="AP194" s="330" t="e">
        <f t="shared" ref="AP194:AP225" si="716">(AT194+AU194*AW194/AV194)/1000/25.4</f>
        <v>#N/A</v>
      </c>
      <c r="AQ194" s="330" t="e">
        <f t="shared" ref="AQ194:AQ225" si="717">-AP194</f>
        <v>#N/A</v>
      </c>
      <c r="AR194" s="330"/>
      <c r="AS194" s="331">
        <f t="shared" si="562"/>
        <v>0</v>
      </c>
      <c r="AT194" s="325" t="e">
        <f t="shared" si="563"/>
        <v>#N/A</v>
      </c>
      <c r="AU194" s="325">
        <f t="shared" si="564"/>
        <v>0</v>
      </c>
      <c r="AV194" s="325">
        <f t="shared" si="565"/>
        <v>1</v>
      </c>
      <c r="AW194" s="334">
        <f t="shared" ref="AW194:AW225" si="718">AL194*25.4</f>
        <v>2438.3999999999996</v>
      </c>
      <c r="AX194" s="325">
        <f t="shared" si="566"/>
        <v>0</v>
      </c>
      <c r="AY194" s="325">
        <f t="shared" si="567"/>
        <v>0</v>
      </c>
      <c r="AZ194" s="325">
        <f t="shared" si="568"/>
        <v>0</v>
      </c>
      <c r="BA194" s="325">
        <f t="shared" si="569"/>
        <v>0</v>
      </c>
      <c r="BB194" s="325">
        <f t="shared" si="570"/>
        <v>0</v>
      </c>
      <c r="BC194" s="331">
        <f t="shared" si="571"/>
        <v>0</v>
      </c>
      <c r="BD194" s="331">
        <f t="shared" si="572"/>
        <v>0</v>
      </c>
      <c r="BE194" s="331">
        <f t="shared" si="573"/>
        <v>0</v>
      </c>
      <c r="BF194" s="331">
        <f t="shared" si="574"/>
        <v>0</v>
      </c>
      <c r="BG194" s="331">
        <f t="shared" si="575"/>
        <v>0</v>
      </c>
      <c r="BH194" s="331">
        <f t="shared" si="576"/>
        <v>0</v>
      </c>
      <c r="BI194" s="331">
        <f t="shared" si="577"/>
        <v>0</v>
      </c>
      <c r="BJ194" s="331">
        <f t="shared" si="578"/>
        <v>0</v>
      </c>
      <c r="BK194" s="331">
        <f t="shared" si="579"/>
        <v>0</v>
      </c>
      <c r="BL194" s="331">
        <f t="shared" si="580"/>
        <v>0</v>
      </c>
      <c r="BM194" s="331">
        <f t="shared" si="581"/>
        <v>0</v>
      </c>
      <c r="BN194" s="331">
        <f t="shared" si="582"/>
        <v>0</v>
      </c>
      <c r="BO194" s="331">
        <f t="shared" si="583"/>
        <v>0</v>
      </c>
      <c r="BP194" s="331">
        <f t="shared" si="584"/>
        <v>0</v>
      </c>
      <c r="BQ194" s="331">
        <f t="shared" si="585"/>
        <v>0</v>
      </c>
      <c r="BR194" s="329"/>
      <c r="BS194" s="325"/>
      <c r="BT194" s="325">
        <f t="shared" ref="BT194:BT225" si="719">IF(BU194=CG194,1,IF(BU194=CH194,2,IF(BU194=CI194,3,IF(BU194=CJ194,4,IF(BU194=CK194,5,0)))))</f>
        <v>0</v>
      </c>
      <c r="BU194" s="325">
        <v>96</v>
      </c>
      <c r="BV194" s="330" t="e">
        <f t="shared" ref="BV194:BV225" si="720">IF(BT194=1,CL194,IF(BT194=2,CO194,IF(BT194=3,CR194,IF(BT194=4,CU194,IF(BT194=5,CX194,NA())))))</f>
        <v>#N/A</v>
      </c>
      <c r="BW194" s="330" t="e">
        <f t="shared" ref="BW194:BW225" si="721">IF(BT194=1,CM194,IF(BT194=2,CP194,IF(BT194=3,CS194,IF(BT194=4,CV194,IF(BT194=5,CY194,NA())))))</f>
        <v>#N/A</v>
      </c>
      <c r="BX194" s="330" t="e">
        <f t="shared" ref="BX194:BX225" si="722">IF(BT194=1,CN194,IF(BT194=2,CQ194,IF(BT194=3,CT194,IF(BT194=4,CW194,IF(BT194=5,CZ194,NA())))))</f>
        <v>#N/A</v>
      </c>
      <c r="BY194" s="330" t="e">
        <f t="shared" ref="BY194:BY225" si="723">(CC194+CD194*CF194/CE194)/1000/25.4</f>
        <v>#N/A</v>
      </c>
      <c r="BZ194" s="330" t="e">
        <f t="shared" ref="BZ194:BZ225" si="724">-BY194</f>
        <v>#N/A</v>
      </c>
      <c r="CA194" s="330"/>
      <c r="CB194" s="331">
        <f t="shared" si="586"/>
        <v>0</v>
      </c>
      <c r="CC194" s="325" t="e">
        <f t="shared" si="587"/>
        <v>#N/A</v>
      </c>
      <c r="CD194" s="325">
        <f t="shared" si="588"/>
        <v>0</v>
      </c>
      <c r="CE194" s="325">
        <f t="shared" si="589"/>
        <v>1</v>
      </c>
      <c r="CF194" s="334">
        <f t="shared" ref="CF194:CF225" si="725">BU194*25.4</f>
        <v>2438.3999999999996</v>
      </c>
      <c r="CG194" s="325">
        <f t="shared" si="590"/>
        <v>0</v>
      </c>
      <c r="CH194" s="325">
        <f t="shared" si="591"/>
        <v>0</v>
      </c>
      <c r="CI194" s="325">
        <f t="shared" si="592"/>
        <v>0</v>
      </c>
      <c r="CJ194" s="325">
        <f t="shared" si="593"/>
        <v>0</v>
      </c>
      <c r="CK194" s="325">
        <f t="shared" si="594"/>
        <v>0</v>
      </c>
      <c r="CL194" s="331">
        <f t="shared" si="595"/>
        <v>0</v>
      </c>
      <c r="CM194" s="331">
        <f t="shared" si="596"/>
        <v>0</v>
      </c>
      <c r="CN194" s="331">
        <f t="shared" si="597"/>
        <v>0</v>
      </c>
      <c r="CO194" s="331">
        <f t="shared" si="598"/>
        <v>0</v>
      </c>
      <c r="CP194" s="331">
        <f t="shared" si="599"/>
        <v>0</v>
      </c>
      <c r="CQ194" s="331">
        <f t="shared" si="600"/>
        <v>0</v>
      </c>
      <c r="CR194" s="331">
        <f t="shared" si="601"/>
        <v>0</v>
      </c>
      <c r="CS194" s="331">
        <f t="shared" si="602"/>
        <v>0</v>
      </c>
      <c r="CT194" s="331">
        <f t="shared" si="603"/>
        <v>0</v>
      </c>
      <c r="CU194" s="331">
        <f t="shared" si="604"/>
        <v>0</v>
      </c>
      <c r="CV194" s="331">
        <f t="shared" si="605"/>
        <v>0</v>
      </c>
      <c r="CW194" s="331">
        <f t="shared" si="606"/>
        <v>0</v>
      </c>
      <c r="CX194" s="331">
        <f t="shared" si="607"/>
        <v>0</v>
      </c>
      <c r="CY194" s="331">
        <f t="shared" si="608"/>
        <v>0</v>
      </c>
      <c r="CZ194" s="331">
        <f t="shared" si="609"/>
        <v>0</v>
      </c>
      <c r="DA194" s="329"/>
      <c r="DB194" s="325"/>
      <c r="DC194" s="325">
        <f t="shared" ref="DC194:DC225" si="726">IF(DD194=DP194,1,IF(DD194=DQ194,2,IF(DD194=DR194,3,IF(DD194=DS194,4,IF(DD194=DT194,5,0)))))</f>
        <v>0</v>
      </c>
      <c r="DD194" s="325">
        <v>96</v>
      </c>
      <c r="DE194" s="330" t="e">
        <f t="shared" ref="DE194:DE225" si="727">IF(DC194=1,DU194,IF(DC194=2,DX194,IF(DC194=3,EA194,IF(DC194=4,ED194,IF(DC194=5,EG194,NA())))))</f>
        <v>#N/A</v>
      </c>
      <c r="DF194" s="330" t="e">
        <f t="shared" ref="DF194:DF225" si="728">IF(DC194=1,DV194,IF(DC194=2,DY194,IF(DC194=3,EB194,IF(DC194=4,EE194,IF(DC194=5,EH194,NA())))))</f>
        <v>#N/A</v>
      </c>
      <c r="DG194" s="330" t="e">
        <f t="shared" ref="DG194:DG225" si="729">IF(DC194=1,DW194,IF(DC194=2,DZ194,IF(DC194=3,EC194,IF(DC194=4,EF194,IF(DC194=5,EI194,NA())))))</f>
        <v>#N/A</v>
      </c>
      <c r="DH194" s="330" t="e">
        <f t="shared" ref="DH194:DH225" si="730">(DL194+DM194*DO194/DN194)/1000/25.4</f>
        <v>#N/A</v>
      </c>
      <c r="DI194" s="330" t="e">
        <f t="shared" ref="DI194:DI225" si="731">-DH194</f>
        <v>#N/A</v>
      </c>
      <c r="DJ194" s="330"/>
      <c r="DK194" s="331">
        <f t="shared" si="610"/>
        <v>0</v>
      </c>
      <c r="DL194" s="325" t="e">
        <f t="shared" si="611"/>
        <v>#N/A</v>
      </c>
      <c r="DM194" s="325">
        <f t="shared" si="612"/>
        <v>0</v>
      </c>
      <c r="DN194" s="325">
        <f t="shared" si="613"/>
        <v>1</v>
      </c>
      <c r="DO194" s="334">
        <f t="shared" ref="DO194:DO225" si="732">DD194*25.4</f>
        <v>2438.3999999999996</v>
      </c>
      <c r="DP194" s="325">
        <f t="shared" si="614"/>
        <v>0</v>
      </c>
      <c r="DQ194" s="325">
        <f t="shared" si="615"/>
        <v>0</v>
      </c>
      <c r="DR194" s="325">
        <f t="shared" si="616"/>
        <v>0</v>
      </c>
      <c r="DS194" s="325">
        <f t="shared" si="617"/>
        <v>0</v>
      </c>
      <c r="DT194" s="325">
        <f t="shared" si="618"/>
        <v>0</v>
      </c>
      <c r="DU194" s="331">
        <f t="shared" si="619"/>
        <v>0</v>
      </c>
      <c r="DV194" s="331">
        <f t="shared" si="620"/>
        <v>0</v>
      </c>
      <c r="DW194" s="331">
        <f t="shared" si="621"/>
        <v>0</v>
      </c>
      <c r="DX194" s="331">
        <f t="shared" si="622"/>
        <v>0</v>
      </c>
      <c r="DY194" s="331">
        <f t="shared" si="623"/>
        <v>0</v>
      </c>
      <c r="DZ194" s="331">
        <f t="shared" si="624"/>
        <v>0</v>
      </c>
      <c r="EA194" s="331">
        <f t="shared" si="625"/>
        <v>0</v>
      </c>
      <c r="EB194" s="331">
        <f t="shared" si="626"/>
        <v>0</v>
      </c>
      <c r="EC194" s="331">
        <f t="shared" si="627"/>
        <v>0</v>
      </c>
      <c r="ED194" s="331">
        <f t="shared" si="628"/>
        <v>0</v>
      </c>
      <c r="EE194" s="331">
        <f t="shared" si="629"/>
        <v>0</v>
      </c>
      <c r="EF194" s="331">
        <f t="shared" si="630"/>
        <v>0</v>
      </c>
      <c r="EG194" s="331">
        <f t="shared" si="631"/>
        <v>0</v>
      </c>
      <c r="EH194" s="331">
        <f t="shared" si="632"/>
        <v>0</v>
      </c>
      <c r="EI194" s="331">
        <f t="shared" si="633"/>
        <v>0</v>
      </c>
      <c r="EJ194" s="329"/>
      <c r="EK194" s="325"/>
      <c r="EL194" s="325">
        <f t="shared" ref="EL194:EL225" si="733">IF(EM194=EY194,1,IF(EM194=EZ194,2,IF(EM194=FA194,3,IF(EM194=FB194,4,IF(EM194=FC194,5,0)))))</f>
        <v>0</v>
      </c>
      <c r="EM194" s="325">
        <v>96</v>
      </c>
      <c r="EN194" s="330" t="e">
        <f t="shared" ref="EN194:EN225" si="734">IF(EL194=1,FD194,IF(EL194=2,FG194,IF(EL194=3,FJ194,IF(EL194=4,FM194,IF(EL194=5,FP194,NA())))))</f>
        <v>#N/A</v>
      </c>
      <c r="EO194" s="330" t="e">
        <f t="shared" ref="EO194:EO225" si="735">IF(EL194=1,FE194,IF(EL194=2,FH194,IF(EL194=3,FK194,IF(EL194=4,FN194,IF(EL194=5,FQ194,NA())))))</f>
        <v>#N/A</v>
      </c>
      <c r="EP194" s="330" t="e">
        <f t="shared" ref="EP194:EP225" si="736">IF(EL194=1,FF194,IF(EL194=2,FI194,IF(EL194=3,FL194,IF(EL194=4,FO194,IF(EL194=5,FR194,NA())))))</f>
        <v>#N/A</v>
      </c>
      <c r="EQ194" s="330" t="e">
        <f t="shared" ref="EQ194:EQ225" si="737">(EU194+EV194*EX194/EW194)/1000/25.4</f>
        <v>#N/A</v>
      </c>
      <c r="ER194" s="330" t="e">
        <f t="shared" ref="ER194:ER225" si="738">-EQ194</f>
        <v>#N/A</v>
      </c>
      <c r="ES194" s="330"/>
      <c r="ET194" s="331">
        <f t="shared" si="634"/>
        <v>0</v>
      </c>
      <c r="EU194" s="325" t="e">
        <f t="shared" si="635"/>
        <v>#N/A</v>
      </c>
      <c r="EV194" s="325">
        <f t="shared" si="636"/>
        <v>0</v>
      </c>
      <c r="EW194" s="325">
        <f t="shared" si="637"/>
        <v>1</v>
      </c>
      <c r="EX194" s="334">
        <f t="shared" ref="EX194:EX225" si="739">EM194*25.4</f>
        <v>2438.3999999999996</v>
      </c>
      <c r="EY194" s="325">
        <f t="shared" si="638"/>
        <v>0</v>
      </c>
      <c r="EZ194" s="325">
        <f t="shared" si="639"/>
        <v>0</v>
      </c>
      <c r="FA194" s="325">
        <f t="shared" si="640"/>
        <v>0</v>
      </c>
      <c r="FB194" s="325">
        <f t="shared" si="641"/>
        <v>0</v>
      </c>
      <c r="FC194" s="325">
        <f t="shared" si="642"/>
        <v>0</v>
      </c>
      <c r="FD194" s="331">
        <f t="shared" si="643"/>
        <v>0</v>
      </c>
      <c r="FE194" s="331">
        <f t="shared" si="644"/>
        <v>0</v>
      </c>
      <c r="FF194" s="331">
        <f t="shared" si="645"/>
        <v>0</v>
      </c>
      <c r="FG194" s="331">
        <f t="shared" si="646"/>
        <v>0</v>
      </c>
      <c r="FH194" s="331">
        <f t="shared" si="647"/>
        <v>0</v>
      </c>
      <c r="FI194" s="331">
        <f t="shared" si="648"/>
        <v>0</v>
      </c>
      <c r="FJ194" s="331">
        <f t="shared" si="649"/>
        <v>0</v>
      </c>
      <c r="FK194" s="331">
        <f t="shared" si="650"/>
        <v>0</v>
      </c>
      <c r="FL194" s="331">
        <f t="shared" si="651"/>
        <v>0</v>
      </c>
      <c r="FM194" s="331">
        <f t="shared" si="652"/>
        <v>0</v>
      </c>
      <c r="FN194" s="331">
        <f t="shared" si="653"/>
        <v>0</v>
      </c>
      <c r="FO194" s="331">
        <f t="shared" si="654"/>
        <v>0</v>
      </c>
      <c r="FP194" s="331">
        <f t="shared" si="655"/>
        <v>0</v>
      </c>
      <c r="FQ194" s="331">
        <f t="shared" si="656"/>
        <v>0</v>
      </c>
      <c r="FR194" s="331">
        <f t="shared" si="657"/>
        <v>0</v>
      </c>
      <c r="FS194" s="329"/>
      <c r="FT194" s="325"/>
      <c r="FU194" s="325">
        <f t="shared" ref="FU194:FU225" si="740">IF(FV194=GH194,1,IF(FV194=GI194,2,IF(FV194=GJ194,3,IF(FV194=GK194,4,IF(FV194=GL194,5,0)))))</f>
        <v>0</v>
      </c>
      <c r="FV194" s="325">
        <v>96</v>
      </c>
      <c r="FW194" s="330" t="e">
        <f t="shared" ref="FW194:FW225" si="741">IF(FU194=1,GM194,IF(FU194=2,GP194,IF(FU194=3,GS194,IF(FU194=4,GV194,IF(FU194=5,GY194,NA())))))</f>
        <v>#N/A</v>
      </c>
      <c r="FX194" s="330" t="e">
        <f t="shared" ref="FX194:FX225" si="742">IF(FU194=1,GN194,IF(FU194=2,GQ194,IF(FU194=3,GT194,IF(FU194=4,GW194,IF(FU194=5,GZ194,NA())))))</f>
        <v>#N/A</v>
      </c>
      <c r="FY194" s="330" t="e">
        <f t="shared" ref="FY194:FY225" si="743">IF(FU194=1,GO194,IF(FU194=2,GR194,IF(FU194=3,GU194,IF(FU194=4,GX194,IF(FU194=5,HA194,NA())))))</f>
        <v>#N/A</v>
      </c>
      <c r="FZ194" s="330" t="e">
        <f t="shared" ref="FZ194:FZ225" si="744">(GD194+GE194*GG194/GF194)/1000/25.4</f>
        <v>#N/A</v>
      </c>
      <c r="GA194" s="330" t="e">
        <f t="shared" ref="GA194:GA225" si="745">-FZ194</f>
        <v>#N/A</v>
      </c>
      <c r="GB194" s="330"/>
      <c r="GC194" s="331">
        <f t="shared" si="658"/>
        <v>0</v>
      </c>
      <c r="GD194" s="325" t="e">
        <f t="shared" si="659"/>
        <v>#N/A</v>
      </c>
      <c r="GE194" s="325">
        <f t="shared" si="660"/>
        <v>0</v>
      </c>
      <c r="GF194" s="325">
        <f t="shared" si="661"/>
        <v>1</v>
      </c>
      <c r="GG194" s="334">
        <f t="shared" ref="GG194:GG225" si="746">FV194*25.4</f>
        <v>2438.3999999999996</v>
      </c>
      <c r="GH194" s="325">
        <f t="shared" si="662"/>
        <v>0</v>
      </c>
      <c r="GI194" s="325">
        <f t="shared" si="663"/>
        <v>0</v>
      </c>
      <c r="GJ194" s="325">
        <f t="shared" si="664"/>
        <v>0</v>
      </c>
      <c r="GK194" s="325">
        <f t="shared" si="665"/>
        <v>0</v>
      </c>
      <c r="GL194" s="325">
        <f t="shared" si="666"/>
        <v>0</v>
      </c>
      <c r="GM194" s="331">
        <f t="shared" si="667"/>
        <v>0</v>
      </c>
      <c r="GN194" s="331">
        <f t="shared" si="668"/>
        <v>0</v>
      </c>
      <c r="GO194" s="331">
        <f t="shared" si="669"/>
        <v>0</v>
      </c>
      <c r="GP194" s="331">
        <f t="shared" si="670"/>
        <v>0</v>
      </c>
      <c r="GQ194" s="331">
        <f t="shared" si="671"/>
        <v>0</v>
      </c>
      <c r="GR194" s="331">
        <f t="shared" si="672"/>
        <v>0</v>
      </c>
      <c r="GS194" s="331">
        <f t="shared" si="673"/>
        <v>0</v>
      </c>
      <c r="GT194" s="331">
        <f t="shared" si="674"/>
        <v>0</v>
      </c>
      <c r="GU194" s="331">
        <f t="shared" si="675"/>
        <v>0</v>
      </c>
      <c r="GV194" s="331">
        <f t="shared" si="676"/>
        <v>0</v>
      </c>
      <c r="GW194" s="331">
        <f t="shared" si="677"/>
        <v>0</v>
      </c>
      <c r="GX194" s="331">
        <f t="shared" si="678"/>
        <v>0</v>
      </c>
      <c r="GY194" s="331">
        <f t="shared" si="679"/>
        <v>0</v>
      </c>
      <c r="GZ194" s="331">
        <f t="shared" si="680"/>
        <v>0</v>
      </c>
      <c r="HA194" s="331">
        <f t="shared" si="681"/>
        <v>0</v>
      </c>
      <c r="HB194" s="329"/>
      <c r="HC194" s="325"/>
      <c r="HD194" s="325">
        <f t="shared" ref="HD194:HD225" si="747">IF(HE194=HQ194,1,IF(HE194=HR194,2,IF(HE194=HS194,3,IF(HE194=HT194,4,IF(HE194=HU194,5,0)))))</f>
        <v>0</v>
      </c>
      <c r="HE194" s="325">
        <v>96</v>
      </c>
      <c r="HF194" s="330" t="e">
        <f t="shared" ref="HF194:HF225" si="748">IF(HD194=1,HV194,IF(HD194=2,HY194,IF(HD194=3,IB194,IF(HD194=4,IE194,IF(HD194=5,IH194,NA())))))</f>
        <v>#N/A</v>
      </c>
      <c r="HG194" s="330" t="e">
        <f t="shared" ref="HG194:HG225" si="749">IF(HD194=1,HW194,IF(HD194=2,HZ194,IF(HD194=3,IC194,IF(HD194=4,IF194,IF(HD194=5,II194,NA())))))</f>
        <v>#N/A</v>
      </c>
      <c r="HH194" s="330" t="e">
        <f t="shared" ref="HH194:HH225" si="750">IF(HD194=1,HX194,IF(HD194=2,IA194,IF(HD194=3,ID194,IF(HD194=4,IG194,IF(HD194=5,IJ194,NA())))))</f>
        <v>#N/A</v>
      </c>
      <c r="HI194" s="330" t="e">
        <f t="shared" ref="HI194:HI225" si="751">(HM194+HN194*HP194/HO194)/1000/25.4</f>
        <v>#N/A</v>
      </c>
      <c r="HJ194" s="330" t="e">
        <f t="shared" ref="HJ194:HJ225" si="752">-HI194</f>
        <v>#N/A</v>
      </c>
      <c r="HK194" s="330"/>
      <c r="HL194" s="331">
        <f t="shared" si="682"/>
        <v>0</v>
      </c>
      <c r="HM194" s="325" t="e">
        <f t="shared" si="683"/>
        <v>#N/A</v>
      </c>
      <c r="HN194" s="325">
        <f t="shared" si="684"/>
        <v>0</v>
      </c>
      <c r="HO194" s="325">
        <f t="shared" si="685"/>
        <v>1</v>
      </c>
      <c r="HP194" s="334">
        <f t="shared" ref="HP194:HP225" si="753">HE194*25.4</f>
        <v>2438.3999999999996</v>
      </c>
      <c r="HQ194" s="325">
        <f t="shared" si="686"/>
        <v>0</v>
      </c>
      <c r="HR194" s="325">
        <f t="shared" si="687"/>
        <v>0</v>
      </c>
      <c r="HS194" s="325">
        <f t="shared" si="688"/>
        <v>0</v>
      </c>
      <c r="HT194" s="325">
        <f t="shared" si="689"/>
        <v>0</v>
      </c>
      <c r="HU194" s="325">
        <f t="shared" si="690"/>
        <v>0</v>
      </c>
      <c r="HV194" s="331">
        <f t="shared" si="691"/>
        <v>0</v>
      </c>
      <c r="HW194" s="331">
        <f t="shared" si="692"/>
        <v>0</v>
      </c>
      <c r="HX194" s="331">
        <f t="shared" si="693"/>
        <v>0</v>
      </c>
      <c r="HY194" s="331">
        <f t="shared" si="694"/>
        <v>0</v>
      </c>
      <c r="HZ194" s="331">
        <f t="shared" si="695"/>
        <v>0</v>
      </c>
      <c r="IA194" s="331">
        <f t="shared" si="696"/>
        <v>0</v>
      </c>
      <c r="IB194" s="331">
        <f t="shared" si="697"/>
        <v>0</v>
      </c>
      <c r="IC194" s="331">
        <f t="shared" si="698"/>
        <v>0</v>
      </c>
      <c r="ID194" s="331">
        <f t="shared" si="699"/>
        <v>0</v>
      </c>
      <c r="IE194" s="331">
        <f t="shared" si="700"/>
        <v>0</v>
      </c>
      <c r="IF194" s="331">
        <f t="shared" si="701"/>
        <v>0</v>
      </c>
      <c r="IG194" s="331">
        <f t="shared" si="702"/>
        <v>0</v>
      </c>
      <c r="IH194" s="331">
        <f t="shared" si="703"/>
        <v>0</v>
      </c>
      <c r="II194" s="331">
        <f t="shared" si="704"/>
        <v>0</v>
      </c>
      <c r="IJ194" s="331">
        <f t="shared" si="705"/>
        <v>0</v>
      </c>
      <c r="IK194" s="329"/>
    </row>
    <row r="195" spans="2:245" x14ac:dyDescent="0.3">
      <c r="B195" s="325">
        <f t="shared" si="706"/>
        <v>0</v>
      </c>
      <c r="C195" s="325">
        <v>97</v>
      </c>
      <c r="D195" s="330" t="e">
        <f t="shared" si="707"/>
        <v>#N/A</v>
      </c>
      <c r="E195" s="330" t="e">
        <f t="shared" si="708"/>
        <v>#N/A</v>
      </c>
      <c r="F195" s="330" t="e">
        <f t="shared" si="709"/>
        <v>#N/A</v>
      </c>
      <c r="G195" s="386" t="e">
        <f t="shared" si="537"/>
        <v>#N/A</v>
      </c>
      <c r="H195" s="386" t="e">
        <f t="shared" si="710"/>
        <v>#N/A</v>
      </c>
      <c r="I195" s="330"/>
      <c r="J195" s="331">
        <f t="shared" ref="J195:J226" si="754">IF(B195&lt;1,0,IF(MAX(D195:F195)&gt;G195,MAX(D195:F195)-G195,IF(MIN(D195:F195)&lt;H195,ABS(MIN(D195:F195)-H195),0)))</f>
        <v>0</v>
      </c>
      <c r="K195" s="325" t="e">
        <f t="shared" ref="K195:K226" si="755">K194</f>
        <v>#N/A</v>
      </c>
      <c r="L195" s="325">
        <f t="shared" ref="L195:L226" si="756">L194</f>
        <v>0</v>
      </c>
      <c r="M195" s="325">
        <f t="shared" ref="M195:M226" si="757">M194</f>
        <v>1</v>
      </c>
      <c r="N195" s="334">
        <f t="shared" si="711"/>
        <v>2463.7999999999997</v>
      </c>
      <c r="O195" s="325">
        <f t="shared" ref="O195:O226" si="758">O194</f>
        <v>0</v>
      </c>
      <c r="P195" s="325">
        <f t="shared" ref="P195:P226" si="759">P194</f>
        <v>0</v>
      </c>
      <c r="Q195" s="325">
        <f t="shared" ref="Q195:Q226" si="760">Q194</f>
        <v>0</v>
      </c>
      <c r="R195" s="325">
        <f t="shared" ref="R195:R226" si="761">R194</f>
        <v>0</v>
      </c>
      <c r="S195" s="325">
        <f t="shared" ref="S195:S226" si="762">S194</f>
        <v>0</v>
      </c>
      <c r="T195" s="331">
        <f t="shared" ref="T195:T226" si="763">T194</f>
        <v>0</v>
      </c>
      <c r="U195" s="331">
        <f t="shared" ref="U195:U226" si="764">U194</f>
        <v>0</v>
      </c>
      <c r="V195" s="331">
        <f t="shared" ref="V195:V226" si="765">V194</f>
        <v>0</v>
      </c>
      <c r="W195" s="331">
        <f t="shared" ref="W195:W226" si="766">W194</f>
        <v>0</v>
      </c>
      <c r="X195" s="331">
        <f t="shared" ref="X195:X226" si="767">X194</f>
        <v>0</v>
      </c>
      <c r="Y195" s="331">
        <f t="shared" ref="Y195:Y226" si="768">Y194</f>
        <v>0</v>
      </c>
      <c r="Z195" s="331">
        <f t="shared" ref="Z195:Z226" si="769">Z194</f>
        <v>0</v>
      </c>
      <c r="AA195" s="331">
        <f t="shared" ref="AA195:AA226" si="770">AA194</f>
        <v>0</v>
      </c>
      <c r="AB195" s="331">
        <f t="shared" ref="AB195:AB226" si="771">AB194</f>
        <v>0</v>
      </c>
      <c r="AC195" s="331">
        <f t="shared" ref="AC195:AC226" si="772">AC194</f>
        <v>0</v>
      </c>
      <c r="AD195" s="331">
        <f t="shared" ref="AD195:AD226" si="773">AD194</f>
        <v>0</v>
      </c>
      <c r="AE195" s="331">
        <f t="shared" ref="AE195:AE226" si="774">AE194</f>
        <v>0</v>
      </c>
      <c r="AF195" s="331">
        <f t="shared" ref="AF195:AF226" si="775">AF194</f>
        <v>0</v>
      </c>
      <c r="AG195" s="331">
        <f t="shared" ref="AG195:AG226" si="776">AG194</f>
        <v>0</v>
      </c>
      <c r="AH195" s="331">
        <f t="shared" ref="AH195:AH226" si="777">AH194</f>
        <v>0</v>
      </c>
      <c r="AI195" s="329"/>
      <c r="AJ195" s="325"/>
      <c r="AK195" s="325">
        <f t="shared" si="712"/>
        <v>0</v>
      </c>
      <c r="AL195" s="325">
        <v>97</v>
      </c>
      <c r="AM195" s="330" t="e">
        <f t="shared" si="713"/>
        <v>#N/A</v>
      </c>
      <c r="AN195" s="330" t="e">
        <f t="shared" si="714"/>
        <v>#N/A</v>
      </c>
      <c r="AO195" s="330" t="e">
        <f t="shared" si="715"/>
        <v>#N/A</v>
      </c>
      <c r="AP195" s="330" t="e">
        <f t="shared" si="716"/>
        <v>#N/A</v>
      </c>
      <c r="AQ195" s="330" t="e">
        <f t="shared" si="717"/>
        <v>#N/A</v>
      </c>
      <c r="AR195" s="330"/>
      <c r="AS195" s="331">
        <f t="shared" ref="AS195:AS226" si="778">IF(AK195&lt;1,0,IF(MAX(AM195:AO195)&gt;AP195,MAX(AM195:AO195)-AP195,IF(MIN(AM195:AO195)&lt;AQ195,ABS(MIN(AM195:AO195)-AQ195),0)))</f>
        <v>0</v>
      </c>
      <c r="AT195" s="325" t="e">
        <f t="shared" ref="AT195:AT226" si="779">AT194</f>
        <v>#N/A</v>
      </c>
      <c r="AU195" s="325">
        <f t="shared" ref="AU195:AU226" si="780">AU194</f>
        <v>0</v>
      </c>
      <c r="AV195" s="325">
        <f t="shared" ref="AV195:AV226" si="781">AV194</f>
        <v>1</v>
      </c>
      <c r="AW195" s="334">
        <f t="shared" si="718"/>
        <v>2463.7999999999997</v>
      </c>
      <c r="AX195" s="325">
        <f t="shared" ref="AX195:AX226" si="782">AX194</f>
        <v>0</v>
      </c>
      <c r="AY195" s="325">
        <f t="shared" ref="AY195:AY226" si="783">AY194</f>
        <v>0</v>
      </c>
      <c r="AZ195" s="325">
        <f t="shared" ref="AZ195:AZ226" si="784">AZ194</f>
        <v>0</v>
      </c>
      <c r="BA195" s="325">
        <f t="shared" ref="BA195:BA226" si="785">BA194</f>
        <v>0</v>
      </c>
      <c r="BB195" s="325">
        <f t="shared" ref="BB195:BB226" si="786">BB194</f>
        <v>0</v>
      </c>
      <c r="BC195" s="331">
        <f t="shared" ref="BC195:BC226" si="787">BC194</f>
        <v>0</v>
      </c>
      <c r="BD195" s="331">
        <f t="shared" ref="BD195:BD226" si="788">BD194</f>
        <v>0</v>
      </c>
      <c r="BE195" s="331">
        <f t="shared" ref="BE195:BE226" si="789">BE194</f>
        <v>0</v>
      </c>
      <c r="BF195" s="331">
        <f t="shared" ref="BF195:BF226" si="790">BF194</f>
        <v>0</v>
      </c>
      <c r="BG195" s="331">
        <f t="shared" ref="BG195:BG226" si="791">BG194</f>
        <v>0</v>
      </c>
      <c r="BH195" s="331">
        <f t="shared" ref="BH195:BH226" si="792">BH194</f>
        <v>0</v>
      </c>
      <c r="BI195" s="331">
        <f t="shared" ref="BI195:BI226" si="793">BI194</f>
        <v>0</v>
      </c>
      <c r="BJ195" s="331">
        <f t="shared" ref="BJ195:BJ226" si="794">BJ194</f>
        <v>0</v>
      </c>
      <c r="BK195" s="331">
        <f t="shared" ref="BK195:BK226" si="795">BK194</f>
        <v>0</v>
      </c>
      <c r="BL195" s="331">
        <f t="shared" ref="BL195:BL226" si="796">BL194</f>
        <v>0</v>
      </c>
      <c r="BM195" s="331">
        <f t="shared" ref="BM195:BM226" si="797">BM194</f>
        <v>0</v>
      </c>
      <c r="BN195" s="331">
        <f t="shared" ref="BN195:BN226" si="798">BN194</f>
        <v>0</v>
      </c>
      <c r="BO195" s="331">
        <f t="shared" ref="BO195:BO226" si="799">BO194</f>
        <v>0</v>
      </c>
      <c r="BP195" s="331">
        <f t="shared" ref="BP195:BP226" si="800">BP194</f>
        <v>0</v>
      </c>
      <c r="BQ195" s="331">
        <f t="shared" ref="BQ195:BQ226" si="801">BQ194</f>
        <v>0</v>
      </c>
      <c r="BR195" s="329"/>
      <c r="BS195" s="325"/>
      <c r="BT195" s="325">
        <f t="shared" si="719"/>
        <v>0</v>
      </c>
      <c r="BU195" s="325">
        <v>97</v>
      </c>
      <c r="BV195" s="330" t="e">
        <f t="shared" si="720"/>
        <v>#N/A</v>
      </c>
      <c r="BW195" s="330" t="e">
        <f t="shared" si="721"/>
        <v>#N/A</v>
      </c>
      <c r="BX195" s="330" t="e">
        <f t="shared" si="722"/>
        <v>#N/A</v>
      </c>
      <c r="BY195" s="330" t="e">
        <f t="shared" si="723"/>
        <v>#N/A</v>
      </c>
      <c r="BZ195" s="330" t="e">
        <f t="shared" si="724"/>
        <v>#N/A</v>
      </c>
      <c r="CA195" s="330"/>
      <c r="CB195" s="331">
        <f t="shared" ref="CB195:CB226" si="802">IF(BT195&lt;1,0,IF(MAX(BV195:BX195)&gt;BY195,MAX(BV195:BX195)-BY195,IF(MIN(BV195:BX195)&lt;BZ195,ABS(MIN(BV195:BX195)-BZ195),0)))</f>
        <v>0</v>
      </c>
      <c r="CC195" s="325" t="e">
        <f t="shared" ref="CC195:CC226" si="803">CC194</f>
        <v>#N/A</v>
      </c>
      <c r="CD195" s="325">
        <f t="shared" ref="CD195:CD226" si="804">CD194</f>
        <v>0</v>
      </c>
      <c r="CE195" s="325">
        <f t="shared" ref="CE195:CE226" si="805">CE194</f>
        <v>1</v>
      </c>
      <c r="CF195" s="334">
        <f t="shared" si="725"/>
        <v>2463.7999999999997</v>
      </c>
      <c r="CG195" s="325">
        <f t="shared" ref="CG195:CG226" si="806">CG194</f>
        <v>0</v>
      </c>
      <c r="CH195" s="325">
        <f t="shared" ref="CH195:CH226" si="807">CH194</f>
        <v>0</v>
      </c>
      <c r="CI195" s="325">
        <f t="shared" ref="CI195:CI226" si="808">CI194</f>
        <v>0</v>
      </c>
      <c r="CJ195" s="325">
        <f t="shared" ref="CJ195:CJ226" si="809">CJ194</f>
        <v>0</v>
      </c>
      <c r="CK195" s="325">
        <f t="shared" ref="CK195:CK226" si="810">CK194</f>
        <v>0</v>
      </c>
      <c r="CL195" s="331">
        <f t="shared" ref="CL195:CL226" si="811">CL194</f>
        <v>0</v>
      </c>
      <c r="CM195" s="331">
        <f t="shared" ref="CM195:CM226" si="812">CM194</f>
        <v>0</v>
      </c>
      <c r="CN195" s="331">
        <f t="shared" ref="CN195:CN226" si="813">CN194</f>
        <v>0</v>
      </c>
      <c r="CO195" s="331">
        <f t="shared" ref="CO195:CO226" si="814">CO194</f>
        <v>0</v>
      </c>
      <c r="CP195" s="331">
        <f t="shared" ref="CP195:CP226" si="815">CP194</f>
        <v>0</v>
      </c>
      <c r="CQ195" s="331">
        <f t="shared" ref="CQ195:CQ226" si="816">CQ194</f>
        <v>0</v>
      </c>
      <c r="CR195" s="331">
        <f t="shared" ref="CR195:CR226" si="817">CR194</f>
        <v>0</v>
      </c>
      <c r="CS195" s="331">
        <f t="shared" ref="CS195:CS226" si="818">CS194</f>
        <v>0</v>
      </c>
      <c r="CT195" s="331">
        <f t="shared" ref="CT195:CT226" si="819">CT194</f>
        <v>0</v>
      </c>
      <c r="CU195" s="331">
        <f t="shared" ref="CU195:CU226" si="820">CU194</f>
        <v>0</v>
      </c>
      <c r="CV195" s="331">
        <f t="shared" ref="CV195:CV226" si="821">CV194</f>
        <v>0</v>
      </c>
      <c r="CW195" s="331">
        <f t="shared" ref="CW195:CW226" si="822">CW194</f>
        <v>0</v>
      </c>
      <c r="CX195" s="331">
        <f t="shared" ref="CX195:CX226" si="823">CX194</f>
        <v>0</v>
      </c>
      <c r="CY195" s="331">
        <f t="shared" ref="CY195:CY226" si="824">CY194</f>
        <v>0</v>
      </c>
      <c r="CZ195" s="331">
        <f t="shared" ref="CZ195:CZ226" si="825">CZ194</f>
        <v>0</v>
      </c>
      <c r="DA195" s="329"/>
      <c r="DB195" s="325"/>
      <c r="DC195" s="325">
        <f t="shared" si="726"/>
        <v>0</v>
      </c>
      <c r="DD195" s="325">
        <v>97</v>
      </c>
      <c r="DE195" s="330" t="e">
        <f t="shared" si="727"/>
        <v>#N/A</v>
      </c>
      <c r="DF195" s="330" t="e">
        <f t="shared" si="728"/>
        <v>#N/A</v>
      </c>
      <c r="DG195" s="330" t="e">
        <f t="shared" si="729"/>
        <v>#N/A</v>
      </c>
      <c r="DH195" s="330" t="e">
        <f t="shared" si="730"/>
        <v>#N/A</v>
      </c>
      <c r="DI195" s="330" t="e">
        <f t="shared" si="731"/>
        <v>#N/A</v>
      </c>
      <c r="DJ195" s="330"/>
      <c r="DK195" s="331">
        <f t="shared" ref="DK195:DK226" si="826">IF(DC195&lt;1,0,IF(MAX(DE195:DG195)&gt;DH195,MAX(DE195:DG195)-DH195,IF(MIN(DE195:DG195)&lt;DI195,ABS(MIN(DE195:DG195)-DI195),0)))</f>
        <v>0</v>
      </c>
      <c r="DL195" s="325" t="e">
        <f t="shared" ref="DL195:DL226" si="827">DL194</f>
        <v>#N/A</v>
      </c>
      <c r="DM195" s="325">
        <f t="shared" ref="DM195:DM226" si="828">DM194</f>
        <v>0</v>
      </c>
      <c r="DN195" s="325">
        <f t="shared" ref="DN195:DN226" si="829">DN194</f>
        <v>1</v>
      </c>
      <c r="DO195" s="334">
        <f t="shared" si="732"/>
        <v>2463.7999999999997</v>
      </c>
      <c r="DP195" s="325">
        <f t="shared" ref="DP195:DP226" si="830">DP194</f>
        <v>0</v>
      </c>
      <c r="DQ195" s="325">
        <f t="shared" ref="DQ195:DQ226" si="831">DQ194</f>
        <v>0</v>
      </c>
      <c r="DR195" s="325">
        <f t="shared" ref="DR195:DR226" si="832">DR194</f>
        <v>0</v>
      </c>
      <c r="DS195" s="325">
        <f t="shared" ref="DS195:DS226" si="833">DS194</f>
        <v>0</v>
      </c>
      <c r="DT195" s="325">
        <f t="shared" ref="DT195:DT226" si="834">DT194</f>
        <v>0</v>
      </c>
      <c r="DU195" s="331">
        <f t="shared" ref="DU195:DU226" si="835">DU194</f>
        <v>0</v>
      </c>
      <c r="DV195" s="331">
        <f t="shared" ref="DV195:DV226" si="836">DV194</f>
        <v>0</v>
      </c>
      <c r="DW195" s="331">
        <f t="shared" ref="DW195:DW226" si="837">DW194</f>
        <v>0</v>
      </c>
      <c r="DX195" s="331">
        <f t="shared" ref="DX195:DX226" si="838">DX194</f>
        <v>0</v>
      </c>
      <c r="DY195" s="331">
        <f t="shared" ref="DY195:DY226" si="839">DY194</f>
        <v>0</v>
      </c>
      <c r="DZ195" s="331">
        <f t="shared" ref="DZ195:DZ226" si="840">DZ194</f>
        <v>0</v>
      </c>
      <c r="EA195" s="331">
        <f t="shared" ref="EA195:EA226" si="841">EA194</f>
        <v>0</v>
      </c>
      <c r="EB195" s="331">
        <f t="shared" ref="EB195:EB226" si="842">EB194</f>
        <v>0</v>
      </c>
      <c r="EC195" s="331">
        <f t="shared" ref="EC195:EC226" si="843">EC194</f>
        <v>0</v>
      </c>
      <c r="ED195" s="331">
        <f t="shared" ref="ED195:ED226" si="844">ED194</f>
        <v>0</v>
      </c>
      <c r="EE195" s="331">
        <f t="shared" ref="EE195:EE226" si="845">EE194</f>
        <v>0</v>
      </c>
      <c r="EF195" s="331">
        <f t="shared" ref="EF195:EF226" si="846">EF194</f>
        <v>0</v>
      </c>
      <c r="EG195" s="331">
        <f t="shared" ref="EG195:EG226" si="847">EG194</f>
        <v>0</v>
      </c>
      <c r="EH195" s="331">
        <f t="shared" ref="EH195:EH226" si="848">EH194</f>
        <v>0</v>
      </c>
      <c r="EI195" s="331">
        <f t="shared" ref="EI195:EI226" si="849">EI194</f>
        <v>0</v>
      </c>
      <c r="EJ195" s="329"/>
      <c r="EK195" s="325"/>
      <c r="EL195" s="325">
        <f t="shared" si="733"/>
        <v>0</v>
      </c>
      <c r="EM195" s="325">
        <v>97</v>
      </c>
      <c r="EN195" s="330" t="e">
        <f t="shared" si="734"/>
        <v>#N/A</v>
      </c>
      <c r="EO195" s="330" t="e">
        <f t="shared" si="735"/>
        <v>#N/A</v>
      </c>
      <c r="EP195" s="330" t="e">
        <f t="shared" si="736"/>
        <v>#N/A</v>
      </c>
      <c r="EQ195" s="330" t="e">
        <f t="shared" si="737"/>
        <v>#N/A</v>
      </c>
      <c r="ER195" s="330" t="e">
        <f t="shared" si="738"/>
        <v>#N/A</v>
      </c>
      <c r="ES195" s="330"/>
      <c r="ET195" s="331">
        <f t="shared" ref="ET195:ET226" si="850">IF(EL195&lt;1,0,IF(MAX(EN195:EP195)&gt;EQ195,MAX(EN195:EP195)-EQ195,IF(MIN(EN195:EP195)&lt;ER195,ABS(MIN(EN195:EP195)-ER195),0)))</f>
        <v>0</v>
      </c>
      <c r="EU195" s="325" t="e">
        <f t="shared" ref="EU195:EU226" si="851">EU194</f>
        <v>#N/A</v>
      </c>
      <c r="EV195" s="325">
        <f t="shared" ref="EV195:EV226" si="852">EV194</f>
        <v>0</v>
      </c>
      <c r="EW195" s="325">
        <f t="shared" ref="EW195:EW226" si="853">EW194</f>
        <v>1</v>
      </c>
      <c r="EX195" s="334">
        <f t="shared" si="739"/>
        <v>2463.7999999999997</v>
      </c>
      <c r="EY195" s="325">
        <f t="shared" ref="EY195:EY226" si="854">EY194</f>
        <v>0</v>
      </c>
      <c r="EZ195" s="325">
        <f t="shared" ref="EZ195:EZ226" si="855">EZ194</f>
        <v>0</v>
      </c>
      <c r="FA195" s="325">
        <f t="shared" ref="FA195:FA226" si="856">FA194</f>
        <v>0</v>
      </c>
      <c r="FB195" s="325">
        <f t="shared" ref="FB195:FB226" si="857">FB194</f>
        <v>0</v>
      </c>
      <c r="FC195" s="325">
        <f t="shared" ref="FC195:FC226" si="858">FC194</f>
        <v>0</v>
      </c>
      <c r="FD195" s="331">
        <f t="shared" ref="FD195:FD226" si="859">FD194</f>
        <v>0</v>
      </c>
      <c r="FE195" s="331">
        <f t="shared" ref="FE195:FE226" si="860">FE194</f>
        <v>0</v>
      </c>
      <c r="FF195" s="331">
        <f t="shared" ref="FF195:FF226" si="861">FF194</f>
        <v>0</v>
      </c>
      <c r="FG195" s="331">
        <f t="shared" ref="FG195:FG226" si="862">FG194</f>
        <v>0</v>
      </c>
      <c r="FH195" s="331">
        <f t="shared" ref="FH195:FH226" si="863">FH194</f>
        <v>0</v>
      </c>
      <c r="FI195" s="331">
        <f t="shared" ref="FI195:FI226" si="864">FI194</f>
        <v>0</v>
      </c>
      <c r="FJ195" s="331">
        <f t="shared" ref="FJ195:FJ226" si="865">FJ194</f>
        <v>0</v>
      </c>
      <c r="FK195" s="331">
        <f t="shared" ref="FK195:FK226" si="866">FK194</f>
        <v>0</v>
      </c>
      <c r="FL195" s="331">
        <f t="shared" ref="FL195:FL226" si="867">FL194</f>
        <v>0</v>
      </c>
      <c r="FM195" s="331">
        <f t="shared" ref="FM195:FM226" si="868">FM194</f>
        <v>0</v>
      </c>
      <c r="FN195" s="331">
        <f t="shared" ref="FN195:FN226" si="869">FN194</f>
        <v>0</v>
      </c>
      <c r="FO195" s="331">
        <f t="shared" ref="FO195:FO226" si="870">FO194</f>
        <v>0</v>
      </c>
      <c r="FP195" s="331">
        <f t="shared" ref="FP195:FP226" si="871">FP194</f>
        <v>0</v>
      </c>
      <c r="FQ195" s="331">
        <f t="shared" ref="FQ195:FQ226" si="872">FQ194</f>
        <v>0</v>
      </c>
      <c r="FR195" s="331">
        <f t="shared" ref="FR195:FR226" si="873">FR194</f>
        <v>0</v>
      </c>
      <c r="FS195" s="329"/>
      <c r="FT195" s="325"/>
      <c r="FU195" s="325">
        <f t="shared" si="740"/>
        <v>0</v>
      </c>
      <c r="FV195" s="325">
        <v>97</v>
      </c>
      <c r="FW195" s="330" t="e">
        <f t="shared" si="741"/>
        <v>#N/A</v>
      </c>
      <c r="FX195" s="330" t="e">
        <f t="shared" si="742"/>
        <v>#N/A</v>
      </c>
      <c r="FY195" s="330" t="e">
        <f t="shared" si="743"/>
        <v>#N/A</v>
      </c>
      <c r="FZ195" s="330" t="e">
        <f t="shared" si="744"/>
        <v>#N/A</v>
      </c>
      <c r="GA195" s="330" t="e">
        <f t="shared" si="745"/>
        <v>#N/A</v>
      </c>
      <c r="GB195" s="330"/>
      <c r="GC195" s="331">
        <f t="shared" ref="GC195:GC226" si="874">IF(FU195&lt;1,0,IF(MAX(FW195:FY195)&gt;FZ195,MAX(FW195:FY195)-FZ195,IF(MIN(FW195:FY195)&lt;GA195,ABS(MIN(FW195:FY195)-GA195),0)))</f>
        <v>0</v>
      </c>
      <c r="GD195" s="325" t="e">
        <f t="shared" ref="GD195:GD226" si="875">GD194</f>
        <v>#N/A</v>
      </c>
      <c r="GE195" s="325">
        <f t="shared" ref="GE195:GE226" si="876">GE194</f>
        <v>0</v>
      </c>
      <c r="GF195" s="325">
        <f t="shared" ref="GF195:GF226" si="877">GF194</f>
        <v>1</v>
      </c>
      <c r="GG195" s="334">
        <f t="shared" si="746"/>
        <v>2463.7999999999997</v>
      </c>
      <c r="GH195" s="325">
        <f t="shared" ref="GH195:GH226" si="878">GH194</f>
        <v>0</v>
      </c>
      <c r="GI195" s="325">
        <f t="shared" ref="GI195:GI226" si="879">GI194</f>
        <v>0</v>
      </c>
      <c r="GJ195" s="325">
        <f t="shared" ref="GJ195:GJ226" si="880">GJ194</f>
        <v>0</v>
      </c>
      <c r="GK195" s="325">
        <f t="shared" ref="GK195:GK226" si="881">GK194</f>
        <v>0</v>
      </c>
      <c r="GL195" s="325">
        <f t="shared" ref="GL195:GL226" si="882">GL194</f>
        <v>0</v>
      </c>
      <c r="GM195" s="331">
        <f t="shared" ref="GM195:GM226" si="883">GM194</f>
        <v>0</v>
      </c>
      <c r="GN195" s="331">
        <f t="shared" ref="GN195:GN226" si="884">GN194</f>
        <v>0</v>
      </c>
      <c r="GO195" s="331">
        <f t="shared" ref="GO195:GO226" si="885">GO194</f>
        <v>0</v>
      </c>
      <c r="GP195" s="331">
        <f t="shared" ref="GP195:GP226" si="886">GP194</f>
        <v>0</v>
      </c>
      <c r="GQ195" s="331">
        <f t="shared" ref="GQ195:GQ226" si="887">GQ194</f>
        <v>0</v>
      </c>
      <c r="GR195" s="331">
        <f t="shared" ref="GR195:GR226" si="888">GR194</f>
        <v>0</v>
      </c>
      <c r="GS195" s="331">
        <f t="shared" ref="GS195:GS226" si="889">GS194</f>
        <v>0</v>
      </c>
      <c r="GT195" s="331">
        <f t="shared" ref="GT195:GT226" si="890">GT194</f>
        <v>0</v>
      </c>
      <c r="GU195" s="331">
        <f t="shared" ref="GU195:GU226" si="891">GU194</f>
        <v>0</v>
      </c>
      <c r="GV195" s="331">
        <f t="shared" ref="GV195:GV226" si="892">GV194</f>
        <v>0</v>
      </c>
      <c r="GW195" s="331">
        <f t="shared" ref="GW195:GW226" si="893">GW194</f>
        <v>0</v>
      </c>
      <c r="GX195" s="331">
        <f t="shared" ref="GX195:GX226" si="894">GX194</f>
        <v>0</v>
      </c>
      <c r="GY195" s="331">
        <f t="shared" ref="GY195:GY226" si="895">GY194</f>
        <v>0</v>
      </c>
      <c r="GZ195" s="331">
        <f t="shared" ref="GZ195:GZ226" si="896">GZ194</f>
        <v>0</v>
      </c>
      <c r="HA195" s="331">
        <f t="shared" ref="HA195:HA226" si="897">HA194</f>
        <v>0</v>
      </c>
      <c r="HB195" s="329"/>
      <c r="HC195" s="325"/>
      <c r="HD195" s="325">
        <f t="shared" si="747"/>
        <v>0</v>
      </c>
      <c r="HE195" s="325">
        <v>97</v>
      </c>
      <c r="HF195" s="330" t="e">
        <f t="shared" si="748"/>
        <v>#N/A</v>
      </c>
      <c r="HG195" s="330" t="e">
        <f t="shared" si="749"/>
        <v>#N/A</v>
      </c>
      <c r="HH195" s="330" t="e">
        <f t="shared" si="750"/>
        <v>#N/A</v>
      </c>
      <c r="HI195" s="330" t="e">
        <f t="shared" si="751"/>
        <v>#N/A</v>
      </c>
      <c r="HJ195" s="330" t="e">
        <f t="shared" si="752"/>
        <v>#N/A</v>
      </c>
      <c r="HK195" s="330"/>
      <c r="HL195" s="331">
        <f t="shared" ref="HL195:HL226" si="898">IF(HD195&lt;1,0,IF(MAX(HF195:HH195)&gt;HI195,MAX(HF195:HH195)-HI195,IF(MIN(HF195:HH195)&lt;HJ195,ABS(MIN(HF195:HH195)-HJ195),0)))</f>
        <v>0</v>
      </c>
      <c r="HM195" s="325" t="e">
        <f t="shared" ref="HM195:HM226" si="899">HM194</f>
        <v>#N/A</v>
      </c>
      <c r="HN195" s="325">
        <f t="shared" ref="HN195:HN226" si="900">HN194</f>
        <v>0</v>
      </c>
      <c r="HO195" s="325">
        <f t="shared" ref="HO195:HO226" si="901">HO194</f>
        <v>1</v>
      </c>
      <c r="HP195" s="334">
        <f t="shared" si="753"/>
        <v>2463.7999999999997</v>
      </c>
      <c r="HQ195" s="325">
        <f t="shared" ref="HQ195:HQ226" si="902">HQ194</f>
        <v>0</v>
      </c>
      <c r="HR195" s="325">
        <f t="shared" ref="HR195:HR226" si="903">HR194</f>
        <v>0</v>
      </c>
      <c r="HS195" s="325">
        <f t="shared" ref="HS195:HS226" si="904">HS194</f>
        <v>0</v>
      </c>
      <c r="HT195" s="325">
        <f t="shared" ref="HT195:HT226" si="905">HT194</f>
        <v>0</v>
      </c>
      <c r="HU195" s="325">
        <f t="shared" ref="HU195:HU226" si="906">HU194</f>
        <v>0</v>
      </c>
      <c r="HV195" s="331">
        <f t="shared" ref="HV195:HV226" si="907">HV194</f>
        <v>0</v>
      </c>
      <c r="HW195" s="331">
        <f t="shared" ref="HW195:HW226" si="908">HW194</f>
        <v>0</v>
      </c>
      <c r="HX195" s="331">
        <f t="shared" ref="HX195:HX226" si="909">HX194</f>
        <v>0</v>
      </c>
      <c r="HY195" s="331">
        <f t="shared" ref="HY195:HY226" si="910">HY194</f>
        <v>0</v>
      </c>
      <c r="HZ195" s="331">
        <f t="shared" ref="HZ195:HZ226" si="911">HZ194</f>
        <v>0</v>
      </c>
      <c r="IA195" s="331">
        <f t="shared" ref="IA195:IA226" si="912">IA194</f>
        <v>0</v>
      </c>
      <c r="IB195" s="331">
        <f t="shared" ref="IB195:IB226" si="913">IB194</f>
        <v>0</v>
      </c>
      <c r="IC195" s="331">
        <f t="shared" ref="IC195:IC226" si="914">IC194</f>
        <v>0</v>
      </c>
      <c r="ID195" s="331">
        <f t="shared" ref="ID195:ID226" si="915">ID194</f>
        <v>0</v>
      </c>
      <c r="IE195" s="331">
        <f t="shared" ref="IE195:IE226" si="916">IE194</f>
        <v>0</v>
      </c>
      <c r="IF195" s="331">
        <f t="shared" ref="IF195:IF226" si="917">IF194</f>
        <v>0</v>
      </c>
      <c r="IG195" s="331">
        <f t="shared" ref="IG195:IG226" si="918">IG194</f>
        <v>0</v>
      </c>
      <c r="IH195" s="331">
        <f t="shared" ref="IH195:IH226" si="919">IH194</f>
        <v>0</v>
      </c>
      <c r="II195" s="331">
        <f t="shared" ref="II195:II226" si="920">II194</f>
        <v>0</v>
      </c>
      <c r="IJ195" s="331">
        <f t="shared" ref="IJ195:IJ226" si="921">IJ194</f>
        <v>0</v>
      </c>
      <c r="IK195" s="329"/>
    </row>
    <row r="196" spans="2:245" x14ac:dyDescent="0.3">
      <c r="B196" s="325">
        <f t="shared" si="706"/>
        <v>0</v>
      </c>
      <c r="C196" s="325">
        <v>98</v>
      </c>
      <c r="D196" s="330" t="e">
        <f t="shared" si="707"/>
        <v>#N/A</v>
      </c>
      <c r="E196" s="330" t="e">
        <f t="shared" si="708"/>
        <v>#N/A</v>
      </c>
      <c r="F196" s="330" t="e">
        <f t="shared" si="709"/>
        <v>#N/A</v>
      </c>
      <c r="G196" s="386" t="e">
        <f t="shared" si="537"/>
        <v>#N/A</v>
      </c>
      <c r="H196" s="386" t="e">
        <f t="shared" si="710"/>
        <v>#N/A</v>
      </c>
      <c r="I196" s="330"/>
      <c r="J196" s="331">
        <f t="shared" si="754"/>
        <v>0</v>
      </c>
      <c r="K196" s="325" t="e">
        <f t="shared" si="755"/>
        <v>#N/A</v>
      </c>
      <c r="L196" s="325">
        <f t="shared" si="756"/>
        <v>0</v>
      </c>
      <c r="M196" s="325">
        <f t="shared" si="757"/>
        <v>1</v>
      </c>
      <c r="N196" s="334">
        <f t="shared" si="711"/>
        <v>2489.1999999999998</v>
      </c>
      <c r="O196" s="325">
        <f t="shared" si="758"/>
        <v>0</v>
      </c>
      <c r="P196" s="325">
        <f t="shared" si="759"/>
        <v>0</v>
      </c>
      <c r="Q196" s="325">
        <f t="shared" si="760"/>
        <v>0</v>
      </c>
      <c r="R196" s="325">
        <f t="shared" si="761"/>
        <v>0</v>
      </c>
      <c r="S196" s="325">
        <f t="shared" si="762"/>
        <v>0</v>
      </c>
      <c r="T196" s="331">
        <f t="shared" si="763"/>
        <v>0</v>
      </c>
      <c r="U196" s="331">
        <f t="shared" si="764"/>
        <v>0</v>
      </c>
      <c r="V196" s="331">
        <f t="shared" si="765"/>
        <v>0</v>
      </c>
      <c r="W196" s="331">
        <f t="shared" si="766"/>
        <v>0</v>
      </c>
      <c r="X196" s="331">
        <f t="shared" si="767"/>
        <v>0</v>
      </c>
      <c r="Y196" s="331">
        <f t="shared" si="768"/>
        <v>0</v>
      </c>
      <c r="Z196" s="331">
        <f t="shared" si="769"/>
        <v>0</v>
      </c>
      <c r="AA196" s="331">
        <f t="shared" si="770"/>
        <v>0</v>
      </c>
      <c r="AB196" s="331">
        <f t="shared" si="771"/>
        <v>0</v>
      </c>
      <c r="AC196" s="331">
        <f t="shared" si="772"/>
        <v>0</v>
      </c>
      <c r="AD196" s="331">
        <f t="shared" si="773"/>
        <v>0</v>
      </c>
      <c r="AE196" s="331">
        <f t="shared" si="774"/>
        <v>0</v>
      </c>
      <c r="AF196" s="331">
        <f t="shared" si="775"/>
        <v>0</v>
      </c>
      <c r="AG196" s="331">
        <f t="shared" si="776"/>
        <v>0</v>
      </c>
      <c r="AH196" s="331">
        <f t="shared" si="777"/>
        <v>0</v>
      </c>
      <c r="AI196" s="329"/>
      <c r="AJ196" s="325"/>
      <c r="AK196" s="325">
        <f t="shared" si="712"/>
        <v>0</v>
      </c>
      <c r="AL196" s="325">
        <v>98</v>
      </c>
      <c r="AM196" s="330" t="e">
        <f t="shared" si="713"/>
        <v>#N/A</v>
      </c>
      <c r="AN196" s="330" t="e">
        <f t="shared" si="714"/>
        <v>#N/A</v>
      </c>
      <c r="AO196" s="330" t="e">
        <f t="shared" si="715"/>
        <v>#N/A</v>
      </c>
      <c r="AP196" s="330" t="e">
        <f t="shared" si="716"/>
        <v>#N/A</v>
      </c>
      <c r="AQ196" s="330" t="e">
        <f t="shared" si="717"/>
        <v>#N/A</v>
      </c>
      <c r="AR196" s="330"/>
      <c r="AS196" s="331">
        <f t="shared" si="778"/>
        <v>0</v>
      </c>
      <c r="AT196" s="325" t="e">
        <f t="shared" si="779"/>
        <v>#N/A</v>
      </c>
      <c r="AU196" s="325">
        <f t="shared" si="780"/>
        <v>0</v>
      </c>
      <c r="AV196" s="325">
        <f t="shared" si="781"/>
        <v>1</v>
      </c>
      <c r="AW196" s="334">
        <f t="shared" si="718"/>
        <v>2489.1999999999998</v>
      </c>
      <c r="AX196" s="325">
        <f t="shared" si="782"/>
        <v>0</v>
      </c>
      <c r="AY196" s="325">
        <f t="shared" si="783"/>
        <v>0</v>
      </c>
      <c r="AZ196" s="325">
        <f t="shared" si="784"/>
        <v>0</v>
      </c>
      <c r="BA196" s="325">
        <f t="shared" si="785"/>
        <v>0</v>
      </c>
      <c r="BB196" s="325">
        <f t="shared" si="786"/>
        <v>0</v>
      </c>
      <c r="BC196" s="331">
        <f t="shared" si="787"/>
        <v>0</v>
      </c>
      <c r="BD196" s="331">
        <f t="shared" si="788"/>
        <v>0</v>
      </c>
      <c r="BE196" s="331">
        <f t="shared" si="789"/>
        <v>0</v>
      </c>
      <c r="BF196" s="331">
        <f t="shared" si="790"/>
        <v>0</v>
      </c>
      <c r="BG196" s="331">
        <f t="shared" si="791"/>
        <v>0</v>
      </c>
      <c r="BH196" s="331">
        <f t="shared" si="792"/>
        <v>0</v>
      </c>
      <c r="BI196" s="331">
        <f t="shared" si="793"/>
        <v>0</v>
      </c>
      <c r="BJ196" s="331">
        <f t="shared" si="794"/>
        <v>0</v>
      </c>
      <c r="BK196" s="331">
        <f t="shared" si="795"/>
        <v>0</v>
      </c>
      <c r="BL196" s="331">
        <f t="shared" si="796"/>
        <v>0</v>
      </c>
      <c r="BM196" s="331">
        <f t="shared" si="797"/>
        <v>0</v>
      </c>
      <c r="BN196" s="331">
        <f t="shared" si="798"/>
        <v>0</v>
      </c>
      <c r="BO196" s="331">
        <f t="shared" si="799"/>
        <v>0</v>
      </c>
      <c r="BP196" s="331">
        <f t="shared" si="800"/>
        <v>0</v>
      </c>
      <c r="BQ196" s="331">
        <f t="shared" si="801"/>
        <v>0</v>
      </c>
      <c r="BR196" s="329"/>
      <c r="BS196" s="325"/>
      <c r="BT196" s="325">
        <f t="shared" si="719"/>
        <v>0</v>
      </c>
      <c r="BU196" s="325">
        <v>98</v>
      </c>
      <c r="BV196" s="330" t="e">
        <f t="shared" si="720"/>
        <v>#N/A</v>
      </c>
      <c r="BW196" s="330" t="e">
        <f t="shared" si="721"/>
        <v>#N/A</v>
      </c>
      <c r="BX196" s="330" t="e">
        <f t="shared" si="722"/>
        <v>#N/A</v>
      </c>
      <c r="BY196" s="330" t="e">
        <f t="shared" si="723"/>
        <v>#N/A</v>
      </c>
      <c r="BZ196" s="330" t="e">
        <f t="shared" si="724"/>
        <v>#N/A</v>
      </c>
      <c r="CA196" s="330"/>
      <c r="CB196" s="331">
        <f t="shared" si="802"/>
        <v>0</v>
      </c>
      <c r="CC196" s="325" t="e">
        <f t="shared" si="803"/>
        <v>#N/A</v>
      </c>
      <c r="CD196" s="325">
        <f t="shared" si="804"/>
        <v>0</v>
      </c>
      <c r="CE196" s="325">
        <f t="shared" si="805"/>
        <v>1</v>
      </c>
      <c r="CF196" s="334">
        <f t="shared" si="725"/>
        <v>2489.1999999999998</v>
      </c>
      <c r="CG196" s="325">
        <f t="shared" si="806"/>
        <v>0</v>
      </c>
      <c r="CH196" s="325">
        <f t="shared" si="807"/>
        <v>0</v>
      </c>
      <c r="CI196" s="325">
        <f t="shared" si="808"/>
        <v>0</v>
      </c>
      <c r="CJ196" s="325">
        <f t="shared" si="809"/>
        <v>0</v>
      </c>
      <c r="CK196" s="325">
        <f t="shared" si="810"/>
        <v>0</v>
      </c>
      <c r="CL196" s="331">
        <f t="shared" si="811"/>
        <v>0</v>
      </c>
      <c r="CM196" s="331">
        <f t="shared" si="812"/>
        <v>0</v>
      </c>
      <c r="CN196" s="331">
        <f t="shared" si="813"/>
        <v>0</v>
      </c>
      <c r="CO196" s="331">
        <f t="shared" si="814"/>
        <v>0</v>
      </c>
      <c r="CP196" s="331">
        <f t="shared" si="815"/>
        <v>0</v>
      </c>
      <c r="CQ196" s="331">
        <f t="shared" si="816"/>
        <v>0</v>
      </c>
      <c r="CR196" s="331">
        <f t="shared" si="817"/>
        <v>0</v>
      </c>
      <c r="CS196" s="331">
        <f t="shared" si="818"/>
        <v>0</v>
      </c>
      <c r="CT196" s="331">
        <f t="shared" si="819"/>
        <v>0</v>
      </c>
      <c r="CU196" s="331">
        <f t="shared" si="820"/>
        <v>0</v>
      </c>
      <c r="CV196" s="331">
        <f t="shared" si="821"/>
        <v>0</v>
      </c>
      <c r="CW196" s="331">
        <f t="shared" si="822"/>
        <v>0</v>
      </c>
      <c r="CX196" s="331">
        <f t="shared" si="823"/>
        <v>0</v>
      </c>
      <c r="CY196" s="331">
        <f t="shared" si="824"/>
        <v>0</v>
      </c>
      <c r="CZ196" s="331">
        <f t="shared" si="825"/>
        <v>0</v>
      </c>
      <c r="DA196" s="329"/>
      <c r="DB196" s="325"/>
      <c r="DC196" s="325">
        <f t="shared" si="726"/>
        <v>0</v>
      </c>
      <c r="DD196" s="325">
        <v>98</v>
      </c>
      <c r="DE196" s="330" t="e">
        <f t="shared" si="727"/>
        <v>#N/A</v>
      </c>
      <c r="DF196" s="330" t="e">
        <f t="shared" si="728"/>
        <v>#N/A</v>
      </c>
      <c r="DG196" s="330" t="e">
        <f t="shared" si="729"/>
        <v>#N/A</v>
      </c>
      <c r="DH196" s="330" t="e">
        <f t="shared" si="730"/>
        <v>#N/A</v>
      </c>
      <c r="DI196" s="330" t="e">
        <f t="shared" si="731"/>
        <v>#N/A</v>
      </c>
      <c r="DJ196" s="330"/>
      <c r="DK196" s="331">
        <f t="shared" si="826"/>
        <v>0</v>
      </c>
      <c r="DL196" s="325" t="e">
        <f t="shared" si="827"/>
        <v>#N/A</v>
      </c>
      <c r="DM196" s="325">
        <f t="shared" si="828"/>
        <v>0</v>
      </c>
      <c r="DN196" s="325">
        <f t="shared" si="829"/>
        <v>1</v>
      </c>
      <c r="DO196" s="334">
        <f t="shared" si="732"/>
        <v>2489.1999999999998</v>
      </c>
      <c r="DP196" s="325">
        <f t="shared" si="830"/>
        <v>0</v>
      </c>
      <c r="DQ196" s="325">
        <f t="shared" si="831"/>
        <v>0</v>
      </c>
      <c r="DR196" s="325">
        <f t="shared" si="832"/>
        <v>0</v>
      </c>
      <c r="DS196" s="325">
        <f t="shared" si="833"/>
        <v>0</v>
      </c>
      <c r="DT196" s="325">
        <f t="shared" si="834"/>
        <v>0</v>
      </c>
      <c r="DU196" s="331">
        <f t="shared" si="835"/>
        <v>0</v>
      </c>
      <c r="DV196" s="331">
        <f t="shared" si="836"/>
        <v>0</v>
      </c>
      <c r="DW196" s="331">
        <f t="shared" si="837"/>
        <v>0</v>
      </c>
      <c r="DX196" s="331">
        <f t="shared" si="838"/>
        <v>0</v>
      </c>
      <c r="DY196" s="331">
        <f t="shared" si="839"/>
        <v>0</v>
      </c>
      <c r="DZ196" s="331">
        <f t="shared" si="840"/>
        <v>0</v>
      </c>
      <c r="EA196" s="331">
        <f t="shared" si="841"/>
        <v>0</v>
      </c>
      <c r="EB196" s="331">
        <f t="shared" si="842"/>
        <v>0</v>
      </c>
      <c r="EC196" s="331">
        <f t="shared" si="843"/>
        <v>0</v>
      </c>
      <c r="ED196" s="331">
        <f t="shared" si="844"/>
        <v>0</v>
      </c>
      <c r="EE196" s="331">
        <f t="shared" si="845"/>
        <v>0</v>
      </c>
      <c r="EF196" s="331">
        <f t="shared" si="846"/>
        <v>0</v>
      </c>
      <c r="EG196" s="331">
        <f t="shared" si="847"/>
        <v>0</v>
      </c>
      <c r="EH196" s="331">
        <f t="shared" si="848"/>
        <v>0</v>
      </c>
      <c r="EI196" s="331">
        <f t="shared" si="849"/>
        <v>0</v>
      </c>
      <c r="EJ196" s="329"/>
      <c r="EK196" s="325"/>
      <c r="EL196" s="325">
        <f t="shared" si="733"/>
        <v>0</v>
      </c>
      <c r="EM196" s="325">
        <v>98</v>
      </c>
      <c r="EN196" s="330" t="e">
        <f t="shared" si="734"/>
        <v>#N/A</v>
      </c>
      <c r="EO196" s="330" t="e">
        <f t="shared" si="735"/>
        <v>#N/A</v>
      </c>
      <c r="EP196" s="330" t="e">
        <f t="shared" si="736"/>
        <v>#N/A</v>
      </c>
      <c r="EQ196" s="330" t="e">
        <f t="shared" si="737"/>
        <v>#N/A</v>
      </c>
      <c r="ER196" s="330" t="e">
        <f t="shared" si="738"/>
        <v>#N/A</v>
      </c>
      <c r="ES196" s="330"/>
      <c r="ET196" s="331">
        <f t="shared" si="850"/>
        <v>0</v>
      </c>
      <c r="EU196" s="325" t="e">
        <f t="shared" si="851"/>
        <v>#N/A</v>
      </c>
      <c r="EV196" s="325">
        <f t="shared" si="852"/>
        <v>0</v>
      </c>
      <c r="EW196" s="325">
        <f t="shared" si="853"/>
        <v>1</v>
      </c>
      <c r="EX196" s="334">
        <f t="shared" si="739"/>
        <v>2489.1999999999998</v>
      </c>
      <c r="EY196" s="325">
        <f t="shared" si="854"/>
        <v>0</v>
      </c>
      <c r="EZ196" s="325">
        <f t="shared" si="855"/>
        <v>0</v>
      </c>
      <c r="FA196" s="325">
        <f t="shared" si="856"/>
        <v>0</v>
      </c>
      <c r="FB196" s="325">
        <f t="shared" si="857"/>
        <v>0</v>
      </c>
      <c r="FC196" s="325">
        <f t="shared" si="858"/>
        <v>0</v>
      </c>
      <c r="FD196" s="331">
        <f t="shared" si="859"/>
        <v>0</v>
      </c>
      <c r="FE196" s="331">
        <f t="shared" si="860"/>
        <v>0</v>
      </c>
      <c r="FF196" s="331">
        <f t="shared" si="861"/>
        <v>0</v>
      </c>
      <c r="FG196" s="331">
        <f t="shared" si="862"/>
        <v>0</v>
      </c>
      <c r="FH196" s="331">
        <f t="shared" si="863"/>
        <v>0</v>
      </c>
      <c r="FI196" s="331">
        <f t="shared" si="864"/>
        <v>0</v>
      </c>
      <c r="FJ196" s="331">
        <f t="shared" si="865"/>
        <v>0</v>
      </c>
      <c r="FK196" s="331">
        <f t="shared" si="866"/>
        <v>0</v>
      </c>
      <c r="FL196" s="331">
        <f t="shared" si="867"/>
        <v>0</v>
      </c>
      <c r="FM196" s="331">
        <f t="shared" si="868"/>
        <v>0</v>
      </c>
      <c r="FN196" s="331">
        <f t="shared" si="869"/>
        <v>0</v>
      </c>
      <c r="FO196" s="331">
        <f t="shared" si="870"/>
        <v>0</v>
      </c>
      <c r="FP196" s="331">
        <f t="shared" si="871"/>
        <v>0</v>
      </c>
      <c r="FQ196" s="331">
        <f t="shared" si="872"/>
        <v>0</v>
      </c>
      <c r="FR196" s="331">
        <f t="shared" si="873"/>
        <v>0</v>
      </c>
      <c r="FS196" s="329"/>
      <c r="FT196" s="325"/>
      <c r="FU196" s="325">
        <f t="shared" si="740"/>
        <v>0</v>
      </c>
      <c r="FV196" s="325">
        <v>98</v>
      </c>
      <c r="FW196" s="330" t="e">
        <f t="shared" si="741"/>
        <v>#N/A</v>
      </c>
      <c r="FX196" s="330" t="e">
        <f t="shared" si="742"/>
        <v>#N/A</v>
      </c>
      <c r="FY196" s="330" t="e">
        <f t="shared" si="743"/>
        <v>#N/A</v>
      </c>
      <c r="FZ196" s="330" t="e">
        <f t="shared" si="744"/>
        <v>#N/A</v>
      </c>
      <c r="GA196" s="330" t="e">
        <f t="shared" si="745"/>
        <v>#N/A</v>
      </c>
      <c r="GB196" s="330"/>
      <c r="GC196" s="331">
        <f t="shared" si="874"/>
        <v>0</v>
      </c>
      <c r="GD196" s="325" t="e">
        <f t="shared" si="875"/>
        <v>#N/A</v>
      </c>
      <c r="GE196" s="325">
        <f t="shared" si="876"/>
        <v>0</v>
      </c>
      <c r="GF196" s="325">
        <f t="shared" si="877"/>
        <v>1</v>
      </c>
      <c r="GG196" s="334">
        <f t="shared" si="746"/>
        <v>2489.1999999999998</v>
      </c>
      <c r="GH196" s="325">
        <f t="shared" si="878"/>
        <v>0</v>
      </c>
      <c r="GI196" s="325">
        <f t="shared" si="879"/>
        <v>0</v>
      </c>
      <c r="GJ196" s="325">
        <f t="shared" si="880"/>
        <v>0</v>
      </c>
      <c r="GK196" s="325">
        <f t="shared" si="881"/>
        <v>0</v>
      </c>
      <c r="GL196" s="325">
        <f t="shared" si="882"/>
        <v>0</v>
      </c>
      <c r="GM196" s="331">
        <f t="shared" si="883"/>
        <v>0</v>
      </c>
      <c r="GN196" s="331">
        <f t="shared" si="884"/>
        <v>0</v>
      </c>
      <c r="GO196" s="331">
        <f t="shared" si="885"/>
        <v>0</v>
      </c>
      <c r="GP196" s="331">
        <f t="shared" si="886"/>
        <v>0</v>
      </c>
      <c r="GQ196" s="331">
        <f t="shared" si="887"/>
        <v>0</v>
      </c>
      <c r="GR196" s="331">
        <f t="shared" si="888"/>
        <v>0</v>
      </c>
      <c r="GS196" s="331">
        <f t="shared" si="889"/>
        <v>0</v>
      </c>
      <c r="GT196" s="331">
        <f t="shared" si="890"/>
        <v>0</v>
      </c>
      <c r="GU196" s="331">
        <f t="shared" si="891"/>
        <v>0</v>
      </c>
      <c r="GV196" s="331">
        <f t="shared" si="892"/>
        <v>0</v>
      </c>
      <c r="GW196" s="331">
        <f t="shared" si="893"/>
        <v>0</v>
      </c>
      <c r="GX196" s="331">
        <f t="shared" si="894"/>
        <v>0</v>
      </c>
      <c r="GY196" s="331">
        <f t="shared" si="895"/>
        <v>0</v>
      </c>
      <c r="GZ196" s="331">
        <f t="shared" si="896"/>
        <v>0</v>
      </c>
      <c r="HA196" s="331">
        <f t="shared" si="897"/>
        <v>0</v>
      </c>
      <c r="HB196" s="329"/>
      <c r="HC196" s="325"/>
      <c r="HD196" s="325">
        <f t="shared" si="747"/>
        <v>0</v>
      </c>
      <c r="HE196" s="325">
        <v>98</v>
      </c>
      <c r="HF196" s="330" t="e">
        <f t="shared" si="748"/>
        <v>#N/A</v>
      </c>
      <c r="HG196" s="330" t="e">
        <f t="shared" si="749"/>
        <v>#N/A</v>
      </c>
      <c r="HH196" s="330" t="e">
        <f t="shared" si="750"/>
        <v>#N/A</v>
      </c>
      <c r="HI196" s="330" t="e">
        <f t="shared" si="751"/>
        <v>#N/A</v>
      </c>
      <c r="HJ196" s="330" t="e">
        <f t="shared" si="752"/>
        <v>#N/A</v>
      </c>
      <c r="HK196" s="330"/>
      <c r="HL196" s="331">
        <f t="shared" si="898"/>
        <v>0</v>
      </c>
      <c r="HM196" s="325" t="e">
        <f t="shared" si="899"/>
        <v>#N/A</v>
      </c>
      <c r="HN196" s="325">
        <f t="shared" si="900"/>
        <v>0</v>
      </c>
      <c r="HO196" s="325">
        <f t="shared" si="901"/>
        <v>1</v>
      </c>
      <c r="HP196" s="334">
        <f t="shared" si="753"/>
        <v>2489.1999999999998</v>
      </c>
      <c r="HQ196" s="325">
        <f t="shared" si="902"/>
        <v>0</v>
      </c>
      <c r="HR196" s="325">
        <f t="shared" si="903"/>
        <v>0</v>
      </c>
      <c r="HS196" s="325">
        <f t="shared" si="904"/>
        <v>0</v>
      </c>
      <c r="HT196" s="325">
        <f t="shared" si="905"/>
        <v>0</v>
      </c>
      <c r="HU196" s="325">
        <f t="shared" si="906"/>
        <v>0</v>
      </c>
      <c r="HV196" s="331">
        <f t="shared" si="907"/>
        <v>0</v>
      </c>
      <c r="HW196" s="331">
        <f t="shared" si="908"/>
        <v>0</v>
      </c>
      <c r="HX196" s="331">
        <f t="shared" si="909"/>
        <v>0</v>
      </c>
      <c r="HY196" s="331">
        <f t="shared" si="910"/>
        <v>0</v>
      </c>
      <c r="HZ196" s="331">
        <f t="shared" si="911"/>
        <v>0</v>
      </c>
      <c r="IA196" s="331">
        <f t="shared" si="912"/>
        <v>0</v>
      </c>
      <c r="IB196" s="331">
        <f t="shared" si="913"/>
        <v>0</v>
      </c>
      <c r="IC196" s="331">
        <f t="shared" si="914"/>
        <v>0</v>
      </c>
      <c r="ID196" s="331">
        <f t="shared" si="915"/>
        <v>0</v>
      </c>
      <c r="IE196" s="331">
        <f t="shared" si="916"/>
        <v>0</v>
      </c>
      <c r="IF196" s="331">
        <f t="shared" si="917"/>
        <v>0</v>
      </c>
      <c r="IG196" s="331">
        <f t="shared" si="918"/>
        <v>0</v>
      </c>
      <c r="IH196" s="331">
        <f t="shared" si="919"/>
        <v>0</v>
      </c>
      <c r="II196" s="331">
        <f t="shared" si="920"/>
        <v>0</v>
      </c>
      <c r="IJ196" s="331">
        <f t="shared" si="921"/>
        <v>0</v>
      </c>
      <c r="IK196" s="329"/>
    </row>
    <row r="197" spans="2:245" x14ac:dyDescent="0.3">
      <c r="B197" s="325">
        <f t="shared" si="706"/>
        <v>0</v>
      </c>
      <c r="C197" s="325">
        <v>99</v>
      </c>
      <c r="D197" s="330" t="e">
        <f t="shared" si="707"/>
        <v>#N/A</v>
      </c>
      <c r="E197" s="330" t="e">
        <f t="shared" si="708"/>
        <v>#N/A</v>
      </c>
      <c r="F197" s="330" t="e">
        <f t="shared" si="709"/>
        <v>#N/A</v>
      </c>
      <c r="G197" s="386" t="e">
        <f t="shared" si="537"/>
        <v>#N/A</v>
      </c>
      <c r="H197" s="386" t="e">
        <f t="shared" si="710"/>
        <v>#N/A</v>
      </c>
      <c r="I197" s="330"/>
      <c r="J197" s="331">
        <f t="shared" si="754"/>
        <v>0</v>
      </c>
      <c r="K197" s="325" t="e">
        <f t="shared" si="755"/>
        <v>#N/A</v>
      </c>
      <c r="L197" s="325">
        <f t="shared" si="756"/>
        <v>0</v>
      </c>
      <c r="M197" s="325">
        <f t="shared" si="757"/>
        <v>1</v>
      </c>
      <c r="N197" s="334">
        <f t="shared" si="711"/>
        <v>2514.6</v>
      </c>
      <c r="O197" s="325">
        <f t="shared" si="758"/>
        <v>0</v>
      </c>
      <c r="P197" s="325">
        <f t="shared" si="759"/>
        <v>0</v>
      </c>
      <c r="Q197" s="325">
        <f t="shared" si="760"/>
        <v>0</v>
      </c>
      <c r="R197" s="325">
        <f t="shared" si="761"/>
        <v>0</v>
      </c>
      <c r="S197" s="325">
        <f t="shared" si="762"/>
        <v>0</v>
      </c>
      <c r="T197" s="331">
        <f t="shared" si="763"/>
        <v>0</v>
      </c>
      <c r="U197" s="331">
        <f t="shared" si="764"/>
        <v>0</v>
      </c>
      <c r="V197" s="331">
        <f t="shared" si="765"/>
        <v>0</v>
      </c>
      <c r="W197" s="331">
        <f t="shared" si="766"/>
        <v>0</v>
      </c>
      <c r="X197" s="331">
        <f t="shared" si="767"/>
        <v>0</v>
      </c>
      <c r="Y197" s="331">
        <f t="shared" si="768"/>
        <v>0</v>
      </c>
      <c r="Z197" s="331">
        <f t="shared" si="769"/>
        <v>0</v>
      </c>
      <c r="AA197" s="331">
        <f t="shared" si="770"/>
        <v>0</v>
      </c>
      <c r="AB197" s="331">
        <f t="shared" si="771"/>
        <v>0</v>
      </c>
      <c r="AC197" s="331">
        <f t="shared" si="772"/>
        <v>0</v>
      </c>
      <c r="AD197" s="331">
        <f t="shared" si="773"/>
        <v>0</v>
      </c>
      <c r="AE197" s="331">
        <f t="shared" si="774"/>
        <v>0</v>
      </c>
      <c r="AF197" s="331">
        <f t="shared" si="775"/>
        <v>0</v>
      </c>
      <c r="AG197" s="331">
        <f t="shared" si="776"/>
        <v>0</v>
      </c>
      <c r="AH197" s="331">
        <f t="shared" si="777"/>
        <v>0</v>
      </c>
      <c r="AI197" s="329"/>
      <c r="AJ197" s="325"/>
      <c r="AK197" s="325">
        <f t="shared" si="712"/>
        <v>0</v>
      </c>
      <c r="AL197" s="325">
        <v>99</v>
      </c>
      <c r="AM197" s="330" t="e">
        <f t="shared" si="713"/>
        <v>#N/A</v>
      </c>
      <c r="AN197" s="330" t="e">
        <f t="shared" si="714"/>
        <v>#N/A</v>
      </c>
      <c r="AO197" s="330" t="e">
        <f t="shared" si="715"/>
        <v>#N/A</v>
      </c>
      <c r="AP197" s="330" t="e">
        <f t="shared" si="716"/>
        <v>#N/A</v>
      </c>
      <c r="AQ197" s="330" t="e">
        <f t="shared" si="717"/>
        <v>#N/A</v>
      </c>
      <c r="AR197" s="330"/>
      <c r="AS197" s="331">
        <f t="shared" si="778"/>
        <v>0</v>
      </c>
      <c r="AT197" s="325" t="e">
        <f t="shared" si="779"/>
        <v>#N/A</v>
      </c>
      <c r="AU197" s="325">
        <f t="shared" si="780"/>
        <v>0</v>
      </c>
      <c r="AV197" s="325">
        <f t="shared" si="781"/>
        <v>1</v>
      </c>
      <c r="AW197" s="334">
        <f t="shared" si="718"/>
        <v>2514.6</v>
      </c>
      <c r="AX197" s="325">
        <f t="shared" si="782"/>
        <v>0</v>
      </c>
      <c r="AY197" s="325">
        <f t="shared" si="783"/>
        <v>0</v>
      </c>
      <c r="AZ197" s="325">
        <f t="shared" si="784"/>
        <v>0</v>
      </c>
      <c r="BA197" s="325">
        <f t="shared" si="785"/>
        <v>0</v>
      </c>
      <c r="BB197" s="325">
        <f t="shared" si="786"/>
        <v>0</v>
      </c>
      <c r="BC197" s="331">
        <f t="shared" si="787"/>
        <v>0</v>
      </c>
      <c r="BD197" s="331">
        <f t="shared" si="788"/>
        <v>0</v>
      </c>
      <c r="BE197" s="331">
        <f t="shared" si="789"/>
        <v>0</v>
      </c>
      <c r="BF197" s="331">
        <f t="shared" si="790"/>
        <v>0</v>
      </c>
      <c r="BG197" s="331">
        <f t="shared" si="791"/>
        <v>0</v>
      </c>
      <c r="BH197" s="331">
        <f t="shared" si="792"/>
        <v>0</v>
      </c>
      <c r="BI197" s="331">
        <f t="shared" si="793"/>
        <v>0</v>
      </c>
      <c r="BJ197" s="331">
        <f t="shared" si="794"/>
        <v>0</v>
      </c>
      <c r="BK197" s="331">
        <f t="shared" si="795"/>
        <v>0</v>
      </c>
      <c r="BL197" s="331">
        <f t="shared" si="796"/>
        <v>0</v>
      </c>
      <c r="BM197" s="331">
        <f t="shared" si="797"/>
        <v>0</v>
      </c>
      <c r="BN197" s="331">
        <f t="shared" si="798"/>
        <v>0</v>
      </c>
      <c r="BO197" s="331">
        <f t="shared" si="799"/>
        <v>0</v>
      </c>
      <c r="BP197" s="331">
        <f t="shared" si="800"/>
        <v>0</v>
      </c>
      <c r="BQ197" s="331">
        <f t="shared" si="801"/>
        <v>0</v>
      </c>
      <c r="BR197" s="329"/>
      <c r="BS197" s="325"/>
      <c r="BT197" s="325">
        <f t="shared" si="719"/>
        <v>0</v>
      </c>
      <c r="BU197" s="325">
        <v>99</v>
      </c>
      <c r="BV197" s="330" t="e">
        <f t="shared" si="720"/>
        <v>#N/A</v>
      </c>
      <c r="BW197" s="330" t="e">
        <f t="shared" si="721"/>
        <v>#N/A</v>
      </c>
      <c r="BX197" s="330" t="e">
        <f t="shared" si="722"/>
        <v>#N/A</v>
      </c>
      <c r="BY197" s="330" t="e">
        <f t="shared" si="723"/>
        <v>#N/A</v>
      </c>
      <c r="BZ197" s="330" t="e">
        <f t="shared" si="724"/>
        <v>#N/A</v>
      </c>
      <c r="CA197" s="330"/>
      <c r="CB197" s="331">
        <f t="shared" si="802"/>
        <v>0</v>
      </c>
      <c r="CC197" s="325" t="e">
        <f t="shared" si="803"/>
        <v>#N/A</v>
      </c>
      <c r="CD197" s="325">
        <f t="shared" si="804"/>
        <v>0</v>
      </c>
      <c r="CE197" s="325">
        <f t="shared" si="805"/>
        <v>1</v>
      </c>
      <c r="CF197" s="334">
        <f t="shared" si="725"/>
        <v>2514.6</v>
      </c>
      <c r="CG197" s="325">
        <f t="shared" si="806"/>
        <v>0</v>
      </c>
      <c r="CH197" s="325">
        <f t="shared" si="807"/>
        <v>0</v>
      </c>
      <c r="CI197" s="325">
        <f t="shared" si="808"/>
        <v>0</v>
      </c>
      <c r="CJ197" s="325">
        <f t="shared" si="809"/>
        <v>0</v>
      </c>
      <c r="CK197" s="325">
        <f t="shared" si="810"/>
        <v>0</v>
      </c>
      <c r="CL197" s="331">
        <f t="shared" si="811"/>
        <v>0</v>
      </c>
      <c r="CM197" s="331">
        <f t="shared" si="812"/>
        <v>0</v>
      </c>
      <c r="CN197" s="331">
        <f t="shared" si="813"/>
        <v>0</v>
      </c>
      <c r="CO197" s="331">
        <f t="shared" si="814"/>
        <v>0</v>
      </c>
      <c r="CP197" s="331">
        <f t="shared" si="815"/>
        <v>0</v>
      </c>
      <c r="CQ197" s="331">
        <f t="shared" si="816"/>
        <v>0</v>
      </c>
      <c r="CR197" s="331">
        <f t="shared" si="817"/>
        <v>0</v>
      </c>
      <c r="CS197" s="331">
        <f t="shared" si="818"/>
        <v>0</v>
      </c>
      <c r="CT197" s="331">
        <f t="shared" si="819"/>
        <v>0</v>
      </c>
      <c r="CU197" s="331">
        <f t="shared" si="820"/>
        <v>0</v>
      </c>
      <c r="CV197" s="331">
        <f t="shared" si="821"/>
        <v>0</v>
      </c>
      <c r="CW197" s="331">
        <f t="shared" si="822"/>
        <v>0</v>
      </c>
      <c r="CX197" s="331">
        <f t="shared" si="823"/>
        <v>0</v>
      </c>
      <c r="CY197" s="331">
        <f t="shared" si="824"/>
        <v>0</v>
      </c>
      <c r="CZ197" s="331">
        <f t="shared" si="825"/>
        <v>0</v>
      </c>
      <c r="DA197" s="329"/>
      <c r="DB197" s="325"/>
      <c r="DC197" s="325">
        <f t="shared" si="726"/>
        <v>0</v>
      </c>
      <c r="DD197" s="325">
        <v>99</v>
      </c>
      <c r="DE197" s="330" t="e">
        <f t="shared" si="727"/>
        <v>#N/A</v>
      </c>
      <c r="DF197" s="330" t="e">
        <f t="shared" si="728"/>
        <v>#N/A</v>
      </c>
      <c r="DG197" s="330" t="e">
        <f t="shared" si="729"/>
        <v>#N/A</v>
      </c>
      <c r="DH197" s="330" t="e">
        <f t="shared" si="730"/>
        <v>#N/A</v>
      </c>
      <c r="DI197" s="330" t="e">
        <f t="shared" si="731"/>
        <v>#N/A</v>
      </c>
      <c r="DJ197" s="330"/>
      <c r="DK197" s="331">
        <f t="shared" si="826"/>
        <v>0</v>
      </c>
      <c r="DL197" s="325" t="e">
        <f t="shared" si="827"/>
        <v>#N/A</v>
      </c>
      <c r="DM197" s="325">
        <f t="shared" si="828"/>
        <v>0</v>
      </c>
      <c r="DN197" s="325">
        <f t="shared" si="829"/>
        <v>1</v>
      </c>
      <c r="DO197" s="334">
        <f t="shared" si="732"/>
        <v>2514.6</v>
      </c>
      <c r="DP197" s="325">
        <f t="shared" si="830"/>
        <v>0</v>
      </c>
      <c r="DQ197" s="325">
        <f t="shared" si="831"/>
        <v>0</v>
      </c>
      <c r="DR197" s="325">
        <f t="shared" si="832"/>
        <v>0</v>
      </c>
      <c r="DS197" s="325">
        <f t="shared" si="833"/>
        <v>0</v>
      </c>
      <c r="DT197" s="325">
        <f t="shared" si="834"/>
        <v>0</v>
      </c>
      <c r="DU197" s="331">
        <f t="shared" si="835"/>
        <v>0</v>
      </c>
      <c r="DV197" s="331">
        <f t="shared" si="836"/>
        <v>0</v>
      </c>
      <c r="DW197" s="331">
        <f t="shared" si="837"/>
        <v>0</v>
      </c>
      <c r="DX197" s="331">
        <f t="shared" si="838"/>
        <v>0</v>
      </c>
      <c r="DY197" s="331">
        <f t="shared" si="839"/>
        <v>0</v>
      </c>
      <c r="DZ197" s="331">
        <f t="shared" si="840"/>
        <v>0</v>
      </c>
      <c r="EA197" s="331">
        <f t="shared" si="841"/>
        <v>0</v>
      </c>
      <c r="EB197" s="331">
        <f t="shared" si="842"/>
        <v>0</v>
      </c>
      <c r="EC197" s="331">
        <f t="shared" si="843"/>
        <v>0</v>
      </c>
      <c r="ED197" s="331">
        <f t="shared" si="844"/>
        <v>0</v>
      </c>
      <c r="EE197" s="331">
        <f t="shared" si="845"/>
        <v>0</v>
      </c>
      <c r="EF197" s="331">
        <f t="shared" si="846"/>
        <v>0</v>
      </c>
      <c r="EG197" s="331">
        <f t="shared" si="847"/>
        <v>0</v>
      </c>
      <c r="EH197" s="331">
        <f t="shared" si="848"/>
        <v>0</v>
      </c>
      <c r="EI197" s="331">
        <f t="shared" si="849"/>
        <v>0</v>
      </c>
      <c r="EJ197" s="329"/>
      <c r="EK197" s="325"/>
      <c r="EL197" s="325">
        <f t="shared" si="733"/>
        <v>0</v>
      </c>
      <c r="EM197" s="325">
        <v>99</v>
      </c>
      <c r="EN197" s="330" t="e">
        <f t="shared" si="734"/>
        <v>#N/A</v>
      </c>
      <c r="EO197" s="330" t="e">
        <f t="shared" si="735"/>
        <v>#N/A</v>
      </c>
      <c r="EP197" s="330" t="e">
        <f t="shared" si="736"/>
        <v>#N/A</v>
      </c>
      <c r="EQ197" s="330" t="e">
        <f t="shared" si="737"/>
        <v>#N/A</v>
      </c>
      <c r="ER197" s="330" t="e">
        <f t="shared" si="738"/>
        <v>#N/A</v>
      </c>
      <c r="ES197" s="330"/>
      <c r="ET197" s="331">
        <f t="shared" si="850"/>
        <v>0</v>
      </c>
      <c r="EU197" s="325" t="e">
        <f t="shared" si="851"/>
        <v>#N/A</v>
      </c>
      <c r="EV197" s="325">
        <f t="shared" si="852"/>
        <v>0</v>
      </c>
      <c r="EW197" s="325">
        <f t="shared" si="853"/>
        <v>1</v>
      </c>
      <c r="EX197" s="334">
        <f t="shared" si="739"/>
        <v>2514.6</v>
      </c>
      <c r="EY197" s="325">
        <f t="shared" si="854"/>
        <v>0</v>
      </c>
      <c r="EZ197" s="325">
        <f t="shared" si="855"/>
        <v>0</v>
      </c>
      <c r="FA197" s="325">
        <f t="shared" si="856"/>
        <v>0</v>
      </c>
      <c r="FB197" s="325">
        <f t="shared" si="857"/>
        <v>0</v>
      </c>
      <c r="FC197" s="325">
        <f t="shared" si="858"/>
        <v>0</v>
      </c>
      <c r="FD197" s="331">
        <f t="shared" si="859"/>
        <v>0</v>
      </c>
      <c r="FE197" s="331">
        <f t="shared" si="860"/>
        <v>0</v>
      </c>
      <c r="FF197" s="331">
        <f t="shared" si="861"/>
        <v>0</v>
      </c>
      <c r="FG197" s="331">
        <f t="shared" si="862"/>
        <v>0</v>
      </c>
      <c r="FH197" s="331">
        <f t="shared" si="863"/>
        <v>0</v>
      </c>
      <c r="FI197" s="331">
        <f t="shared" si="864"/>
        <v>0</v>
      </c>
      <c r="FJ197" s="331">
        <f t="shared" si="865"/>
        <v>0</v>
      </c>
      <c r="FK197" s="331">
        <f t="shared" si="866"/>
        <v>0</v>
      </c>
      <c r="FL197" s="331">
        <f t="shared" si="867"/>
        <v>0</v>
      </c>
      <c r="FM197" s="331">
        <f t="shared" si="868"/>
        <v>0</v>
      </c>
      <c r="FN197" s="331">
        <f t="shared" si="869"/>
        <v>0</v>
      </c>
      <c r="FO197" s="331">
        <f t="shared" si="870"/>
        <v>0</v>
      </c>
      <c r="FP197" s="331">
        <f t="shared" si="871"/>
        <v>0</v>
      </c>
      <c r="FQ197" s="331">
        <f t="shared" si="872"/>
        <v>0</v>
      </c>
      <c r="FR197" s="331">
        <f t="shared" si="873"/>
        <v>0</v>
      </c>
      <c r="FS197" s="329"/>
      <c r="FT197" s="325"/>
      <c r="FU197" s="325">
        <f t="shared" si="740"/>
        <v>0</v>
      </c>
      <c r="FV197" s="325">
        <v>99</v>
      </c>
      <c r="FW197" s="330" t="e">
        <f t="shared" si="741"/>
        <v>#N/A</v>
      </c>
      <c r="FX197" s="330" t="e">
        <f t="shared" si="742"/>
        <v>#N/A</v>
      </c>
      <c r="FY197" s="330" t="e">
        <f t="shared" si="743"/>
        <v>#N/A</v>
      </c>
      <c r="FZ197" s="330" t="e">
        <f t="shared" si="744"/>
        <v>#N/A</v>
      </c>
      <c r="GA197" s="330" t="e">
        <f t="shared" si="745"/>
        <v>#N/A</v>
      </c>
      <c r="GB197" s="330"/>
      <c r="GC197" s="331">
        <f t="shared" si="874"/>
        <v>0</v>
      </c>
      <c r="GD197" s="325" t="e">
        <f t="shared" si="875"/>
        <v>#N/A</v>
      </c>
      <c r="GE197" s="325">
        <f t="shared" si="876"/>
        <v>0</v>
      </c>
      <c r="GF197" s="325">
        <f t="shared" si="877"/>
        <v>1</v>
      </c>
      <c r="GG197" s="334">
        <f t="shared" si="746"/>
        <v>2514.6</v>
      </c>
      <c r="GH197" s="325">
        <f t="shared" si="878"/>
        <v>0</v>
      </c>
      <c r="GI197" s="325">
        <f t="shared" si="879"/>
        <v>0</v>
      </c>
      <c r="GJ197" s="325">
        <f t="shared" si="880"/>
        <v>0</v>
      </c>
      <c r="GK197" s="325">
        <f t="shared" si="881"/>
        <v>0</v>
      </c>
      <c r="GL197" s="325">
        <f t="shared" si="882"/>
        <v>0</v>
      </c>
      <c r="GM197" s="331">
        <f t="shared" si="883"/>
        <v>0</v>
      </c>
      <c r="GN197" s="331">
        <f t="shared" si="884"/>
        <v>0</v>
      </c>
      <c r="GO197" s="331">
        <f t="shared" si="885"/>
        <v>0</v>
      </c>
      <c r="GP197" s="331">
        <f t="shared" si="886"/>
        <v>0</v>
      </c>
      <c r="GQ197" s="331">
        <f t="shared" si="887"/>
        <v>0</v>
      </c>
      <c r="GR197" s="331">
        <f t="shared" si="888"/>
        <v>0</v>
      </c>
      <c r="GS197" s="331">
        <f t="shared" si="889"/>
        <v>0</v>
      </c>
      <c r="GT197" s="331">
        <f t="shared" si="890"/>
        <v>0</v>
      </c>
      <c r="GU197" s="331">
        <f t="shared" si="891"/>
        <v>0</v>
      </c>
      <c r="GV197" s="331">
        <f t="shared" si="892"/>
        <v>0</v>
      </c>
      <c r="GW197" s="331">
        <f t="shared" si="893"/>
        <v>0</v>
      </c>
      <c r="GX197" s="331">
        <f t="shared" si="894"/>
        <v>0</v>
      </c>
      <c r="GY197" s="331">
        <f t="shared" si="895"/>
        <v>0</v>
      </c>
      <c r="GZ197" s="331">
        <f t="shared" si="896"/>
        <v>0</v>
      </c>
      <c r="HA197" s="331">
        <f t="shared" si="897"/>
        <v>0</v>
      </c>
      <c r="HB197" s="329"/>
      <c r="HC197" s="325"/>
      <c r="HD197" s="325">
        <f t="shared" si="747"/>
        <v>0</v>
      </c>
      <c r="HE197" s="325">
        <v>99</v>
      </c>
      <c r="HF197" s="330" t="e">
        <f t="shared" si="748"/>
        <v>#N/A</v>
      </c>
      <c r="HG197" s="330" t="e">
        <f t="shared" si="749"/>
        <v>#N/A</v>
      </c>
      <c r="HH197" s="330" t="e">
        <f t="shared" si="750"/>
        <v>#N/A</v>
      </c>
      <c r="HI197" s="330" t="e">
        <f t="shared" si="751"/>
        <v>#N/A</v>
      </c>
      <c r="HJ197" s="330" t="e">
        <f t="shared" si="752"/>
        <v>#N/A</v>
      </c>
      <c r="HK197" s="330"/>
      <c r="HL197" s="331">
        <f t="shared" si="898"/>
        <v>0</v>
      </c>
      <c r="HM197" s="325" t="e">
        <f t="shared" si="899"/>
        <v>#N/A</v>
      </c>
      <c r="HN197" s="325">
        <f t="shared" si="900"/>
        <v>0</v>
      </c>
      <c r="HO197" s="325">
        <f t="shared" si="901"/>
        <v>1</v>
      </c>
      <c r="HP197" s="334">
        <f t="shared" si="753"/>
        <v>2514.6</v>
      </c>
      <c r="HQ197" s="325">
        <f t="shared" si="902"/>
        <v>0</v>
      </c>
      <c r="HR197" s="325">
        <f t="shared" si="903"/>
        <v>0</v>
      </c>
      <c r="HS197" s="325">
        <f t="shared" si="904"/>
        <v>0</v>
      </c>
      <c r="HT197" s="325">
        <f t="shared" si="905"/>
        <v>0</v>
      </c>
      <c r="HU197" s="325">
        <f t="shared" si="906"/>
        <v>0</v>
      </c>
      <c r="HV197" s="331">
        <f t="shared" si="907"/>
        <v>0</v>
      </c>
      <c r="HW197" s="331">
        <f t="shared" si="908"/>
        <v>0</v>
      </c>
      <c r="HX197" s="331">
        <f t="shared" si="909"/>
        <v>0</v>
      </c>
      <c r="HY197" s="331">
        <f t="shared" si="910"/>
        <v>0</v>
      </c>
      <c r="HZ197" s="331">
        <f t="shared" si="911"/>
        <v>0</v>
      </c>
      <c r="IA197" s="331">
        <f t="shared" si="912"/>
        <v>0</v>
      </c>
      <c r="IB197" s="331">
        <f t="shared" si="913"/>
        <v>0</v>
      </c>
      <c r="IC197" s="331">
        <f t="shared" si="914"/>
        <v>0</v>
      </c>
      <c r="ID197" s="331">
        <f t="shared" si="915"/>
        <v>0</v>
      </c>
      <c r="IE197" s="331">
        <f t="shared" si="916"/>
        <v>0</v>
      </c>
      <c r="IF197" s="331">
        <f t="shared" si="917"/>
        <v>0</v>
      </c>
      <c r="IG197" s="331">
        <f t="shared" si="918"/>
        <v>0</v>
      </c>
      <c r="IH197" s="331">
        <f t="shared" si="919"/>
        <v>0</v>
      </c>
      <c r="II197" s="331">
        <f t="shared" si="920"/>
        <v>0</v>
      </c>
      <c r="IJ197" s="331">
        <f t="shared" si="921"/>
        <v>0</v>
      </c>
      <c r="IK197" s="329"/>
    </row>
    <row r="198" spans="2:245" x14ac:dyDescent="0.3">
      <c r="B198" s="325">
        <f t="shared" si="706"/>
        <v>0</v>
      </c>
      <c r="C198" s="325">
        <v>100</v>
      </c>
      <c r="D198" s="330" t="e">
        <f t="shared" si="707"/>
        <v>#N/A</v>
      </c>
      <c r="E198" s="330" t="e">
        <f t="shared" si="708"/>
        <v>#N/A</v>
      </c>
      <c r="F198" s="330" t="e">
        <f t="shared" si="709"/>
        <v>#N/A</v>
      </c>
      <c r="G198" s="386" t="e">
        <f t="shared" si="537"/>
        <v>#N/A</v>
      </c>
      <c r="H198" s="386" t="e">
        <f t="shared" si="710"/>
        <v>#N/A</v>
      </c>
      <c r="I198" s="330"/>
      <c r="J198" s="331">
        <f t="shared" si="754"/>
        <v>0</v>
      </c>
      <c r="K198" s="325" t="e">
        <f t="shared" si="755"/>
        <v>#N/A</v>
      </c>
      <c r="L198" s="325">
        <f t="shared" si="756"/>
        <v>0</v>
      </c>
      <c r="M198" s="325">
        <f t="shared" si="757"/>
        <v>1</v>
      </c>
      <c r="N198" s="334">
        <f t="shared" si="711"/>
        <v>2540</v>
      </c>
      <c r="O198" s="325">
        <f t="shared" si="758"/>
        <v>0</v>
      </c>
      <c r="P198" s="325">
        <f t="shared" si="759"/>
        <v>0</v>
      </c>
      <c r="Q198" s="325">
        <f t="shared" si="760"/>
        <v>0</v>
      </c>
      <c r="R198" s="325">
        <f t="shared" si="761"/>
        <v>0</v>
      </c>
      <c r="S198" s="325">
        <f t="shared" si="762"/>
        <v>0</v>
      </c>
      <c r="T198" s="331">
        <f t="shared" si="763"/>
        <v>0</v>
      </c>
      <c r="U198" s="331">
        <f t="shared" si="764"/>
        <v>0</v>
      </c>
      <c r="V198" s="331">
        <f t="shared" si="765"/>
        <v>0</v>
      </c>
      <c r="W198" s="331">
        <f t="shared" si="766"/>
        <v>0</v>
      </c>
      <c r="X198" s="331">
        <f t="shared" si="767"/>
        <v>0</v>
      </c>
      <c r="Y198" s="331">
        <f t="shared" si="768"/>
        <v>0</v>
      </c>
      <c r="Z198" s="331">
        <f t="shared" si="769"/>
        <v>0</v>
      </c>
      <c r="AA198" s="331">
        <f t="shared" si="770"/>
        <v>0</v>
      </c>
      <c r="AB198" s="331">
        <f t="shared" si="771"/>
        <v>0</v>
      </c>
      <c r="AC198" s="331">
        <f t="shared" si="772"/>
        <v>0</v>
      </c>
      <c r="AD198" s="331">
        <f t="shared" si="773"/>
        <v>0</v>
      </c>
      <c r="AE198" s="331">
        <f t="shared" si="774"/>
        <v>0</v>
      </c>
      <c r="AF198" s="331">
        <f t="shared" si="775"/>
        <v>0</v>
      </c>
      <c r="AG198" s="331">
        <f t="shared" si="776"/>
        <v>0</v>
      </c>
      <c r="AH198" s="331">
        <f t="shared" si="777"/>
        <v>0</v>
      </c>
      <c r="AI198" s="329"/>
      <c r="AJ198" s="325"/>
      <c r="AK198" s="325">
        <f t="shared" si="712"/>
        <v>0</v>
      </c>
      <c r="AL198" s="325">
        <v>100</v>
      </c>
      <c r="AM198" s="330" t="e">
        <f t="shared" si="713"/>
        <v>#N/A</v>
      </c>
      <c r="AN198" s="330" t="e">
        <f t="shared" si="714"/>
        <v>#N/A</v>
      </c>
      <c r="AO198" s="330" t="e">
        <f t="shared" si="715"/>
        <v>#N/A</v>
      </c>
      <c r="AP198" s="330" t="e">
        <f t="shared" si="716"/>
        <v>#N/A</v>
      </c>
      <c r="AQ198" s="330" t="e">
        <f t="shared" si="717"/>
        <v>#N/A</v>
      </c>
      <c r="AR198" s="330"/>
      <c r="AS198" s="331">
        <f t="shared" si="778"/>
        <v>0</v>
      </c>
      <c r="AT198" s="325" t="e">
        <f t="shared" si="779"/>
        <v>#N/A</v>
      </c>
      <c r="AU198" s="325">
        <f t="shared" si="780"/>
        <v>0</v>
      </c>
      <c r="AV198" s="325">
        <f t="shared" si="781"/>
        <v>1</v>
      </c>
      <c r="AW198" s="334">
        <f t="shared" si="718"/>
        <v>2540</v>
      </c>
      <c r="AX198" s="325">
        <f t="shared" si="782"/>
        <v>0</v>
      </c>
      <c r="AY198" s="325">
        <f t="shared" si="783"/>
        <v>0</v>
      </c>
      <c r="AZ198" s="325">
        <f t="shared" si="784"/>
        <v>0</v>
      </c>
      <c r="BA198" s="325">
        <f t="shared" si="785"/>
        <v>0</v>
      </c>
      <c r="BB198" s="325">
        <f t="shared" si="786"/>
        <v>0</v>
      </c>
      <c r="BC198" s="331">
        <f t="shared" si="787"/>
        <v>0</v>
      </c>
      <c r="BD198" s="331">
        <f t="shared" si="788"/>
        <v>0</v>
      </c>
      <c r="BE198" s="331">
        <f t="shared" si="789"/>
        <v>0</v>
      </c>
      <c r="BF198" s="331">
        <f t="shared" si="790"/>
        <v>0</v>
      </c>
      <c r="BG198" s="331">
        <f t="shared" si="791"/>
        <v>0</v>
      </c>
      <c r="BH198" s="331">
        <f t="shared" si="792"/>
        <v>0</v>
      </c>
      <c r="BI198" s="331">
        <f t="shared" si="793"/>
        <v>0</v>
      </c>
      <c r="BJ198" s="331">
        <f t="shared" si="794"/>
        <v>0</v>
      </c>
      <c r="BK198" s="331">
        <f t="shared" si="795"/>
        <v>0</v>
      </c>
      <c r="BL198" s="331">
        <f t="shared" si="796"/>
        <v>0</v>
      </c>
      <c r="BM198" s="331">
        <f t="shared" si="797"/>
        <v>0</v>
      </c>
      <c r="BN198" s="331">
        <f t="shared" si="798"/>
        <v>0</v>
      </c>
      <c r="BO198" s="331">
        <f t="shared" si="799"/>
        <v>0</v>
      </c>
      <c r="BP198" s="331">
        <f t="shared" si="800"/>
        <v>0</v>
      </c>
      <c r="BQ198" s="331">
        <f t="shared" si="801"/>
        <v>0</v>
      </c>
      <c r="BR198" s="329"/>
      <c r="BS198" s="325"/>
      <c r="BT198" s="325">
        <f t="shared" si="719"/>
        <v>0</v>
      </c>
      <c r="BU198" s="325">
        <v>100</v>
      </c>
      <c r="BV198" s="330" t="e">
        <f t="shared" si="720"/>
        <v>#N/A</v>
      </c>
      <c r="BW198" s="330" t="e">
        <f t="shared" si="721"/>
        <v>#N/A</v>
      </c>
      <c r="BX198" s="330" t="e">
        <f t="shared" si="722"/>
        <v>#N/A</v>
      </c>
      <c r="BY198" s="330" t="e">
        <f t="shared" si="723"/>
        <v>#N/A</v>
      </c>
      <c r="BZ198" s="330" t="e">
        <f t="shared" si="724"/>
        <v>#N/A</v>
      </c>
      <c r="CA198" s="330"/>
      <c r="CB198" s="331">
        <f t="shared" si="802"/>
        <v>0</v>
      </c>
      <c r="CC198" s="325" t="e">
        <f t="shared" si="803"/>
        <v>#N/A</v>
      </c>
      <c r="CD198" s="325">
        <f t="shared" si="804"/>
        <v>0</v>
      </c>
      <c r="CE198" s="325">
        <f t="shared" si="805"/>
        <v>1</v>
      </c>
      <c r="CF198" s="334">
        <f t="shared" si="725"/>
        <v>2540</v>
      </c>
      <c r="CG198" s="325">
        <f t="shared" si="806"/>
        <v>0</v>
      </c>
      <c r="CH198" s="325">
        <f t="shared" si="807"/>
        <v>0</v>
      </c>
      <c r="CI198" s="325">
        <f t="shared" si="808"/>
        <v>0</v>
      </c>
      <c r="CJ198" s="325">
        <f t="shared" si="809"/>
        <v>0</v>
      </c>
      <c r="CK198" s="325">
        <f t="shared" si="810"/>
        <v>0</v>
      </c>
      <c r="CL198" s="331">
        <f t="shared" si="811"/>
        <v>0</v>
      </c>
      <c r="CM198" s="331">
        <f t="shared" si="812"/>
        <v>0</v>
      </c>
      <c r="CN198" s="331">
        <f t="shared" si="813"/>
        <v>0</v>
      </c>
      <c r="CO198" s="331">
        <f t="shared" si="814"/>
        <v>0</v>
      </c>
      <c r="CP198" s="331">
        <f t="shared" si="815"/>
        <v>0</v>
      </c>
      <c r="CQ198" s="331">
        <f t="shared" si="816"/>
        <v>0</v>
      </c>
      <c r="CR198" s="331">
        <f t="shared" si="817"/>
        <v>0</v>
      </c>
      <c r="CS198" s="331">
        <f t="shared" si="818"/>
        <v>0</v>
      </c>
      <c r="CT198" s="331">
        <f t="shared" si="819"/>
        <v>0</v>
      </c>
      <c r="CU198" s="331">
        <f t="shared" si="820"/>
        <v>0</v>
      </c>
      <c r="CV198" s="331">
        <f t="shared" si="821"/>
        <v>0</v>
      </c>
      <c r="CW198" s="331">
        <f t="shared" si="822"/>
        <v>0</v>
      </c>
      <c r="CX198" s="331">
        <f t="shared" si="823"/>
        <v>0</v>
      </c>
      <c r="CY198" s="331">
        <f t="shared" si="824"/>
        <v>0</v>
      </c>
      <c r="CZ198" s="331">
        <f t="shared" si="825"/>
        <v>0</v>
      </c>
      <c r="DA198" s="329"/>
      <c r="DB198" s="325"/>
      <c r="DC198" s="325">
        <f t="shared" si="726"/>
        <v>0</v>
      </c>
      <c r="DD198" s="325">
        <v>100</v>
      </c>
      <c r="DE198" s="330" t="e">
        <f t="shared" si="727"/>
        <v>#N/A</v>
      </c>
      <c r="DF198" s="330" t="e">
        <f t="shared" si="728"/>
        <v>#N/A</v>
      </c>
      <c r="DG198" s="330" t="e">
        <f t="shared" si="729"/>
        <v>#N/A</v>
      </c>
      <c r="DH198" s="330" t="e">
        <f t="shared" si="730"/>
        <v>#N/A</v>
      </c>
      <c r="DI198" s="330" t="e">
        <f t="shared" si="731"/>
        <v>#N/A</v>
      </c>
      <c r="DJ198" s="330"/>
      <c r="DK198" s="331">
        <f t="shared" si="826"/>
        <v>0</v>
      </c>
      <c r="DL198" s="325" t="e">
        <f t="shared" si="827"/>
        <v>#N/A</v>
      </c>
      <c r="DM198" s="325">
        <f t="shared" si="828"/>
        <v>0</v>
      </c>
      <c r="DN198" s="325">
        <f t="shared" si="829"/>
        <v>1</v>
      </c>
      <c r="DO198" s="334">
        <f t="shared" si="732"/>
        <v>2540</v>
      </c>
      <c r="DP198" s="325">
        <f t="shared" si="830"/>
        <v>0</v>
      </c>
      <c r="DQ198" s="325">
        <f t="shared" si="831"/>
        <v>0</v>
      </c>
      <c r="DR198" s="325">
        <f t="shared" si="832"/>
        <v>0</v>
      </c>
      <c r="DS198" s="325">
        <f t="shared" si="833"/>
        <v>0</v>
      </c>
      <c r="DT198" s="325">
        <f t="shared" si="834"/>
        <v>0</v>
      </c>
      <c r="DU198" s="331">
        <f t="shared" si="835"/>
        <v>0</v>
      </c>
      <c r="DV198" s="331">
        <f t="shared" si="836"/>
        <v>0</v>
      </c>
      <c r="DW198" s="331">
        <f t="shared" si="837"/>
        <v>0</v>
      </c>
      <c r="DX198" s="331">
        <f t="shared" si="838"/>
        <v>0</v>
      </c>
      <c r="DY198" s="331">
        <f t="shared" si="839"/>
        <v>0</v>
      </c>
      <c r="DZ198" s="331">
        <f t="shared" si="840"/>
        <v>0</v>
      </c>
      <c r="EA198" s="331">
        <f t="shared" si="841"/>
        <v>0</v>
      </c>
      <c r="EB198" s="331">
        <f t="shared" si="842"/>
        <v>0</v>
      </c>
      <c r="EC198" s="331">
        <f t="shared" si="843"/>
        <v>0</v>
      </c>
      <c r="ED198" s="331">
        <f t="shared" si="844"/>
        <v>0</v>
      </c>
      <c r="EE198" s="331">
        <f t="shared" si="845"/>
        <v>0</v>
      </c>
      <c r="EF198" s="331">
        <f t="shared" si="846"/>
        <v>0</v>
      </c>
      <c r="EG198" s="331">
        <f t="shared" si="847"/>
        <v>0</v>
      </c>
      <c r="EH198" s="331">
        <f t="shared" si="848"/>
        <v>0</v>
      </c>
      <c r="EI198" s="331">
        <f t="shared" si="849"/>
        <v>0</v>
      </c>
      <c r="EJ198" s="329"/>
      <c r="EK198" s="325"/>
      <c r="EL198" s="325">
        <f t="shared" si="733"/>
        <v>0</v>
      </c>
      <c r="EM198" s="325">
        <v>100</v>
      </c>
      <c r="EN198" s="330" t="e">
        <f t="shared" si="734"/>
        <v>#N/A</v>
      </c>
      <c r="EO198" s="330" t="e">
        <f t="shared" si="735"/>
        <v>#N/A</v>
      </c>
      <c r="EP198" s="330" t="e">
        <f t="shared" si="736"/>
        <v>#N/A</v>
      </c>
      <c r="EQ198" s="330" t="e">
        <f t="shared" si="737"/>
        <v>#N/A</v>
      </c>
      <c r="ER198" s="330" t="e">
        <f t="shared" si="738"/>
        <v>#N/A</v>
      </c>
      <c r="ES198" s="330"/>
      <c r="ET198" s="331">
        <f t="shared" si="850"/>
        <v>0</v>
      </c>
      <c r="EU198" s="325" t="e">
        <f t="shared" si="851"/>
        <v>#N/A</v>
      </c>
      <c r="EV198" s="325">
        <f t="shared" si="852"/>
        <v>0</v>
      </c>
      <c r="EW198" s="325">
        <f t="shared" si="853"/>
        <v>1</v>
      </c>
      <c r="EX198" s="334">
        <f t="shared" si="739"/>
        <v>2540</v>
      </c>
      <c r="EY198" s="325">
        <f t="shared" si="854"/>
        <v>0</v>
      </c>
      <c r="EZ198" s="325">
        <f t="shared" si="855"/>
        <v>0</v>
      </c>
      <c r="FA198" s="325">
        <f t="shared" si="856"/>
        <v>0</v>
      </c>
      <c r="FB198" s="325">
        <f t="shared" si="857"/>
        <v>0</v>
      </c>
      <c r="FC198" s="325">
        <f t="shared" si="858"/>
        <v>0</v>
      </c>
      <c r="FD198" s="331">
        <f t="shared" si="859"/>
        <v>0</v>
      </c>
      <c r="FE198" s="331">
        <f t="shared" si="860"/>
        <v>0</v>
      </c>
      <c r="FF198" s="331">
        <f t="shared" si="861"/>
        <v>0</v>
      </c>
      <c r="FG198" s="331">
        <f t="shared" si="862"/>
        <v>0</v>
      </c>
      <c r="FH198" s="331">
        <f t="shared" si="863"/>
        <v>0</v>
      </c>
      <c r="FI198" s="331">
        <f t="shared" si="864"/>
        <v>0</v>
      </c>
      <c r="FJ198" s="331">
        <f t="shared" si="865"/>
        <v>0</v>
      </c>
      <c r="FK198" s="331">
        <f t="shared" si="866"/>
        <v>0</v>
      </c>
      <c r="FL198" s="331">
        <f t="shared" si="867"/>
        <v>0</v>
      </c>
      <c r="FM198" s="331">
        <f t="shared" si="868"/>
        <v>0</v>
      </c>
      <c r="FN198" s="331">
        <f t="shared" si="869"/>
        <v>0</v>
      </c>
      <c r="FO198" s="331">
        <f t="shared" si="870"/>
        <v>0</v>
      </c>
      <c r="FP198" s="331">
        <f t="shared" si="871"/>
        <v>0</v>
      </c>
      <c r="FQ198" s="331">
        <f t="shared" si="872"/>
        <v>0</v>
      </c>
      <c r="FR198" s="331">
        <f t="shared" si="873"/>
        <v>0</v>
      </c>
      <c r="FS198" s="329"/>
      <c r="FT198" s="325"/>
      <c r="FU198" s="325">
        <f t="shared" si="740"/>
        <v>0</v>
      </c>
      <c r="FV198" s="325">
        <v>100</v>
      </c>
      <c r="FW198" s="330" t="e">
        <f t="shared" si="741"/>
        <v>#N/A</v>
      </c>
      <c r="FX198" s="330" t="e">
        <f t="shared" si="742"/>
        <v>#N/A</v>
      </c>
      <c r="FY198" s="330" t="e">
        <f t="shared" si="743"/>
        <v>#N/A</v>
      </c>
      <c r="FZ198" s="330" t="e">
        <f t="shared" si="744"/>
        <v>#N/A</v>
      </c>
      <c r="GA198" s="330" t="e">
        <f t="shared" si="745"/>
        <v>#N/A</v>
      </c>
      <c r="GB198" s="330"/>
      <c r="GC198" s="331">
        <f t="shared" si="874"/>
        <v>0</v>
      </c>
      <c r="GD198" s="325" t="e">
        <f t="shared" si="875"/>
        <v>#N/A</v>
      </c>
      <c r="GE198" s="325">
        <f t="shared" si="876"/>
        <v>0</v>
      </c>
      <c r="GF198" s="325">
        <f t="shared" si="877"/>
        <v>1</v>
      </c>
      <c r="GG198" s="334">
        <f t="shared" si="746"/>
        <v>2540</v>
      </c>
      <c r="GH198" s="325">
        <f t="shared" si="878"/>
        <v>0</v>
      </c>
      <c r="GI198" s="325">
        <f t="shared" si="879"/>
        <v>0</v>
      </c>
      <c r="GJ198" s="325">
        <f t="shared" si="880"/>
        <v>0</v>
      </c>
      <c r="GK198" s="325">
        <f t="shared" si="881"/>
        <v>0</v>
      </c>
      <c r="GL198" s="325">
        <f t="shared" si="882"/>
        <v>0</v>
      </c>
      <c r="GM198" s="331">
        <f t="shared" si="883"/>
        <v>0</v>
      </c>
      <c r="GN198" s="331">
        <f t="shared" si="884"/>
        <v>0</v>
      </c>
      <c r="GO198" s="331">
        <f t="shared" si="885"/>
        <v>0</v>
      </c>
      <c r="GP198" s="331">
        <f t="shared" si="886"/>
        <v>0</v>
      </c>
      <c r="GQ198" s="331">
        <f t="shared" si="887"/>
        <v>0</v>
      </c>
      <c r="GR198" s="331">
        <f t="shared" si="888"/>
        <v>0</v>
      </c>
      <c r="GS198" s="331">
        <f t="shared" si="889"/>
        <v>0</v>
      </c>
      <c r="GT198" s="331">
        <f t="shared" si="890"/>
        <v>0</v>
      </c>
      <c r="GU198" s="331">
        <f t="shared" si="891"/>
        <v>0</v>
      </c>
      <c r="GV198" s="331">
        <f t="shared" si="892"/>
        <v>0</v>
      </c>
      <c r="GW198" s="331">
        <f t="shared" si="893"/>
        <v>0</v>
      </c>
      <c r="GX198" s="331">
        <f t="shared" si="894"/>
        <v>0</v>
      </c>
      <c r="GY198" s="331">
        <f t="shared" si="895"/>
        <v>0</v>
      </c>
      <c r="GZ198" s="331">
        <f t="shared" si="896"/>
        <v>0</v>
      </c>
      <c r="HA198" s="331">
        <f t="shared" si="897"/>
        <v>0</v>
      </c>
      <c r="HB198" s="329"/>
      <c r="HC198" s="325"/>
      <c r="HD198" s="325">
        <f t="shared" si="747"/>
        <v>0</v>
      </c>
      <c r="HE198" s="325">
        <v>100</v>
      </c>
      <c r="HF198" s="330" t="e">
        <f t="shared" si="748"/>
        <v>#N/A</v>
      </c>
      <c r="HG198" s="330" t="e">
        <f t="shared" si="749"/>
        <v>#N/A</v>
      </c>
      <c r="HH198" s="330" t="e">
        <f t="shared" si="750"/>
        <v>#N/A</v>
      </c>
      <c r="HI198" s="330" t="e">
        <f t="shared" si="751"/>
        <v>#N/A</v>
      </c>
      <c r="HJ198" s="330" t="e">
        <f t="shared" si="752"/>
        <v>#N/A</v>
      </c>
      <c r="HK198" s="330"/>
      <c r="HL198" s="331">
        <f t="shared" si="898"/>
        <v>0</v>
      </c>
      <c r="HM198" s="325" t="e">
        <f t="shared" si="899"/>
        <v>#N/A</v>
      </c>
      <c r="HN198" s="325">
        <f t="shared" si="900"/>
        <v>0</v>
      </c>
      <c r="HO198" s="325">
        <f t="shared" si="901"/>
        <v>1</v>
      </c>
      <c r="HP198" s="334">
        <f t="shared" si="753"/>
        <v>2540</v>
      </c>
      <c r="HQ198" s="325">
        <f t="shared" si="902"/>
        <v>0</v>
      </c>
      <c r="HR198" s="325">
        <f t="shared" si="903"/>
        <v>0</v>
      </c>
      <c r="HS198" s="325">
        <f t="shared" si="904"/>
        <v>0</v>
      </c>
      <c r="HT198" s="325">
        <f t="shared" si="905"/>
        <v>0</v>
      </c>
      <c r="HU198" s="325">
        <f t="shared" si="906"/>
        <v>0</v>
      </c>
      <c r="HV198" s="331">
        <f t="shared" si="907"/>
        <v>0</v>
      </c>
      <c r="HW198" s="331">
        <f t="shared" si="908"/>
        <v>0</v>
      </c>
      <c r="HX198" s="331">
        <f t="shared" si="909"/>
        <v>0</v>
      </c>
      <c r="HY198" s="331">
        <f t="shared" si="910"/>
        <v>0</v>
      </c>
      <c r="HZ198" s="331">
        <f t="shared" si="911"/>
        <v>0</v>
      </c>
      <c r="IA198" s="331">
        <f t="shared" si="912"/>
        <v>0</v>
      </c>
      <c r="IB198" s="331">
        <f t="shared" si="913"/>
        <v>0</v>
      </c>
      <c r="IC198" s="331">
        <f t="shared" si="914"/>
        <v>0</v>
      </c>
      <c r="ID198" s="331">
        <f t="shared" si="915"/>
        <v>0</v>
      </c>
      <c r="IE198" s="331">
        <f t="shared" si="916"/>
        <v>0</v>
      </c>
      <c r="IF198" s="331">
        <f t="shared" si="917"/>
        <v>0</v>
      </c>
      <c r="IG198" s="331">
        <f t="shared" si="918"/>
        <v>0</v>
      </c>
      <c r="IH198" s="331">
        <f t="shared" si="919"/>
        <v>0</v>
      </c>
      <c r="II198" s="331">
        <f t="shared" si="920"/>
        <v>0</v>
      </c>
      <c r="IJ198" s="331">
        <f t="shared" si="921"/>
        <v>0</v>
      </c>
      <c r="IK198" s="329"/>
    </row>
    <row r="199" spans="2:245" x14ac:dyDescent="0.3">
      <c r="B199" s="325">
        <f t="shared" si="706"/>
        <v>0</v>
      </c>
      <c r="C199" s="325">
        <v>101</v>
      </c>
      <c r="D199" s="330" t="e">
        <f t="shared" si="707"/>
        <v>#N/A</v>
      </c>
      <c r="E199" s="330" t="e">
        <f t="shared" si="708"/>
        <v>#N/A</v>
      </c>
      <c r="F199" s="330" t="e">
        <f t="shared" si="709"/>
        <v>#N/A</v>
      </c>
      <c r="G199" s="386" t="e">
        <f t="shared" si="537"/>
        <v>#N/A</v>
      </c>
      <c r="H199" s="386" t="e">
        <f t="shared" si="710"/>
        <v>#N/A</v>
      </c>
      <c r="I199" s="330"/>
      <c r="J199" s="331">
        <f t="shared" si="754"/>
        <v>0</v>
      </c>
      <c r="K199" s="325" t="e">
        <f t="shared" si="755"/>
        <v>#N/A</v>
      </c>
      <c r="L199" s="325">
        <f t="shared" si="756"/>
        <v>0</v>
      </c>
      <c r="M199" s="325">
        <f t="shared" si="757"/>
        <v>1</v>
      </c>
      <c r="N199" s="334">
        <f t="shared" si="711"/>
        <v>2565.3999999999996</v>
      </c>
      <c r="O199" s="325">
        <f t="shared" si="758"/>
        <v>0</v>
      </c>
      <c r="P199" s="325">
        <f t="shared" si="759"/>
        <v>0</v>
      </c>
      <c r="Q199" s="325">
        <f t="shared" si="760"/>
        <v>0</v>
      </c>
      <c r="R199" s="325">
        <f t="shared" si="761"/>
        <v>0</v>
      </c>
      <c r="S199" s="325">
        <f t="shared" si="762"/>
        <v>0</v>
      </c>
      <c r="T199" s="331">
        <f t="shared" si="763"/>
        <v>0</v>
      </c>
      <c r="U199" s="331">
        <f t="shared" si="764"/>
        <v>0</v>
      </c>
      <c r="V199" s="331">
        <f t="shared" si="765"/>
        <v>0</v>
      </c>
      <c r="W199" s="331">
        <f t="shared" si="766"/>
        <v>0</v>
      </c>
      <c r="X199" s="331">
        <f t="shared" si="767"/>
        <v>0</v>
      </c>
      <c r="Y199" s="331">
        <f t="shared" si="768"/>
        <v>0</v>
      </c>
      <c r="Z199" s="331">
        <f t="shared" si="769"/>
        <v>0</v>
      </c>
      <c r="AA199" s="331">
        <f t="shared" si="770"/>
        <v>0</v>
      </c>
      <c r="AB199" s="331">
        <f t="shared" si="771"/>
        <v>0</v>
      </c>
      <c r="AC199" s="331">
        <f t="shared" si="772"/>
        <v>0</v>
      </c>
      <c r="AD199" s="331">
        <f t="shared" si="773"/>
        <v>0</v>
      </c>
      <c r="AE199" s="331">
        <f t="shared" si="774"/>
        <v>0</v>
      </c>
      <c r="AF199" s="331">
        <f t="shared" si="775"/>
        <v>0</v>
      </c>
      <c r="AG199" s="331">
        <f t="shared" si="776"/>
        <v>0</v>
      </c>
      <c r="AH199" s="331">
        <f t="shared" si="777"/>
        <v>0</v>
      </c>
      <c r="AI199" s="329"/>
      <c r="AJ199" s="325"/>
      <c r="AK199" s="325">
        <f t="shared" si="712"/>
        <v>0</v>
      </c>
      <c r="AL199" s="325">
        <v>101</v>
      </c>
      <c r="AM199" s="330" t="e">
        <f t="shared" si="713"/>
        <v>#N/A</v>
      </c>
      <c r="AN199" s="330" t="e">
        <f t="shared" si="714"/>
        <v>#N/A</v>
      </c>
      <c r="AO199" s="330" t="e">
        <f t="shared" si="715"/>
        <v>#N/A</v>
      </c>
      <c r="AP199" s="330" t="e">
        <f t="shared" si="716"/>
        <v>#N/A</v>
      </c>
      <c r="AQ199" s="330" t="e">
        <f t="shared" si="717"/>
        <v>#N/A</v>
      </c>
      <c r="AR199" s="330"/>
      <c r="AS199" s="331">
        <f t="shared" si="778"/>
        <v>0</v>
      </c>
      <c r="AT199" s="325" t="e">
        <f t="shared" si="779"/>
        <v>#N/A</v>
      </c>
      <c r="AU199" s="325">
        <f t="shared" si="780"/>
        <v>0</v>
      </c>
      <c r="AV199" s="325">
        <f t="shared" si="781"/>
        <v>1</v>
      </c>
      <c r="AW199" s="334">
        <f t="shared" si="718"/>
        <v>2565.3999999999996</v>
      </c>
      <c r="AX199" s="325">
        <f t="shared" si="782"/>
        <v>0</v>
      </c>
      <c r="AY199" s="325">
        <f t="shared" si="783"/>
        <v>0</v>
      </c>
      <c r="AZ199" s="325">
        <f t="shared" si="784"/>
        <v>0</v>
      </c>
      <c r="BA199" s="325">
        <f t="shared" si="785"/>
        <v>0</v>
      </c>
      <c r="BB199" s="325">
        <f t="shared" si="786"/>
        <v>0</v>
      </c>
      <c r="BC199" s="331">
        <f t="shared" si="787"/>
        <v>0</v>
      </c>
      <c r="BD199" s="331">
        <f t="shared" si="788"/>
        <v>0</v>
      </c>
      <c r="BE199" s="331">
        <f t="shared" si="789"/>
        <v>0</v>
      </c>
      <c r="BF199" s="331">
        <f t="shared" si="790"/>
        <v>0</v>
      </c>
      <c r="BG199" s="331">
        <f t="shared" si="791"/>
        <v>0</v>
      </c>
      <c r="BH199" s="331">
        <f t="shared" si="792"/>
        <v>0</v>
      </c>
      <c r="BI199" s="331">
        <f t="shared" si="793"/>
        <v>0</v>
      </c>
      <c r="BJ199" s="331">
        <f t="shared" si="794"/>
        <v>0</v>
      </c>
      <c r="BK199" s="331">
        <f t="shared" si="795"/>
        <v>0</v>
      </c>
      <c r="BL199" s="331">
        <f t="shared" si="796"/>
        <v>0</v>
      </c>
      <c r="BM199" s="331">
        <f t="shared" si="797"/>
        <v>0</v>
      </c>
      <c r="BN199" s="331">
        <f t="shared" si="798"/>
        <v>0</v>
      </c>
      <c r="BO199" s="331">
        <f t="shared" si="799"/>
        <v>0</v>
      </c>
      <c r="BP199" s="331">
        <f t="shared" si="800"/>
        <v>0</v>
      </c>
      <c r="BQ199" s="331">
        <f t="shared" si="801"/>
        <v>0</v>
      </c>
      <c r="BR199" s="329"/>
      <c r="BS199" s="325"/>
      <c r="BT199" s="325">
        <f t="shared" si="719"/>
        <v>0</v>
      </c>
      <c r="BU199" s="325">
        <v>101</v>
      </c>
      <c r="BV199" s="330" t="e">
        <f t="shared" si="720"/>
        <v>#N/A</v>
      </c>
      <c r="BW199" s="330" t="e">
        <f t="shared" si="721"/>
        <v>#N/A</v>
      </c>
      <c r="BX199" s="330" t="e">
        <f t="shared" si="722"/>
        <v>#N/A</v>
      </c>
      <c r="BY199" s="330" t="e">
        <f t="shared" si="723"/>
        <v>#N/A</v>
      </c>
      <c r="BZ199" s="330" t="e">
        <f t="shared" si="724"/>
        <v>#N/A</v>
      </c>
      <c r="CA199" s="330"/>
      <c r="CB199" s="331">
        <f t="shared" si="802"/>
        <v>0</v>
      </c>
      <c r="CC199" s="325" t="e">
        <f t="shared" si="803"/>
        <v>#N/A</v>
      </c>
      <c r="CD199" s="325">
        <f t="shared" si="804"/>
        <v>0</v>
      </c>
      <c r="CE199" s="325">
        <f t="shared" si="805"/>
        <v>1</v>
      </c>
      <c r="CF199" s="334">
        <f t="shared" si="725"/>
        <v>2565.3999999999996</v>
      </c>
      <c r="CG199" s="325">
        <f t="shared" si="806"/>
        <v>0</v>
      </c>
      <c r="CH199" s="325">
        <f t="shared" si="807"/>
        <v>0</v>
      </c>
      <c r="CI199" s="325">
        <f t="shared" si="808"/>
        <v>0</v>
      </c>
      <c r="CJ199" s="325">
        <f t="shared" si="809"/>
        <v>0</v>
      </c>
      <c r="CK199" s="325">
        <f t="shared" si="810"/>
        <v>0</v>
      </c>
      <c r="CL199" s="331">
        <f t="shared" si="811"/>
        <v>0</v>
      </c>
      <c r="CM199" s="331">
        <f t="shared" si="812"/>
        <v>0</v>
      </c>
      <c r="CN199" s="331">
        <f t="shared" si="813"/>
        <v>0</v>
      </c>
      <c r="CO199" s="331">
        <f t="shared" si="814"/>
        <v>0</v>
      </c>
      <c r="CP199" s="331">
        <f t="shared" si="815"/>
        <v>0</v>
      </c>
      <c r="CQ199" s="331">
        <f t="shared" si="816"/>
        <v>0</v>
      </c>
      <c r="CR199" s="331">
        <f t="shared" si="817"/>
        <v>0</v>
      </c>
      <c r="CS199" s="331">
        <f t="shared" si="818"/>
        <v>0</v>
      </c>
      <c r="CT199" s="331">
        <f t="shared" si="819"/>
        <v>0</v>
      </c>
      <c r="CU199" s="331">
        <f t="shared" si="820"/>
        <v>0</v>
      </c>
      <c r="CV199" s="331">
        <f t="shared" si="821"/>
        <v>0</v>
      </c>
      <c r="CW199" s="331">
        <f t="shared" si="822"/>
        <v>0</v>
      </c>
      <c r="CX199" s="331">
        <f t="shared" si="823"/>
        <v>0</v>
      </c>
      <c r="CY199" s="331">
        <f t="shared" si="824"/>
        <v>0</v>
      </c>
      <c r="CZ199" s="331">
        <f t="shared" si="825"/>
        <v>0</v>
      </c>
      <c r="DA199" s="329"/>
      <c r="DB199" s="325"/>
      <c r="DC199" s="325">
        <f t="shared" si="726"/>
        <v>0</v>
      </c>
      <c r="DD199" s="325">
        <v>101</v>
      </c>
      <c r="DE199" s="330" t="e">
        <f t="shared" si="727"/>
        <v>#N/A</v>
      </c>
      <c r="DF199" s="330" t="e">
        <f t="shared" si="728"/>
        <v>#N/A</v>
      </c>
      <c r="DG199" s="330" t="e">
        <f t="shared" si="729"/>
        <v>#N/A</v>
      </c>
      <c r="DH199" s="330" t="e">
        <f t="shared" si="730"/>
        <v>#N/A</v>
      </c>
      <c r="DI199" s="330" t="e">
        <f t="shared" si="731"/>
        <v>#N/A</v>
      </c>
      <c r="DJ199" s="330"/>
      <c r="DK199" s="331">
        <f t="shared" si="826"/>
        <v>0</v>
      </c>
      <c r="DL199" s="325" t="e">
        <f t="shared" si="827"/>
        <v>#N/A</v>
      </c>
      <c r="DM199" s="325">
        <f t="shared" si="828"/>
        <v>0</v>
      </c>
      <c r="DN199" s="325">
        <f t="shared" si="829"/>
        <v>1</v>
      </c>
      <c r="DO199" s="334">
        <f t="shared" si="732"/>
        <v>2565.3999999999996</v>
      </c>
      <c r="DP199" s="325">
        <f t="shared" si="830"/>
        <v>0</v>
      </c>
      <c r="DQ199" s="325">
        <f t="shared" si="831"/>
        <v>0</v>
      </c>
      <c r="DR199" s="325">
        <f t="shared" si="832"/>
        <v>0</v>
      </c>
      <c r="DS199" s="325">
        <f t="shared" si="833"/>
        <v>0</v>
      </c>
      <c r="DT199" s="325">
        <f t="shared" si="834"/>
        <v>0</v>
      </c>
      <c r="DU199" s="331">
        <f t="shared" si="835"/>
        <v>0</v>
      </c>
      <c r="DV199" s="331">
        <f t="shared" si="836"/>
        <v>0</v>
      </c>
      <c r="DW199" s="331">
        <f t="shared" si="837"/>
        <v>0</v>
      </c>
      <c r="DX199" s="331">
        <f t="shared" si="838"/>
        <v>0</v>
      </c>
      <c r="DY199" s="331">
        <f t="shared" si="839"/>
        <v>0</v>
      </c>
      <c r="DZ199" s="331">
        <f t="shared" si="840"/>
        <v>0</v>
      </c>
      <c r="EA199" s="331">
        <f t="shared" si="841"/>
        <v>0</v>
      </c>
      <c r="EB199" s="331">
        <f t="shared" si="842"/>
        <v>0</v>
      </c>
      <c r="EC199" s="331">
        <f t="shared" si="843"/>
        <v>0</v>
      </c>
      <c r="ED199" s="331">
        <f t="shared" si="844"/>
        <v>0</v>
      </c>
      <c r="EE199" s="331">
        <f t="shared" si="845"/>
        <v>0</v>
      </c>
      <c r="EF199" s="331">
        <f t="shared" si="846"/>
        <v>0</v>
      </c>
      <c r="EG199" s="331">
        <f t="shared" si="847"/>
        <v>0</v>
      </c>
      <c r="EH199" s="331">
        <f t="shared" si="848"/>
        <v>0</v>
      </c>
      <c r="EI199" s="331">
        <f t="shared" si="849"/>
        <v>0</v>
      </c>
      <c r="EJ199" s="329"/>
      <c r="EK199" s="325"/>
      <c r="EL199" s="325">
        <f t="shared" si="733"/>
        <v>0</v>
      </c>
      <c r="EM199" s="325">
        <v>101</v>
      </c>
      <c r="EN199" s="330" t="e">
        <f t="shared" si="734"/>
        <v>#N/A</v>
      </c>
      <c r="EO199" s="330" t="e">
        <f t="shared" si="735"/>
        <v>#N/A</v>
      </c>
      <c r="EP199" s="330" t="e">
        <f t="shared" si="736"/>
        <v>#N/A</v>
      </c>
      <c r="EQ199" s="330" t="e">
        <f t="shared" si="737"/>
        <v>#N/A</v>
      </c>
      <c r="ER199" s="330" t="e">
        <f t="shared" si="738"/>
        <v>#N/A</v>
      </c>
      <c r="ES199" s="330"/>
      <c r="ET199" s="331">
        <f t="shared" si="850"/>
        <v>0</v>
      </c>
      <c r="EU199" s="325" t="e">
        <f t="shared" si="851"/>
        <v>#N/A</v>
      </c>
      <c r="EV199" s="325">
        <f t="shared" si="852"/>
        <v>0</v>
      </c>
      <c r="EW199" s="325">
        <f t="shared" si="853"/>
        <v>1</v>
      </c>
      <c r="EX199" s="334">
        <f t="shared" si="739"/>
        <v>2565.3999999999996</v>
      </c>
      <c r="EY199" s="325">
        <f t="shared" si="854"/>
        <v>0</v>
      </c>
      <c r="EZ199" s="325">
        <f t="shared" si="855"/>
        <v>0</v>
      </c>
      <c r="FA199" s="325">
        <f t="shared" si="856"/>
        <v>0</v>
      </c>
      <c r="FB199" s="325">
        <f t="shared" si="857"/>
        <v>0</v>
      </c>
      <c r="FC199" s="325">
        <f t="shared" si="858"/>
        <v>0</v>
      </c>
      <c r="FD199" s="331">
        <f t="shared" si="859"/>
        <v>0</v>
      </c>
      <c r="FE199" s="331">
        <f t="shared" si="860"/>
        <v>0</v>
      </c>
      <c r="FF199" s="331">
        <f t="shared" si="861"/>
        <v>0</v>
      </c>
      <c r="FG199" s="331">
        <f t="shared" si="862"/>
        <v>0</v>
      </c>
      <c r="FH199" s="331">
        <f t="shared" si="863"/>
        <v>0</v>
      </c>
      <c r="FI199" s="331">
        <f t="shared" si="864"/>
        <v>0</v>
      </c>
      <c r="FJ199" s="331">
        <f t="shared" si="865"/>
        <v>0</v>
      </c>
      <c r="FK199" s="331">
        <f t="shared" si="866"/>
        <v>0</v>
      </c>
      <c r="FL199" s="331">
        <f t="shared" si="867"/>
        <v>0</v>
      </c>
      <c r="FM199" s="331">
        <f t="shared" si="868"/>
        <v>0</v>
      </c>
      <c r="FN199" s="331">
        <f t="shared" si="869"/>
        <v>0</v>
      </c>
      <c r="FO199" s="331">
        <f t="shared" si="870"/>
        <v>0</v>
      </c>
      <c r="FP199" s="331">
        <f t="shared" si="871"/>
        <v>0</v>
      </c>
      <c r="FQ199" s="331">
        <f t="shared" si="872"/>
        <v>0</v>
      </c>
      <c r="FR199" s="331">
        <f t="shared" si="873"/>
        <v>0</v>
      </c>
      <c r="FS199" s="329"/>
      <c r="FT199" s="325"/>
      <c r="FU199" s="325">
        <f t="shared" si="740"/>
        <v>0</v>
      </c>
      <c r="FV199" s="325">
        <v>101</v>
      </c>
      <c r="FW199" s="330" t="e">
        <f t="shared" si="741"/>
        <v>#N/A</v>
      </c>
      <c r="FX199" s="330" t="e">
        <f t="shared" si="742"/>
        <v>#N/A</v>
      </c>
      <c r="FY199" s="330" t="e">
        <f t="shared" si="743"/>
        <v>#N/A</v>
      </c>
      <c r="FZ199" s="330" t="e">
        <f t="shared" si="744"/>
        <v>#N/A</v>
      </c>
      <c r="GA199" s="330" t="e">
        <f t="shared" si="745"/>
        <v>#N/A</v>
      </c>
      <c r="GB199" s="330"/>
      <c r="GC199" s="331">
        <f t="shared" si="874"/>
        <v>0</v>
      </c>
      <c r="GD199" s="325" t="e">
        <f t="shared" si="875"/>
        <v>#N/A</v>
      </c>
      <c r="GE199" s="325">
        <f t="shared" si="876"/>
        <v>0</v>
      </c>
      <c r="GF199" s="325">
        <f t="shared" si="877"/>
        <v>1</v>
      </c>
      <c r="GG199" s="334">
        <f t="shared" si="746"/>
        <v>2565.3999999999996</v>
      </c>
      <c r="GH199" s="325">
        <f t="shared" si="878"/>
        <v>0</v>
      </c>
      <c r="GI199" s="325">
        <f t="shared" si="879"/>
        <v>0</v>
      </c>
      <c r="GJ199" s="325">
        <f t="shared" si="880"/>
        <v>0</v>
      </c>
      <c r="GK199" s="325">
        <f t="shared" si="881"/>
        <v>0</v>
      </c>
      <c r="GL199" s="325">
        <f t="shared" si="882"/>
        <v>0</v>
      </c>
      <c r="GM199" s="331">
        <f t="shared" si="883"/>
        <v>0</v>
      </c>
      <c r="GN199" s="331">
        <f t="shared" si="884"/>
        <v>0</v>
      </c>
      <c r="GO199" s="331">
        <f t="shared" si="885"/>
        <v>0</v>
      </c>
      <c r="GP199" s="331">
        <f t="shared" si="886"/>
        <v>0</v>
      </c>
      <c r="GQ199" s="331">
        <f t="shared" si="887"/>
        <v>0</v>
      </c>
      <c r="GR199" s="331">
        <f t="shared" si="888"/>
        <v>0</v>
      </c>
      <c r="GS199" s="331">
        <f t="shared" si="889"/>
        <v>0</v>
      </c>
      <c r="GT199" s="331">
        <f t="shared" si="890"/>
        <v>0</v>
      </c>
      <c r="GU199" s="331">
        <f t="shared" si="891"/>
        <v>0</v>
      </c>
      <c r="GV199" s="331">
        <f t="shared" si="892"/>
        <v>0</v>
      </c>
      <c r="GW199" s="331">
        <f t="shared" si="893"/>
        <v>0</v>
      </c>
      <c r="GX199" s="331">
        <f t="shared" si="894"/>
        <v>0</v>
      </c>
      <c r="GY199" s="331">
        <f t="shared" si="895"/>
        <v>0</v>
      </c>
      <c r="GZ199" s="331">
        <f t="shared" si="896"/>
        <v>0</v>
      </c>
      <c r="HA199" s="331">
        <f t="shared" si="897"/>
        <v>0</v>
      </c>
      <c r="HB199" s="329"/>
      <c r="HC199" s="325"/>
      <c r="HD199" s="325">
        <f t="shared" si="747"/>
        <v>0</v>
      </c>
      <c r="HE199" s="325">
        <v>101</v>
      </c>
      <c r="HF199" s="330" t="e">
        <f t="shared" si="748"/>
        <v>#N/A</v>
      </c>
      <c r="HG199" s="330" t="e">
        <f t="shared" si="749"/>
        <v>#N/A</v>
      </c>
      <c r="HH199" s="330" t="e">
        <f t="shared" si="750"/>
        <v>#N/A</v>
      </c>
      <c r="HI199" s="330" t="e">
        <f t="shared" si="751"/>
        <v>#N/A</v>
      </c>
      <c r="HJ199" s="330" t="e">
        <f t="shared" si="752"/>
        <v>#N/A</v>
      </c>
      <c r="HK199" s="330"/>
      <c r="HL199" s="331">
        <f t="shared" si="898"/>
        <v>0</v>
      </c>
      <c r="HM199" s="325" t="e">
        <f t="shared" si="899"/>
        <v>#N/A</v>
      </c>
      <c r="HN199" s="325">
        <f t="shared" si="900"/>
        <v>0</v>
      </c>
      <c r="HO199" s="325">
        <f t="shared" si="901"/>
        <v>1</v>
      </c>
      <c r="HP199" s="334">
        <f t="shared" si="753"/>
        <v>2565.3999999999996</v>
      </c>
      <c r="HQ199" s="325">
        <f t="shared" si="902"/>
        <v>0</v>
      </c>
      <c r="HR199" s="325">
        <f t="shared" si="903"/>
        <v>0</v>
      </c>
      <c r="HS199" s="325">
        <f t="shared" si="904"/>
        <v>0</v>
      </c>
      <c r="HT199" s="325">
        <f t="shared" si="905"/>
        <v>0</v>
      </c>
      <c r="HU199" s="325">
        <f t="shared" si="906"/>
        <v>0</v>
      </c>
      <c r="HV199" s="331">
        <f t="shared" si="907"/>
        <v>0</v>
      </c>
      <c r="HW199" s="331">
        <f t="shared" si="908"/>
        <v>0</v>
      </c>
      <c r="HX199" s="331">
        <f t="shared" si="909"/>
        <v>0</v>
      </c>
      <c r="HY199" s="331">
        <f t="shared" si="910"/>
        <v>0</v>
      </c>
      <c r="HZ199" s="331">
        <f t="shared" si="911"/>
        <v>0</v>
      </c>
      <c r="IA199" s="331">
        <f t="shared" si="912"/>
        <v>0</v>
      </c>
      <c r="IB199" s="331">
        <f t="shared" si="913"/>
        <v>0</v>
      </c>
      <c r="IC199" s="331">
        <f t="shared" si="914"/>
        <v>0</v>
      </c>
      <c r="ID199" s="331">
        <f t="shared" si="915"/>
        <v>0</v>
      </c>
      <c r="IE199" s="331">
        <f t="shared" si="916"/>
        <v>0</v>
      </c>
      <c r="IF199" s="331">
        <f t="shared" si="917"/>
        <v>0</v>
      </c>
      <c r="IG199" s="331">
        <f t="shared" si="918"/>
        <v>0</v>
      </c>
      <c r="IH199" s="331">
        <f t="shared" si="919"/>
        <v>0</v>
      </c>
      <c r="II199" s="331">
        <f t="shared" si="920"/>
        <v>0</v>
      </c>
      <c r="IJ199" s="331">
        <f t="shared" si="921"/>
        <v>0</v>
      </c>
      <c r="IK199" s="329"/>
    </row>
    <row r="200" spans="2:245" x14ac:dyDescent="0.3">
      <c r="B200" s="325">
        <f t="shared" si="706"/>
        <v>0</v>
      </c>
      <c r="C200" s="325">
        <v>102</v>
      </c>
      <c r="D200" s="330" t="e">
        <f t="shared" si="707"/>
        <v>#N/A</v>
      </c>
      <c r="E200" s="330" t="e">
        <f t="shared" si="708"/>
        <v>#N/A</v>
      </c>
      <c r="F200" s="330" t="e">
        <f t="shared" si="709"/>
        <v>#N/A</v>
      </c>
      <c r="G200" s="386" t="e">
        <f t="shared" si="537"/>
        <v>#N/A</v>
      </c>
      <c r="H200" s="386" t="e">
        <f t="shared" si="710"/>
        <v>#N/A</v>
      </c>
      <c r="I200" s="330"/>
      <c r="J200" s="331">
        <f t="shared" si="754"/>
        <v>0</v>
      </c>
      <c r="K200" s="325" t="e">
        <f t="shared" si="755"/>
        <v>#N/A</v>
      </c>
      <c r="L200" s="325">
        <f t="shared" si="756"/>
        <v>0</v>
      </c>
      <c r="M200" s="325">
        <f t="shared" si="757"/>
        <v>1</v>
      </c>
      <c r="N200" s="334">
        <f t="shared" si="711"/>
        <v>2590.7999999999997</v>
      </c>
      <c r="O200" s="325">
        <f t="shared" si="758"/>
        <v>0</v>
      </c>
      <c r="P200" s="325">
        <f t="shared" si="759"/>
        <v>0</v>
      </c>
      <c r="Q200" s="325">
        <f t="shared" si="760"/>
        <v>0</v>
      </c>
      <c r="R200" s="325">
        <f t="shared" si="761"/>
        <v>0</v>
      </c>
      <c r="S200" s="325">
        <f t="shared" si="762"/>
        <v>0</v>
      </c>
      <c r="T200" s="331">
        <f t="shared" si="763"/>
        <v>0</v>
      </c>
      <c r="U200" s="331">
        <f t="shared" si="764"/>
        <v>0</v>
      </c>
      <c r="V200" s="331">
        <f t="shared" si="765"/>
        <v>0</v>
      </c>
      <c r="W200" s="331">
        <f t="shared" si="766"/>
        <v>0</v>
      </c>
      <c r="X200" s="331">
        <f t="shared" si="767"/>
        <v>0</v>
      </c>
      <c r="Y200" s="331">
        <f t="shared" si="768"/>
        <v>0</v>
      </c>
      <c r="Z200" s="331">
        <f t="shared" si="769"/>
        <v>0</v>
      </c>
      <c r="AA200" s="331">
        <f t="shared" si="770"/>
        <v>0</v>
      </c>
      <c r="AB200" s="331">
        <f t="shared" si="771"/>
        <v>0</v>
      </c>
      <c r="AC200" s="331">
        <f t="shared" si="772"/>
        <v>0</v>
      </c>
      <c r="AD200" s="331">
        <f t="shared" si="773"/>
        <v>0</v>
      </c>
      <c r="AE200" s="331">
        <f t="shared" si="774"/>
        <v>0</v>
      </c>
      <c r="AF200" s="331">
        <f t="shared" si="775"/>
        <v>0</v>
      </c>
      <c r="AG200" s="331">
        <f t="shared" si="776"/>
        <v>0</v>
      </c>
      <c r="AH200" s="331">
        <f t="shared" si="777"/>
        <v>0</v>
      </c>
      <c r="AI200" s="329"/>
      <c r="AJ200" s="325"/>
      <c r="AK200" s="325">
        <f t="shared" si="712"/>
        <v>0</v>
      </c>
      <c r="AL200" s="325">
        <v>102</v>
      </c>
      <c r="AM200" s="330" t="e">
        <f t="shared" si="713"/>
        <v>#N/A</v>
      </c>
      <c r="AN200" s="330" t="e">
        <f t="shared" si="714"/>
        <v>#N/A</v>
      </c>
      <c r="AO200" s="330" t="e">
        <f t="shared" si="715"/>
        <v>#N/A</v>
      </c>
      <c r="AP200" s="330" t="e">
        <f t="shared" si="716"/>
        <v>#N/A</v>
      </c>
      <c r="AQ200" s="330" t="e">
        <f t="shared" si="717"/>
        <v>#N/A</v>
      </c>
      <c r="AR200" s="330"/>
      <c r="AS200" s="331">
        <f t="shared" si="778"/>
        <v>0</v>
      </c>
      <c r="AT200" s="325" t="e">
        <f t="shared" si="779"/>
        <v>#N/A</v>
      </c>
      <c r="AU200" s="325">
        <f t="shared" si="780"/>
        <v>0</v>
      </c>
      <c r="AV200" s="325">
        <f t="shared" si="781"/>
        <v>1</v>
      </c>
      <c r="AW200" s="334">
        <f t="shared" si="718"/>
        <v>2590.7999999999997</v>
      </c>
      <c r="AX200" s="325">
        <f t="shared" si="782"/>
        <v>0</v>
      </c>
      <c r="AY200" s="325">
        <f t="shared" si="783"/>
        <v>0</v>
      </c>
      <c r="AZ200" s="325">
        <f t="shared" si="784"/>
        <v>0</v>
      </c>
      <c r="BA200" s="325">
        <f t="shared" si="785"/>
        <v>0</v>
      </c>
      <c r="BB200" s="325">
        <f t="shared" si="786"/>
        <v>0</v>
      </c>
      <c r="BC200" s="331">
        <f t="shared" si="787"/>
        <v>0</v>
      </c>
      <c r="BD200" s="331">
        <f t="shared" si="788"/>
        <v>0</v>
      </c>
      <c r="BE200" s="331">
        <f t="shared" si="789"/>
        <v>0</v>
      </c>
      <c r="BF200" s="331">
        <f t="shared" si="790"/>
        <v>0</v>
      </c>
      <c r="BG200" s="331">
        <f t="shared" si="791"/>
        <v>0</v>
      </c>
      <c r="BH200" s="331">
        <f t="shared" si="792"/>
        <v>0</v>
      </c>
      <c r="BI200" s="331">
        <f t="shared" si="793"/>
        <v>0</v>
      </c>
      <c r="BJ200" s="331">
        <f t="shared" si="794"/>
        <v>0</v>
      </c>
      <c r="BK200" s="331">
        <f t="shared" si="795"/>
        <v>0</v>
      </c>
      <c r="BL200" s="331">
        <f t="shared" si="796"/>
        <v>0</v>
      </c>
      <c r="BM200" s="331">
        <f t="shared" si="797"/>
        <v>0</v>
      </c>
      <c r="BN200" s="331">
        <f t="shared" si="798"/>
        <v>0</v>
      </c>
      <c r="BO200" s="331">
        <f t="shared" si="799"/>
        <v>0</v>
      </c>
      <c r="BP200" s="331">
        <f t="shared" si="800"/>
        <v>0</v>
      </c>
      <c r="BQ200" s="331">
        <f t="shared" si="801"/>
        <v>0</v>
      </c>
      <c r="BR200" s="329"/>
      <c r="BS200" s="325"/>
      <c r="BT200" s="325">
        <f t="shared" si="719"/>
        <v>0</v>
      </c>
      <c r="BU200" s="325">
        <v>102</v>
      </c>
      <c r="BV200" s="330" t="e">
        <f t="shared" si="720"/>
        <v>#N/A</v>
      </c>
      <c r="BW200" s="330" t="e">
        <f t="shared" si="721"/>
        <v>#N/A</v>
      </c>
      <c r="BX200" s="330" t="e">
        <f t="shared" si="722"/>
        <v>#N/A</v>
      </c>
      <c r="BY200" s="330" t="e">
        <f t="shared" si="723"/>
        <v>#N/A</v>
      </c>
      <c r="BZ200" s="330" t="e">
        <f t="shared" si="724"/>
        <v>#N/A</v>
      </c>
      <c r="CA200" s="330"/>
      <c r="CB200" s="331">
        <f t="shared" si="802"/>
        <v>0</v>
      </c>
      <c r="CC200" s="325" t="e">
        <f t="shared" si="803"/>
        <v>#N/A</v>
      </c>
      <c r="CD200" s="325">
        <f t="shared" si="804"/>
        <v>0</v>
      </c>
      <c r="CE200" s="325">
        <f t="shared" si="805"/>
        <v>1</v>
      </c>
      <c r="CF200" s="334">
        <f t="shared" si="725"/>
        <v>2590.7999999999997</v>
      </c>
      <c r="CG200" s="325">
        <f t="shared" si="806"/>
        <v>0</v>
      </c>
      <c r="CH200" s="325">
        <f t="shared" si="807"/>
        <v>0</v>
      </c>
      <c r="CI200" s="325">
        <f t="shared" si="808"/>
        <v>0</v>
      </c>
      <c r="CJ200" s="325">
        <f t="shared" si="809"/>
        <v>0</v>
      </c>
      <c r="CK200" s="325">
        <f t="shared" si="810"/>
        <v>0</v>
      </c>
      <c r="CL200" s="331">
        <f t="shared" si="811"/>
        <v>0</v>
      </c>
      <c r="CM200" s="331">
        <f t="shared" si="812"/>
        <v>0</v>
      </c>
      <c r="CN200" s="331">
        <f t="shared" si="813"/>
        <v>0</v>
      </c>
      <c r="CO200" s="331">
        <f t="shared" si="814"/>
        <v>0</v>
      </c>
      <c r="CP200" s="331">
        <f t="shared" si="815"/>
        <v>0</v>
      </c>
      <c r="CQ200" s="331">
        <f t="shared" si="816"/>
        <v>0</v>
      </c>
      <c r="CR200" s="331">
        <f t="shared" si="817"/>
        <v>0</v>
      </c>
      <c r="CS200" s="331">
        <f t="shared" si="818"/>
        <v>0</v>
      </c>
      <c r="CT200" s="331">
        <f t="shared" si="819"/>
        <v>0</v>
      </c>
      <c r="CU200" s="331">
        <f t="shared" si="820"/>
        <v>0</v>
      </c>
      <c r="CV200" s="331">
        <f t="shared" si="821"/>
        <v>0</v>
      </c>
      <c r="CW200" s="331">
        <f t="shared" si="822"/>
        <v>0</v>
      </c>
      <c r="CX200" s="331">
        <f t="shared" si="823"/>
        <v>0</v>
      </c>
      <c r="CY200" s="331">
        <f t="shared" si="824"/>
        <v>0</v>
      </c>
      <c r="CZ200" s="331">
        <f t="shared" si="825"/>
        <v>0</v>
      </c>
      <c r="DA200" s="329"/>
      <c r="DB200" s="325"/>
      <c r="DC200" s="325">
        <f t="shared" si="726"/>
        <v>0</v>
      </c>
      <c r="DD200" s="325">
        <v>102</v>
      </c>
      <c r="DE200" s="330" t="e">
        <f t="shared" si="727"/>
        <v>#N/A</v>
      </c>
      <c r="DF200" s="330" t="e">
        <f t="shared" si="728"/>
        <v>#N/A</v>
      </c>
      <c r="DG200" s="330" t="e">
        <f t="shared" si="729"/>
        <v>#N/A</v>
      </c>
      <c r="DH200" s="330" t="e">
        <f t="shared" si="730"/>
        <v>#N/A</v>
      </c>
      <c r="DI200" s="330" t="e">
        <f t="shared" si="731"/>
        <v>#N/A</v>
      </c>
      <c r="DJ200" s="330"/>
      <c r="DK200" s="331">
        <f t="shared" si="826"/>
        <v>0</v>
      </c>
      <c r="DL200" s="325" t="e">
        <f t="shared" si="827"/>
        <v>#N/A</v>
      </c>
      <c r="DM200" s="325">
        <f t="shared" si="828"/>
        <v>0</v>
      </c>
      <c r="DN200" s="325">
        <f t="shared" si="829"/>
        <v>1</v>
      </c>
      <c r="DO200" s="334">
        <f t="shared" si="732"/>
        <v>2590.7999999999997</v>
      </c>
      <c r="DP200" s="325">
        <f t="shared" si="830"/>
        <v>0</v>
      </c>
      <c r="DQ200" s="325">
        <f t="shared" si="831"/>
        <v>0</v>
      </c>
      <c r="DR200" s="325">
        <f t="shared" si="832"/>
        <v>0</v>
      </c>
      <c r="DS200" s="325">
        <f t="shared" si="833"/>
        <v>0</v>
      </c>
      <c r="DT200" s="325">
        <f t="shared" si="834"/>
        <v>0</v>
      </c>
      <c r="DU200" s="331">
        <f t="shared" si="835"/>
        <v>0</v>
      </c>
      <c r="DV200" s="331">
        <f t="shared" si="836"/>
        <v>0</v>
      </c>
      <c r="DW200" s="331">
        <f t="shared" si="837"/>
        <v>0</v>
      </c>
      <c r="DX200" s="331">
        <f t="shared" si="838"/>
        <v>0</v>
      </c>
      <c r="DY200" s="331">
        <f t="shared" si="839"/>
        <v>0</v>
      </c>
      <c r="DZ200" s="331">
        <f t="shared" si="840"/>
        <v>0</v>
      </c>
      <c r="EA200" s="331">
        <f t="shared" si="841"/>
        <v>0</v>
      </c>
      <c r="EB200" s="331">
        <f t="shared" si="842"/>
        <v>0</v>
      </c>
      <c r="EC200" s="331">
        <f t="shared" si="843"/>
        <v>0</v>
      </c>
      <c r="ED200" s="331">
        <f t="shared" si="844"/>
        <v>0</v>
      </c>
      <c r="EE200" s="331">
        <f t="shared" si="845"/>
        <v>0</v>
      </c>
      <c r="EF200" s="331">
        <f t="shared" si="846"/>
        <v>0</v>
      </c>
      <c r="EG200" s="331">
        <f t="shared" si="847"/>
        <v>0</v>
      </c>
      <c r="EH200" s="331">
        <f t="shared" si="848"/>
        <v>0</v>
      </c>
      <c r="EI200" s="331">
        <f t="shared" si="849"/>
        <v>0</v>
      </c>
      <c r="EJ200" s="329"/>
      <c r="EK200" s="325"/>
      <c r="EL200" s="325">
        <f t="shared" si="733"/>
        <v>0</v>
      </c>
      <c r="EM200" s="325">
        <v>102</v>
      </c>
      <c r="EN200" s="330" t="e">
        <f t="shared" si="734"/>
        <v>#N/A</v>
      </c>
      <c r="EO200" s="330" t="e">
        <f t="shared" si="735"/>
        <v>#N/A</v>
      </c>
      <c r="EP200" s="330" t="e">
        <f t="shared" si="736"/>
        <v>#N/A</v>
      </c>
      <c r="EQ200" s="330" t="e">
        <f t="shared" si="737"/>
        <v>#N/A</v>
      </c>
      <c r="ER200" s="330" t="e">
        <f t="shared" si="738"/>
        <v>#N/A</v>
      </c>
      <c r="ES200" s="330"/>
      <c r="ET200" s="331">
        <f t="shared" si="850"/>
        <v>0</v>
      </c>
      <c r="EU200" s="325" t="e">
        <f t="shared" si="851"/>
        <v>#N/A</v>
      </c>
      <c r="EV200" s="325">
        <f t="shared" si="852"/>
        <v>0</v>
      </c>
      <c r="EW200" s="325">
        <f t="shared" si="853"/>
        <v>1</v>
      </c>
      <c r="EX200" s="334">
        <f t="shared" si="739"/>
        <v>2590.7999999999997</v>
      </c>
      <c r="EY200" s="325">
        <f t="shared" si="854"/>
        <v>0</v>
      </c>
      <c r="EZ200" s="325">
        <f t="shared" si="855"/>
        <v>0</v>
      </c>
      <c r="FA200" s="325">
        <f t="shared" si="856"/>
        <v>0</v>
      </c>
      <c r="FB200" s="325">
        <f t="shared" si="857"/>
        <v>0</v>
      </c>
      <c r="FC200" s="325">
        <f t="shared" si="858"/>
        <v>0</v>
      </c>
      <c r="FD200" s="331">
        <f t="shared" si="859"/>
        <v>0</v>
      </c>
      <c r="FE200" s="331">
        <f t="shared" si="860"/>
        <v>0</v>
      </c>
      <c r="FF200" s="331">
        <f t="shared" si="861"/>
        <v>0</v>
      </c>
      <c r="FG200" s="331">
        <f t="shared" si="862"/>
        <v>0</v>
      </c>
      <c r="FH200" s="331">
        <f t="shared" si="863"/>
        <v>0</v>
      </c>
      <c r="FI200" s="331">
        <f t="shared" si="864"/>
        <v>0</v>
      </c>
      <c r="FJ200" s="331">
        <f t="shared" si="865"/>
        <v>0</v>
      </c>
      <c r="FK200" s="331">
        <f t="shared" si="866"/>
        <v>0</v>
      </c>
      <c r="FL200" s="331">
        <f t="shared" si="867"/>
        <v>0</v>
      </c>
      <c r="FM200" s="331">
        <f t="shared" si="868"/>
        <v>0</v>
      </c>
      <c r="FN200" s="331">
        <f t="shared" si="869"/>
        <v>0</v>
      </c>
      <c r="FO200" s="331">
        <f t="shared" si="870"/>
        <v>0</v>
      </c>
      <c r="FP200" s="331">
        <f t="shared" si="871"/>
        <v>0</v>
      </c>
      <c r="FQ200" s="331">
        <f t="shared" si="872"/>
        <v>0</v>
      </c>
      <c r="FR200" s="331">
        <f t="shared" si="873"/>
        <v>0</v>
      </c>
      <c r="FS200" s="329"/>
      <c r="FT200" s="325"/>
      <c r="FU200" s="325">
        <f t="shared" si="740"/>
        <v>0</v>
      </c>
      <c r="FV200" s="325">
        <v>102</v>
      </c>
      <c r="FW200" s="330" t="e">
        <f t="shared" si="741"/>
        <v>#N/A</v>
      </c>
      <c r="FX200" s="330" t="e">
        <f t="shared" si="742"/>
        <v>#N/A</v>
      </c>
      <c r="FY200" s="330" t="e">
        <f t="shared" si="743"/>
        <v>#N/A</v>
      </c>
      <c r="FZ200" s="330" t="e">
        <f t="shared" si="744"/>
        <v>#N/A</v>
      </c>
      <c r="GA200" s="330" t="e">
        <f t="shared" si="745"/>
        <v>#N/A</v>
      </c>
      <c r="GB200" s="330"/>
      <c r="GC200" s="331">
        <f t="shared" si="874"/>
        <v>0</v>
      </c>
      <c r="GD200" s="325" t="e">
        <f t="shared" si="875"/>
        <v>#N/A</v>
      </c>
      <c r="GE200" s="325">
        <f t="shared" si="876"/>
        <v>0</v>
      </c>
      <c r="GF200" s="325">
        <f t="shared" si="877"/>
        <v>1</v>
      </c>
      <c r="GG200" s="334">
        <f t="shared" si="746"/>
        <v>2590.7999999999997</v>
      </c>
      <c r="GH200" s="325">
        <f t="shared" si="878"/>
        <v>0</v>
      </c>
      <c r="GI200" s="325">
        <f t="shared" si="879"/>
        <v>0</v>
      </c>
      <c r="GJ200" s="325">
        <f t="shared" si="880"/>
        <v>0</v>
      </c>
      <c r="GK200" s="325">
        <f t="shared" si="881"/>
        <v>0</v>
      </c>
      <c r="GL200" s="325">
        <f t="shared" si="882"/>
        <v>0</v>
      </c>
      <c r="GM200" s="331">
        <f t="shared" si="883"/>
        <v>0</v>
      </c>
      <c r="GN200" s="331">
        <f t="shared" si="884"/>
        <v>0</v>
      </c>
      <c r="GO200" s="331">
        <f t="shared" si="885"/>
        <v>0</v>
      </c>
      <c r="GP200" s="331">
        <f t="shared" si="886"/>
        <v>0</v>
      </c>
      <c r="GQ200" s="331">
        <f t="shared" si="887"/>
        <v>0</v>
      </c>
      <c r="GR200" s="331">
        <f t="shared" si="888"/>
        <v>0</v>
      </c>
      <c r="GS200" s="331">
        <f t="shared" si="889"/>
        <v>0</v>
      </c>
      <c r="GT200" s="331">
        <f t="shared" si="890"/>
        <v>0</v>
      </c>
      <c r="GU200" s="331">
        <f t="shared" si="891"/>
        <v>0</v>
      </c>
      <c r="GV200" s="331">
        <f t="shared" si="892"/>
        <v>0</v>
      </c>
      <c r="GW200" s="331">
        <f t="shared" si="893"/>
        <v>0</v>
      </c>
      <c r="GX200" s="331">
        <f t="shared" si="894"/>
        <v>0</v>
      </c>
      <c r="GY200" s="331">
        <f t="shared" si="895"/>
        <v>0</v>
      </c>
      <c r="GZ200" s="331">
        <f t="shared" si="896"/>
        <v>0</v>
      </c>
      <c r="HA200" s="331">
        <f t="shared" si="897"/>
        <v>0</v>
      </c>
      <c r="HB200" s="329"/>
      <c r="HC200" s="325"/>
      <c r="HD200" s="325">
        <f t="shared" si="747"/>
        <v>0</v>
      </c>
      <c r="HE200" s="325">
        <v>102</v>
      </c>
      <c r="HF200" s="330" t="e">
        <f t="shared" si="748"/>
        <v>#N/A</v>
      </c>
      <c r="HG200" s="330" t="e">
        <f t="shared" si="749"/>
        <v>#N/A</v>
      </c>
      <c r="HH200" s="330" t="e">
        <f t="shared" si="750"/>
        <v>#N/A</v>
      </c>
      <c r="HI200" s="330" t="e">
        <f t="shared" si="751"/>
        <v>#N/A</v>
      </c>
      <c r="HJ200" s="330" t="e">
        <f t="shared" si="752"/>
        <v>#N/A</v>
      </c>
      <c r="HK200" s="330"/>
      <c r="HL200" s="331">
        <f t="shared" si="898"/>
        <v>0</v>
      </c>
      <c r="HM200" s="325" t="e">
        <f t="shared" si="899"/>
        <v>#N/A</v>
      </c>
      <c r="HN200" s="325">
        <f t="shared" si="900"/>
        <v>0</v>
      </c>
      <c r="HO200" s="325">
        <f t="shared" si="901"/>
        <v>1</v>
      </c>
      <c r="HP200" s="334">
        <f t="shared" si="753"/>
        <v>2590.7999999999997</v>
      </c>
      <c r="HQ200" s="325">
        <f t="shared" si="902"/>
        <v>0</v>
      </c>
      <c r="HR200" s="325">
        <f t="shared" si="903"/>
        <v>0</v>
      </c>
      <c r="HS200" s="325">
        <f t="shared" si="904"/>
        <v>0</v>
      </c>
      <c r="HT200" s="325">
        <f t="shared" si="905"/>
        <v>0</v>
      </c>
      <c r="HU200" s="325">
        <f t="shared" si="906"/>
        <v>0</v>
      </c>
      <c r="HV200" s="331">
        <f t="shared" si="907"/>
        <v>0</v>
      </c>
      <c r="HW200" s="331">
        <f t="shared" si="908"/>
        <v>0</v>
      </c>
      <c r="HX200" s="331">
        <f t="shared" si="909"/>
        <v>0</v>
      </c>
      <c r="HY200" s="331">
        <f t="shared" si="910"/>
        <v>0</v>
      </c>
      <c r="HZ200" s="331">
        <f t="shared" si="911"/>
        <v>0</v>
      </c>
      <c r="IA200" s="331">
        <f t="shared" si="912"/>
        <v>0</v>
      </c>
      <c r="IB200" s="331">
        <f t="shared" si="913"/>
        <v>0</v>
      </c>
      <c r="IC200" s="331">
        <f t="shared" si="914"/>
        <v>0</v>
      </c>
      <c r="ID200" s="331">
        <f t="shared" si="915"/>
        <v>0</v>
      </c>
      <c r="IE200" s="331">
        <f t="shared" si="916"/>
        <v>0</v>
      </c>
      <c r="IF200" s="331">
        <f t="shared" si="917"/>
        <v>0</v>
      </c>
      <c r="IG200" s="331">
        <f t="shared" si="918"/>
        <v>0</v>
      </c>
      <c r="IH200" s="331">
        <f t="shared" si="919"/>
        <v>0</v>
      </c>
      <c r="II200" s="331">
        <f t="shared" si="920"/>
        <v>0</v>
      </c>
      <c r="IJ200" s="331">
        <f t="shared" si="921"/>
        <v>0</v>
      </c>
      <c r="IK200" s="329"/>
    </row>
    <row r="201" spans="2:245" x14ac:dyDescent="0.3">
      <c r="B201" s="325">
        <f t="shared" si="706"/>
        <v>0</v>
      </c>
      <c r="C201" s="325">
        <v>103</v>
      </c>
      <c r="D201" s="330" t="e">
        <f t="shared" si="707"/>
        <v>#N/A</v>
      </c>
      <c r="E201" s="330" t="e">
        <f t="shared" si="708"/>
        <v>#N/A</v>
      </c>
      <c r="F201" s="330" t="e">
        <f t="shared" si="709"/>
        <v>#N/A</v>
      </c>
      <c r="G201" s="386" t="e">
        <f t="shared" si="537"/>
        <v>#N/A</v>
      </c>
      <c r="H201" s="386" t="e">
        <f t="shared" si="710"/>
        <v>#N/A</v>
      </c>
      <c r="I201" s="330"/>
      <c r="J201" s="331">
        <f t="shared" si="754"/>
        <v>0</v>
      </c>
      <c r="K201" s="325" t="e">
        <f t="shared" si="755"/>
        <v>#N/A</v>
      </c>
      <c r="L201" s="325">
        <f t="shared" si="756"/>
        <v>0</v>
      </c>
      <c r="M201" s="325">
        <f t="shared" si="757"/>
        <v>1</v>
      </c>
      <c r="N201" s="334">
        <f t="shared" si="711"/>
        <v>2616.1999999999998</v>
      </c>
      <c r="O201" s="325">
        <f t="shared" si="758"/>
        <v>0</v>
      </c>
      <c r="P201" s="325">
        <f t="shared" si="759"/>
        <v>0</v>
      </c>
      <c r="Q201" s="325">
        <f t="shared" si="760"/>
        <v>0</v>
      </c>
      <c r="R201" s="325">
        <f t="shared" si="761"/>
        <v>0</v>
      </c>
      <c r="S201" s="325">
        <f t="shared" si="762"/>
        <v>0</v>
      </c>
      <c r="T201" s="331">
        <f t="shared" si="763"/>
        <v>0</v>
      </c>
      <c r="U201" s="331">
        <f t="shared" si="764"/>
        <v>0</v>
      </c>
      <c r="V201" s="331">
        <f t="shared" si="765"/>
        <v>0</v>
      </c>
      <c r="W201" s="331">
        <f t="shared" si="766"/>
        <v>0</v>
      </c>
      <c r="X201" s="331">
        <f t="shared" si="767"/>
        <v>0</v>
      </c>
      <c r="Y201" s="331">
        <f t="shared" si="768"/>
        <v>0</v>
      </c>
      <c r="Z201" s="331">
        <f t="shared" si="769"/>
        <v>0</v>
      </c>
      <c r="AA201" s="331">
        <f t="shared" si="770"/>
        <v>0</v>
      </c>
      <c r="AB201" s="331">
        <f t="shared" si="771"/>
        <v>0</v>
      </c>
      <c r="AC201" s="331">
        <f t="shared" si="772"/>
        <v>0</v>
      </c>
      <c r="AD201" s="331">
        <f t="shared" si="773"/>
        <v>0</v>
      </c>
      <c r="AE201" s="331">
        <f t="shared" si="774"/>
        <v>0</v>
      </c>
      <c r="AF201" s="331">
        <f t="shared" si="775"/>
        <v>0</v>
      </c>
      <c r="AG201" s="331">
        <f t="shared" si="776"/>
        <v>0</v>
      </c>
      <c r="AH201" s="331">
        <f t="shared" si="777"/>
        <v>0</v>
      </c>
      <c r="AI201" s="329"/>
      <c r="AJ201" s="325"/>
      <c r="AK201" s="325">
        <f t="shared" si="712"/>
        <v>0</v>
      </c>
      <c r="AL201" s="325">
        <v>103</v>
      </c>
      <c r="AM201" s="330" t="e">
        <f t="shared" si="713"/>
        <v>#N/A</v>
      </c>
      <c r="AN201" s="330" t="e">
        <f t="shared" si="714"/>
        <v>#N/A</v>
      </c>
      <c r="AO201" s="330" t="e">
        <f t="shared" si="715"/>
        <v>#N/A</v>
      </c>
      <c r="AP201" s="330" t="e">
        <f t="shared" si="716"/>
        <v>#N/A</v>
      </c>
      <c r="AQ201" s="330" t="e">
        <f t="shared" si="717"/>
        <v>#N/A</v>
      </c>
      <c r="AR201" s="330"/>
      <c r="AS201" s="331">
        <f t="shared" si="778"/>
        <v>0</v>
      </c>
      <c r="AT201" s="325" t="e">
        <f t="shared" si="779"/>
        <v>#N/A</v>
      </c>
      <c r="AU201" s="325">
        <f t="shared" si="780"/>
        <v>0</v>
      </c>
      <c r="AV201" s="325">
        <f t="shared" si="781"/>
        <v>1</v>
      </c>
      <c r="AW201" s="334">
        <f t="shared" si="718"/>
        <v>2616.1999999999998</v>
      </c>
      <c r="AX201" s="325">
        <f t="shared" si="782"/>
        <v>0</v>
      </c>
      <c r="AY201" s="325">
        <f t="shared" si="783"/>
        <v>0</v>
      </c>
      <c r="AZ201" s="325">
        <f t="shared" si="784"/>
        <v>0</v>
      </c>
      <c r="BA201" s="325">
        <f t="shared" si="785"/>
        <v>0</v>
      </c>
      <c r="BB201" s="325">
        <f t="shared" si="786"/>
        <v>0</v>
      </c>
      <c r="BC201" s="331">
        <f t="shared" si="787"/>
        <v>0</v>
      </c>
      <c r="BD201" s="331">
        <f t="shared" si="788"/>
        <v>0</v>
      </c>
      <c r="BE201" s="331">
        <f t="shared" si="789"/>
        <v>0</v>
      </c>
      <c r="BF201" s="331">
        <f t="shared" si="790"/>
        <v>0</v>
      </c>
      <c r="BG201" s="331">
        <f t="shared" si="791"/>
        <v>0</v>
      </c>
      <c r="BH201" s="331">
        <f t="shared" si="792"/>
        <v>0</v>
      </c>
      <c r="BI201" s="331">
        <f t="shared" si="793"/>
        <v>0</v>
      </c>
      <c r="BJ201" s="331">
        <f t="shared" si="794"/>
        <v>0</v>
      </c>
      <c r="BK201" s="331">
        <f t="shared" si="795"/>
        <v>0</v>
      </c>
      <c r="BL201" s="331">
        <f t="shared" si="796"/>
        <v>0</v>
      </c>
      <c r="BM201" s="331">
        <f t="shared" si="797"/>
        <v>0</v>
      </c>
      <c r="BN201" s="331">
        <f t="shared" si="798"/>
        <v>0</v>
      </c>
      <c r="BO201" s="331">
        <f t="shared" si="799"/>
        <v>0</v>
      </c>
      <c r="BP201" s="331">
        <f t="shared" si="800"/>
        <v>0</v>
      </c>
      <c r="BQ201" s="331">
        <f t="shared" si="801"/>
        <v>0</v>
      </c>
      <c r="BR201" s="329"/>
      <c r="BS201" s="325"/>
      <c r="BT201" s="325">
        <f t="shared" si="719"/>
        <v>0</v>
      </c>
      <c r="BU201" s="325">
        <v>103</v>
      </c>
      <c r="BV201" s="330" t="e">
        <f t="shared" si="720"/>
        <v>#N/A</v>
      </c>
      <c r="BW201" s="330" t="e">
        <f t="shared" si="721"/>
        <v>#N/A</v>
      </c>
      <c r="BX201" s="330" t="e">
        <f t="shared" si="722"/>
        <v>#N/A</v>
      </c>
      <c r="BY201" s="330" t="e">
        <f t="shared" si="723"/>
        <v>#N/A</v>
      </c>
      <c r="BZ201" s="330" t="e">
        <f t="shared" si="724"/>
        <v>#N/A</v>
      </c>
      <c r="CA201" s="330"/>
      <c r="CB201" s="331">
        <f t="shared" si="802"/>
        <v>0</v>
      </c>
      <c r="CC201" s="325" t="e">
        <f t="shared" si="803"/>
        <v>#N/A</v>
      </c>
      <c r="CD201" s="325">
        <f t="shared" si="804"/>
        <v>0</v>
      </c>
      <c r="CE201" s="325">
        <f t="shared" si="805"/>
        <v>1</v>
      </c>
      <c r="CF201" s="334">
        <f t="shared" si="725"/>
        <v>2616.1999999999998</v>
      </c>
      <c r="CG201" s="325">
        <f t="shared" si="806"/>
        <v>0</v>
      </c>
      <c r="CH201" s="325">
        <f t="shared" si="807"/>
        <v>0</v>
      </c>
      <c r="CI201" s="325">
        <f t="shared" si="808"/>
        <v>0</v>
      </c>
      <c r="CJ201" s="325">
        <f t="shared" si="809"/>
        <v>0</v>
      </c>
      <c r="CK201" s="325">
        <f t="shared" si="810"/>
        <v>0</v>
      </c>
      <c r="CL201" s="331">
        <f t="shared" si="811"/>
        <v>0</v>
      </c>
      <c r="CM201" s="331">
        <f t="shared" si="812"/>
        <v>0</v>
      </c>
      <c r="CN201" s="331">
        <f t="shared" si="813"/>
        <v>0</v>
      </c>
      <c r="CO201" s="331">
        <f t="shared" si="814"/>
        <v>0</v>
      </c>
      <c r="CP201" s="331">
        <f t="shared" si="815"/>
        <v>0</v>
      </c>
      <c r="CQ201" s="331">
        <f t="shared" si="816"/>
        <v>0</v>
      </c>
      <c r="CR201" s="331">
        <f t="shared" si="817"/>
        <v>0</v>
      </c>
      <c r="CS201" s="331">
        <f t="shared" si="818"/>
        <v>0</v>
      </c>
      <c r="CT201" s="331">
        <f t="shared" si="819"/>
        <v>0</v>
      </c>
      <c r="CU201" s="331">
        <f t="shared" si="820"/>
        <v>0</v>
      </c>
      <c r="CV201" s="331">
        <f t="shared" si="821"/>
        <v>0</v>
      </c>
      <c r="CW201" s="331">
        <f t="shared" si="822"/>
        <v>0</v>
      </c>
      <c r="CX201" s="331">
        <f t="shared" si="823"/>
        <v>0</v>
      </c>
      <c r="CY201" s="331">
        <f t="shared" si="824"/>
        <v>0</v>
      </c>
      <c r="CZ201" s="331">
        <f t="shared" si="825"/>
        <v>0</v>
      </c>
      <c r="DA201" s="329"/>
      <c r="DB201" s="325"/>
      <c r="DC201" s="325">
        <f t="shared" si="726"/>
        <v>0</v>
      </c>
      <c r="DD201" s="325">
        <v>103</v>
      </c>
      <c r="DE201" s="330" t="e">
        <f t="shared" si="727"/>
        <v>#N/A</v>
      </c>
      <c r="DF201" s="330" t="e">
        <f t="shared" si="728"/>
        <v>#N/A</v>
      </c>
      <c r="DG201" s="330" t="e">
        <f t="shared" si="729"/>
        <v>#N/A</v>
      </c>
      <c r="DH201" s="330" t="e">
        <f t="shared" si="730"/>
        <v>#N/A</v>
      </c>
      <c r="DI201" s="330" t="e">
        <f t="shared" si="731"/>
        <v>#N/A</v>
      </c>
      <c r="DJ201" s="330"/>
      <c r="DK201" s="331">
        <f t="shared" si="826"/>
        <v>0</v>
      </c>
      <c r="DL201" s="325" t="e">
        <f t="shared" si="827"/>
        <v>#N/A</v>
      </c>
      <c r="DM201" s="325">
        <f t="shared" si="828"/>
        <v>0</v>
      </c>
      <c r="DN201" s="325">
        <f t="shared" si="829"/>
        <v>1</v>
      </c>
      <c r="DO201" s="334">
        <f t="shared" si="732"/>
        <v>2616.1999999999998</v>
      </c>
      <c r="DP201" s="325">
        <f t="shared" si="830"/>
        <v>0</v>
      </c>
      <c r="DQ201" s="325">
        <f t="shared" si="831"/>
        <v>0</v>
      </c>
      <c r="DR201" s="325">
        <f t="shared" si="832"/>
        <v>0</v>
      </c>
      <c r="DS201" s="325">
        <f t="shared" si="833"/>
        <v>0</v>
      </c>
      <c r="DT201" s="325">
        <f t="shared" si="834"/>
        <v>0</v>
      </c>
      <c r="DU201" s="331">
        <f t="shared" si="835"/>
        <v>0</v>
      </c>
      <c r="DV201" s="331">
        <f t="shared" si="836"/>
        <v>0</v>
      </c>
      <c r="DW201" s="331">
        <f t="shared" si="837"/>
        <v>0</v>
      </c>
      <c r="DX201" s="331">
        <f t="shared" si="838"/>
        <v>0</v>
      </c>
      <c r="DY201" s="331">
        <f t="shared" si="839"/>
        <v>0</v>
      </c>
      <c r="DZ201" s="331">
        <f t="shared" si="840"/>
        <v>0</v>
      </c>
      <c r="EA201" s="331">
        <f t="shared" si="841"/>
        <v>0</v>
      </c>
      <c r="EB201" s="331">
        <f t="shared" si="842"/>
        <v>0</v>
      </c>
      <c r="EC201" s="331">
        <f t="shared" si="843"/>
        <v>0</v>
      </c>
      <c r="ED201" s="331">
        <f t="shared" si="844"/>
        <v>0</v>
      </c>
      <c r="EE201" s="331">
        <f t="shared" si="845"/>
        <v>0</v>
      </c>
      <c r="EF201" s="331">
        <f t="shared" si="846"/>
        <v>0</v>
      </c>
      <c r="EG201" s="331">
        <f t="shared" si="847"/>
        <v>0</v>
      </c>
      <c r="EH201" s="331">
        <f t="shared" si="848"/>
        <v>0</v>
      </c>
      <c r="EI201" s="331">
        <f t="shared" si="849"/>
        <v>0</v>
      </c>
      <c r="EJ201" s="329"/>
      <c r="EK201" s="325"/>
      <c r="EL201" s="325">
        <f t="shared" si="733"/>
        <v>0</v>
      </c>
      <c r="EM201" s="325">
        <v>103</v>
      </c>
      <c r="EN201" s="330" t="e">
        <f t="shared" si="734"/>
        <v>#N/A</v>
      </c>
      <c r="EO201" s="330" t="e">
        <f t="shared" si="735"/>
        <v>#N/A</v>
      </c>
      <c r="EP201" s="330" t="e">
        <f t="shared" si="736"/>
        <v>#N/A</v>
      </c>
      <c r="EQ201" s="330" t="e">
        <f t="shared" si="737"/>
        <v>#N/A</v>
      </c>
      <c r="ER201" s="330" t="e">
        <f t="shared" si="738"/>
        <v>#N/A</v>
      </c>
      <c r="ES201" s="330"/>
      <c r="ET201" s="331">
        <f t="shared" si="850"/>
        <v>0</v>
      </c>
      <c r="EU201" s="325" t="e">
        <f t="shared" si="851"/>
        <v>#N/A</v>
      </c>
      <c r="EV201" s="325">
        <f t="shared" si="852"/>
        <v>0</v>
      </c>
      <c r="EW201" s="325">
        <f t="shared" si="853"/>
        <v>1</v>
      </c>
      <c r="EX201" s="334">
        <f t="shared" si="739"/>
        <v>2616.1999999999998</v>
      </c>
      <c r="EY201" s="325">
        <f t="shared" si="854"/>
        <v>0</v>
      </c>
      <c r="EZ201" s="325">
        <f t="shared" si="855"/>
        <v>0</v>
      </c>
      <c r="FA201" s="325">
        <f t="shared" si="856"/>
        <v>0</v>
      </c>
      <c r="FB201" s="325">
        <f t="shared" si="857"/>
        <v>0</v>
      </c>
      <c r="FC201" s="325">
        <f t="shared" si="858"/>
        <v>0</v>
      </c>
      <c r="FD201" s="331">
        <f t="shared" si="859"/>
        <v>0</v>
      </c>
      <c r="FE201" s="331">
        <f t="shared" si="860"/>
        <v>0</v>
      </c>
      <c r="FF201" s="331">
        <f t="shared" si="861"/>
        <v>0</v>
      </c>
      <c r="FG201" s="331">
        <f t="shared" si="862"/>
        <v>0</v>
      </c>
      <c r="FH201" s="331">
        <f t="shared" si="863"/>
        <v>0</v>
      </c>
      <c r="FI201" s="331">
        <f t="shared" si="864"/>
        <v>0</v>
      </c>
      <c r="FJ201" s="331">
        <f t="shared" si="865"/>
        <v>0</v>
      </c>
      <c r="FK201" s="331">
        <f t="shared" si="866"/>
        <v>0</v>
      </c>
      <c r="FL201" s="331">
        <f t="shared" si="867"/>
        <v>0</v>
      </c>
      <c r="FM201" s="331">
        <f t="shared" si="868"/>
        <v>0</v>
      </c>
      <c r="FN201" s="331">
        <f t="shared" si="869"/>
        <v>0</v>
      </c>
      <c r="FO201" s="331">
        <f t="shared" si="870"/>
        <v>0</v>
      </c>
      <c r="FP201" s="331">
        <f t="shared" si="871"/>
        <v>0</v>
      </c>
      <c r="FQ201" s="331">
        <f t="shared" si="872"/>
        <v>0</v>
      </c>
      <c r="FR201" s="331">
        <f t="shared" si="873"/>
        <v>0</v>
      </c>
      <c r="FS201" s="329"/>
      <c r="FT201" s="325"/>
      <c r="FU201" s="325">
        <f t="shared" si="740"/>
        <v>0</v>
      </c>
      <c r="FV201" s="325">
        <v>103</v>
      </c>
      <c r="FW201" s="330" t="e">
        <f t="shared" si="741"/>
        <v>#N/A</v>
      </c>
      <c r="FX201" s="330" t="e">
        <f t="shared" si="742"/>
        <v>#N/A</v>
      </c>
      <c r="FY201" s="330" t="e">
        <f t="shared" si="743"/>
        <v>#N/A</v>
      </c>
      <c r="FZ201" s="330" t="e">
        <f t="shared" si="744"/>
        <v>#N/A</v>
      </c>
      <c r="GA201" s="330" t="e">
        <f t="shared" si="745"/>
        <v>#N/A</v>
      </c>
      <c r="GB201" s="330"/>
      <c r="GC201" s="331">
        <f t="shared" si="874"/>
        <v>0</v>
      </c>
      <c r="GD201" s="325" t="e">
        <f t="shared" si="875"/>
        <v>#N/A</v>
      </c>
      <c r="GE201" s="325">
        <f t="shared" si="876"/>
        <v>0</v>
      </c>
      <c r="GF201" s="325">
        <f t="shared" si="877"/>
        <v>1</v>
      </c>
      <c r="GG201" s="334">
        <f t="shared" si="746"/>
        <v>2616.1999999999998</v>
      </c>
      <c r="GH201" s="325">
        <f t="shared" si="878"/>
        <v>0</v>
      </c>
      <c r="GI201" s="325">
        <f t="shared" si="879"/>
        <v>0</v>
      </c>
      <c r="GJ201" s="325">
        <f t="shared" si="880"/>
        <v>0</v>
      </c>
      <c r="GK201" s="325">
        <f t="shared" si="881"/>
        <v>0</v>
      </c>
      <c r="GL201" s="325">
        <f t="shared" si="882"/>
        <v>0</v>
      </c>
      <c r="GM201" s="331">
        <f t="shared" si="883"/>
        <v>0</v>
      </c>
      <c r="GN201" s="331">
        <f t="shared" si="884"/>
        <v>0</v>
      </c>
      <c r="GO201" s="331">
        <f t="shared" si="885"/>
        <v>0</v>
      </c>
      <c r="GP201" s="331">
        <f t="shared" si="886"/>
        <v>0</v>
      </c>
      <c r="GQ201" s="331">
        <f t="shared" si="887"/>
        <v>0</v>
      </c>
      <c r="GR201" s="331">
        <f t="shared" si="888"/>
        <v>0</v>
      </c>
      <c r="GS201" s="331">
        <f t="shared" si="889"/>
        <v>0</v>
      </c>
      <c r="GT201" s="331">
        <f t="shared" si="890"/>
        <v>0</v>
      </c>
      <c r="GU201" s="331">
        <f t="shared" si="891"/>
        <v>0</v>
      </c>
      <c r="GV201" s="331">
        <f t="shared" si="892"/>
        <v>0</v>
      </c>
      <c r="GW201" s="331">
        <f t="shared" si="893"/>
        <v>0</v>
      </c>
      <c r="GX201" s="331">
        <f t="shared" si="894"/>
        <v>0</v>
      </c>
      <c r="GY201" s="331">
        <f t="shared" si="895"/>
        <v>0</v>
      </c>
      <c r="GZ201" s="331">
        <f t="shared" si="896"/>
        <v>0</v>
      </c>
      <c r="HA201" s="331">
        <f t="shared" si="897"/>
        <v>0</v>
      </c>
      <c r="HB201" s="329"/>
      <c r="HC201" s="325"/>
      <c r="HD201" s="325">
        <f t="shared" si="747"/>
        <v>0</v>
      </c>
      <c r="HE201" s="325">
        <v>103</v>
      </c>
      <c r="HF201" s="330" t="e">
        <f t="shared" si="748"/>
        <v>#N/A</v>
      </c>
      <c r="HG201" s="330" t="e">
        <f t="shared" si="749"/>
        <v>#N/A</v>
      </c>
      <c r="HH201" s="330" t="e">
        <f t="shared" si="750"/>
        <v>#N/A</v>
      </c>
      <c r="HI201" s="330" t="e">
        <f t="shared" si="751"/>
        <v>#N/A</v>
      </c>
      <c r="HJ201" s="330" t="e">
        <f t="shared" si="752"/>
        <v>#N/A</v>
      </c>
      <c r="HK201" s="330"/>
      <c r="HL201" s="331">
        <f t="shared" si="898"/>
        <v>0</v>
      </c>
      <c r="HM201" s="325" t="e">
        <f t="shared" si="899"/>
        <v>#N/A</v>
      </c>
      <c r="HN201" s="325">
        <f t="shared" si="900"/>
        <v>0</v>
      </c>
      <c r="HO201" s="325">
        <f t="shared" si="901"/>
        <v>1</v>
      </c>
      <c r="HP201" s="334">
        <f t="shared" si="753"/>
        <v>2616.1999999999998</v>
      </c>
      <c r="HQ201" s="325">
        <f t="shared" si="902"/>
        <v>0</v>
      </c>
      <c r="HR201" s="325">
        <f t="shared" si="903"/>
        <v>0</v>
      </c>
      <c r="HS201" s="325">
        <f t="shared" si="904"/>
        <v>0</v>
      </c>
      <c r="HT201" s="325">
        <f t="shared" si="905"/>
        <v>0</v>
      </c>
      <c r="HU201" s="325">
        <f t="shared" si="906"/>
        <v>0</v>
      </c>
      <c r="HV201" s="331">
        <f t="shared" si="907"/>
        <v>0</v>
      </c>
      <c r="HW201" s="331">
        <f t="shared" si="908"/>
        <v>0</v>
      </c>
      <c r="HX201" s="331">
        <f t="shared" si="909"/>
        <v>0</v>
      </c>
      <c r="HY201" s="331">
        <f t="shared" si="910"/>
        <v>0</v>
      </c>
      <c r="HZ201" s="331">
        <f t="shared" si="911"/>
        <v>0</v>
      </c>
      <c r="IA201" s="331">
        <f t="shared" si="912"/>
        <v>0</v>
      </c>
      <c r="IB201" s="331">
        <f t="shared" si="913"/>
        <v>0</v>
      </c>
      <c r="IC201" s="331">
        <f t="shared" si="914"/>
        <v>0</v>
      </c>
      <c r="ID201" s="331">
        <f t="shared" si="915"/>
        <v>0</v>
      </c>
      <c r="IE201" s="331">
        <f t="shared" si="916"/>
        <v>0</v>
      </c>
      <c r="IF201" s="331">
        <f t="shared" si="917"/>
        <v>0</v>
      </c>
      <c r="IG201" s="331">
        <f t="shared" si="918"/>
        <v>0</v>
      </c>
      <c r="IH201" s="331">
        <f t="shared" si="919"/>
        <v>0</v>
      </c>
      <c r="II201" s="331">
        <f t="shared" si="920"/>
        <v>0</v>
      </c>
      <c r="IJ201" s="331">
        <f t="shared" si="921"/>
        <v>0</v>
      </c>
      <c r="IK201" s="329"/>
    </row>
    <row r="202" spans="2:245" x14ac:dyDescent="0.3">
      <c r="B202" s="325">
        <f t="shared" si="706"/>
        <v>0</v>
      </c>
      <c r="C202" s="325">
        <v>104</v>
      </c>
      <c r="D202" s="330" t="e">
        <f t="shared" si="707"/>
        <v>#N/A</v>
      </c>
      <c r="E202" s="330" t="e">
        <f t="shared" si="708"/>
        <v>#N/A</v>
      </c>
      <c r="F202" s="330" t="e">
        <f t="shared" si="709"/>
        <v>#N/A</v>
      </c>
      <c r="G202" s="386" t="e">
        <f t="shared" si="537"/>
        <v>#N/A</v>
      </c>
      <c r="H202" s="386" t="e">
        <f t="shared" si="710"/>
        <v>#N/A</v>
      </c>
      <c r="I202" s="330"/>
      <c r="J202" s="331">
        <f t="shared" si="754"/>
        <v>0</v>
      </c>
      <c r="K202" s="325" t="e">
        <f t="shared" si="755"/>
        <v>#N/A</v>
      </c>
      <c r="L202" s="325">
        <f t="shared" si="756"/>
        <v>0</v>
      </c>
      <c r="M202" s="325">
        <f t="shared" si="757"/>
        <v>1</v>
      </c>
      <c r="N202" s="334">
        <f t="shared" si="711"/>
        <v>2641.6</v>
      </c>
      <c r="O202" s="325">
        <f t="shared" si="758"/>
        <v>0</v>
      </c>
      <c r="P202" s="325">
        <f t="shared" si="759"/>
        <v>0</v>
      </c>
      <c r="Q202" s="325">
        <f t="shared" si="760"/>
        <v>0</v>
      </c>
      <c r="R202" s="325">
        <f t="shared" si="761"/>
        <v>0</v>
      </c>
      <c r="S202" s="325">
        <f t="shared" si="762"/>
        <v>0</v>
      </c>
      <c r="T202" s="331">
        <f t="shared" si="763"/>
        <v>0</v>
      </c>
      <c r="U202" s="331">
        <f t="shared" si="764"/>
        <v>0</v>
      </c>
      <c r="V202" s="331">
        <f t="shared" si="765"/>
        <v>0</v>
      </c>
      <c r="W202" s="331">
        <f t="shared" si="766"/>
        <v>0</v>
      </c>
      <c r="X202" s="331">
        <f t="shared" si="767"/>
        <v>0</v>
      </c>
      <c r="Y202" s="331">
        <f t="shared" si="768"/>
        <v>0</v>
      </c>
      <c r="Z202" s="331">
        <f t="shared" si="769"/>
        <v>0</v>
      </c>
      <c r="AA202" s="331">
        <f t="shared" si="770"/>
        <v>0</v>
      </c>
      <c r="AB202" s="331">
        <f t="shared" si="771"/>
        <v>0</v>
      </c>
      <c r="AC202" s="331">
        <f t="shared" si="772"/>
        <v>0</v>
      </c>
      <c r="AD202" s="331">
        <f t="shared" si="773"/>
        <v>0</v>
      </c>
      <c r="AE202" s="331">
        <f t="shared" si="774"/>
        <v>0</v>
      </c>
      <c r="AF202" s="331">
        <f t="shared" si="775"/>
        <v>0</v>
      </c>
      <c r="AG202" s="331">
        <f t="shared" si="776"/>
        <v>0</v>
      </c>
      <c r="AH202" s="331">
        <f t="shared" si="777"/>
        <v>0</v>
      </c>
      <c r="AI202" s="329"/>
      <c r="AJ202" s="325"/>
      <c r="AK202" s="325">
        <f t="shared" si="712"/>
        <v>0</v>
      </c>
      <c r="AL202" s="325">
        <v>104</v>
      </c>
      <c r="AM202" s="330" t="e">
        <f t="shared" si="713"/>
        <v>#N/A</v>
      </c>
      <c r="AN202" s="330" t="e">
        <f t="shared" si="714"/>
        <v>#N/A</v>
      </c>
      <c r="AO202" s="330" t="e">
        <f t="shared" si="715"/>
        <v>#N/A</v>
      </c>
      <c r="AP202" s="330" t="e">
        <f t="shared" si="716"/>
        <v>#N/A</v>
      </c>
      <c r="AQ202" s="330" t="e">
        <f t="shared" si="717"/>
        <v>#N/A</v>
      </c>
      <c r="AR202" s="330"/>
      <c r="AS202" s="331">
        <f t="shared" si="778"/>
        <v>0</v>
      </c>
      <c r="AT202" s="325" t="e">
        <f t="shared" si="779"/>
        <v>#N/A</v>
      </c>
      <c r="AU202" s="325">
        <f t="shared" si="780"/>
        <v>0</v>
      </c>
      <c r="AV202" s="325">
        <f t="shared" si="781"/>
        <v>1</v>
      </c>
      <c r="AW202" s="334">
        <f t="shared" si="718"/>
        <v>2641.6</v>
      </c>
      <c r="AX202" s="325">
        <f t="shared" si="782"/>
        <v>0</v>
      </c>
      <c r="AY202" s="325">
        <f t="shared" si="783"/>
        <v>0</v>
      </c>
      <c r="AZ202" s="325">
        <f t="shared" si="784"/>
        <v>0</v>
      </c>
      <c r="BA202" s="325">
        <f t="shared" si="785"/>
        <v>0</v>
      </c>
      <c r="BB202" s="325">
        <f t="shared" si="786"/>
        <v>0</v>
      </c>
      <c r="BC202" s="331">
        <f t="shared" si="787"/>
        <v>0</v>
      </c>
      <c r="BD202" s="331">
        <f t="shared" si="788"/>
        <v>0</v>
      </c>
      <c r="BE202" s="331">
        <f t="shared" si="789"/>
        <v>0</v>
      </c>
      <c r="BF202" s="331">
        <f t="shared" si="790"/>
        <v>0</v>
      </c>
      <c r="BG202" s="331">
        <f t="shared" si="791"/>
        <v>0</v>
      </c>
      <c r="BH202" s="331">
        <f t="shared" si="792"/>
        <v>0</v>
      </c>
      <c r="BI202" s="331">
        <f t="shared" si="793"/>
        <v>0</v>
      </c>
      <c r="BJ202" s="331">
        <f t="shared" si="794"/>
        <v>0</v>
      </c>
      <c r="BK202" s="331">
        <f t="shared" si="795"/>
        <v>0</v>
      </c>
      <c r="BL202" s="331">
        <f t="shared" si="796"/>
        <v>0</v>
      </c>
      <c r="BM202" s="331">
        <f t="shared" si="797"/>
        <v>0</v>
      </c>
      <c r="BN202" s="331">
        <f t="shared" si="798"/>
        <v>0</v>
      </c>
      <c r="BO202" s="331">
        <f t="shared" si="799"/>
        <v>0</v>
      </c>
      <c r="BP202" s="331">
        <f t="shared" si="800"/>
        <v>0</v>
      </c>
      <c r="BQ202" s="331">
        <f t="shared" si="801"/>
        <v>0</v>
      </c>
      <c r="BR202" s="329"/>
      <c r="BS202" s="325"/>
      <c r="BT202" s="325">
        <f t="shared" si="719"/>
        <v>0</v>
      </c>
      <c r="BU202" s="325">
        <v>104</v>
      </c>
      <c r="BV202" s="330" t="e">
        <f t="shared" si="720"/>
        <v>#N/A</v>
      </c>
      <c r="BW202" s="330" t="e">
        <f t="shared" si="721"/>
        <v>#N/A</v>
      </c>
      <c r="BX202" s="330" t="e">
        <f t="shared" si="722"/>
        <v>#N/A</v>
      </c>
      <c r="BY202" s="330" t="e">
        <f t="shared" si="723"/>
        <v>#N/A</v>
      </c>
      <c r="BZ202" s="330" t="e">
        <f t="shared" si="724"/>
        <v>#N/A</v>
      </c>
      <c r="CA202" s="330"/>
      <c r="CB202" s="331">
        <f t="shared" si="802"/>
        <v>0</v>
      </c>
      <c r="CC202" s="325" t="e">
        <f t="shared" si="803"/>
        <v>#N/A</v>
      </c>
      <c r="CD202" s="325">
        <f t="shared" si="804"/>
        <v>0</v>
      </c>
      <c r="CE202" s="325">
        <f t="shared" si="805"/>
        <v>1</v>
      </c>
      <c r="CF202" s="334">
        <f t="shared" si="725"/>
        <v>2641.6</v>
      </c>
      <c r="CG202" s="325">
        <f t="shared" si="806"/>
        <v>0</v>
      </c>
      <c r="CH202" s="325">
        <f t="shared" si="807"/>
        <v>0</v>
      </c>
      <c r="CI202" s="325">
        <f t="shared" si="808"/>
        <v>0</v>
      </c>
      <c r="CJ202" s="325">
        <f t="shared" si="809"/>
        <v>0</v>
      </c>
      <c r="CK202" s="325">
        <f t="shared" si="810"/>
        <v>0</v>
      </c>
      <c r="CL202" s="331">
        <f t="shared" si="811"/>
        <v>0</v>
      </c>
      <c r="CM202" s="331">
        <f t="shared" si="812"/>
        <v>0</v>
      </c>
      <c r="CN202" s="331">
        <f t="shared" si="813"/>
        <v>0</v>
      </c>
      <c r="CO202" s="331">
        <f t="shared" si="814"/>
        <v>0</v>
      </c>
      <c r="CP202" s="331">
        <f t="shared" si="815"/>
        <v>0</v>
      </c>
      <c r="CQ202" s="331">
        <f t="shared" si="816"/>
        <v>0</v>
      </c>
      <c r="CR202" s="331">
        <f t="shared" si="817"/>
        <v>0</v>
      </c>
      <c r="CS202" s="331">
        <f t="shared" si="818"/>
        <v>0</v>
      </c>
      <c r="CT202" s="331">
        <f t="shared" si="819"/>
        <v>0</v>
      </c>
      <c r="CU202" s="331">
        <f t="shared" si="820"/>
        <v>0</v>
      </c>
      <c r="CV202" s="331">
        <f t="shared" si="821"/>
        <v>0</v>
      </c>
      <c r="CW202" s="331">
        <f t="shared" si="822"/>
        <v>0</v>
      </c>
      <c r="CX202" s="331">
        <f t="shared" si="823"/>
        <v>0</v>
      </c>
      <c r="CY202" s="331">
        <f t="shared" si="824"/>
        <v>0</v>
      </c>
      <c r="CZ202" s="331">
        <f t="shared" si="825"/>
        <v>0</v>
      </c>
      <c r="DA202" s="329"/>
      <c r="DB202" s="325"/>
      <c r="DC202" s="325">
        <f t="shared" si="726"/>
        <v>0</v>
      </c>
      <c r="DD202" s="325">
        <v>104</v>
      </c>
      <c r="DE202" s="330" t="e">
        <f t="shared" si="727"/>
        <v>#N/A</v>
      </c>
      <c r="DF202" s="330" t="e">
        <f t="shared" si="728"/>
        <v>#N/A</v>
      </c>
      <c r="DG202" s="330" t="e">
        <f t="shared" si="729"/>
        <v>#N/A</v>
      </c>
      <c r="DH202" s="330" t="e">
        <f t="shared" si="730"/>
        <v>#N/A</v>
      </c>
      <c r="DI202" s="330" t="e">
        <f t="shared" si="731"/>
        <v>#N/A</v>
      </c>
      <c r="DJ202" s="330"/>
      <c r="DK202" s="331">
        <f t="shared" si="826"/>
        <v>0</v>
      </c>
      <c r="DL202" s="325" t="e">
        <f t="shared" si="827"/>
        <v>#N/A</v>
      </c>
      <c r="DM202" s="325">
        <f t="shared" si="828"/>
        <v>0</v>
      </c>
      <c r="DN202" s="325">
        <f t="shared" si="829"/>
        <v>1</v>
      </c>
      <c r="DO202" s="334">
        <f t="shared" si="732"/>
        <v>2641.6</v>
      </c>
      <c r="DP202" s="325">
        <f t="shared" si="830"/>
        <v>0</v>
      </c>
      <c r="DQ202" s="325">
        <f t="shared" si="831"/>
        <v>0</v>
      </c>
      <c r="DR202" s="325">
        <f t="shared" si="832"/>
        <v>0</v>
      </c>
      <c r="DS202" s="325">
        <f t="shared" si="833"/>
        <v>0</v>
      </c>
      <c r="DT202" s="325">
        <f t="shared" si="834"/>
        <v>0</v>
      </c>
      <c r="DU202" s="331">
        <f t="shared" si="835"/>
        <v>0</v>
      </c>
      <c r="DV202" s="331">
        <f t="shared" si="836"/>
        <v>0</v>
      </c>
      <c r="DW202" s="331">
        <f t="shared" si="837"/>
        <v>0</v>
      </c>
      <c r="DX202" s="331">
        <f t="shared" si="838"/>
        <v>0</v>
      </c>
      <c r="DY202" s="331">
        <f t="shared" si="839"/>
        <v>0</v>
      </c>
      <c r="DZ202" s="331">
        <f t="shared" si="840"/>
        <v>0</v>
      </c>
      <c r="EA202" s="331">
        <f t="shared" si="841"/>
        <v>0</v>
      </c>
      <c r="EB202" s="331">
        <f t="shared" si="842"/>
        <v>0</v>
      </c>
      <c r="EC202" s="331">
        <f t="shared" si="843"/>
        <v>0</v>
      </c>
      <c r="ED202" s="331">
        <f t="shared" si="844"/>
        <v>0</v>
      </c>
      <c r="EE202" s="331">
        <f t="shared" si="845"/>
        <v>0</v>
      </c>
      <c r="EF202" s="331">
        <f t="shared" si="846"/>
        <v>0</v>
      </c>
      <c r="EG202" s="331">
        <f t="shared" si="847"/>
        <v>0</v>
      </c>
      <c r="EH202" s="331">
        <f t="shared" si="848"/>
        <v>0</v>
      </c>
      <c r="EI202" s="331">
        <f t="shared" si="849"/>
        <v>0</v>
      </c>
      <c r="EJ202" s="329"/>
      <c r="EK202" s="325"/>
      <c r="EL202" s="325">
        <f t="shared" si="733"/>
        <v>0</v>
      </c>
      <c r="EM202" s="325">
        <v>104</v>
      </c>
      <c r="EN202" s="330" t="e">
        <f t="shared" si="734"/>
        <v>#N/A</v>
      </c>
      <c r="EO202" s="330" t="e">
        <f t="shared" si="735"/>
        <v>#N/A</v>
      </c>
      <c r="EP202" s="330" t="e">
        <f t="shared" si="736"/>
        <v>#N/A</v>
      </c>
      <c r="EQ202" s="330" t="e">
        <f t="shared" si="737"/>
        <v>#N/A</v>
      </c>
      <c r="ER202" s="330" t="e">
        <f t="shared" si="738"/>
        <v>#N/A</v>
      </c>
      <c r="ES202" s="330"/>
      <c r="ET202" s="331">
        <f t="shared" si="850"/>
        <v>0</v>
      </c>
      <c r="EU202" s="325" t="e">
        <f t="shared" si="851"/>
        <v>#N/A</v>
      </c>
      <c r="EV202" s="325">
        <f t="shared" si="852"/>
        <v>0</v>
      </c>
      <c r="EW202" s="325">
        <f t="shared" si="853"/>
        <v>1</v>
      </c>
      <c r="EX202" s="334">
        <f t="shared" si="739"/>
        <v>2641.6</v>
      </c>
      <c r="EY202" s="325">
        <f t="shared" si="854"/>
        <v>0</v>
      </c>
      <c r="EZ202" s="325">
        <f t="shared" si="855"/>
        <v>0</v>
      </c>
      <c r="FA202" s="325">
        <f t="shared" si="856"/>
        <v>0</v>
      </c>
      <c r="FB202" s="325">
        <f t="shared" si="857"/>
        <v>0</v>
      </c>
      <c r="FC202" s="325">
        <f t="shared" si="858"/>
        <v>0</v>
      </c>
      <c r="FD202" s="331">
        <f t="shared" si="859"/>
        <v>0</v>
      </c>
      <c r="FE202" s="331">
        <f t="shared" si="860"/>
        <v>0</v>
      </c>
      <c r="FF202" s="331">
        <f t="shared" si="861"/>
        <v>0</v>
      </c>
      <c r="FG202" s="331">
        <f t="shared" si="862"/>
        <v>0</v>
      </c>
      <c r="FH202" s="331">
        <f t="shared" si="863"/>
        <v>0</v>
      </c>
      <c r="FI202" s="331">
        <f t="shared" si="864"/>
        <v>0</v>
      </c>
      <c r="FJ202" s="331">
        <f t="shared" si="865"/>
        <v>0</v>
      </c>
      <c r="FK202" s="331">
        <f t="shared" si="866"/>
        <v>0</v>
      </c>
      <c r="FL202" s="331">
        <f t="shared" si="867"/>
        <v>0</v>
      </c>
      <c r="FM202" s="331">
        <f t="shared" si="868"/>
        <v>0</v>
      </c>
      <c r="FN202" s="331">
        <f t="shared" si="869"/>
        <v>0</v>
      </c>
      <c r="FO202" s="331">
        <f t="shared" si="870"/>
        <v>0</v>
      </c>
      <c r="FP202" s="331">
        <f t="shared" si="871"/>
        <v>0</v>
      </c>
      <c r="FQ202" s="331">
        <f t="shared" si="872"/>
        <v>0</v>
      </c>
      <c r="FR202" s="331">
        <f t="shared" si="873"/>
        <v>0</v>
      </c>
      <c r="FS202" s="329"/>
      <c r="FT202" s="325"/>
      <c r="FU202" s="325">
        <f t="shared" si="740"/>
        <v>0</v>
      </c>
      <c r="FV202" s="325">
        <v>104</v>
      </c>
      <c r="FW202" s="330" t="e">
        <f t="shared" si="741"/>
        <v>#N/A</v>
      </c>
      <c r="FX202" s="330" t="e">
        <f t="shared" si="742"/>
        <v>#N/A</v>
      </c>
      <c r="FY202" s="330" t="e">
        <f t="shared" si="743"/>
        <v>#N/A</v>
      </c>
      <c r="FZ202" s="330" t="e">
        <f t="shared" si="744"/>
        <v>#N/A</v>
      </c>
      <c r="GA202" s="330" t="e">
        <f t="shared" si="745"/>
        <v>#N/A</v>
      </c>
      <c r="GB202" s="330"/>
      <c r="GC202" s="331">
        <f t="shared" si="874"/>
        <v>0</v>
      </c>
      <c r="GD202" s="325" t="e">
        <f t="shared" si="875"/>
        <v>#N/A</v>
      </c>
      <c r="GE202" s="325">
        <f t="shared" si="876"/>
        <v>0</v>
      </c>
      <c r="GF202" s="325">
        <f t="shared" si="877"/>
        <v>1</v>
      </c>
      <c r="GG202" s="334">
        <f t="shared" si="746"/>
        <v>2641.6</v>
      </c>
      <c r="GH202" s="325">
        <f t="shared" si="878"/>
        <v>0</v>
      </c>
      <c r="GI202" s="325">
        <f t="shared" si="879"/>
        <v>0</v>
      </c>
      <c r="GJ202" s="325">
        <f t="shared" si="880"/>
        <v>0</v>
      </c>
      <c r="GK202" s="325">
        <f t="shared" si="881"/>
        <v>0</v>
      </c>
      <c r="GL202" s="325">
        <f t="shared" si="882"/>
        <v>0</v>
      </c>
      <c r="GM202" s="331">
        <f t="shared" si="883"/>
        <v>0</v>
      </c>
      <c r="GN202" s="331">
        <f t="shared" si="884"/>
        <v>0</v>
      </c>
      <c r="GO202" s="331">
        <f t="shared" si="885"/>
        <v>0</v>
      </c>
      <c r="GP202" s="331">
        <f t="shared" si="886"/>
        <v>0</v>
      </c>
      <c r="GQ202" s="331">
        <f t="shared" si="887"/>
        <v>0</v>
      </c>
      <c r="GR202" s="331">
        <f t="shared" si="888"/>
        <v>0</v>
      </c>
      <c r="GS202" s="331">
        <f t="shared" si="889"/>
        <v>0</v>
      </c>
      <c r="GT202" s="331">
        <f t="shared" si="890"/>
        <v>0</v>
      </c>
      <c r="GU202" s="331">
        <f t="shared" si="891"/>
        <v>0</v>
      </c>
      <c r="GV202" s="331">
        <f t="shared" si="892"/>
        <v>0</v>
      </c>
      <c r="GW202" s="331">
        <f t="shared" si="893"/>
        <v>0</v>
      </c>
      <c r="GX202" s="331">
        <f t="shared" si="894"/>
        <v>0</v>
      </c>
      <c r="GY202" s="331">
        <f t="shared" si="895"/>
        <v>0</v>
      </c>
      <c r="GZ202" s="331">
        <f t="shared" si="896"/>
        <v>0</v>
      </c>
      <c r="HA202" s="331">
        <f t="shared" si="897"/>
        <v>0</v>
      </c>
      <c r="HB202" s="329"/>
      <c r="HC202" s="325"/>
      <c r="HD202" s="325">
        <f t="shared" si="747"/>
        <v>0</v>
      </c>
      <c r="HE202" s="325">
        <v>104</v>
      </c>
      <c r="HF202" s="330" t="e">
        <f t="shared" si="748"/>
        <v>#N/A</v>
      </c>
      <c r="HG202" s="330" t="e">
        <f t="shared" si="749"/>
        <v>#N/A</v>
      </c>
      <c r="HH202" s="330" t="e">
        <f t="shared" si="750"/>
        <v>#N/A</v>
      </c>
      <c r="HI202" s="330" t="e">
        <f t="shared" si="751"/>
        <v>#N/A</v>
      </c>
      <c r="HJ202" s="330" t="e">
        <f t="shared" si="752"/>
        <v>#N/A</v>
      </c>
      <c r="HK202" s="330"/>
      <c r="HL202" s="331">
        <f t="shared" si="898"/>
        <v>0</v>
      </c>
      <c r="HM202" s="325" t="e">
        <f t="shared" si="899"/>
        <v>#N/A</v>
      </c>
      <c r="HN202" s="325">
        <f t="shared" si="900"/>
        <v>0</v>
      </c>
      <c r="HO202" s="325">
        <f t="shared" si="901"/>
        <v>1</v>
      </c>
      <c r="HP202" s="334">
        <f t="shared" si="753"/>
        <v>2641.6</v>
      </c>
      <c r="HQ202" s="325">
        <f t="shared" si="902"/>
        <v>0</v>
      </c>
      <c r="HR202" s="325">
        <f t="shared" si="903"/>
        <v>0</v>
      </c>
      <c r="HS202" s="325">
        <f t="shared" si="904"/>
        <v>0</v>
      </c>
      <c r="HT202" s="325">
        <f t="shared" si="905"/>
        <v>0</v>
      </c>
      <c r="HU202" s="325">
        <f t="shared" si="906"/>
        <v>0</v>
      </c>
      <c r="HV202" s="331">
        <f t="shared" si="907"/>
        <v>0</v>
      </c>
      <c r="HW202" s="331">
        <f t="shared" si="908"/>
        <v>0</v>
      </c>
      <c r="HX202" s="331">
        <f t="shared" si="909"/>
        <v>0</v>
      </c>
      <c r="HY202" s="331">
        <f t="shared" si="910"/>
        <v>0</v>
      </c>
      <c r="HZ202" s="331">
        <f t="shared" si="911"/>
        <v>0</v>
      </c>
      <c r="IA202" s="331">
        <f t="shared" si="912"/>
        <v>0</v>
      </c>
      <c r="IB202" s="331">
        <f t="shared" si="913"/>
        <v>0</v>
      </c>
      <c r="IC202" s="331">
        <f t="shared" si="914"/>
        <v>0</v>
      </c>
      <c r="ID202" s="331">
        <f t="shared" si="915"/>
        <v>0</v>
      </c>
      <c r="IE202" s="331">
        <f t="shared" si="916"/>
        <v>0</v>
      </c>
      <c r="IF202" s="331">
        <f t="shared" si="917"/>
        <v>0</v>
      </c>
      <c r="IG202" s="331">
        <f t="shared" si="918"/>
        <v>0</v>
      </c>
      <c r="IH202" s="331">
        <f t="shared" si="919"/>
        <v>0</v>
      </c>
      <c r="II202" s="331">
        <f t="shared" si="920"/>
        <v>0</v>
      </c>
      <c r="IJ202" s="331">
        <f t="shared" si="921"/>
        <v>0</v>
      </c>
      <c r="IK202" s="329"/>
    </row>
    <row r="203" spans="2:245" x14ac:dyDescent="0.3">
      <c r="B203" s="325">
        <f t="shared" si="706"/>
        <v>0</v>
      </c>
      <c r="C203" s="325">
        <v>105</v>
      </c>
      <c r="D203" s="330" t="e">
        <f t="shared" si="707"/>
        <v>#N/A</v>
      </c>
      <c r="E203" s="330" t="e">
        <f t="shared" si="708"/>
        <v>#N/A</v>
      </c>
      <c r="F203" s="330" t="e">
        <f t="shared" si="709"/>
        <v>#N/A</v>
      </c>
      <c r="G203" s="386" t="e">
        <f t="shared" si="537"/>
        <v>#N/A</v>
      </c>
      <c r="H203" s="386" t="e">
        <f t="shared" si="710"/>
        <v>#N/A</v>
      </c>
      <c r="I203" s="330"/>
      <c r="J203" s="331">
        <f t="shared" si="754"/>
        <v>0</v>
      </c>
      <c r="K203" s="325" t="e">
        <f t="shared" si="755"/>
        <v>#N/A</v>
      </c>
      <c r="L203" s="325">
        <f t="shared" si="756"/>
        <v>0</v>
      </c>
      <c r="M203" s="325">
        <f t="shared" si="757"/>
        <v>1</v>
      </c>
      <c r="N203" s="334">
        <f t="shared" si="711"/>
        <v>2667</v>
      </c>
      <c r="O203" s="325">
        <f t="shared" si="758"/>
        <v>0</v>
      </c>
      <c r="P203" s="325">
        <f t="shared" si="759"/>
        <v>0</v>
      </c>
      <c r="Q203" s="325">
        <f t="shared" si="760"/>
        <v>0</v>
      </c>
      <c r="R203" s="325">
        <f t="shared" si="761"/>
        <v>0</v>
      </c>
      <c r="S203" s="325">
        <f t="shared" si="762"/>
        <v>0</v>
      </c>
      <c r="T203" s="331">
        <f t="shared" si="763"/>
        <v>0</v>
      </c>
      <c r="U203" s="331">
        <f t="shared" si="764"/>
        <v>0</v>
      </c>
      <c r="V203" s="331">
        <f t="shared" si="765"/>
        <v>0</v>
      </c>
      <c r="W203" s="331">
        <f t="shared" si="766"/>
        <v>0</v>
      </c>
      <c r="X203" s="331">
        <f t="shared" si="767"/>
        <v>0</v>
      </c>
      <c r="Y203" s="331">
        <f t="shared" si="768"/>
        <v>0</v>
      </c>
      <c r="Z203" s="331">
        <f t="shared" si="769"/>
        <v>0</v>
      </c>
      <c r="AA203" s="331">
        <f t="shared" si="770"/>
        <v>0</v>
      </c>
      <c r="AB203" s="331">
        <f t="shared" si="771"/>
        <v>0</v>
      </c>
      <c r="AC203" s="331">
        <f t="shared" si="772"/>
        <v>0</v>
      </c>
      <c r="AD203" s="331">
        <f t="shared" si="773"/>
        <v>0</v>
      </c>
      <c r="AE203" s="331">
        <f t="shared" si="774"/>
        <v>0</v>
      </c>
      <c r="AF203" s="331">
        <f t="shared" si="775"/>
        <v>0</v>
      </c>
      <c r="AG203" s="331">
        <f t="shared" si="776"/>
        <v>0</v>
      </c>
      <c r="AH203" s="331">
        <f t="shared" si="777"/>
        <v>0</v>
      </c>
      <c r="AI203" s="329"/>
      <c r="AJ203" s="325"/>
      <c r="AK203" s="325">
        <f t="shared" si="712"/>
        <v>0</v>
      </c>
      <c r="AL203" s="325">
        <v>105</v>
      </c>
      <c r="AM203" s="330" t="e">
        <f t="shared" si="713"/>
        <v>#N/A</v>
      </c>
      <c r="AN203" s="330" t="e">
        <f t="shared" si="714"/>
        <v>#N/A</v>
      </c>
      <c r="AO203" s="330" t="e">
        <f t="shared" si="715"/>
        <v>#N/A</v>
      </c>
      <c r="AP203" s="330" t="e">
        <f t="shared" si="716"/>
        <v>#N/A</v>
      </c>
      <c r="AQ203" s="330" t="e">
        <f t="shared" si="717"/>
        <v>#N/A</v>
      </c>
      <c r="AR203" s="330"/>
      <c r="AS203" s="331">
        <f t="shared" si="778"/>
        <v>0</v>
      </c>
      <c r="AT203" s="325" t="e">
        <f t="shared" si="779"/>
        <v>#N/A</v>
      </c>
      <c r="AU203" s="325">
        <f t="shared" si="780"/>
        <v>0</v>
      </c>
      <c r="AV203" s="325">
        <f t="shared" si="781"/>
        <v>1</v>
      </c>
      <c r="AW203" s="334">
        <f t="shared" si="718"/>
        <v>2667</v>
      </c>
      <c r="AX203" s="325">
        <f t="shared" si="782"/>
        <v>0</v>
      </c>
      <c r="AY203" s="325">
        <f t="shared" si="783"/>
        <v>0</v>
      </c>
      <c r="AZ203" s="325">
        <f t="shared" si="784"/>
        <v>0</v>
      </c>
      <c r="BA203" s="325">
        <f t="shared" si="785"/>
        <v>0</v>
      </c>
      <c r="BB203" s="325">
        <f t="shared" si="786"/>
        <v>0</v>
      </c>
      <c r="BC203" s="331">
        <f t="shared" si="787"/>
        <v>0</v>
      </c>
      <c r="BD203" s="331">
        <f t="shared" si="788"/>
        <v>0</v>
      </c>
      <c r="BE203" s="331">
        <f t="shared" si="789"/>
        <v>0</v>
      </c>
      <c r="BF203" s="331">
        <f t="shared" si="790"/>
        <v>0</v>
      </c>
      <c r="BG203" s="331">
        <f t="shared" si="791"/>
        <v>0</v>
      </c>
      <c r="BH203" s="331">
        <f t="shared" si="792"/>
        <v>0</v>
      </c>
      <c r="BI203" s="331">
        <f t="shared" si="793"/>
        <v>0</v>
      </c>
      <c r="BJ203" s="331">
        <f t="shared" si="794"/>
        <v>0</v>
      </c>
      <c r="BK203" s="331">
        <f t="shared" si="795"/>
        <v>0</v>
      </c>
      <c r="BL203" s="331">
        <f t="shared" si="796"/>
        <v>0</v>
      </c>
      <c r="BM203" s="331">
        <f t="shared" si="797"/>
        <v>0</v>
      </c>
      <c r="BN203" s="331">
        <f t="shared" si="798"/>
        <v>0</v>
      </c>
      <c r="BO203" s="331">
        <f t="shared" si="799"/>
        <v>0</v>
      </c>
      <c r="BP203" s="331">
        <f t="shared" si="800"/>
        <v>0</v>
      </c>
      <c r="BQ203" s="331">
        <f t="shared" si="801"/>
        <v>0</v>
      </c>
      <c r="BR203" s="329"/>
      <c r="BS203" s="325"/>
      <c r="BT203" s="325">
        <f t="shared" si="719"/>
        <v>0</v>
      </c>
      <c r="BU203" s="325">
        <v>105</v>
      </c>
      <c r="BV203" s="330" t="e">
        <f t="shared" si="720"/>
        <v>#N/A</v>
      </c>
      <c r="BW203" s="330" t="e">
        <f t="shared" si="721"/>
        <v>#N/A</v>
      </c>
      <c r="BX203" s="330" t="e">
        <f t="shared" si="722"/>
        <v>#N/A</v>
      </c>
      <c r="BY203" s="330" t="e">
        <f t="shared" si="723"/>
        <v>#N/A</v>
      </c>
      <c r="BZ203" s="330" t="e">
        <f t="shared" si="724"/>
        <v>#N/A</v>
      </c>
      <c r="CA203" s="330"/>
      <c r="CB203" s="331">
        <f t="shared" si="802"/>
        <v>0</v>
      </c>
      <c r="CC203" s="325" t="e">
        <f t="shared" si="803"/>
        <v>#N/A</v>
      </c>
      <c r="CD203" s="325">
        <f t="shared" si="804"/>
        <v>0</v>
      </c>
      <c r="CE203" s="325">
        <f t="shared" si="805"/>
        <v>1</v>
      </c>
      <c r="CF203" s="334">
        <f t="shared" si="725"/>
        <v>2667</v>
      </c>
      <c r="CG203" s="325">
        <f t="shared" si="806"/>
        <v>0</v>
      </c>
      <c r="CH203" s="325">
        <f t="shared" si="807"/>
        <v>0</v>
      </c>
      <c r="CI203" s="325">
        <f t="shared" si="808"/>
        <v>0</v>
      </c>
      <c r="CJ203" s="325">
        <f t="shared" si="809"/>
        <v>0</v>
      </c>
      <c r="CK203" s="325">
        <f t="shared" si="810"/>
        <v>0</v>
      </c>
      <c r="CL203" s="331">
        <f t="shared" si="811"/>
        <v>0</v>
      </c>
      <c r="CM203" s="331">
        <f t="shared" si="812"/>
        <v>0</v>
      </c>
      <c r="CN203" s="331">
        <f t="shared" si="813"/>
        <v>0</v>
      </c>
      <c r="CO203" s="331">
        <f t="shared" si="814"/>
        <v>0</v>
      </c>
      <c r="CP203" s="331">
        <f t="shared" si="815"/>
        <v>0</v>
      </c>
      <c r="CQ203" s="331">
        <f t="shared" si="816"/>
        <v>0</v>
      </c>
      <c r="CR203" s="331">
        <f t="shared" si="817"/>
        <v>0</v>
      </c>
      <c r="CS203" s="331">
        <f t="shared" si="818"/>
        <v>0</v>
      </c>
      <c r="CT203" s="331">
        <f t="shared" si="819"/>
        <v>0</v>
      </c>
      <c r="CU203" s="331">
        <f t="shared" si="820"/>
        <v>0</v>
      </c>
      <c r="CV203" s="331">
        <f t="shared" si="821"/>
        <v>0</v>
      </c>
      <c r="CW203" s="331">
        <f t="shared" si="822"/>
        <v>0</v>
      </c>
      <c r="CX203" s="331">
        <f t="shared" si="823"/>
        <v>0</v>
      </c>
      <c r="CY203" s="331">
        <f t="shared" si="824"/>
        <v>0</v>
      </c>
      <c r="CZ203" s="331">
        <f t="shared" si="825"/>
        <v>0</v>
      </c>
      <c r="DA203" s="329"/>
      <c r="DB203" s="325"/>
      <c r="DC203" s="325">
        <f t="shared" si="726"/>
        <v>0</v>
      </c>
      <c r="DD203" s="325">
        <v>105</v>
      </c>
      <c r="DE203" s="330" t="e">
        <f t="shared" si="727"/>
        <v>#N/A</v>
      </c>
      <c r="DF203" s="330" t="e">
        <f t="shared" si="728"/>
        <v>#N/A</v>
      </c>
      <c r="DG203" s="330" t="e">
        <f t="shared" si="729"/>
        <v>#N/A</v>
      </c>
      <c r="DH203" s="330" t="e">
        <f t="shared" si="730"/>
        <v>#N/A</v>
      </c>
      <c r="DI203" s="330" t="e">
        <f t="shared" si="731"/>
        <v>#N/A</v>
      </c>
      <c r="DJ203" s="330"/>
      <c r="DK203" s="331">
        <f t="shared" si="826"/>
        <v>0</v>
      </c>
      <c r="DL203" s="325" t="e">
        <f t="shared" si="827"/>
        <v>#N/A</v>
      </c>
      <c r="DM203" s="325">
        <f t="shared" si="828"/>
        <v>0</v>
      </c>
      <c r="DN203" s="325">
        <f t="shared" si="829"/>
        <v>1</v>
      </c>
      <c r="DO203" s="334">
        <f t="shared" si="732"/>
        <v>2667</v>
      </c>
      <c r="DP203" s="325">
        <f t="shared" si="830"/>
        <v>0</v>
      </c>
      <c r="DQ203" s="325">
        <f t="shared" si="831"/>
        <v>0</v>
      </c>
      <c r="DR203" s="325">
        <f t="shared" si="832"/>
        <v>0</v>
      </c>
      <c r="DS203" s="325">
        <f t="shared" si="833"/>
        <v>0</v>
      </c>
      <c r="DT203" s="325">
        <f t="shared" si="834"/>
        <v>0</v>
      </c>
      <c r="DU203" s="331">
        <f t="shared" si="835"/>
        <v>0</v>
      </c>
      <c r="DV203" s="331">
        <f t="shared" si="836"/>
        <v>0</v>
      </c>
      <c r="DW203" s="331">
        <f t="shared" si="837"/>
        <v>0</v>
      </c>
      <c r="DX203" s="331">
        <f t="shared" si="838"/>
        <v>0</v>
      </c>
      <c r="DY203" s="331">
        <f t="shared" si="839"/>
        <v>0</v>
      </c>
      <c r="DZ203" s="331">
        <f t="shared" si="840"/>
        <v>0</v>
      </c>
      <c r="EA203" s="331">
        <f t="shared" si="841"/>
        <v>0</v>
      </c>
      <c r="EB203" s="331">
        <f t="shared" si="842"/>
        <v>0</v>
      </c>
      <c r="EC203" s="331">
        <f t="shared" si="843"/>
        <v>0</v>
      </c>
      <c r="ED203" s="331">
        <f t="shared" si="844"/>
        <v>0</v>
      </c>
      <c r="EE203" s="331">
        <f t="shared" si="845"/>
        <v>0</v>
      </c>
      <c r="EF203" s="331">
        <f t="shared" si="846"/>
        <v>0</v>
      </c>
      <c r="EG203" s="331">
        <f t="shared" si="847"/>
        <v>0</v>
      </c>
      <c r="EH203" s="331">
        <f t="shared" si="848"/>
        <v>0</v>
      </c>
      <c r="EI203" s="331">
        <f t="shared" si="849"/>
        <v>0</v>
      </c>
      <c r="EJ203" s="329"/>
      <c r="EK203" s="325"/>
      <c r="EL203" s="325">
        <f t="shared" si="733"/>
        <v>0</v>
      </c>
      <c r="EM203" s="325">
        <v>105</v>
      </c>
      <c r="EN203" s="330" t="e">
        <f t="shared" si="734"/>
        <v>#N/A</v>
      </c>
      <c r="EO203" s="330" t="e">
        <f t="shared" si="735"/>
        <v>#N/A</v>
      </c>
      <c r="EP203" s="330" t="e">
        <f t="shared" si="736"/>
        <v>#N/A</v>
      </c>
      <c r="EQ203" s="330" t="e">
        <f t="shared" si="737"/>
        <v>#N/A</v>
      </c>
      <c r="ER203" s="330" t="e">
        <f t="shared" si="738"/>
        <v>#N/A</v>
      </c>
      <c r="ES203" s="330"/>
      <c r="ET203" s="331">
        <f t="shared" si="850"/>
        <v>0</v>
      </c>
      <c r="EU203" s="325" t="e">
        <f t="shared" si="851"/>
        <v>#N/A</v>
      </c>
      <c r="EV203" s="325">
        <f t="shared" si="852"/>
        <v>0</v>
      </c>
      <c r="EW203" s="325">
        <f t="shared" si="853"/>
        <v>1</v>
      </c>
      <c r="EX203" s="334">
        <f t="shared" si="739"/>
        <v>2667</v>
      </c>
      <c r="EY203" s="325">
        <f t="shared" si="854"/>
        <v>0</v>
      </c>
      <c r="EZ203" s="325">
        <f t="shared" si="855"/>
        <v>0</v>
      </c>
      <c r="FA203" s="325">
        <f t="shared" si="856"/>
        <v>0</v>
      </c>
      <c r="FB203" s="325">
        <f t="shared" si="857"/>
        <v>0</v>
      </c>
      <c r="FC203" s="325">
        <f t="shared" si="858"/>
        <v>0</v>
      </c>
      <c r="FD203" s="331">
        <f t="shared" si="859"/>
        <v>0</v>
      </c>
      <c r="FE203" s="331">
        <f t="shared" si="860"/>
        <v>0</v>
      </c>
      <c r="FF203" s="331">
        <f t="shared" si="861"/>
        <v>0</v>
      </c>
      <c r="FG203" s="331">
        <f t="shared" si="862"/>
        <v>0</v>
      </c>
      <c r="FH203" s="331">
        <f t="shared" si="863"/>
        <v>0</v>
      </c>
      <c r="FI203" s="331">
        <f t="shared" si="864"/>
        <v>0</v>
      </c>
      <c r="FJ203" s="331">
        <f t="shared" si="865"/>
        <v>0</v>
      </c>
      <c r="FK203" s="331">
        <f t="shared" si="866"/>
        <v>0</v>
      </c>
      <c r="FL203" s="331">
        <f t="shared" si="867"/>
        <v>0</v>
      </c>
      <c r="FM203" s="331">
        <f t="shared" si="868"/>
        <v>0</v>
      </c>
      <c r="FN203" s="331">
        <f t="shared" si="869"/>
        <v>0</v>
      </c>
      <c r="FO203" s="331">
        <f t="shared" si="870"/>
        <v>0</v>
      </c>
      <c r="FP203" s="331">
        <f t="shared" si="871"/>
        <v>0</v>
      </c>
      <c r="FQ203" s="331">
        <f t="shared" si="872"/>
        <v>0</v>
      </c>
      <c r="FR203" s="331">
        <f t="shared" si="873"/>
        <v>0</v>
      </c>
      <c r="FS203" s="329"/>
      <c r="FT203" s="325"/>
      <c r="FU203" s="325">
        <f t="shared" si="740"/>
        <v>0</v>
      </c>
      <c r="FV203" s="325">
        <v>105</v>
      </c>
      <c r="FW203" s="330" t="e">
        <f t="shared" si="741"/>
        <v>#N/A</v>
      </c>
      <c r="FX203" s="330" t="e">
        <f t="shared" si="742"/>
        <v>#N/A</v>
      </c>
      <c r="FY203" s="330" t="e">
        <f t="shared" si="743"/>
        <v>#N/A</v>
      </c>
      <c r="FZ203" s="330" t="e">
        <f t="shared" si="744"/>
        <v>#N/A</v>
      </c>
      <c r="GA203" s="330" t="e">
        <f t="shared" si="745"/>
        <v>#N/A</v>
      </c>
      <c r="GB203" s="330"/>
      <c r="GC203" s="331">
        <f t="shared" si="874"/>
        <v>0</v>
      </c>
      <c r="GD203" s="325" t="e">
        <f t="shared" si="875"/>
        <v>#N/A</v>
      </c>
      <c r="GE203" s="325">
        <f t="shared" si="876"/>
        <v>0</v>
      </c>
      <c r="GF203" s="325">
        <f t="shared" si="877"/>
        <v>1</v>
      </c>
      <c r="GG203" s="334">
        <f t="shared" si="746"/>
        <v>2667</v>
      </c>
      <c r="GH203" s="325">
        <f t="shared" si="878"/>
        <v>0</v>
      </c>
      <c r="GI203" s="325">
        <f t="shared" si="879"/>
        <v>0</v>
      </c>
      <c r="GJ203" s="325">
        <f t="shared" si="880"/>
        <v>0</v>
      </c>
      <c r="GK203" s="325">
        <f t="shared" si="881"/>
        <v>0</v>
      </c>
      <c r="GL203" s="325">
        <f t="shared" si="882"/>
        <v>0</v>
      </c>
      <c r="GM203" s="331">
        <f t="shared" si="883"/>
        <v>0</v>
      </c>
      <c r="GN203" s="331">
        <f t="shared" si="884"/>
        <v>0</v>
      </c>
      <c r="GO203" s="331">
        <f t="shared" si="885"/>
        <v>0</v>
      </c>
      <c r="GP203" s="331">
        <f t="shared" si="886"/>
        <v>0</v>
      </c>
      <c r="GQ203" s="331">
        <f t="shared" si="887"/>
        <v>0</v>
      </c>
      <c r="GR203" s="331">
        <f t="shared" si="888"/>
        <v>0</v>
      </c>
      <c r="GS203" s="331">
        <f t="shared" si="889"/>
        <v>0</v>
      </c>
      <c r="GT203" s="331">
        <f t="shared" si="890"/>
        <v>0</v>
      </c>
      <c r="GU203" s="331">
        <f t="shared" si="891"/>
        <v>0</v>
      </c>
      <c r="GV203" s="331">
        <f t="shared" si="892"/>
        <v>0</v>
      </c>
      <c r="GW203" s="331">
        <f t="shared" si="893"/>
        <v>0</v>
      </c>
      <c r="GX203" s="331">
        <f t="shared" si="894"/>
        <v>0</v>
      </c>
      <c r="GY203" s="331">
        <f t="shared" si="895"/>
        <v>0</v>
      </c>
      <c r="GZ203" s="331">
        <f t="shared" si="896"/>
        <v>0</v>
      </c>
      <c r="HA203" s="331">
        <f t="shared" si="897"/>
        <v>0</v>
      </c>
      <c r="HB203" s="329"/>
      <c r="HC203" s="325"/>
      <c r="HD203" s="325">
        <f t="shared" si="747"/>
        <v>0</v>
      </c>
      <c r="HE203" s="325">
        <v>105</v>
      </c>
      <c r="HF203" s="330" t="e">
        <f t="shared" si="748"/>
        <v>#N/A</v>
      </c>
      <c r="HG203" s="330" t="e">
        <f t="shared" si="749"/>
        <v>#N/A</v>
      </c>
      <c r="HH203" s="330" t="e">
        <f t="shared" si="750"/>
        <v>#N/A</v>
      </c>
      <c r="HI203" s="330" t="e">
        <f t="shared" si="751"/>
        <v>#N/A</v>
      </c>
      <c r="HJ203" s="330" t="e">
        <f t="shared" si="752"/>
        <v>#N/A</v>
      </c>
      <c r="HK203" s="330"/>
      <c r="HL203" s="331">
        <f t="shared" si="898"/>
        <v>0</v>
      </c>
      <c r="HM203" s="325" t="e">
        <f t="shared" si="899"/>
        <v>#N/A</v>
      </c>
      <c r="HN203" s="325">
        <f t="shared" si="900"/>
        <v>0</v>
      </c>
      <c r="HO203" s="325">
        <f t="shared" si="901"/>
        <v>1</v>
      </c>
      <c r="HP203" s="334">
        <f t="shared" si="753"/>
        <v>2667</v>
      </c>
      <c r="HQ203" s="325">
        <f t="shared" si="902"/>
        <v>0</v>
      </c>
      <c r="HR203" s="325">
        <f t="shared" si="903"/>
        <v>0</v>
      </c>
      <c r="HS203" s="325">
        <f t="shared" si="904"/>
        <v>0</v>
      </c>
      <c r="HT203" s="325">
        <f t="shared" si="905"/>
        <v>0</v>
      </c>
      <c r="HU203" s="325">
        <f t="shared" si="906"/>
        <v>0</v>
      </c>
      <c r="HV203" s="331">
        <f t="shared" si="907"/>
        <v>0</v>
      </c>
      <c r="HW203" s="331">
        <f t="shared" si="908"/>
        <v>0</v>
      </c>
      <c r="HX203" s="331">
        <f t="shared" si="909"/>
        <v>0</v>
      </c>
      <c r="HY203" s="331">
        <f t="shared" si="910"/>
        <v>0</v>
      </c>
      <c r="HZ203" s="331">
        <f t="shared" si="911"/>
        <v>0</v>
      </c>
      <c r="IA203" s="331">
        <f t="shared" si="912"/>
        <v>0</v>
      </c>
      <c r="IB203" s="331">
        <f t="shared" si="913"/>
        <v>0</v>
      </c>
      <c r="IC203" s="331">
        <f t="shared" si="914"/>
        <v>0</v>
      </c>
      <c r="ID203" s="331">
        <f t="shared" si="915"/>
        <v>0</v>
      </c>
      <c r="IE203" s="331">
        <f t="shared" si="916"/>
        <v>0</v>
      </c>
      <c r="IF203" s="331">
        <f t="shared" si="917"/>
        <v>0</v>
      </c>
      <c r="IG203" s="331">
        <f t="shared" si="918"/>
        <v>0</v>
      </c>
      <c r="IH203" s="331">
        <f t="shared" si="919"/>
        <v>0</v>
      </c>
      <c r="II203" s="331">
        <f t="shared" si="920"/>
        <v>0</v>
      </c>
      <c r="IJ203" s="331">
        <f t="shared" si="921"/>
        <v>0</v>
      </c>
      <c r="IK203" s="329"/>
    </row>
    <row r="204" spans="2:245" x14ac:dyDescent="0.3">
      <c r="B204" s="325">
        <f t="shared" si="706"/>
        <v>0</v>
      </c>
      <c r="C204" s="325">
        <v>106</v>
      </c>
      <c r="D204" s="330" t="e">
        <f t="shared" si="707"/>
        <v>#N/A</v>
      </c>
      <c r="E204" s="330" t="e">
        <f t="shared" si="708"/>
        <v>#N/A</v>
      </c>
      <c r="F204" s="330" t="e">
        <f t="shared" si="709"/>
        <v>#N/A</v>
      </c>
      <c r="G204" s="386" t="e">
        <f t="shared" si="537"/>
        <v>#N/A</v>
      </c>
      <c r="H204" s="386" t="e">
        <f t="shared" si="710"/>
        <v>#N/A</v>
      </c>
      <c r="I204" s="330"/>
      <c r="J204" s="331">
        <f t="shared" si="754"/>
        <v>0</v>
      </c>
      <c r="K204" s="325" t="e">
        <f t="shared" si="755"/>
        <v>#N/A</v>
      </c>
      <c r="L204" s="325">
        <f t="shared" si="756"/>
        <v>0</v>
      </c>
      <c r="M204" s="325">
        <f t="shared" si="757"/>
        <v>1</v>
      </c>
      <c r="N204" s="334">
        <f t="shared" si="711"/>
        <v>2692.3999999999996</v>
      </c>
      <c r="O204" s="325">
        <f t="shared" si="758"/>
        <v>0</v>
      </c>
      <c r="P204" s="325">
        <f t="shared" si="759"/>
        <v>0</v>
      </c>
      <c r="Q204" s="325">
        <f t="shared" si="760"/>
        <v>0</v>
      </c>
      <c r="R204" s="325">
        <f t="shared" si="761"/>
        <v>0</v>
      </c>
      <c r="S204" s="325">
        <f t="shared" si="762"/>
        <v>0</v>
      </c>
      <c r="T204" s="331">
        <f t="shared" si="763"/>
        <v>0</v>
      </c>
      <c r="U204" s="331">
        <f t="shared" si="764"/>
        <v>0</v>
      </c>
      <c r="V204" s="331">
        <f t="shared" si="765"/>
        <v>0</v>
      </c>
      <c r="W204" s="331">
        <f t="shared" si="766"/>
        <v>0</v>
      </c>
      <c r="X204" s="331">
        <f t="shared" si="767"/>
        <v>0</v>
      </c>
      <c r="Y204" s="331">
        <f t="shared" si="768"/>
        <v>0</v>
      </c>
      <c r="Z204" s="331">
        <f t="shared" si="769"/>
        <v>0</v>
      </c>
      <c r="AA204" s="331">
        <f t="shared" si="770"/>
        <v>0</v>
      </c>
      <c r="AB204" s="331">
        <f t="shared" si="771"/>
        <v>0</v>
      </c>
      <c r="AC204" s="331">
        <f t="shared" si="772"/>
        <v>0</v>
      </c>
      <c r="AD204" s="331">
        <f t="shared" si="773"/>
        <v>0</v>
      </c>
      <c r="AE204" s="331">
        <f t="shared" si="774"/>
        <v>0</v>
      </c>
      <c r="AF204" s="331">
        <f t="shared" si="775"/>
        <v>0</v>
      </c>
      <c r="AG204" s="331">
        <f t="shared" si="776"/>
        <v>0</v>
      </c>
      <c r="AH204" s="331">
        <f t="shared" si="777"/>
        <v>0</v>
      </c>
      <c r="AI204" s="329"/>
      <c r="AJ204" s="325"/>
      <c r="AK204" s="325">
        <f t="shared" si="712"/>
        <v>0</v>
      </c>
      <c r="AL204" s="325">
        <v>106</v>
      </c>
      <c r="AM204" s="330" t="e">
        <f t="shared" si="713"/>
        <v>#N/A</v>
      </c>
      <c r="AN204" s="330" t="e">
        <f t="shared" si="714"/>
        <v>#N/A</v>
      </c>
      <c r="AO204" s="330" t="e">
        <f t="shared" si="715"/>
        <v>#N/A</v>
      </c>
      <c r="AP204" s="330" t="e">
        <f t="shared" si="716"/>
        <v>#N/A</v>
      </c>
      <c r="AQ204" s="330" t="e">
        <f t="shared" si="717"/>
        <v>#N/A</v>
      </c>
      <c r="AR204" s="330"/>
      <c r="AS204" s="331">
        <f t="shared" si="778"/>
        <v>0</v>
      </c>
      <c r="AT204" s="325" t="e">
        <f t="shared" si="779"/>
        <v>#N/A</v>
      </c>
      <c r="AU204" s="325">
        <f t="shared" si="780"/>
        <v>0</v>
      </c>
      <c r="AV204" s="325">
        <f t="shared" si="781"/>
        <v>1</v>
      </c>
      <c r="AW204" s="334">
        <f t="shared" si="718"/>
        <v>2692.3999999999996</v>
      </c>
      <c r="AX204" s="325">
        <f t="shared" si="782"/>
        <v>0</v>
      </c>
      <c r="AY204" s="325">
        <f t="shared" si="783"/>
        <v>0</v>
      </c>
      <c r="AZ204" s="325">
        <f t="shared" si="784"/>
        <v>0</v>
      </c>
      <c r="BA204" s="325">
        <f t="shared" si="785"/>
        <v>0</v>
      </c>
      <c r="BB204" s="325">
        <f t="shared" si="786"/>
        <v>0</v>
      </c>
      <c r="BC204" s="331">
        <f t="shared" si="787"/>
        <v>0</v>
      </c>
      <c r="BD204" s="331">
        <f t="shared" si="788"/>
        <v>0</v>
      </c>
      <c r="BE204" s="331">
        <f t="shared" si="789"/>
        <v>0</v>
      </c>
      <c r="BF204" s="331">
        <f t="shared" si="790"/>
        <v>0</v>
      </c>
      <c r="BG204" s="331">
        <f t="shared" si="791"/>
        <v>0</v>
      </c>
      <c r="BH204" s="331">
        <f t="shared" si="792"/>
        <v>0</v>
      </c>
      <c r="BI204" s="331">
        <f t="shared" si="793"/>
        <v>0</v>
      </c>
      <c r="BJ204" s="331">
        <f t="shared" si="794"/>
        <v>0</v>
      </c>
      <c r="BK204" s="331">
        <f t="shared" si="795"/>
        <v>0</v>
      </c>
      <c r="BL204" s="331">
        <f t="shared" si="796"/>
        <v>0</v>
      </c>
      <c r="BM204" s="331">
        <f t="shared" si="797"/>
        <v>0</v>
      </c>
      <c r="BN204" s="331">
        <f t="shared" si="798"/>
        <v>0</v>
      </c>
      <c r="BO204" s="331">
        <f t="shared" si="799"/>
        <v>0</v>
      </c>
      <c r="BP204" s="331">
        <f t="shared" si="800"/>
        <v>0</v>
      </c>
      <c r="BQ204" s="331">
        <f t="shared" si="801"/>
        <v>0</v>
      </c>
      <c r="BR204" s="329"/>
      <c r="BS204" s="325"/>
      <c r="BT204" s="325">
        <f t="shared" si="719"/>
        <v>0</v>
      </c>
      <c r="BU204" s="325">
        <v>106</v>
      </c>
      <c r="BV204" s="330" t="e">
        <f t="shared" si="720"/>
        <v>#N/A</v>
      </c>
      <c r="BW204" s="330" t="e">
        <f t="shared" si="721"/>
        <v>#N/A</v>
      </c>
      <c r="BX204" s="330" t="e">
        <f t="shared" si="722"/>
        <v>#N/A</v>
      </c>
      <c r="BY204" s="330" t="e">
        <f t="shared" si="723"/>
        <v>#N/A</v>
      </c>
      <c r="BZ204" s="330" t="e">
        <f t="shared" si="724"/>
        <v>#N/A</v>
      </c>
      <c r="CA204" s="330"/>
      <c r="CB204" s="331">
        <f t="shared" si="802"/>
        <v>0</v>
      </c>
      <c r="CC204" s="325" t="e">
        <f t="shared" si="803"/>
        <v>#N/A</v>
      </c>
      <c r="CD204" s="325">
        <f t="shared" si="804"/>
        <v>0</v>
      </c>
      <c r="CE204" s="325">
        <f t="shared" si="805"/>
        <v>1</v>
      </c>
      <c r="CF204" s="334">
        <f t="shared" si="725"/>
        <v>2692.3999999999996</v>
      </c>
      <c r="CG204" s="325">
        <f t="shared" si="806"/>
        <v>0</v>
      </c>
      <c r="CH204" s="325">
        <f t="shared" si="807"/>
        <v>0</v>
      </c>
      <c r="CI204" s="325">
        <f t="shared" si="808"/>
        <v>0</v>
      </c>
      <c r="CJ204" s="325">
        <f t="shared" si="809"/>
        <v>0</v>
      </c>
      <c r="CK204" s="325">
        <f t="shared" si="810"/>
        <v>0</v>
      </c>
      <c r="CL204" s="331">
        <f t="shared" si="811"/>
        <v>0</v>
      </c>
      <c r="CM204" s="331">
        <f t="shared" si="812"/>
        <v>0</v>
      </c>
      <c r="CN204" s="331">
        <f t="shared" si="813"/>
        <v>0</v>
      </c>
      <c r="CO204" s="331">
        <f t="shared" si="814"/>
        <v>0</v>
      </c>
      <c r="CP204" s="331">
        <f t="shared" si="815"/>
        <v>0</v>
      </c>
      <c r="CQ204" s="331">
        <f t="shared" si="816"/>
        <v>0</v>
      </c>
      <c r="CR204" s="331">
        <f t="shared" si="817"/>
        <v>0</v>
      </c>
      <c r="CS204" s="331">
        <f t="shared" si="818"/>
        <v>0</v>
      </c>
      <c r="CT204" s="331">
        <f t="shared" si="819"/>
        <v>0</v>
      </c>
      <c r="CU204" s="331">
        <f t="shared" si="820"/>
        <v>0</v>
      </c>
      <c r="CV204" s="331">
        <f t="shared" si="821"/>
        <v>0</v>
      </c>
      <c r="CW204" s="331">
        <f t="shared" si="822"/>
        <v>0</v>
      </c>
      <c r="CX204" s="331">
        <f t="shared" si="823"/>
        <v>0</v>
      </c>
      <c r="CY204" s="331">
        <f t="shared" si="824"/>
        <v>0</v>
      </c>
      <c r="CZ204" s="331">
        <f t="shared" si="825"/>
        <v>0</v>
      </c>
      <c r="DA204" s="329"/>
      <c r="DB204" s="325"/>
      <c r="DC204" s="325">
        <f t="shared" si="726"/>
        <v>0</v>
      </c>
      <c r="DD204" s="325">
        <v>106</v>
      </c>
      <c r="DE204" s="330" t="e">
        <f t="shared" si="727"/>
        <v>#N/A</v>
      </c>
      <c r="DF204" s="330" t="e">
        <f t="shared" si="728"/>
        <v>#N/A</v>
      </c>
      <c r="DG204" s="330" t="e">
        <f t="shared" si="729"/>
        <v>#N/A</v>
      </c>
      <c r="DH204" s="330" t="e">
        <f t="shared" si="730"/>
        <v>#N/A</v>
      </c>
      <c r="DI204" s="330" t="e">
        <f t="shared" si="731"/>
        <v>#N/A</v>
      </c>
      <c r="DJ204" s="330"/>
      <c r="DK204" s="331">
        <f t="shared" si="826"/>
        <v>0</v>
      </c>
      <c r="DL204" s="325" t="e">
        <f t="shared" si="827"/>
        <v>#N/A</v>
      </c>
      <c r="DM204" s="325">
        <f t="shared" si="828"/>
        <v>0</v>
      </c>
      <c r="DN204" s="325">
        <f t="shared" si="829"/>
        <v>1</v>
      </c>
      <c r="DO204" s="334">
        <f t="shared" si="732"/>
        <v>2692.3999999999996</v>
      </c>
      <c r="DP204" s="325">
        <f t="shared" si="830"/>
        <v>0</v>
      </c>
      <c r="DQ204" s="325">
        <f t="shared" si="831"/>
        <v>0</v>
      </c>
      <c r="DR204" s="325">
        <f t="shared" si="832"/>
        <v>0</v>
      </c>
      <c r="DS204" s="325">
        <f t="shared" si="833"/>
        <v>0</v>
      </c>
      <c r="DT204" s="325">
        <f t="shared" si="834"/>
        <v>0</v>
      </c>
      <c r="DU204" s="331">
        <f t="shared" si="835"/>
        <v>0</v>
      </c>
      <c r="DV204" s="331">
        <f t="shared" si="836"/>
        <v>0</v>
      </c>
      <c r="DW204" s="331">
        <f t="shared" si="837"/>
        <v>0</v>
      </c>
      <c r="DX204" s="331">
        <f t="shared" si="838"/>
        <v>0</v>
      </c>
      <c r="DY204" s="331">
        <f t="shared" si="839"/>
        <v>0</v>
      </c>
      <c r="DZ204" s="331">
        <f t="shared" si="840"/>
        <v>0</v>
      </c>
      <c r="EA204" s="331">
        <f t="shared" si="841"/>
        <v>0</v>
      </c>
      <c r="EB204" s="331">
        <f t="shared" si="842"/>
        <v>0</v>
      </c>
      <c r="EC204" s="331">
        <f t="shared" si="843"/>
        <v>0</v>
      </c>
      <c r="ED204" s="331">
        <f t="shared" si="844"/>
        <v>0</v>
      </c>
      <c r="EE204" s="331">
        <f t="shared" si="845"/>
        <v>0</v>
      </c>
      <c r="EF204" s="331">
        <f t="shared" si="846"/>
        <v>0</v>
      </c>
      <c r="EG204" s="331">
        <f t="shared" si="847"/>
        <v>0</v>
      </c>
      <c r="EH204" s="331">
        <f t="shared" si="848"/>
        <v>0</v>
      </c>
      <c r="EI204" s="331">
        <f t="shared" si="849"/>
        <v>0</v>
      </c>
      <c r="EJ204" s="329"/>
      <c r="EK204" s="325"/>
      <c r="EL204" s="325">
        <f t="shared" si="733"/>
        <v>0</v>
      </c>
      <c r="EM204" s="325">
        <v>106</v>
      </c>
      <c r="EN204" s="330" t="e">
        <f t="shared" si="734"/>
        <v>#N/A</v>
      </c>
      <c r="EO204" s="330" t="e">
        <f t="shared" si="735"/>
        <v>#N/A</v>
      </c>
      <c r="EP204" s="330" t="e">
        <f t="shared" si="736"/>
        <v>#N/A</v>
      </c>
      <c r="EQ204" s="330" t="e">
        <f t="shared" si="737"/>
        <v>#N/A</v>
      </c>
      <c r="ER204" s="330" t="e">
        <f t="shared" si="738"/>
        <v>#N/A</v>
      </c>
      <c r="ES204" s="330"/>
      <c r="ET204" s="331">
        <f t="shared" si="850"/>
        <v>0</v>
      </c>
      <c r="EU204" s="325" t="e">
        <f t="shared" si="851"/>
        <v>#N/A</v>
      </c>
      <c r="EV204" s="325">
        <f t="shared" si="852"/>
        <v>0</v>
      </c>
      <c r="EW204" s="325">
        <f t="shared" si="853"/>
        <v>1</v>
      </c>
      <c r="EX204" s="334">
        <f t="shared" si="739"/>
        <v>2692.3999999999996</v>
      </c>
      <c r="EY204" s="325">
        <f t="shared" si="854"/>
        <v>0</v>
      </c>
      <c r="EZ204" s="325">
        <f t="shared" si="855"/>
        <v>0</v>
      </c>
      <c r="FA204" s="325">
        <f t="shared" si="856"/>
        <v>0</v>
      </c>
      <c r="FB204" s="325">
        <f t="shared" si="857"/>
        <v>0</v>
      </c>
      <c r="FC204" s="325">
        <f t="shared" si="858"/>
        <v>0</v>
      </c>
      <c r="FD204" s="331">
        <f t="shared" si="859"/>
        <v>0</v>
      </c>
      <c r="FE204" s="331">
        <f t="shared" si="860"/>
        <v>0</v>
      </c>
      <c r="FF204" s="331">
        <f t="shared" si="861"/>
        <v>0</v>
      </c>
      <c r="FG204" s="331">
        <f t="shared" si="862"/>
        <v>0</v>
      </c>
      <c r="FH204" s="331">
        <f t="shared" si="863"/>
        <v>0</v>
      </c>
      <c r="FI204" s="331">
        <f t="shared" si="864"/>
        <v>0</v>
      </c>
      <c r="FJ204" s="331">
        <f t="shared" si="865"/>
        <v>0</v>
      </c>
      <c r="FK204" s="331">
        <f t="shared" si="866"/>
        <v>0</v>
      </c>
      <c r="FL204" s="331">
        <f t="shared" si="867"/>
        <v>0</v>
      </c>
      <c r="FM204" s="331">
        <f t="shared" si="868"/>
        <v>0</v>
      </c>
      <c r="FN204" s="331">
        <f t="shared" si="869"/>
        <v>0</v>
      </c>
      <c r="FO204" s="331">
        <f t="shared" si="870"/>
        <v>0</v>
      </c>
      <c r="FP204" s="331">
        <f t="shared" si="871"/>
        <v>0</v>
      </c>
      <c r="FQ204" s="331">
        <f t="shared" si="872"/>
        <v>0</v>
      </c>
      <c r="FR204" s="331">
        <f t="shared" si="873"/>
        <v>0</v>
      </c>
      <c r="FS204" s="329"/>
      <c r="FT204" s="325"/>
      <c r="FU204" s="325">
        <f t="shared" si="740"/>
        <v>0</v>
      </c>
      <c r="FV204" s="325">
        <v>106</v>
      </c>
      <c r="FW204" s="330" t="e">
        <f t="shared" si="741"/>
        <v>#N/A</v>
      </c>
      <c r="FX204" s="330" t="e">
        <f t="shared" si="742"/>
        <v>#N/A</v>
      </c>
      <c r="FY204" s="330" t="e">
        <f t="shared" si="743"/>
        <v>#N/A</v>
      </c>
      <c r="FZ204" s="330" t="e">
        <f t="shared" si="744"/>
        <v>#N/A</v>
      </c>
      <c r="GA204" s="330" t="e">
        <f t="shared" si="745"/>
        <v>#N/A</v>
      </c>
      <c r="GB204" s="330"/>
      <c r="GC204" s="331">
        <f t="shared" si="874"/>
        <v>0</v>
      </c>
      <c r="GD204" s="325" t="e">
        <f t="shared" si="875"/>
        <v>#N/A</v>
      </c>
      <c r="GE204" s="325">
        <f t="shared" si="876"/>
        <v>0</v>
      </c>
      <c r="GF204" s="325">
        <f t="shared" si="877"/>
        <v>1</v>
      </c>
      <c r="GG204" s="334">
        <f t="shared" si="746"/>
        <v>2692.3999999999996</v>
      </c>
      <c r="GH204" s="325">
        <f t="shared" si="878"/>
        <v>0</v>
      </c>
      <c r="GI204" s="325">
        <f t="shared" si="879"/>
        <v>0</v>
      </c>
      <c r="GJ204" s="325">
        <f t="shared" si="880"/>
        <v>0</v>
      </c>
      <c r="GK204" s="325">
        <f t="shared" si="881"/>
        <v>0</v>
      </c>
      <c r="GL204" s="325">
        <f t="shared" si="882"/>
        <v>0</v>
      </c>
      <c r="GM204" s="331">
        <f t="shared" si="883"/>
        <v>0</v>
      </c>
      <c r="GN204" s="331">
        <f t="shared" si="884"/>
        <v>0</v>
      </c>
      <c r="GO204" s="331">
        <f t="shared" si="885"/>
        <v>0</v>
      </c>
      <c r="GP204" s="331">
        <f t="shared" si="886"/>
        <v>0</v>
      </c>
      <c r="GQ204" s="331">
        <f t="shared" si="887"/>
        <v>0</v>
      </c>
      <c r="GR204" s="331">
        <f t="shared" si="888"/>
        <v>0</v>
      </c>
      <c r="GS204" s="331">
        <f t="shared" si="889"/>
        <v>0</v>
      </c>
      <c r="GT204" s="331">
        <f t="shared" si="890"/>
        <v>0</v>
      </c>
      <c r="GU204" s="331">
        <f t="shared" si="891"/>
        <v>0</v>
      </c>
      <c r="GV204" s="331">
        <f t="shared" si="892"/>
        <v>0</v>
      </c>
      <c r="GW204" s="331">
        <f t="shared" si="893"/>
        <v>0</v>
      </c>
      <c r="GX204" s="331">
        <f t="shared" si="894"/>
        <v>0</v>
      </c>
      <c r="GY204" s="331">
        <f t="shared" si="895"/>
        <v>0</v>
      </c>
      <c r="GZ204" s="331">
        <f t="shared" si="896"/>
        <v>0</v>
      </c>
      <c r="HA204" s="331">
        <f t="shared" si="897"/>
        <v>0</v>
      </c>
      <c r="HB204" s="329"/>
      <c r="HC204" s="325"/>
      <c r="HD204" s="325">
        <f t="shared" si="747"/>
        <v>0</v>
      </c>
      <c r="HE204" s="325">
        <v>106</v>
      </c>
      <c r="HF204" s="330" t="e">
        <f t="shared" si="748"/>
        <v>#N/A</v>
      </c>
      <c r="HG204" s="330" t="e">
        <f t="shared" si="749"/>
        <v>#N/A</v>
      </c>
      <c r="HH204" s="330" t="e">
        <f t="shared" si="750"/>
        <v>#N/A</v>
      </c>
      <c r="HI204" s="330" t="e">
        <f t="shared" si="751"/>
        <v>#N/A</v>
      </c>
      <c r="HJ204" s="330" t="e">
        <f t="shared" si="752"/>
        <v>#N/A</v>
      </c>
      <c r="HK204" s="330"/>
      <c r="HL204" s="331">
        <f t="shared" si="898"/>
        <v>0</v>
      </c>
      <c r="HM204" s="325" t="e">
        <f t="shared" si="899"/>
        <v>#N/A</v>
      </c>
      <c r="HN204" s="325">
        <f t="shared" si="900"/>
        <v>0</v>
      </c>
      <c r="HO204" s="325">
        <f t="shared" si="901"/>
        <v>1</v>
      </c>
      <c r="HP204" s="334">
        <f t="shared" si="753"/>
        <v>2692.3999999999996</v>
      </c>
      <c r="HQ204" s="325">
        <f t="shared" si="902"/>
        <v>0</v>
      </c>
      <c r="HR204" s="325">
        <f t="shared" si="903"/>
        <v>0</v>
      </c>
      <c r="HS204" s="325">
        <f t="shared" si="904"/>
        <v>0</v>
      </c>
      <c r="HT204" s="325">
        <f t="shared" si="905"/>
        <v>0</v>
      </c>
      <c r="HU204" s="325">
        <f t="shared" si="906"/>
        <v>0</v>
      </c>
      <c r="HV204" s="331">
        <f t="shared" si="907"/>
        <v>0</v>
      </c>
      <c r="HW204" s="331">
        <f t="shared" si="908"/>
        <v>0</v>
      </c>
      <c r="HX204" s="331">
        <f t="shared" si="909"/>
        <v>0</v>
      </c>
      <c r="HY204" s="331">
        <f t="shared" si="910"/>
        <v>0</v>
      </c>
      <c r="HZ204" s="331">
        <f t="shared" si="911"/>
        <v>0</v>
      </c>
      <c r="IA204" s="331">
        <f t="shared" si="912"/>
        <v>0</v>
      </c>
      <c r="IB204" s="331">
        <f t="shared" si="913"/>
        <v>0</v>
      </c>
      <c r="IC204" s="331">
        <f t="shared" si="914"/>
        <v>0</v>
      </c>
      <c r="ID204" s="331">
        <f t="shared" si="915"/>
        <v>0</v>
      </c>
      <c r="IE204" s="331">
        <f t="shared" si="916"/>
        <v>0</v>
      </c>
      <c r="IF204" s="331">
        <f t="shared" si="917"/>
        <v>0</v>
      </c>
      <c r="IG204" s="331">
        <f t="shared" si="918"/>
        <v>0</v>
      </c>
      <c r="IH204" s="331">
        <f t="shared" si="919"/>
        <v>0</v>
      </c>
      <c r="II204" s="331">
        <f t="shared" si="920"/>
        <v>0</v>
      </c>
      <c r="IJ204" s="331">
        <f t="shared" si="921"/>
        <v>0</v>
      </c>
      <c r="IK204" s="329"/>
    </row>
    <row r="205" spans="2:245" x14ac:dyDescent="0.3">
      <c r="B205" s="325">
        <f t="shared" si="706"/>
        <v>0</v>
      </c>
      <c r="C205" s="325">
        <v>107</v>
      </c>
      <c r="D205" s="330" t="e">
        <f t="shared" si="707"/>
        <v>#N/A</v>
      </c>
      <c r="E205" s="330" t="e">
        <f t="shared" si="708"/>
        <v>#N/A</v>
      </c>
      <c r="F205" s="330" t="e">
        <f t="shared" si="709"/>
        <v>#N/A</v>
      </c>
      <c r="G205" s="386" t="e">
        <f t="shared" si="537"/>
        <v>#N/A</v>
      </c>
      <c r="H205" s="386" t="e">
        <f t="shared" si="710"/>
        <v>#N/A</v>
      </c>
      <c r="I205" s="330"/>
      <c r="J205" s="331">
        <f t="shared" si="754"/>
        <v>0</v>
      </c>
      <c r="K205" s="325" t="e">
        <f t="shared" si="755"/>
        <v>#N/A</v>
      </c>
      <c r="L205" s="325">
        <f t="shared" si="756"/>
        <v>0</v>
      </c>
      <c r="M205" s="325">
        <f t="shared" si="757"/>
        <v>1</v>
      </c>
      <c r="N205" s="334">
        <f t="shared" si="711"/>
        <v>2717.7999999999997</v>
      </c>
      <c r="O205" s="325">
        <f t="shared" si="758"/>
        <v>0</v>
      </c>
      <c r="P205" s="325">
        <f t="shared" si="759"/>
        <v>0</v>
      </c>
      <c r="Q205" s="325">
        <f t="shared" si="760"/>
        <v>0</v>
      </c>
      <c r="R205" s="325">
        <f t="shared" si="761"/>
        <v>0</v>
      </c>
      <c r="S205" s="325">
        <f t="shared" si="762"/>
        <v>0</v>
      </c>
      <c r="T205" s="331">
        <f t="shared" si="763"/>
        <v>0</v>
      </c>
      <c r="U205" s="331">
        <f t="shared" si="764"/>
        <v>0</v>
      </c>
      <c r="V205" s="331">
        <f t="shared" si="765"/>
        <v>0</v>
      </c>
      <c r="W205" s="331">
        <f t="shared" si="766"/>
        <v>0</v>
      </c>
      <c r="X205" s="331">
        <f t="shared" si="767"/>
        <v>0</v>
      </c>
      <c r="Y205" s="331">
        <f t="shared" si="768"/>
        <v>0</v>
      </c>
      <c r="Z205" s="331">
        <f t="shared" si="769"/>
        <v>0</v>
      </c>
      <c r="AA205" s="331">
        <f t="shared" si="770"/>
        <v>0</v>
      </c>
      <c r="AB205" s="331">
        <f t="shared" si="771"/>
        <v>0</v>
      </c>
      <c r="AC205" s="331">
        <f t="shared" si="772"/>
        <v>0</v>
      </c>
      <c r="AD205" s="331">
        <f t="shared" si="773"/>
        <v>0</v>
      </c>
      <c r="AE205" s="331">
        <f t="shared" si="774"/>
        <v>0</v>
      </c>
      <c r="AF205" s="331">
        <f t="shared" si="775"/>
        <v>0</v>
      </c>
      <c r="AG205" s="331">
        <f t="shared" si="776"/>
        <v>0</v>
      </c>
      <c r="AH205" s="331">
        <f t="shared" si="777"/>
        <v>0</v>
      </c>
      <c r="AI205" s="329"/>
      <c r="AJ205" s="325"/>
      <c r="AK205" s="325">
        <f t="shared" si="712"/>
        <v>0</v>
      </c>
      <c r="AL205" s="325">
        <v>107</v>
      </c>
      <c r="AM205" s="330" t="e">
        <f t="shared" si="713"/>
        <v>#N/A</v>
      </c>
      <c r="AN205" s="330" t="e">
        <f t="shared" si="714"/>
        <v>#N/A</v>
      </c>
      <c r="AO205" s="330" t="e">
        <f t="shared" si="715"/>
        <v>#N/A</v>
      </c>
      <c r="AP205" s="330" t="e">
        <f t="shared" si="716"/>
        <v>#N/A</v>
      </c>
      <c r="AQ205" s="330" t="e">
        <f t="shared" si="717"/>
        <v>#N/A</v>
      </c>
      <c r="AR205" s="330"/>
      <c r="AS205" s="331">
        <f t="shared" si="778"/>
        <v>0</v>
      </c>
      <c r="AT205" s="325" t="e">
        <f t="shared" si="779"/>
        <v>#N/A</v>
      </c>
      <c r="AU205" s="325">
        <f t="shared" si="780"/>
        <v>0</v>
      </c>
      <c r="AV205" s="325">
        <f t="shared" si="781"/>
        <v>1</v>
      </c>
      <c r="AW205" s="334">
        <f t="shared" si="718"/>
        <v>2717.7999999999997</v>
      </c>
      <c r="AX205" s="325">
        <f t="shared" si="782"/>
        <v>0</v>
      </c>
      <c r="AY205" s="325">
        <f t="shared" si="783"/>
        <v>0</v>
      </c>
      <c r="AZ205" s="325">
        <f t="shared" si="784"/>
        <v>0</v>
      </c>
      <c r="BA205" s="325">
        <f t="shared" si="785"/>
        <v>0</v>
      </c>
      <c r="BB205" s="325">
        <f t="shared" si="786"/>
        <v>0</v>
      </c>
      <c r="BC205" s="331">
        <f t="shared" si="787"/>
        <v>0</v>
      </c>
      <c r="BD205" s="331">
        <f t="shared" si="788"/>
        <v>0</v>
      </c>
      <c r="BE205" s="331">
        <f t="shared" si="789"/>
        <v>0</v>
      </c>
      <c r="BF205" s="331">
        <f t="shared" si="790"/>
        <v>0</v>
      </c>
      <c r="BG205" s="331">
        <f t="shared" si="791"/>
        <v>0</v>
      </c>
      <c r="BH205" s="331">
        <f t="shared" si="792"/>
        <v>0</v>
      </c>
      <c r="BI205" s="331">
        <f t="shared" si="793"/>
        <v>0</v>
      </c>
      <c r="BJ205" s="331">
        <f t="shared" si="794"/>
        <v>0</v>
      </c>
      <c r="BK205" s="331">
        <f t="shared" si="795"/>
        <v>0</v>
      </c>
      <c r="BL205" s="331">
        <f t="shared" si="796"/>
        <v>0</v>
      </c>
      <c r="BM205" s="331">
        <f t="shared" si="797"/>
        <v>0</v>
      </c>
      <c r="BN205" s="331">
        <f t="shared" si="798"/>
        <v>0</v>
      </c>
      <c r="BO205" s="331">
        <f t="shared" si="799"/>
        <v>0</v>
      </c>
      <c r="BP205" s="331">
        <f t="shared" si="800"/>
        <v>0</v>
      </c>
      <c r="BQ205" s="331">
        <f t="shared" si="801"/>
        <v>0</v>
      </c>
      <c r="BR205" s="329"/>
      <c r="BS205" s="325"/>
      <c r="BT205" s="325">
        <f t="shared" si="719"/>
        <v>0</v>
      </c>
      <c r="BU205" s="325">
        <v>107</v>
      </c>
      <c r="BV205" s="330" t="e">
        <f t="shared" si="720"/>
        <v>#N/A</v>
      </c>
      <c r="BW205" s="330" t="e">
        <f t="shared" si="721"/>
        <v>#N/A</v>
      </c>
      <c r="BX205" s="330" t="e">
        <f t="shared" si="722"/>
        <v>#N/A</v>
      </c>
      <c r="BY205" s="330" t="e">
        <f t="shared" si="723"/>
        <v>#N/A</v>
      </c>
      <c r="BZ205" s="330" t="e">
        <f t="shared" si="724"/>
        <v>#N/A</v>
      </c>
      <c r="CA205" s="330"/>
      <c r="CB205" s="331">
        <f t="shared" si="802"/>
        <v>0</v>
      </c>
      <c r="CC205" s="325" t="e">
        <f t="shared" si="803"/>
        <v>#N/A</v>
      </c>
      <c r="CD205" s="325">
        <f t="shared" si="804"/>
        <v>0</v>
      </c>
      <c r="CE205" s="325">
        <f t="shared" si="805"/>
        <v>1</v>
      </c>
      <c r="CF205" s="334">
        <f t="shared" si="725"/>
        <v>2717.7999999999997</v>
      </c>
      <c r="CG205" s="325">
        <f t="shared" si="806"/>
        <v>0</v>
      </c>
      <c r="CH205" s="325">
        <f t="shared" si="807"/>
        <v>0</v>
      </c>
      <c r="CI205" s="325">
        <f t="shared" si="808"/>
        <v>0</v>
      </c>
      <c r="CJ205" s="325">
        <f t="shared" si="809"/>
        <v>0</v>
      </c>
      <c r="CK205" s="325">
        <f t="shared" si="810"/>
        <v>0</v>
      </c>
      <c r="CL205" s="331">
        <f t="shared" si="811"/>
        <v>0</v>
      </c>
      <c r="CM205" s="331">
        <f t="shared" si="812"/>
        <v>0</v>
      </c>
      <c r="CN205" s="331">
        <f t="shared" si="813"/>
        <v>0</v>
      </c>
      <c r="CO205" s="331">
        <f t="shared" si="814"/>
        <v>0</v>
      </c>
      <c r="CP205" s="331">
        <f t="shared" si="815"/>
        <v>0</v>
      </c>
      <c r="CQ205" s="331">
        <f t="shared" si="816"/>
        <v>0</v>
      </c>
      <c r="CR205" s="331">
        <f t="shared" si="817"/>
        <v>0</v>
      </c>
      <c r="CS205" s="331">
        <f t="shared" si="818"/>
        <v>0</v>
      </c>
      <c r="CT205" s="331">
        <f t="shared" si="819"/>
        <v>0</v>
      </c>
      <c r="CU205" s="331">
        <f t="shared" si="820"/>
        <v>0</v>
      </c>
      <c r="CV205" s="331">
        <f t="shared" si="821"/>
        <v>0</v>
      </c>
      <c r="CW205" s="331">
        <f t="shared" si="822"/>
        <v>0</v>
      </c>
      <c r="CX205" s="331">
        <f t="shared" si="823"/>
        <v>0</v>
      </c>
      <c r="CY205" s="331">
        <f t="shared" si="824"/>
        <v>0</v>
      </c>
      <c r="CZ205" s="331">
        <f t="shared" si="825"/>
        <v>0</v>
      </c>
      <c r="DA205" s="329"/>
      <c r="DB205" s="325"/>
      <c r="DC205" s="325">
        <f t="shared" si="726"/>
        <v>0</v>
      </c>
      <c r="DD205" s="325">
        <v>107</v>
      </c>
      <c r="DE205" s="330" t="e">
        <f t="shared" si="727"/>
        <v>#N/A</v>
      </c>
      <c r="DF205" s="330" t="e">
        <f t="shared" si="728"/>
        <v>#N/A</v>
      </c>
      <c r="DG205" s="330" t="e">
        <f t="shared" si="729"/>
        <v>#N/A</v>
      </c>
      <c r="DH205" s="330" t="e">
        <f t="shared" si="730"/>
        <v>#N/A</v>
      </c>
      <c r="DI205" s="330" t="e">
        <f t="shared" si="731"/>
        <v>#N/A</v>
      </c>
      <c r="DJ205" s="330"/>
      <c r="DK205" s="331">
        <f t="shared" si="826"/>
        <v>0</v>
      </c>
      <c r="DL205" s="325" t="e">
        <f t="shared" si="827"/>
        <v>#N/A</v>
      </c>
      <c r="DM205" s="325">
        <f t="shared" si="828"/>
        <v>0</v>
      </c>
      <c r="DN205" s="325">
        <f t="shared" si="829"/>
        <v>1</v>
      </c>
      <c r="DO205" s="334">
        <f t="shared" si="732"/>
        <v>2717.7999999999997</v>
      </c>
      <c r="DP205" s="325">
        <f t="shared" si="830"/>
        <v>0</v>
      </c>
      <c r="DQ205" s="325">
        <f t="shared" si="831"/>
        <v>0</v>
      </c>
      <c r="DR205" s="325">
        <f t="shared" si="832"/>
        <v>0</v>
      </c>
      <c r="DS205" s="325">
        <f t="shared" si="833"/>
        <v>0</v>
      </c>
      <c r="DT205" s="325">
        <f t="shared" si="834"/>
        <v>0</v>
      </c>
      <c r="DU205" s="331">
        <f t="shared" si="835"/>
        <v>0</v>
      </c>
      <c r="DV205" s="331">
        <f t="shared" si="836"/>
        <v>0</v>
      </c>
      <c r="DW205" s="331">
        <f t="shared" si="837"/>
        <v>0</v>
      </c>
      <c r="DX205" s="331">
        <f t="shared" si="838"/>
        <v>0</v>
      </c>
      <c r="DY205" s="331">
        <f t="shared" si="839"/>
        <v>0</v>
      </c>
      <c r="DZ205" s="331">
        <f t="shared" si="840"/>
        <v>0</v>
      </c>
      <c r="EA205" s="331">
        <f t="shared" si="841"/>
        <v>0</v>
      </c>
      <c r="EB205" s="331">
        <f t="shared" si="842"/>
        <v>0</v>
      </c>
      <c r="EC205" s="331">
        <f t="shared" si="843"/>
        <v>0</v>
      </c>
      <c r="ED205" s="331">
        <f t="shared" si="844"/>
        <v>0</v>
      </c>
      <c r="EE205" s="331">
        <f t="shared" si="845"/>
        <v>0</v>
      </c>
      <c r="EF205" s="331">
        <f t="shared" si="846"/>
        <v>0</v>
      </c>
      <c r="EG205" s="331">
        <f t="shared" si="847"/>
        <v>0</v>
      </c>
      <c r="EH205" s="331">
        <f t="shared" si="848"/>
        <v>0</v>
      </c>
      <c r="EI205" s="331">
        <f t="shared" si="849"/>
        <v>0</v>
      </c>
      <c r="EJ205" s="329"/>
      <c r="EK205" s="325"/>
      <c r="EL205" s="325">
        <f t="shared" si="733"/>
        <v>0</v>
      </c>
      <c r="EM205" s="325">
        <v>107</v>
      </c>
      <c r="EN205" s="330" t="e">
        <f t="shared" si="734"/>
        <v>#N/A</v>
      </c>
      <c r="EO205" s="330" t="e">
        <f t="shared" si="735"/>
        <v>#N/A</v>
      </c>
      <c r="EP205" s="330" t="e">
        <f t="shared" si="736"/>
        <v>#N/A</v>
      </c>
      <c r="EQ205" s="330" t="e">
        <f t="shared" si="737"/>
        <v>#N/A</v>
      </c>
      <c r="ER205" s="330" t="e">
        <f t="shared" si="738"/>
        <v>#N/A</v>
      </c>
      <c r="ES205" s="330"/>
      <c r="ET205" s="331">
        <f t="shared" si="850"/>
        <v>0</v>
      </c>
      <c r="EU205" s="325" t="e">
        <f t="shared" si="851"/>
        <v>#N/A</v>
      </c>
      <c r="EV205" s="325">
        <f t="shared" si="852"/>
        <v>0</v>
      </c>
      <c r="EW205" s="325">
        <f t="shared" si="853"/>
        <v>1</v>
      </c>
      <c r="EX205" s="334">
        <f t="shared" si="739"/>
        <v>2717.7999999999997</v>
      </c>
      <c r="EY205" s="325">
        <f t="shared" si="854"/>
        <v>0</v>
      </c>
      <c r="EZ205" s="325">
        <f t="shared" si="855"/>
        <v>0</v>
      </c>
      <c r="FA205" s="325">
        <f t="shared" si="856"/>
        <v>0</v>
      </c>
      <c r="FB205" s="325">
        <f t="shared" si="857"/>
        <v>0</v>
      </c>
      <c r="FC205" s="325">
        <f t="shared" si="858"/>
        <v>0</v>
      </c>
      <c r="FD205" s="331">
        <f t="shared" si="859"/>
        <v>0</v>
      </c>
      <c r="FE205" s="331">
        <f t="shared" si="860"/>
        <v>0</v>
      </c>
      <c r="FF205" s="331">
        <f t="shared" si="861"/>
        <v>0</v>
      </c>
      <c r="FG205" s="331">
        <f t="shared" si="862"/>
        <v>0</v>
      </c>
      <c r="FH205" s="331">
        <f t="shared" si="863"/>
        <v>0</v>
      </c>
      <c r="FI205" s="331">
        <f t="shared" si="864"/>
        <v>0</v>
      </c>
      <c r="FJ205" s="331">
        <f t="shared" si="865"/>
        <v>0</v>
      </c>
      <c r="FK205" s="331">
        <f t="shared" si="866"/>
        <v>0</v>
      </c>
      <c r="FL205" s="331">
        <f t="shared" si="867"/>
        <v>0</v>
      </c>
      <c r="FM205" s="331">
        <f t="shared" si="868"/>
        <v>0</v>
      </c>
      <c r="FN205" s="331">
        <f t="shared" si="869"/>
        <v>0</v>
      </c>
      <c r="FO205" s="331">
        <f t="shared" si="870"/>
        <v>0</v>
      </c>
      <c r="FP205" s="331">
        <f t="shared" si="871"/>
        <v>0</v>
      </c>
      <c r="FQ205" s="331">
        <f t="shared" si="872"/>
        <v>0</v>
      </c>
      <c r="FR205" s="331">
        <f t="shared" si="873"/>
        <v>0</v>
      </c>
      <c r="FS205" s="329"/>
      <c r="FT205" s="325"/>
      <c r="FU205" s="325">
        <f t="shared" si="740"/>
        <v>0</v>
      </c>
      <c r="FV205" s="325">
        <v>107</v>
      </c>
      <c r="FW205" s="330" t="e">
        <f t="shared" si="741"/>
        <v>#N/A</v>
      </c>
      <c r="FX205" s="330" t="e">
        <f t="shared" si="742"/>
        <v>#N/A</v>
      </c>
      <c r="FY205" s="330" t="e">
        <f t="shared" si="743"/>
        <v>#N/A</v>
      </c>
      <c r="FZ205" s="330" t="e">
        <f t="shared" si="744"/>
        <v>#N/A</v>
      </c>
      <c r="GA205" s="330" t="e">
        <f t="shared" si="745"/>
        <v>#N/A</v>
      </c>
      <c r="GB205" s="330"/>
      <c r="GC205" s="331">
        <f t="shared" si="874"/>
        <v>0</v>
      </c>
      <c r="GD205" s="325" t="e">
        <f t="shared" si="875"/>
        <v>#N/A</v>
      </c>
      <c r="GE205" s="325">
        <f t="shared" si="876"/>
        <v>0</v>
      </c>
      <c r="GF205" s="325">
        <f t="shared" si="877"/>
        <v>1</v>
      </c>
      <c r="GG205" s="334">
        <f t="shared" si="746"/>
        <v>2717.7999999999997</v>
      </c>
      <c r="GH205" s="325">
        <f t="shared" si="878"/>
        <v>0</v>
      </c>
      <c r="GI205" s="325">
        <f t="shared" si="879"/>
        <v>0</v>
      </c>
      <c r="GJ205" s="325">
        <f t="shared" si="880"/>
        <v>0</v>
      </c>
      <c r="GK205" s="325">
        <f t="shared" si="881"/>
        <v>0</v>
      </c>
      <c r="GL205" s="325">
        <f t="shared" si="882"/>
        <v>0</v>
      </c>
      <c r="GM205" s="331">
        <f t="shared" si="883"/>
        <v>0</v>
      </c>
      <c r="GN205" s="331">
        <f t="shared" si="884"/>
        <v>0</v>
      </c>
      <c r="GO205" s="331">
        <f t="shared" si="885"/>
        <v>0</v>
      </c>
      <c r="GP205" s="331">
        <f t="shared" si="886"/>
        <v>0</v>
      </c>
      <c r="GQ205" s="331">
        <f t="shared" si="887"/>
        <v>0</v>
      </c>
      <c r="GR205" s="331">
        <f t="shared" si="888"/>
        <v>0</v>
      </c>
      <c r="GS205" s="331">
        <f t="shared" si="889"/>
        <v>0</v>
      </c>
      <c r="GT205" s="331">
        <f t="shared" si="890"/>
        <v>0</v>
      </c>
      <c r="GU205" s="331">
        <f t="shared" si="891"/>
        <v>0</v>
      </c>
      <c r="GV205" s="331">
        <f t="shared" si="892"/>
        <v>0</v>
      </c>
      <c r="GW205" s="331">
        <f t="shared" si="893"/>
        <v>0</v>
      </c>
      <c r="GX205" s="331">
        <f t="shared" si="894"/>
        <v>0</v>
      </c>
      <c r="GY205" s="331">
        <f t="shared" si="895"/>
        <v>0</v>
      </c>
      <c r="GZ205" s="331">
        <f t="shared" si="896"/>
        <v>0</v>
      </c>
      <c r="HA205" s="331">
        <f t="shared" si="897"/>
        <v>0</v>
      </c>
      <c r="HB205" s="329"/>
      <c r="HC205" s="325"/>
      <c r="HD205" s="325">
        <f t="shared" si="747"/>
        <v>0</v>
      </c>
      <c r="HE205" s="325">
        <v>107</v>
      </c>
      <c r="HF205" s="330" t="e">
        <f t="shared" si="748"/>
        <v>#N/A</v>
      </c>
      <c r="HG205" s="330" t="e">
        <f t="shared" si="749"/>
        <v>#N/A</v>
      </c>
      <c r="HH205" s="330" t="e">
        <f t="shared" si="750"/>
        <v>#N/A</v>
      </c>
      <c r="HI205" s="330" t="e">
        <f t="shared" si="751"/>
        <v>#N/A</v>
      </c>
      <c r="HJ205" s="330" t="e">
        <f t="shared" si="752"/>
        <v>#N/A</v>
      </c>
      <c r="HK205" s="330"/>
      <c r="HL205" s="331">
        <f t="shared" si="898"/>
        <v>0</v>
      </c>
      <c r="HM205" s="325" t="e">
        <f t="shared" si="899"/>
        <v>#N/A</v>
      </c>
      <c r="HN205" s="325">
        <f t="shared" si="900"/>
        <v>0</v>
      </c>
      <c r="HO205" s="325">
        <f t="shared" si="901"/>
        <v>1</v>
      </c>
      <c r="HP205" s="334">
        <f t="shared" si="753"/>
        <v>2717.7999999999997</v>
      </c>
      <c r="HQ205" s="325">
        <f t="shared" si="902"/>
        <v>0</v>
      </c>
      <c r="HR205" s="325">
        <f t="shared" si="903"/>
        <v>0</v>
      </c>
      <c r="HS205" s="325">
        <f t="shared" si="904"/>
        <v>0</v>
      </c>
      <c r="HT205" s="325">
        <f t="shared" si="905"/>
        <v>0</v>
      </c>
      <c r="HU205" s="325">
        <f t="shared" si="906"/>
        <v>0</v>
      </c>
      <c r="HV205" s="331">
        <f t="shared" si="907"/>
        <v>0</v>
      </c>
      <c r="HW205" s="331">
        <f t="shared" si="908"/>
        <v>0</v>
      </c>
      <c r="HX205" s="331">
        <f t="shared" si="909"/>
        <v>0</v>
      </c>
      <c r="HY205" s="331">
        <f t="shared" si="910"/>
        <v>0</v>
      </c>
      <c r="HZ205" s="331">
        <f t="shared" si="911"/>
        <v>0</v>
      </c>
      <c r="IA205" s="331">
        <f t="shared" si="912"/>
        <v>0</v>
      </c>
      <c r="IB205" s="331">
        <f t="shared" si="913"/>
        <v>0</v>
      </c>
      <c r="IC205" s="331">
        <f t="shared" si="914"/>
        <v>0</v>
      </c>
      <c r="ID205" s="331">
        <f t="shared" si="915"/>
        <v>0</v>
      </c>
      <c r="IE205" s="331">
        <f t="shared" si="916"/>
        <v>0</v>
      </c>
      <c r="IF205" s="331">
        <f t="shared" si="917"/>
        <v>0</v>
      </c>
      <c r="IG205" s="331">
        <f t="shared" si="918"/>
        <v>0</v>
      </c>
      <c r="IH205" s="331">
        <f t="shared" si="919"/>
        <v>0</v>
      </c>
      <c r="II205" s="331">
        <f t="shared" si="920"/>
        <v>0</v>
      </c>
      <c r="IJ205" s="331">
        <f t="shared" si="921"/>
        <v>0</v>
      </c>
      <c r="IK205" s="329"/>
    </row>
    <row r="206" spans="2:245" x14ac:dyDescent="0.3">
      <c r="B206" s="325">
        <f t="shared" si="706"/>
        <v>0</v>
      </c>
      <c r="C206" s="325">
        <v>108</v>
      </c>
      <c r="D206" s="330" t="e">
        <f t="shared" si="707"/>
        <v>#N/A</v>
      </c>
      <c r="E206" s="330" t="e">
        <f t="shared" si="708"/>
        <v>#N/A</v>
      </c>
      <c r="F206" s="330" t="e">
        <f t="shared" si="709"/>
        <v>#N/A</v>
      </c>
      <c r="G206" s="386" t="e">
        <f t="shared" si="537"/>
        <v>#N/A</v>
      </c>
      <c r="H206" s="386" t="e">
        <f t="shared" si="710"/>
        <v>#N/A</v>
      </c>
      <c r="I206" s="330"/>
      <c r="J206" s="331">
        <f t="shared" si="754"/>
        <v>0</v>
      </c>
      <c r="K206" s="325" t="e">
        <f t="shared" si="755"/>
        <v>#N/A</v>
      </c>
      <c r="L206" s="325">
        <f t="shared" si="756"/>
        <v>0</v>
      </c>
      <c r="M206" s="325">
        <f t="shared" si="757"/>
        <v>1</v>
      </c>
      <c r="N206" s="334">
        <f t="shared" si="711"/>
        <v>2743.2</v>
      </c>
      <c r="O206" s="325">
        <f t="shared" si="758"/>
        <v>0</v>
      </c>
      <c r="P206" s="325">
        <f t="shared" si="759"/>
        <v>0</v>
      </c>
      <c r="Q206" s="325">
        <f t="shared" si="760"/>
        <v>0</v>
      </c>
      <c r="R206" s="325">
        <f t="shared" si="761"/>
        <v>0</v>
      </c>
      <c r="S206" s="325">
        <f t="shared" si="762"/>
        <v>0</v>
      </c>
      <c r="T206" s="331">
        <f t="shared" si="763"/>
        <v>0</v>
      </c>
      <c r="U206" s="331">
        <f t="shared" si="764"/>
        <v>0</v>
      </c>
      <c r="V206" s="331">
        <f t="shared" si="765"/>
        <v>0</v>
      </c>
      <c r="W206" s="331">
        <f t="shared" si="766"/>
        <v>0</v>
      </c>
      <c r="X206" s="331">
        <f t="shared" si="767"/>
        <v>0</v>
      </c>
      <c r="Y206" s="331">
        <f t="shared" si="768"/>
        <v>0</v>
      </c>
      <c r="Z206" s="331">
        <f t="shared" si="769"/>
        <v>0</v>
      </c>
      <c r="AA206" s="331">
        <f t="shared" si="770"/>
        <v>0</v>
      </c>
      <c r="AB206" s="331">
        <f t="shared" si="771"/>
        <v>0</v>
      </c>
      <c r="AC206" s="331">
        <f t="shared" si="772"/>
        <v>0</v>
      </c>
      <c r="AD206" s="331">
        <f t="shared" si="773"/>
        <v>0</v>
      </c>
      <c r="AE206" s="331">
        <f t="shared" si="774"/>
        <v>0</v>
      </c>
      <c r="AF206" s="331">
        <f t="shared" si="775"/>
        <v>0</v>
      </c>
      <c r="AG206" s="331">
        <f t="shared" si="776"/>
        <v>0</v>
      </c>
      <c r="AH206" s="331">
        <f t="shared" si="777"/>
        <v>0</v>
      </c>
      <c r="AI206" s="329"/>
      <c r="AJ206" s="325"/>
      <c r="AK206" s="325">
        <f t="shared" si="712"/>
        <v>0</v>
      </c>
      <c r="AL206" s="325">
        <v>108</v>
      </c>
      <c r="AM206" s="330" t="e">
        <f t="shared" si="713"/>
        <v>#N/A</v>
      </c>
      <c r="AN206" s="330" t="e">
        <f t="shared" si="714"/>
        <v>#N/A</v>
      </c>
      <c r="AO206" s="330" t="e">
        <f t="shared" si="715"/>
        <v>#N/A</v>
      </c>
      <c r="AP206" s="330" t="e">
        <f t="shared" si="716"/>
        <v>#N/A</v>
      </c>
      <c r="AQ206" s="330" t="e">
        <f t="shared" si="717"/>
        <v>#N/A</v>
      </c>
      <c r="AR206" s="330"/>
      <c r="AS206" s="331">
        <f t="shared" si="778"/>
        <v>0</v>
      </c>
      <c r="AT206" s="325" t="e">
        <f t="shared" si="779"/>
        <v>#N/A</v>
      </c>
      <c r="AU206" s="325">
        <f t="shared" si="780"/>
        <v>0</v>
      </c>
      <c r="AV206" s="325">
        <f t="shared" si="781"/>
        <v>1</v>
      </c>
      <c r="AW206" s="334">
        <f t="shared" si="718"/>
        <v>2743.2</v>
      </c>
      <c r="AX206" s="325">
        <f t="shared" si="782"/>
        <v>0</v>
      </c>
      <c r="AY206" s="325">
        <f t="shared" si="783"/>
        <v>0</v>
      </c>
      <c r="AZ206" s="325">
        <f t="shared" si="784"/>
        <v>0</v>
      </c>
      <c r="BA206" s="325">
        <f t="shared" si="785"/>
        <v>0</v>
      </c>
      <c r="BB206" s="325">
        <f t="shared" si="786"/>
        <v>0</v>
      </c>
      <c r="BC206" s="331">
        <f t="shared" si="787"/>
        <v>0</v>
      </c>
      <c r="BD206" s="331">
        <f t="shared" si="788"/>
        <v>0</v>
      </c>
      <c r="BE206" s="331">
        <f t="shared" si="789"/>
        <v>0</v>
      </c>
      <c r="BF206" s="331">
        <f t="shared" si="790"/>
        <v>0</v>
      </c>
      <c r="BG206" s="331">
        <f t="shared" si="791"/>
        <v>0</v>
      </c>
      <c r="BH206" s="331">
        <f t="shared" si="792"/>
        <v>0</v>
      </c>
      <c r="BI206" s="331">
        <f t="shared" si="793"/>
        <v>0</v>
      </c>
      <c r="BJ206" s="331">
        <f t="shared" si="794"/>
        <v>0</v>
      </c>
      <c r="BK206" s="331">
        <f t="shared" si="795"/>
        <v>0</v>
      </c>
      <c r="BL206" s="331">
        <f t="shared" si="796"/>
        <v>0</v>
      </c>
      <c r="BM206" s="331">
        <f t="shared" si="797"/>
        <v>0</v>
      </c>
      <c r="BN206" s="331">
        <f t="shared" si="798"/>
        <v>0</v>
      </c>
      <c r="BO206" s="331">
        <f t="shared" si="799"/>
        <v>0</v>
      </c>
      <c r="BP206" s="331">
        <f t="shared" si="800"/>
        <v>0</v>
      </c>
      <c r="BQ206" s="331">
        <f t="shared" si="801"/>
        <v>0</v>
      </c>
      <c r="BR206" s="329"/>
      <c r="BS206" s="325"/>
      <c r="BT206" s="325">
        <f t="shared" si="719"/>
        <v>0</v>
      </c>
      <c r="BU206" s="325">
        <v>108</v>
      </c>
      <c r="BV206" s="330" t="e">
        <f t="shared" si="720"/>
        <v>#N/A</v>
      </c>
      <c r="BW206" s="330" t="e">
        <f t="shared" si="721"/>
        <v>#N/A</v>
      </c>
      <c r="BX206" s="330" t="e">
        <f t="shared" si="722"/>
        <v>#N/A</v>
      </c>
      <c r="BY206" s="330" t="e">
        <f t="shared" si="723"/>
        <v>#N/A</v>
      </c>
      <c r="BZ206" s="330" t="e">
        <f t="shared" si="724"/>
        <v>#N/A</v>
      </c>
      <c r="CA206" s="330"/>
      <c r="CB206" s="331">
        <f t="shared" si="802"/>
        <v>0</v>
      </c>
      <c r="CC206" s="325" t="e">
        <f t="shared" si="803"/>
        <v>#N/A</v>
      </c>
      <c r="CD206" s="325">
        <f t="shared" si="804"/>
        <v>0</v>
      </c>
      <c r="CE206" s="325">
        <f t="shared" si="805"/>
        <v>1</v>
      </c>
      <c r="CF206" s="334">
        <f t="shared" si="725"/>
        <v>2743.2</v>
      </c>
      <c r="CG206" s="325">
        <f t="shared" si="806"/>
        <v>0</v>
      </c>
      <c r="CH206" s="325">
        <f t="shared" si="807"/>
        <v>0</v>
      </c>
      <c r="CI206" s="325">
        <f t="shared" si="808"/>
        <v>0</v>
      </c>
      <c r="CJ206" s="325">
        <f t="shared" si="809"/>
        <v>0</v>
      </c>
      <c r="CK206" s="325">
        <f t="shared" si="810"/>
        <v>0</v>
      </c>
      <c r="CL206" s="331">
        <f t="shared" si="811"/>
        <v>0</v>
      </c>
      <c r="CM206" s="331">
        <f t="shared" si="812"/>
        <v>0</v>
      </c>
      <c r="CN206" s="331">
        <f t="shared" si="813"/>
        <v>0</v>
      </c>
      <c r="CO206" s="331">
        <f t="shared" si="814"/>
        <v>0</v>
      </c>
      <c r="CP206" s="331">
        <f t="shared" si="815"/>
        <v>0</v>
      </c>
      <c r="CQ206" s="331">
        <f t="shared" si="816"/>
        <v>0</v>
      </c>
      <c r="CR206" s="331">
        <f t="shared" si="817"/>
        <v>0</v>
      </c>
      <c r="CS206" s="331">
        <f t="shared" si="818"/>
        <v>0</v>
      </c>
      <c r="CT206" s="331">
        <f t="shared" si="819"/>
        <v>0</v>
      </c>
      <c r="CU206" s="331">
        <f t="shared" si="820"/>
        <v>0</v>
      </c>
      <c r="CV206" s="331">
        <f t="shared" si="821"/>
        <v>0</v>
      </c>
      <c r="CW206" s="331">
        <f t="shared" si="822"/>
        <v>0</v>
      </c>
      <c r="CX206" s="331">
        <f t="shared" si="823"/>
        <v>0</v>
      </c>
      <c r="CY206" s="331">
        <f t="shared" si="824"/>
        <v>0</v>
      </c>
      <c r="CZ206" s="331">
        <f t="shared" si="825"/>
        <v>0</v>
      </c>
      <c r="DA206" s="329"/>
      <c r="DB206" s="325"/>
      <c r="DC206" s="325">
        <f t="shared" si="726"/>
        <v>0</v>
      </c>
      <c r="DD206" s="325">
        <v>108</v>
      </c>
      <c r="DE206" s="330" t="e">
        <f t="shared" si="727"/>
        <v>#N/A</v>
      </c>
      <c r="DF206" s="330" t="e">
        <f t="shared" si="728"/>
        <v>#N/A</v>
      </c>
      <c r="DG206" s="330" t="e">
        <f t="shared" si="729"/>
        <v>#N/A</v>
      </c>
      <c r="DH206" s="330" t="e">
        <f t="shared" si="730"/>
        <v>#N/A</v>
      </c>
      <c r="DI206" s="330" t="e">
        <f t="shared" si="731"/>
        <v>#N/A</v>
      </c>
      <c r="DJ206" s="330"/>
      <c r="DK206" s="331">
        <f t="shared" si="826"/>
        <v>0</v>
      </c>
      <c r="DL206" s="325" t="e">
        <f t="shared" si="827"/>
        <v>#N/A</v>
      </c>
      <c r="DM206" s="325">
        <f t="shared" si="828"/>
        <v>0</v>
      </c>
      <c r="DN206" s="325">
        <f t="shared" si="829"/>
        <v>1</v>
      </c>
      <c r="DO206" s="334">
        <f t="shared" si="732"/>
        <v>2743.2</v>
      </c>
      <c r="DP206" s="325">
        <f t="shared" si="830"/>
        <v>0</v>
      </c>
      <c r="DQ206" s="325">
        <f t="shared" si="831"/>
        <v>0</v>
      </c>
      <c r="DR206" s="325">
        <f t="shared" si="832"/>
        <v>0</v>
      </c>
      <c r="DS206" s="325">
        <f t="shared" si="833"/>
        <v>0</v>
      </c>
      <c r="DT206" s="325">
        <f t="shared" si="834"/>
        <v>0</v>
      </c>
      <c r="DU206" s="331">
        <f t="shared" si="835"/>
        <v>0</v>
      </c>
      <c r="DV206" s="331">
        <f t="shared" si="836"/>
        <v>0</v>
      </c>
      <c r="DW206" s="331">
        <f t="shared" si="837"/>
        <v>0</v>
      </c>
      <c r="DX206" s="331">
        <f t="shared" si="838"/>
        <v>0</v>
      </c>
      <c r="DY206" s="331">
        <f t="shared" si="839"/>
        <v>0</v>
      </c>
      <c r="DZ206" s="331">
        <f t="shared" si="840"/>
        <v>0</v>
      </c>
      <c r="EA206" s="331">
        <f t="shared" si="841"/>
        <v>0</v>
      </c>
      <c r="EB206" s="331">
        <f t="shared" si="842"/>
        <v>0</v>
      </c>
      <c r="EC206" s="331">
        <f t="shared" si="843"/>
        <v>0</v>
      </c>
      <c r="ED206" s="331">
        <f t="shared" si="844"/>
        <v>0</v>
      </c>
      <c r="EE206" s="331">
        <f t="shared" si="845"/>
        <v>0</v>
      </c>
      <c r="EF206" s="331">
        <f t="shared" si="846"/>
        <v>0</v>
      </c>
      <c r="EG206" s="331">
        <f t="shared" si="847"/>
        <v>0</v>
      </c>
      <c r="EH206" s="331">
        <f t="shared" si="848"/>
        <v>0</v>
      </c>
      <c r="EI206" s="331">
        <f t="shared" si="849"/>
        <v>0</v>
      </c>
      <c r="EJ206" s="329"/>
      <c r="EK206" s="325"/>
      <c r="EL206" s="325">
        <f t="shared" si="733"/>
        <v>0</v>
      </c>
      <c r="EM206" s="325">
        <v>108</v>
      </c>
      <c r="EN206" s="330" t="e">
        <f t="shared" si="734"/>
        <v>#N/A</v>
      </c>
      <c r="EO206" s="330" t="e">
        <f t="shared" si="735"/>
        <v>#N/A</v>
      </c>
      <c r="EP206" s="330" t="e">
        <f t="shared" si="736"/>
        <v>#N/A</v>
      </c>
      <c r="EQ206" s="330" t="e">
        <f t="shared" si="737"/>
        <v>#N/A</v>
      </c>
      <c r="ER206" s="330" t="e">
        <f t="shared" si="738"/>
        <v>#N/A</v>
      </c>
      <c r="ES206" s="330"/>
      <c r="ET206" s="331">
        <f t="shared" si="850"/>
        <v>0</v>
      </c>
      <c r="EU206" s="325" t="e">
        <f t="shared" si="851"/>
        <v>#N/A</v>
      </c>
      <c r="EV206" s="325">
        <f t="shared" si="852"/>
        <v>0</v>
      </c>
      <c r="EW206" s="325">
        <f t="shared" si="853"/>
        <v>1</v>
      </c>
      <c r="EX206" s="334">
        <f t="shared" si="739"/>
        <v>2743.2</v>
      </c>
      <c r="EY206" s="325">
        <f t="shared" si="854"/>
        <v>0</v>
      </c>
      <c r="EZ206" s="325">
        <f t="shared" si="855"/>
        <v>0</v>
      </c>
      <c r="FA206" s="325">
        <f t="shared" si="856"/>
        <v>0</v>
      </c>
      <c r="FB206" s="325">
        <f t="shared" si="857"/>
        <v>0</v>
      </c>
      <c r="FC206" s="325">
        <f t="shared" si="858"/>
        <v>0</v>
      </c>
      <c r="FD206" s="331">
        <f t="shared" si="859"/>
        <v>0</v>
      </c>
      <c r="FE206" s="331">
        <f t="shared" si="860"/>
        <v>0</v>
      </c>
      <c r="FF206" s="331">
        <f t="shared" si="861"/>
        <v>0</v>
      </c>
      <c r="FG206" s="331">
        <f t="shared" si="862"/>
        <v>0</v>
      </c>
      <c r="FH206" s="331">
        <f t="shared" si="863"/>
        <v>0</v>
      </c>
      <c r="FI206" s="331">
        <f t="shared" si="864"/>
        <v>0</v>
      </c>
      <c r="FJ206" s="331">
        <f t="shared" si="865"/>
        <v>0</v>
      </c>
      <c r="FK206" s="331">
        <f t="shared" si="866"/>
        <v>0</v>
      </c>
      <c r="FL206" s="331">
        <f t="shared" si="867"/>
        <v>0</v>
      </c>
      <c r="FM206" s="331">
        <f t="shared" si="868"/>
        <v>0</v>
      </c>
      <c r="FN206" s="331">
        <f t="shared" si="869"/>
        <v>0</v>
      </c>
      <c r="FO206" s="331">
        <f t="shared" si="870"/>
        <v>0</v>
      </c>
      <c r="FP206" s="331">
        <f t="shared" si="871"/>
        <v>0</v>
      </c>
      <c r="FQ206" s="331">
        <f t="shared" si="872"/>
        <v>0</v>
      </c>
      <c r="FR206" s="331">
        <f t="shared" si="873"/>
        <v>0</v>
      </c>
      <c r="FS206" s="329"/>
      <c r="FT206" s="325"/>
      <c r="FU206" s="325">
        <f t="shared" si="740"/>
        <v>0</v>
      </c>
      <c r="FV206" s="325">
        <v>108</v>
      </c>
      <c r="FW206" s="330" t="e">
        <f t="shared" si="741"/>
        <v>#N/A</v>
      </c>
      <c r="FX206" s="330" t="e">
        <f t="shared" si="742"/>
        <v>#N/A</v>
      </c>
      <c r="FY206" s="330" t="e">
        <f t="shared" si="743"/>
        <v>#N/A</v>
      </c>
      <c r="FZ206" s="330" t="e">
        <f t="shared" si="744"/>
        <v>#N/A</v>
      </c>
      <c r="GA206" s="330" t="e">
        <f t="shared" si="745"/>
        <v>#N/A</v>
      </c>
      <c r="GB206" s="330"/>
      <c r="GC206" s="331">
        <f t="shared" si="874"/>
        <v>0</v>
      </c>
      <c r="GD206" s="325" t="e">
        <f t="shared" si="875"/>
        <v>#N/A</v>
      </c>
      <c r="GE206" s="325">
        <f t="shared" si="876"/>
        <v>0</v>
      </c>
      <c r="GF206" s="325">
        <f t="shared" si="877"/>
        <v>1</v>
      </c>
      <c r="GG206" s="334">
        <f t="shared" si="746"/>
        <v>2743.2</v>
      </c>
      <c r="GH206" s="325">
        <f t="shared" si="878"/>
        <v>0</v>
      </c>
      <c r="GI206" s="325">
        <f t="shared" si="879"/>
        <v>0</v>
      </c>
      <c r="GJ206" s="325">
        <f t="shared" si="880"/>
        <v>0</v>
      </c>
      <c r="GK206" s="325">
        <f t="shared" si="881"/>
        <v>0</v>
      </c>
      <c r="GL206" s="325">
        <f t="shared" si="882"/>
        <v>0</v>
      </c>
      <c r="GM206" s="331">
        <f t="shared" si="883"/>
        <v>0</v>
      </c>
      <c r="GN206" s="331">
        <f t="shared" si="884"/>
        <v>0</v>
      </c>
      <c r="GO206" s="331">
        <f t="shared" si="885"/>
        <v>0</v>
      </c>
      <c r="GP206" s="331">
        <f t="shared" si="886"/>
        <v>0</v>
      </c>
      <c r="GQ206" s="331">
        <f t="shared" si="887"/>
        <v>0</v>
      </c>
      <c r="GR206" s="331">
        <f t="shared" si="888"/>
        <v>0</v>
      </c>
      <c r="GS206" s="331">
        <f t="shared" si="889"/>
        <v>0</v>
      </c>
      <c r="GT206" s="331">
        <f t="shared" si="890"/>
        <v>0</v>
      </c>
      <c r="GU206" s="331">
        <f t="shared" si="891"/>
        <v>0</v>
      </c>
      <c r="GV206" s="331">
        <f t="shared" si="892"/>
        <v>0</v>
      </c>
      <c r="GW206" s="331">
        <f t="shared" si="893"/>
        <v>0</v>
      </c>
      <c r="GX206" s="331">
        <f t="shared" si="894"/>
        <v>0</v>
      </c>
      <c r="GY206" s="331">
        <f t="shared" si="895"/>
        <v>0</v>
      </c>
      <c r="GZ206" s="331">
        <f t="shared" si="896"/>
        <v>0</v>
      </c>
      <c r="HA206" s="331">
        <f t="shared" si="897"/>
        <v>0</v>
      </c>
      <c r="HB206" s="329"/>
      <c r="HC206" s="325"/>
      <c r="HD206" s="325">
        <f t="shared" si="747"/>
        <v>0</v>
      </c>
      <c r="HE206" s="325">
        <v>108</v>
      </c>
      <c r="HF206" s="330" t="e">
        <f t="shared" si="748"/>
        <v>#N/A</v>
      </c>
      <c r="HG206" s="330" t="e">
        <f t="shared" si="749"/>
        <v>#N/A</v>
      </c>
      <c r="HH206" s="330" t="e">
        <f t="shared" si="750"/>
        <v>#N/A</v>
      </c>
      <c r="HI206" s="330" t="e">
        <f t="shared" si="751"/>
        <v>#N/A</v>
      </c>
      <c r="HJ206" s="330" t="e">
        <f t="shared" si="752"/>
        <v>#N/A</v>
      </c>
      <c r="HK206" s="330"/>
      <c r="HL206" s="331">
        <f t="shared" si="898"/>
        <v>0</v>
      </c>
      <c r="HM206" s="325" t="e">
        <f t="shared" si="899"/>
        <v>#N/A</v>
      </c>
      <c r="HN206" s="325">
        <f t="shared" si="900"/>
        <v>0</v>
      </c>
      <c r="HO206" s="325">
        <f t="shared" si="901"/>
        <v>1</v>
      </c>
      <c r="HP206" s="334">
        <f t="shared" si="753"/>
        <v>2743.2</v>
      </c>
      <c r="HQ206" s="325">
        <f t="shared" si="902"/>
        <v>0</v>
      </c>
      <c r="HR206" s="325">
        <f t="shared" si="903"/>
        <v>0</v>
      </c>
      <c r="HS206" s="325">
        <f t="shared" si="904"/>
        <v>0</v>
      </c>
      <c r="HT206" s="325">
        <f t="shared" si="905"/>
        <v>0</v>
      </c>
      <c r="HU206" s="325">
        <f t="shared" si="906"/>
        <v>0</v>
      </c>
      <c r="HV206" s="331">
        <f t="shared" si="907"/>
        <v>0</v>
      </c>
      <c r="HW206" s="331">
        <f t="shared" si="908"/>
        <v>0</v>
      </c>
      <c r="HX206" s="331">
        <f t="shared" si="909"/>
        <v>0</v>
      </c>
      <c r="HY206" s="331">
        <f t="shared" si="910"/>
        <v>0</v>
      </c>
      <c r="HZ206" s="331">
        <f t="shared" si="911"/>
        <v>0</v>
      </c>
      <c r="IA206" s="331">
        <f t="shared" si="912"/>
        <v>0</v>
      </c>
      <c r="IB206" s="331">
        <f t="shared" si="913"/>
        <v>0</v>
      </c>
      <c r="IC206" s="331">
        <f t="shared" si="914"/>
        <v>0</v>
      </c>
      <c r="ID206" s="331">
        <f t="shared" si="915"/>
        <v>0</v>
      </c>
      <c r="IE206" s="331">
        <f t="shared" si="916"/>
        <v>0</v>
      </c>
      <c r="IF206" s="331">
        <f t="shared" si="917"/>
        <v>0</v>
      </c>
      <c r="IG206" s="331">
        <f t="shared" si="918"/>
        <v>0</v>
      </c>
      <c r="IH206" s="331">
        <f t="shared" si="919"/>
        <v>0</v>
      </c>
      <c r="II206" s="331">
        <f t="shared" si="920"/>
        <v>0</v>
      </c>
      <c r="IJ206" s="331">
        <f t="shared" si="921"/>
        <v>0</v>
      </c>
      <c r="IK206" s="329"/>
    </row>
    <row r="207" spans="2:245" x14ac:dyDescent="0.3">
      <c r="B207" s="325">
        <f t="shared" si="706"/>
        <v>0</v>
      </c>
      <c r="C207" s="325">
        <v>109</v>
      </c>
      <c r="D207" s="330" t="e">
        <f t="shared" si="707"/>
        <v>#N/A</v>
      </c>
      <c r="E207" s="330" t="e">
        <f t="shared" si="708"/>
        <v>#N/A</v>
      </c>
      <c r="F207" s="330" t="e">
        <f t="shared" si="709"/>
        <v>#N/A</v>
      </c>
      <c r="G207" s="386" t="e">
        <f t="shared" si="537"/>
        <v>#N/A</v>
      </c>
      <c r="H207" s="386" t="e">
        <f t="shared" si="710"/>
        <v>#N/A</v>
      </c>
      <c r="I207" s="330"/>
      <c r="J207" s="331">
        <f t="shared" si="754"/>
        <v>0</v>
      </c>
      <c r="K207" s="325" t="e">
        <f t="shared" si="755"/>
        <v>#N/A</v>
      </c>
      <c r="L207" s="325">
        <f t="shared" si="756"/>
        <v>0</v>
      </c>
      <c r="M207" s="325">
        <f t="shared" si="757"/>
        <v>1</v>
      </c>
      <c r="N207" s="334">
        <f t="shared" si="711"/>
        <v>2768.6</v>
      </c>
      <c r="O207" s="325">
        <f t="shared" si="758"/>
        <v>0</v>
      </c>
      <c r="P207" s="325">
        <f t="shared" si="759"/>
        <v>0</v>
      </c>
      <c r="Q207" s="325">
        <f t="shared" si="760"/>
        <v>0</v>
      </c>
      <c r="R207" s="325">
        <f t="shared" si="761"/>
        <v>0</v>
      </c>
      <c r="S207" s="325">
        <f t="shared" si="762"/>
        <v>0</v>
      </c>
      <c r="T207" s="331">
        <f t="shared" si="763"/>
        <v>0</v>
      </c>
      <c r="U207" s="331">
        <f t="shared" si="764"/>
        <v>0</v>
      </c>
      <c r="V207" s="331">
        <f t="shared" si="765"/>
        <v>0</v>
      </c>
      <c r="W207" s="331">
        <f t="shared" si="766"/>
        <v>0</v>
      </c>
      <c r="X207" s="331">
        <f t="shared" si="767"/>
        <v>0</v>
      </c>
      <c r="Y207" s="331">
        <f t="shared" si="768"/>
        <v>0</v>
      </c>
      <c r="Z207" s="331">
        <f t="shared" si="769"/>
        <v>0</v>
      </c>
      <c r="AA207" s="331">
        <f t="shared" si="770"/>
        <v>0</v>
      </c>
      <c r="AB207" s="331">
        <f t="shared" si="771"/>
        <v>0</v>
      </c>
      <c r="AC207" s="331">
        <f t="shared" si="772"/>
        <v>0</v>
      </c>
      <c r="AD207" s="331">
        <f t="shared" si="773"/>
        <v>0</v>
      </c>
      <c r="AE207" s="331">
        <f t="shared" si="774"/>
        <v>0</v>
      </c>
      <c r="AF207" s="331">
        <f t="shared" si="775"/>
        <v>0</v>
      </c>
      <c r="AG207" s="331">
        <f t="shared" si="776"/>
        <v>0</v>
      </c>
      <c r="AH207" s="331">
        <f t="shared" si="777"/>
        <v>0</v>
      </c>
      <c r="AI207" s="329"/>
      <c r="AJ207" s="325"/>
      <c r="AK207" s="325">
        <f t="shared" si="712"/>
        <v>0</v>
      </c>
      <c r="AL207" s="325">
        <v>109</v>
      </c>
      <c r="AM207" s="330" t="e">
        <f t="shared" si="713"/>
        <v>#N/A</v>
      </c>
      <c r="AN207" s="330" t="e">
        <f t="shared" si="714"/>
        <v>#N/A</v>
      </c>
      <c r="AO207" s="330" t="e">
        <f t="shared" si="715"/>
        <v>#N/A</v>
      </c>
      <c r="AP207" s="330" t="e">
        <f t="shared" si="716"/>
        <v>#N/A</v>
      </c>
      <c r="AQ207" s="330" t="e">
        <f t="shared" si="717"/>
        <v>#N/A</v>
      </c>
      <c r="AR207" s="330"/>
      <c r="AS207" s="331">
        <f t="shared" si="778"/>
        <v>0</v>
      </c>
      <c r="AT207" s="325" t="e">
        <f t="shared" si="779"/>
        <v>#N/A</v>
      </c>
      <c r="AU207" s="325">
        <f t="shared" si="780"/>
        <v>0</v>
      </c>
      <c r="AV207" s="325">
        <f t="shared" si="781"/>
        <v>1</v>
      </c>
      <c r="AW207" s="334">
        <f t="shared" si="718"/>
        <v>2768.6</v>
      </c>
      <c r="AX207" s="325">
        <f t="shared" si="782"/>
        <v>0</v>
      </c>
      <c r="AY207" s="325">
        <f t="shared" si="783"/>
        <v>0</v>
      </c>
      <c r="AZ207" s="325">
        <f t="shared" si="784"/>
        <v>0</v>
      </c>
      <c r="BA207" s="325">
        <f t="shared" si="785"/>
        <v>0</v>
      </c>
      <c r="BB207" s="325">
        <f t="shared" si="786"/>
        <v>0</v>
      </c>
      <c r="BC207" s="331">
        <f t="shared" si="787"/>
        <v>0</v>
      </c>
      <c r="BD207" s="331">
        <f t="shared" si="788"/>
        <v>0</v>
      </c>
      <c r="BE207" s="331">
        <f t="shared" si="789"/>
        <v>0</v>
      </c>
      <c r="BF207" s="331">
        <f t="shared" si="790"/>
        <v>0</v>
      </c>
      <c r="BG207" s="331">
        <f t="shared" si="791"/>
        <v>0</v>
      </c>
      <c r="BH207" s="331">
        <f t="shared" si="792"/>
        <v>0</v>
      </c>
      <c r="BI207" s="331">
        <f t="shared" si="793"/>
        <v>0</v>
      </c>
      <c r="BJ207" s="331">
        <f t="shared" si="794"/>
        <v>0</v>
      </c>
      <c r="BK207" s="331">
        <f t="shared" si="795"/>
        <v>0</v>
      </c>
      <c r="BL207" s="331">
        <f t="shared" si="796"/>
        <v>0</v>
      </c>
      <c r="BM207" s="331">
        <f t="shared" si="797"/>
        <v>0</v>
      </c>
      <c r="BN207" s="331">
        <f t="shared" si="798"/>
        <v>0</v>
      </c>
      <c r="BO207" s="331">
        <f t="shared" si="799"/>
        <v>0</v>
      </c>
      <c r="BP207" s="331">
        <f t="shared" si="800"/>
        <v>0</v>
      </c>
      <c r="BQ207" s="331">
        <f t="shared" si="801"/>
        <v>0</v>
      </c>
      <c r="BR207" s="329"/>
      <c r="BS207" s="325"/>
      <c r="BT207" s="325">
        <f t="shared" si="719"/>
        <v>0</v>
      </c>
      <c r="BU207" s="325">
        <v>109</v>
      </c>
      <c r="BV207" s="330" t="e">
        <f t="shared" si="720"/>
        <v>#N/A</v>
      </c>
      <c r="BW207" s="330" t="e">
        <f t="shared" si="721"/>
        <v>#N/A</v>
      </c>
      <c r="BX207" s="330" t="e">
        <f t="shared" si="722"/>
        <v>#N/A</v>
      </c>
      <c r="BY207" s="330" t="e">
        <f t="shared" si="723"/>
        <v>#N/A</v>
      </c>
      <c r="BZ207" s="330" t="e">
        <f t="shared" si="724"/>
        <v>#N/A</v>
      </c>
      <c r="CA207" s="330"/>
      <c r="CB207" s="331">
        <f t="shared" si="802"/>
        <v>0</v>
      </c>
      <c r="CC207" s="325" t="e">
        <f t="shared" si="803"/>
        <v>#N/A</v>
      </c>
      <c r="CD207" s="325">
        <f t="shared" si="804"/>
        <v>0</v>
      </c>
      <c r="CE207" s="325">
        <f t="shared" si="805"/>
        <v>1</v>
      </c>
      <c r="CF207" s="334">
        <f t="shared" si="725"/>
        <v>2768.6</v>
      </c>
      <c r="CG207" s="325">
        <f t="shared" si="806"/>
        <v>0</v>
      </c>
      <c r="CH207" s="325">
        <f t="shared" si="807"/>
        <v>0</v>
      </c>
      <c r="CI207" s="325">
        <f t="shared" si="808"/>
        <v>0</v>
      </c>
      <c r="CJ207" s="325">
        <f t="shared" si="809"/>
        <v>0</v>
      </c>
      <c r="CK207" s="325">
        <f t="shared" si="810"/>
        <v>0</v>
      </c>
      <c r="CL207" s="331">
        <f t="shared" si="811"/>
        <v>0</v>
      </c>
      <c r="CM207" s="331">
        <f t="shared" si="812"/>
        <v>0</v>
      </c>
      <c r="CN207" s="331">
        <f t="shared" si="813"/>
        <v>0</v>
      </c>
      <c r="CO207" s="331">
        <f t="shared" si="814"/>
        <v>0</v>
      </c>
      <c r="CP207" s="331">
        <f t="shared" si="815"/>
        <v>0</v>
      </c>
      <c r="CQ207" s="331">
        <f t="shared" si="816"/>
        <v>0</v>
      </c>
      <c r="CR207" s="331">
        <f t="shared" si="817"/>
        <v>0</v>
      </c>
      <c r="CS207" s="331">
        <f t="shared" si="818"/>
        <v>0</v>
      </c>
      <c r="CT207" s="331">
        <f t="shared" si="819"/>
        <v>0</v>
      </c>
      <c r="CU207" s="331">
        <f t="shared" si="820"/>
        <v>0</v>
      </c>
      <c r="CV207" s="331">
        <f t="shared" si="821"/>
        <v>0</v>
      </c>
      <c r="CW207" s="331">
        <f t="shared" si="822"/>
        <v>0</v>
      </c>
      <c r="CX207" s="331">
        <f t="shared" si="823"/>
        <v>0</v>
      </c>
      <c r="CY207" s="331">
        <f t="shared" si="824"/>
        <v>0</v>
      </c>
      <c r="CZ207" s="331">
        <f t="shared" si="825"/>
        <v>0</v>
      </c>
      <c r="DA207" s="329"/>
      <c r="DB207" s="325"/>
      <c r="DC207" s="325">
        <f t="shared" si="726"/>
        <v>0</v>
      </c>
      <c r="DD207" s="325">
        <v>109</v>
      </c>
      <c r="DE207" s="330" t="e">
        <f t="shared" si="727"/>
        <v>#N/A</v>
      </c>
      <c r="DF207" s="330" t="e">
        <f t="shared" si="728"/>
        <v>#N/A</v>
      </c>
      <c r="DG207" s="330" t="e">
        <f t="shared" si="729"/>
        <v>#N/A</v>
      </c>
      <c r="DH207" s="330" t="e">
        <f t="shared" si="730"/>
        <v>#N/A</v>
      </c>
      <c r="DI207" s="330" t="e">
        <f t="shared" si="731"/>
        <v>#N/A</v>
      </c>
      <c r="DJ207" s="330"/>
      <c r="DK207" s="331">
        <f t="shared" si="826"/>
        <v>0</v>
      </c>
      <c r="DL207" s="325" t="e">
        <f t="shared" si="827"/>
        <v>#N/A</v>
      </c>
      <c r="DM207" s="325">
        <f t="shared" si="828"/>
        <v>0</v>
      </c>
      <c r="DN207" s="325">
        <f t="shared" si="829"/>
        <v>1</v>
      </c>
      <c r="DO207" s="334">
        <f t="shared" si="732"/>
        <v>2768.6</v>
      </c>
      <c r="DP207" s="325">
        <f t="shared" si="830"/>
        <v>0</v>
      </c>
      <c r="DQ207" s="325">
        <f t="shared" si="831"/>
        <v>0</v>
      </c>
      <c r="DR207" s="325">
        <f t="shared" si="832"/>
        <v>0</v>
      </c>
      <c r="DS207" s="325">
        <f t="shared" si="833"/>
        <v>0</v>
      </c>
      <c r="DT207" s="325">
        <f t="shared" si="834"/>
        <v>0</v>
      </c>
      <c r="DU207" s="331">
        <f t="shared" si="835"/>
        <v>0</v>
      </c>
      <c r="DV207" s="331">
        <f t="shared" si="836"/>
        <v>0</v>
      </c>
      <c r="DW207" s="331">
        <f t="shared" si="837"/>
        <v>0</v>
      </c>
      <c r="DX207" s="331">
        <f t="shared" si="838"/>
        <v>0</v>
      </c>
      <c r="DY207" s="331">
        <f t="shared" si="839"/>
        <v>0</v>
      </c>
      <c r="DZ207" s="331">
        <f t="shared" si="840"/>
        <v>0</v>
      </c>
      <c r="EA207" s="331">
        <f t="shared" si="841"/>
        <v>0</v>
      </c>
      <c r="EB207" s="331">
        <f t="shared" si="842"/>
        <v>0</v>
      </c>
      <c r="EC207" s="331">
        <f t="shared" si="843"/>
        <v>0</v>
      </c>
      <c r="ED207" s="331">
        <f t="shared" si="844"/>
        <v>0</v>
      </c>
      <c r="EE207" s="331">
        <f t="shared" si="845"/>
        <v>0</v>
      </c>
      <c r="EF207" s="331">
        <f t="shared" si="846"/>
        <v>0</v>
      </c>
      <c r="EG207" s="331">
        <f t="shared" si="847"/>
        <v>0</v>
      </c>
      <c r="EH207" s="331">
        <f t="shared" si="848"/>
        <v>0</v>
      </c>
      <c r="EI207" s="331">
        <f t="shared" si="849"/>
        <v>0</v>
      </c>
      <c r="EJ207" s="329"/>
      <c r="EK207" s="325"/>
      <c r="EL207" s="325">
        <f t="shared" si="733"/>
        <v>0</v>
      </c>
      <c r="EM207" s="325">
        <v>109</v>
      </c>
      <c r="EN207" s="330" t="e">
        <f t="shared" si="734"/>
        <v>#N/A</v>
      </c>
      <c r="EO207" s="330" t="e">
        <f t="shared" si="735"/>
        <v>#N/A</v>
      </c>
      <c r="EP207" s="330" t="e">
        <f t="shared" si="736"/>
        <v>#N/A</v>
      </c>
      <c r="EQ207" s="330" t="e">
        <f t="shared" si="737"/>
        <v>#N/A</v>
      </c>
      <c r="ER207" s="330" t="e">
        <f t="shared" si="738"/>
        <v>#N/A</v>
      </c>
      <c r="ES207" s="330"/>
      <c r="ET207" s="331">
        <f t="shared" si="850"/>
        <v>0</v>
      </c>
      <c r="EU207" s="325" t="e">
        <f t="shared" si="851"/>
        <v>#N/A</v>
      </c>
      <c r="EV207" s="325">
        <f t="shared" si="852"/>
        <v>0</v>
      </c>
      <c r="EW207" s="325">
        <f t="shared" si="853"/>
        <v>1</v>
      </c>
      <c r="EX207" s="334">
        <f t="shared" si="739"/>
        <v>2768.6</v>
      </c>
      <c r="EY207" s="325">
        <f t="shared" si="854"/>
        <v>0</v>
      </c>
      <c r="EZ207" s="325">
        <f t="shared" si="855"/>
        <v>0</v>
      </c>
      <c r="FA207" s="325">
        <f t="shared" si="856"/>
        <v>0</v>
      </c>
      <c r="FB207" s="325">
        <f t="shared" si="857"/>
        <v>0</v>
      </c>
      <c r="FC207" s="325">
        <f t="shared" si="858"/>
        <v>0</v>
      </c>
      <c r="FD207" s="331">
        <f t="shared" si="859"/>
        <v>0</v>
      </c>
      <c r="FE207" s="331">
        <f t="shared" si="860"/>
        <v>0</v>
      </c>
      <c r="FF207" s="331">
        <f t="shared" si="861"/>
        <v>0</v>
      </c>
      <c r="FG207" s="331">
        <f t="shared" si="862"/>
        <v>0</v>
      </c>
      <c r="FH207" s="331">
        <f t="shared" si="863"/>
        <v>0</v>
      </c>
      <c r="FI207" s="331">
        <f t="shared" si="864"/>
        <v>0</v>
      </c>
      <c r="FJ207" s="331">
        <f t="shared" si="865"/>
        <v>0</v>
      </c>
      <c r="FK207" s="331">
        <f t="shared" si="866"/>
        <v>0</v>
      </c>
      <c r="FL207" s="331">
        <f t="shared" si="867"/>
        <v>0</v>
      </c>
      <c r="FM207" s="331">
        <f t="shared" si="868"/>
        <v>0</v>
      </c>
      <c r="FN207" s="331">
        <f t="shared" si="869"/>
        <v>0</v>
      </c>
      <c r="FO207" s="331">
        <f t="shared" si="870"/>
        <v>0</v>
      </c>
      <c r="FP207" s="331">
        <f t="shared" si="871"/>
        <v>0</v>
      </c>
      <c r="FQ207" s="331">
        <f t="shared" si="872"/>
        <v>0</v>
      </c>
      <c r="FR207" s="331">
        <f t="shared" si="873"/>
        <v>0</v>
      </c>
      <c r="FS207" s="329"/>
      <c r="FT207" s="325"/>
      <c r="FU207" s="325">
        <f t="shared" si="740"/>
        <v>0</v>
      </c>
      <c r="FV207" s="325">
        <v>109</v>
      </c>
      <c r="FW207" s="330" t="e">
        <f t="shared" si="741"/>
        <v>#N/A</v>
      </c>
      <c r="FX207" s="330" t="e">
        <f t="shared" si="742"/>
        <v>#N/A</v>
      </c>
      <c r="FY207" s="330" t="e">
        <f t="shared" si="743"/>
        <v>#N/A</v>
      </c>
      <c r="FZ207" s="330" t="e">
        <f t="shared" si="744"/>
        <v>#N/A</v>
      </c>
      <c r="GA207" s="330" t="e">
        <f t="shared" si="745"/>
        <v>#N/A</v>
      </c>
      <c r="GB207" s="330"/>
      <c r="GC207" s="331">
        <f t="shared" si="874"/>
        <v>0</v>
      </c>
      <c r="GD207" s="325" t="e">
        <f t="shared" si="875"/>
        <v>#N/A</v>
      </c>
      <c r="GE207" s="325">
        <f t="shared" si="876"/>
        <v>0</v>
      </c>
      <c r="GF207" s="325">
        <f t="shared" si="877"/>
        <v>1</v>
      </c>
      <c r="GG207" s="334">
        <f t="shared" si="746"/>
        <v>2768.6</v>
      </c>
      <c r="GH207" s="325">
        <f t="shared" si="878"/>
        <v>0</v>
      </c>
      <c r="GI207" s="325">
        <f t="shared" si="879"/>
        <v>0</v>
      </c>
      <c r="GJ207" s="325">
        <f t="shared" si="880"/>
        <v>0</v>
      </c>
      <c r="GK207" s="325">
        <f t="shared" si="881"/>
        <v>0</v>
      </c>
      <c r="GL207" s="325">
        <f t="shared" si="882"/>
        <v>0</v>
      </c>
      <c r="GM207" s="331">
        <f t="shared" si="883"/>
        <v>0</v>
      </c>
      <c r="GN207" s="331">
        <f t="shared" si="884"/>
        <v>0</v>
      </c>
      <c r="GO207" s="331">
        <f t="shared" si="885"/>
        <v>0</v>
      </c>
      <c r="GP207" s="331">
        <f t="shared" si="886"/>
        <v>0</v>
      </c>
      <c r="GQ207" s="331">
        <f t="shared" si="887"/>
        <v>0</v>
      </c>
      <c r="GR207" s="331">
        <f t="shared" si="888"/>
        <v>0</v>
      </c>
      <c r="GS207" s="331">
        <f t="shared" si="889"/>
        <v>0</v>
      </c>
      <c r="GT207" s="331">
        <f t="shared" si="890"/>
        <v>0</v>
      </c>
      <c r="GU207" s="331">
        <f t="shared" si="891"/>
        <v>0</v>
      </c>
      <c r="GV207" s="331">
        <f t="shared" si="892"/>
        <v>0</v>
      </c>
      <c r="GW207" s="331">
        <f t="shared" si="893"/>
        <v>0</v>
      </c>
      <c r="GX207" s="331">
        <f t="shared" si="894"/>
        <v>0</v>
      </c>
      <c r="GY207" s="331">
        <f t="shared" si="895"/>
        <v>0</v>
      </c>
      <c r="GZ207" s="331">
        <f t="shared" si="896"/>
        <v>0</v>
      </c>
      <c r="HA207" s="331">
        <f t="shared" si="897"/>
        <v>0</v>
      </c>
      <c r="HB207" s="329"/>
      <c r="HC207" s="325"/>
      <c r="HD207" s="325">
        <f t="shared" si="747"/>
        <v>0</v>
      </c>
      <c r="HE207" s="325">
        <v>109</v>
      </c>
      <c r="HF207" s="330" t="e">
        <f t="shared" si="748"/>
        <v>#N/A</v>
      </c>
      <c r="HG207" s="330" t="e">
        <f t="shared" si="749"/>
        <v>#N/A</v>
      </c>
      <c r="HH207" s="330" t="e">
        <f t="shared" si="750"/>
        <v>#N/A</v>
      </c>
      <c r="HI207" s="330" t="e">
        <f t="shared" si="751"/>
        <v>#N/A</v>
      </c>
      <c r="HJ207" s="330" t="e">
        <f t="shared" si="752"/>
        <v>#N/A</v>
      </c>
      <c r="HK207" s="330"/>
      <c r="HL207" s="331">
        <f t="shared" si="898"/>
        <v>0</v>
      </c>
      <c r="HM207" s="325" t="e">
        <f t="shared" si="899"/>
        <v>#N/A</v>
      </c>
      <c r="HN207" s="325">
        <f t="shared" si="900"/>
        <v>0</v>
      </c>
      <c r="HO207" s="325">
        <f t="shared" si="901"/>
        <v>1</v>
      </c>
      <c r="HP207" s="334">
        <f t="shared" si="753"/>
        <v>2768.6</v>
      </c>
      <c r="HQ207" s="325">
        <f t="shared" si="902"/>
        <v>0</v>
      </c>
      <c r="HR207" s="325">
        <f t="shared" si="903"/>
        <v>0</v>
      </c>
      <c r="HS207" s="325">
        <f t="shared" si="904"/>
        <v>0</v>
      </c>
      <c r="HT207" s="325">
        <f t="shared" si="905"/>
        <v>0</v>
      </c>
      <c r="HU207" s="325">
        <f t="shared" si="906"/>
        <v>0</v>
      </c>
      <c r="HV207" s="331">
        <f t="shared" si="907"/>
        <v>0</v>
      </c>
      <c r="HW207" s="331">
        <f t="shared" si="908"/>
        <v>0</v>
      </c>
      <c r="HX207" s="331">
        <f t="shared" si="909"/>
        <v>0</v>
      </c>
      <c r="HY207" s="331">
        <f t="shared" si="910"/>
        <v>0</v>
      </c>
      <c r="HZ207" s="331">
        <f t="shared" si="911"/>
        <v>0</v>
      </c>
      <c r="IA207" s="331">
        <f t="shared" si="912"/>
        <v>0</v>
      </c>
      <c r="IB207" s="331">
        <f t="shared" si="913"/>
        <v>0</v>
      </c>
      <c r="IC207" s="331">
        <f t="shared" si="914"/>
        <v>0</v>
      </c>
      <c r="ID207" s="331">
        <f t="shared" si="915"/>
        <v>0</v>
      </c>
      <c r="IE207" s="331">
        <f t="shared" si="916"/>
        <v>0</v>
      </c>
      <c r="IF207" s="331">
        <f t="shared" si="917"/>
        <v>0</v>
      </c>
      <c r="IG207" s="331">
        <f t="shared" si="918"/>
        <v>0</v>
      </c>
      <c r="IH207" s="331">
        <f t="shared" si="919"/>
        <v>0</v>
      </c>
      <c r="II207" s="331">
        <f t="shared" si="920"/>
        <v>0</v>
      </c>
      <c r="IJ207" s="331">
        <f t="shared" si="921"/>
        <v>0</v>
      </c>
      <c r="IK207" s="329"/>
    </row>
    <row r="208" spans="2:245" x14ac:dyDescent="0.3">
      <c r="B208" s="325">
        <f t="shared" si="706"/>
        <v>0</v>
      </c>
      <c r="C208" s="325">
        <v>110</v>
      </c>
      <c r="D208" s="330" t="e">
        <f t="shared" si="707"/>
        <v>#N/A</v>
      </c>
      <c r="E208" s="330" t="e">
        <f t="shared" si="708"/>
        <v>#N/A</v>
      </c>
      <c r="F208" s="330" t="e">
        <f t="shared" si="709"/>
        <v>#N/A</v>
      </c>
      <c r="G208" s="386" t="e">
        <f t="shared" si="537"/>
        <v>#N/A</v>
      </c>
      <c r="H208" s="386" t="e">
        <f t="shared" si="710"/>
        <v>#N/A</v>
      </c>
      <c r="I208" s="330"/>
      <c r="J208" s="331">
        <f t="shared" si="754"/>
        <v>0</v>
      </c>
      <c r="K208" s="325" t="e">
        <f t="shared" si="755"/>
        <v>#N/A</v>
      </c>
      <c r="L208" s="325">
        <f t="shared" si="756"/>
        <v>0</v>
      </c>
      <c r="M208" s="325">
        <f t="shared" si="757"/>
        <v>1</v>
      </c>
      <c r="N208" s="334">
        <f t="shared" si="711"/>
        <v>2794</v>
      </c>
      <c r="O208" s="325">
        <f t="shared" si="758"/>
        <v>0</v>
      </c>
      <c r="P208" s="325">
        <f t="shared" si="759"/>
        <v>0</v>
      </c>
      <c r="Q208" s="325">
        <f t="shared" si="760"/>
        <v>0</v>
      </c>
      <c r="R208" s="325">
        <f t="shared" si="761"/>
        <v>0</v>
      </c>
      <c r="S208" s="325">
        <f t="shared" si="762"/>
        <v>0</v>
      </c>
      <c r="T208" s="331">
        <f t="shared" si="763"/>
        <v>0</v>
      </c>
      <c r="U208" s="331">
        <f t="shared" si="764"/>
        <v>0</v>
      </c>
      <c r="V208" s="331">
        <f t="shared" si="765"/>
        <v>0</v>
      </c>
      <c r="W208" s="331">
        <f t="shared" si="766"/>
        <v>0</v>
      </c>
      <c r="X208" s="331">
        <f t="shared" si="767"/>
        <v>0</v>
      </c>
      <c r="Y208" s="331">
        <f t="shared" si="768"/>
        <v>0</v>
      </c>
      <c r="Z208" s="331">
        <f t="shared" si="769"/>
        <v>0</v>
      </c>
      <c r="AA208" s="331">
        <f t="shared" si="770"/>
        <v>0</v>
      </c>
      <c r="AB208" s="331">
        <f t="shared" si="771"/>
        <v>0</v>
      </c>
      <c r="AC208" s="331">
        <f t="shared" si="772"/>
        <v>0</v>
      </c>
      <c r="AD208" s="331">
        <f t="shared" si="773"/>
        <v>0</v>
      </c>
      <c r="AE208" s="331">
        <f t="shared" si="774"/>
        <v>0</v>
      </c>
      <c r="AF208" s="331">
        <f t="shared" si="775"/>
        <v>0</v>
      </c>
      <c r="AG208" s="331">
        <f t="shared" si="776"/>
        <v>0</v>
      </c>
      <c r="AH208" s="331">
        <f t="shared" si="777"/>
        <v>0</v>
      </c>
      <c r="AI208" s="329"/>
      <c r="AJ208" s="325"/>
      <c r="AK208" s="325">
        <f t="shared" si="712"/>
        <v>0</v>
      </c>
      <c r="AL208" s="325">
        <v>110</v>
      </c>
      <c r="AM208" s="330" t="e">
        <f t="shared" si="713"/>
        <v>#N/A</v>
      </c>
      <c r="AN208" s="330" t="e">
        <f t="shared" si="714"/>
        <v>#N/A</v>
      </c>
      <c r="AO208" s="330" t="e">
        <f t="shared" si="715"/>
        <v>#N/A</v>
      </c>
      <c r="AP208" s="330" t="e">
        <f t="shared" si="716"/>
        <v>#N/A</v>
      </c>
      <c r="AQ208" s="330" t="e">
        <f t="shared" si="717"/>
        <v>#N/A</v>
      </c>
      <c r="AR208" s="330"/>
      <c r="AS208" s="331">
        <f t="shared" si="778"/>
        <v>0</v>
      </c>
      <c r="AT208" s="325" t="e">
        <f t="shared" si="779"/>
        <v>#N/A</v>
      </c>
      <c r="AU208" s="325">
        <f t="shared" si="780"/>
        <v>0</v>
      </c>
      <c r="AV208" s="325">
        <f t="shared" si="781"/>
        <v>1</v>
      </c>
      <c r="AW208" s="334">
        <f t="shared" si="718"/>
        <v>2794</v>
      </c>
      <c r="AX208" s="325">
        <f t="shared" si="782"/>
        <v>0</v>
      </c>
      <c r="AY208" s="325">
        <f t="shared" si="783"/>
        <v>0</v>
      </c>
      <c r="AZ208" s="325">
        <f t="shared" si="784"/>
        <v>0</v>
      </c>
      <c r="BA208" s="325">
        <f t="shared" si="785"/>
        <v>0</v>
      </c>
      <c r="BB208" s="325">
        <f t="shared" si="786"/>
        <v>0</v>
      </c>
      <c r="BC208" s="331">
        <f t="shared" si="787"/>
        <v>0</v>
      </c>
      <c r="BD208" s="331">
        <f t="shared" si="788"/>
        <v>0</v>
      </c>
      <c r="BE208" s="331">
        <f t="shared" si="789"/>
        <v>0</v>
      </c>
      <c r="BF208" s="331">
        <f t="shared" si="790"/>
        <v>0</v>
      </c>
      <c r="BG208" s="331">
        <f t="shared" si="791"/>
        <v>0</v>
      </c>
      <c r="BH208" s="331">
        <f t="shared" si="792"/>
        <v>0</v>
      </c>
      <c r="BI208" s="331">
        <f t="shared" si="793"/>
        <v>0</v>
      </c>
      <c r="BJ208" s="331">
        <f t="shared" si="794"/>
        <v>0</v>
      </c>
      <c r="BK208" s="331">
        <f t="shared" si="795"/>
        <v>0</v>
      </c>
      <c r="BL208" s="331">
        <f t="shared" si="796"/>
        <v>0</v>
      </c>
      <c r="BM208" s="331">
        <f t="shared" si="797"/>
        <v>0</v>
      </c>
      <c r="BN208" s="331">
        <f t="shared" si="798"/>
        <v>0</v>
      </c>
      <c r="BO208" s="331">
        <f t="shared" si="799"/>
        <v>0</v>
      </c>
      <c r="BP208" s="331">
        <f t="shared" si="800"/>
        <v>0</v>
      </c>
      <c r="BQ208" s="331">
        <f t="shared" si="801"/>
        <v>0</v>
      </c>
      <c r="BR208" s="329"/>
      <c r="BS208" s="325"/>
      <c r="BT208" s="325">
        <f t="shared" si="719"/>
        <v>0</v>
      </c>
      <c r="BU208" s="325">
        <v>110</v>
      </c>
      <c r="BV208" s="330" t="e">
        <f t="shared" si="720"/>
        <v>#N/A</v>
      </c>
      <c r="BW208" s="330" t="e">
        <f t="shared" si="721"/>
        <v>#N/A</v>
      </c>
      <c r="BX208" s="330" t="e">
        <f t="shared" si="722"/>
        <v>#N/A</v>
      </c>
      <c r="BY208" s="330" t="e">
        <f t="shared" si="723"/>
        <v>#N/A</v>
      </c>
      <c r="BZ208" s="330" t="e">
        <f t="shared" si="724"/>
        <v>#N/A</v>
      </c>
      <c r="CA208" s="330"/>
      <c r="CB208" s="331">
        <f t="shared" si="802"/>
        <v>0</v>
      </c>
      <c r="CC208" s="325" t="e">
        <f t="shared" si="803"/>
        <v>#N/A</v>
      </c>
      <c r="CD208" s="325">
        <f t="shared" si="804"/>
        <v>0</v>
      </c>
      <c r="CE208" s="325">
        <f t="shared" si="805"/>
        <v>1</v>
      </c>
      <c r="CF208" s="334">
        <f t="shared" si="725"/>
        <v>2794</v>
      </c>
      <c r="CG208" s="325">
        <f t="shared" si="806"/>
        <v>0</v>
      </c>
      <c r="CH208" s="325">
        <f t="shared" si="807"/>
        <v>0</v>
      </c>
      <c r="CI208" s="325">
        <f t="shared" si="808"/>
        <v>0</v>
      </c>
      <c r="CJ208" s="325">
        <f t="shared" si="809"/>
        <v>0</v>
      </c>
      <c r="CK208" s="325">
        <f t="shared" si="810"/>
        <v>0</v>
      </c>
      <c r="CL208" s="331">
        <f t="shared" si="811"/>
        <v>0</v>
      </c>
      <c r="CM208" s="331">
        <f t="shared" si="812"/>
        <v>0</v>
      </c>
      <c r="CN208" s="331">
        <f t="shared" si="813"/>
        <v>0</v>
      </c>
      <c r="CO208" s="331">
        <f t="shared" si="814"/>
        <v>0</v>
      </c>
      <c r="CP208" s="331">
        <f t="shared" si="815"/>
        <v>0</v>
      </c>
      <c r="CQ208" s="331">
        <f t="shared" si="816"/>
        <v>0</v>
      </c>
      <c r="CR208" s="331">
        <f t="shared" si="817"/>
        <v>0</v>
      </c>
      <c r="CS208" s="331">
        <f t="shared" si="818"/>
        <v>0</v>
      </c>
      <c r="CT208" s="331">
        <f t="shared" si="819"/>
        <v>0</v>
      </c>
      <c r="CU208" s="331">
        <f t="shared" si="820"/>
        <v>0</v>
      </c>
      <c r="CV208" s="331">
        <f t="shared" si="821"/>
        <v>0</v>
      </c>
      <c r="CW208" s="331">
        <f t="shared" si="822"/>
        <v>0</v>
      </c>
      <c r="CX208" s="331">
        <f t="shared" si="823"/>
        <v>0</v>
      </c>
      <c r="CY208" s="331">
        <f t="shared" si="824"/>
        <v>0</v>
      </c>
      <c r="CZ208" s="331">
        <f t="shared" si="825"/>
        <v>0</v>
      </c>
      <c r="DA208" s="329"/>
      <c r="DB208" s="325"/>
      <c r="DC208" s="325">
        <f t="shared" si="726"/>
        <v>0</v>
      </c>
      <c r="DD208" s="325">
        <v>110</v>
      </c>
      <c r="DE208" s="330" t="e">
        <f t="shared" si="727"/>
        <v>#N/A</v>
      </c>
      <c r="DF208" s="330" t="e">
        <f t="shared" si="728"/>
        <v>#N/A</v>
      </c>
      <c r="DG208" s="330" t="e">
        <f t="shared" si="729"/>
        <v>#N/A</v>
      </c>
      <c r="DH208" s="330" t="e">
        <f t="shared" si="730"/>
        <v>#N/A</v>
      </c>
      <c r="DI208" s="330" t="e">
        <f t="shared" si="731"/>
        <v>#N/A</v>
      </c>
      <c r="DJ208" s="330"/>
      <c r="DK208" s="331">
        <f t="shared" si="826"/>
        <v>0</v>
      </c>
      <c r="DL208" s="325" t="e">
        <f t="shared" si="827"/>
        <v>#N/A</v>
      </c>
      <c r="DM208" s="325">
        <f t="shared" si="828"/>
        <v>0</v>
      </c>
      <c r="DN208" s="325">
        <f t="shared" si="829"/>
        <v>1</v>
      </c>
      <c r="DO208" s="334">
        <f t="shared" si="732"/>
        <v>2794</v>
      </c>
      <c r="DP208" s="325">
        <f t="shared" si="830"/>
        <v>0</v>
      </c>
      <c r="DQ208" s="325">
        <f t="shared" si="831"/>
        <v>0</v>
      </c>
      <c r="DR208" s="325">
        <f t="shared" si="832"/>
        <v>0</v>
      </c>
      <c r="DS208" s="325">
        <f t="shared" si="833"/>
        <v>0</v>
      </c>
      <c r="DT208" s="325">
        <f t="shared" si="834"/>
        <v>0</v>
      </c>
      <c r="DU208" s="331">
        <f t="shared" si="835"/>
        <v>0</v>
      </c>
      <c r="DV208" s="331">
        <f t="shared" si="836"/>
        <v>0</v>
      </c>
      <c r="DW208" s="331">
        <f t="shared" si="837"/>
        <v>0</v>
      </c>
      <c r="DX208" s="331">
        <f t="shared" si="838"/>
        <v>0</v>
      </c>
      <c r="DY208" s="331">
        <f t="shared" si="839"/>
        <v>0</v>
      </c>
      <c r="DZ208" s="331">
        <f t="shared" si="840"/>
        <v>0</v>
      </c>
      <c r="EA208" s="331">
        <f t="shared" si="841"/>
        <v>0</v>
      </c>
      <c r="EB208" s="331">
        <f t="shared" si="842"/>
        <v>0</v>
      </c>
      <c r="EC208" s="331">
        <f t="shared" si="843"/>
        <v>0</v>
      </c>
      <c r="ED208" s="331">
        <f t="shared" si="844"/>
        <v>0</v>
      </c>
      <c r="EE208" s="331">
        <f t="shared" si="845"/>
        <v>0</v>
      </c>
      <c r="EF208" s="331">
        <f t="shared" si="846"/>
        <v>0</v>
      </c>
      <c r="EG208" s="331">
        <f t="shared" si="847"/>
        <v>0</v>
      </c>
      <c r="EH208" s="331">
        <f t="shared" si="848"/>
        <v>0</v>
      </c>
      <c r="EI208" s="331">
        <f t="shared" si="849"/>
        <v>0</v>
      </c>
      <c r="EJ208" s="329"/>
      <c r="EK208" s="325"/>
      <c r="EL208" s="325">
        <f t="shared" si="733"/>
        <v>0</v>
      </c>
      <c r="EM208" s="325">
        <v>110</v>
      </c>
      <c r="EN208" s="330" t="e">
        <f t="shared" si="734"/>
        <v>#N/A</v>
      </c>
      <c r="EO208" s="330" t="e">
        <f t="shared" si="735"/>
        <v>#N/A</v>
      </c>
      <c r="EP208" s="330" t="e">
        <f t="shared" si="736"/>
        <v>#N/A</v>
      </c>
      <c r="EQ208" s="330" t="e">
        <f t="shared" si="737"/>
        <v>#N/A</v>
      </c>
      <c r="ER208" s="330" t="e">
        <f t="shared" si="738"/>
        <v>#N/A</v>
      </c>
      <c r="ES208" s="330"/>
      <c r="ET208" s="331">
        <f t="shared" si="850"/>
        <v>0</v>
      </c>
      <c r="EU208" s="325" t="e">
        <f t="shared" si="851"/>
        <v>#N/A</v>
      </c>
      <c r="EV208" s="325">
        <f t="shared" si="852"/>
        <v>0</v>
      </c>
      <c r="EW208" s="325">
        <f t="shared" si="853"/>
        <v>1</v>
      </c>
      <c r="EX208" s="334">
        <f t="shared" si="739"/>
        <v>2794</v>
      </c>
      <c r="EY208" s="325">
        <f t="shared" si="854"/>
        <v>0</v>
      </c>
      <c r="EZ208" s="325">
        <f t="shared" si="855"/>
        <v>0</v>
      </c>
      <c r="FA208" s="325">
        <f t="shared" si="856"/>
        <v>0</v>
      </c>
      <c r="FB208" s="325">
        <f t="shared" si="857"/>
        <v>0</v>
      </c>
      <c r="FC208" s="325">
        <f t="shared" si="858"/>
        <v>0</v>
      </c>
      <c r="FD208" s="331">
        <f t="shared" si="859"/>
        <v>0</v>
      </c>
      <c r="FE208" s="331">
        <f t="shared" si="860"/>
        <v>0</v>
      </c>
      <c r="FF208" s="331">
        <f t="shared" si="861"/>
        <v>0</v>
      </c>
      <c r="FG208" s="331">
        <f t="shared" si="862"/>
        <v>0</v>
      </c>
      <c r="FH208" s="331">
        <f t="shared" si="863"/>
        <v>0</v>
      </c>
      <c r="FI208" s="331">
        <f t="shared" si="864"/>
        <v>0</v>
      </c>
      <c r="FJ208" s="331">
        <f t="shared" si="865"/>
        <v>0</v>
      </c>
      <c r="FK208" s="331">
        <f t="shared" si="866"/>
        <v>0</v>
      </c>
      <c r="FL208" s="331">
        <f t="shared" si="867"/>
        <v>0</v>
      </c>
      <c r="FM208" s="331">
        <f t="shared" si="868"/>
        <v>0</v>
      </c>
      <c r="FN208" s="331">
        <f t="shared" si="869"/>
        <v>0</v>
      </c>
      <c r="FO208" s="331">
        <f t="shared" si="870"/>
        <v>0</v>
      </c>
      <c r="FP208" s="331">
        <f t="shared" si="871"/>
        <v>0</v>
      </c>
      <c r="FQ208" s="331">
        <f t="shared" si="872"/>
        <v>0</v>
      </c>
      <c r="FR208" s="331">
        <f t="shared" si="873"/>
        <v>0</v>
      </c>
      <c r="FS208" s="329"/>
      <c r="FT208" s="325"/>
      <c r="FU208" s="325">
        <f t="shared" si="740"/>
        <v>0</v>
      </c>
      <c r="FV208" s="325">
        <v>110</v>
      </c>
      <c r="FW208" s="330" t="e">
        <f t="shared" si="741"/>
        <v>#N/A</v>
      </c>
      <c r="FX208" s="330" t="e">
        <f t="shared" si="742"/>
        <v>#N/A</v>
      </c>
      <c r="FY208" s="330" t="e">
        <f t="shared" si="743"/>
        <v>#N/A</v>
      </c>
      <c r="FZ208" s="330" t="e">
        <f t="shared" si="744"/>
        <v>#N/A</v>
      </c>
      <c r="GA208" s="330" t="e">
        <f t="shared" si="745"/>
        <v>#N/A</v>
      </c>
      <c r="GB208" s="330"/>
      <c r="GC208" s="331">
        <f t="shared" si="874"/>
        <v>0</v>
      </c>
      <c r="GD208" s="325" t="e">
        <f t="shared" si="875"/>
        <v>#N/A</v>
      </c>
      <c r="GE208" s="325">
        <f t="shared" si="876"/>
        <v>0</v>
      </c>
      <c r="GF208" s="325">
        <f t="shared" si="877"/>
        <v>1</v>
      </c>
      <c r="GG208" s="334">
        <f t="shared" si="746"/>
        <v>2794</v>
      </c>
      <c r="GH208" s="325">
        <f t="shared" si="878"/>
        <v>0</v>
      </c>
      <c r="GI208" s="325">
        <f t="shared" si="879"/>
        <v>0</v>
      </c>
      <c r="GJ208" s="325">
        <f t="shared" si="880"/>
        <v>0</v>
      </c>
      <c r="GK208" s="325">
        <f t="shared" si="881"/>
        <v>0</v>
      </c>
      <c r="GL208" s="325">
        <f t="shared" si="882"/>
        <v>0</v>
      </c>
      <c r="GM208" s="331">
        <f t="shared" si="883"/>
        <v>0</v>
      </c>
      <c r="GN208" s="331">
        <f t="shared" si="884"/>
        <v>0</v>
      </c>
      <c r="GO208" s="331">
        <f t="shared" si="885"/>
        <v>0</v>
      </c>
      <c r="GP208" s="331">
        <f t="shared" si="886"/>
        <v>0</v>
      </c>
      <c r="GQ208" s="331">
        <f t="shared" si="887"/>
        <v>0</v>
      </c>
      <c r="GR208" s="331">
        <f t="shared" si="888"/>
        <v>0</v>
      </c>
      <c r="GS208" s="331">
        <f t="shared" si="889"/>
        <v>0</v>
      </c>
      <c r="GT208" s="331">
        <f t="shared" si="890"/>
        <v>0</v>
      </c>
      <c r="GU208" s="331">
        <f t="shared" si="891"/>
        <v>0</v>
      </c>
      <c r="GV208" s="331">
        <f t="shared" si="892"/>
        <v>0</v>
      </c>
      <c r="GW208" s="331">
        <f t="shared" si="893"/>
        <v>0</v>
      </c>
      <c r="GX208" s="331">
        <f t="shared" si="894"/>
        <v>0</v>
      </c>
      <c r="GY208" s="331">
        <f t="shared" si="895"/>
        <v>0</v>
      </c>
      <c r="GZ208" s="331">
        <f t="shared" si="896"/>
        <v>0</v>
      </c>
      <c r="HA208" s="331">
        <f t="shared" si="897"/>
        <v>0</v>
      </c>
      <c r="HB208" s="329"/>
      <c r="HC208" s="325"/>
      <c r="HD208" s="325">
        <f t="shared" si="747"/>
        <v>0</v>
      </c>
      <c r="HE208" s="325">
        <v>110</v>
      </c>
      <c r="HF208" s="330" t="e">
        <f t="shared" si="748"/>
        <v>#N/A</v>
      </c>
      <c r="HG208" s="330" t="e">
        <f t="shared" si="749"/>
        <v>#N/A</v>
      </c>
      <c r="HH208" s="330" t="e">
        <f t="shared" si="750"/>
        <v>#N/A</v>
      </c>
      <c r="HI208" s="330" t="e">
        <f t="shared" si="751"/>
        <v>#N/A</v>
      </c>
      <c r="HJ208" s="330" t="e">
        <f t="shared" si="752"/>
        <v>#N/A</v>
      </c>
      <c r="HK208" s="330"/>
      <c r="HL208" s="331">
        <f t="shared" si="898"/>
        <v>0</v>
      </c>
      <c r="HM208" s="325" t="e">
        <f t="shared" si="899"/>
        <v>#N/A</v>
      </c>
      <c r="HN208" s="325">
        <f t="shared" si="900"/>
        <v>0</v>
      </c>
      <c r="HO208" s="325">
        <f t="shared" si="901"/>
        <v>1</v>
      </c>
      <c r="HP208" s="334">
        <f t="shared" si="753"/>
        <v>2794</v>
      </c>
      <c r="HQ208" s="325">
        <f t="shared" si="902"/>
        <v>0</v>
      </c>
      <c r="HR208" s="325">
        <f t="shared" si="903"/>
        <v>0</v>
      </c>
      <c r="HS208" s="325">
        <f t="shared" si="904"/>
        <v>0</v>
      </c>
      <c r="HT208" s="325">
        <f t="shared" si="905"/>
        <v>0</v>
      </c>
      <c r="HU208" s="325">
        <f t="shared" si="906"/>
        <v>0</v>
      </c>
      <c r="HV208" s="331">
        <f t="shared" si="907"/>
        <v>0</v>
      </c>
      <c r="HW208" s="331">
        <f t="shared" si="908"/>
        <v>0</v>
      </c>
      <c r="HX208" s="331">
        <f t="shared" si="909"/>
        <v>0</v>
      </c>
      <c r="HY208" s="331">
        <f t="shared" si="910"/>
        <v>0</v>
      </c>
      <c r="HZ208" s="331">
        <f t="shared" si="911"/>
        <v>0</v>
      </c>
      <c r="IA208" s="331">
        <f t="shared" si="912"/>
        <v>0</v>
      </c>
      <c r="IB208" s="331">
        <f t="shared" si="913"/>
        <v>0</v>
      </c>
      <c r="IC208" s="331">
        <f t="shared" si="914"/>
        <v>0</v>
      </c>
      <c r="ID208" s="331">
        <f t="shared" si="915"/>
        <v>0</v>
      </c>
      <c r="IE208" s="331">
        <f t="shared" si="916"/>
        <v>0</v>
      </c>
      <c r="IF208" s="331">
        <f t="shared" si="917"/>
        <v>0</v>
      </c>
      <c r="IG208" s="331">
        <f t="shared" si="918"/>
        <v>0</v>
      </c>
      <c r="IH208" s="331">
        <f t="shared" si="919"/>
        <v>0</v>
      </c>
      <c r="II208" s="331">
        <f t="shared" si="920"/>
        <v>0</v>
      </c>
      <c r="IJ208" s="331">
        <f t="shared" si="921"/>
        <v>0</v>
      </c>
      <c r="IK208" s="329"/>
    </row>
    <row r="209" spans="2:245" x14ac:dyDescent="0.3">
      <c r="B209" s="325">
        <f t="shared" si="706"/>
        <v>0</v>
      </c>
      <c r="C209" s="325">
        <v>111</v>
      </c>
      <c r="D209" s="330" t="e">
        <f t="shared" si="707"/>
        <v>#N/A</v>
      </c>
      <c r="E209" s="330" t="e">
        <f t="shared" si="708"/>
        <v>#N/A</v>
      </c>
      <c r="F209" s="330" t="e">
        <f t="shared" si="709"/>
        <v>#N/A</v>
      </c>
      <c r="G209" s="386" t="e">
        <f t="shared" si="537"/>
        <v>#N/A</v>
      </c>
      <c r="H209" s="386" t="e">
        <f t="shared" si="710"/>
        <v>#N/A</v>
      </c>
      <c r="I209" s="330"/>
      <c r="J209" s="331">
        <f t="shared" si="754"/>
        <v>0</v>
      </c>
      <c r="K209" s="325" t="e">
        <f t="shared" si="755"/>
        <v>#N/A</v>
      </c>
      <c r="L209" s="325">
        <f t="shared" si="756"/>
        <v>0</v>
      </c>
      <c r="M209" s="325">
        <f t="shared" si="757"/>
        <v>1</v>
      </c>
      <c r="N209" s="334">
        <f t="shared" si="711"/>
        <v>2819.3999999999996</v>
      </c>
      <c r="O209" s="325">
        <f t="shared" si="758"/>
        <v>0</v>
      </c>
      <c r="P209" s="325">
        <f t="shared" si="759"/>
        <v>0</v>
      </c>
      <c r="Q209" s="325">
        <f t="shared" si="760"/>
        <v>0</v>
      </c>
      <c r="R209" s="325">
        <f t="shared" si="761"/>
        <v>0</v>
      </c>
      <c r="S209" s="325">
        <f t="shared" si="762"/>
        <v>0</v>
      </c>
      <c r="T209" s="331">
        <f t="shared" si="763"/>
        <v>0</v>
      </c>
      <c r="U209" s="331">
        <f t="shared" si="764"/>
        <v>0</v>
      </c>
      <c r="V209" s="331">
        <f t="shared" si="765"/>
        <v>0</v>
      </c>
      <c r="W209" s="331">
        <f t="shared" si="766"/>
        <v>0</v>
      </c>
      <c r="X209" s="331">
        <f t="shared" si="767"/>
        <v>0</v>
      </c>
      <c r="Y209" s="331">
        <f t="shared" si="768"/>
        <v>0</v>
      </c>
      <c r="Z209" s="331">
        <f t="shared" si="769"/>
        <v>0</v>
      </c>
      <c r="AA209" s="331">
        <f t="shared" si="770"/>
        <v>0</v>
      </c>
      <c r="AB209" s="331">
        <f t="shared" si="771"/>
        <v>0</v>
      </c>
      <c r="AC209" s="331">
        <f t="shared" si="772"/>
        <v>0</v>
      </c>
      <c r="AD209" s="331">
        <f t="shared" si="773"/>
        <v>0</v>
      </c>
      <c r="AE209" s="331">
        <f t="shared" si="774"/>
        <v>0</v>
      </c>
      <c r="AF209" s="331">
        <f t="shared" si="775"/>
        <v>0</v>
      </c>
      <c r="AG209" s="331">
        <f t="shared" si="776"/>
        <v>0</v>
      </c>
      <c r="AH209" s="331">
        <f t="shared" si="777"/>
        <v>0</v>
      </c>
      <c r="AI209" s="329"/>
      <c r="AJ209" s="325"/>
      <c r="AK209" s="325">
        <f t="shared" si="712"/>
        <v>0</v>
      </c>
      <c r="AL209" s="325">
        <v>111</v>
      </c>
      <c r="AM209" s="330" t="e">
        <f t="shared" si="713"/>
        <v>#N/A</v>
      </c>
      <c r="AN209" s="330" t="e">
        <f t="shared" si="714"/>
        <v>#N/A</v>
      </c>
      <c r="AO209" s="330" t="e">
        <f t="shared" si="715"/>
        <v>#N/A</v>
      </c>
      <c r="AP209" s="330" t="e">
        <f t="shared" si="716"/>
        <v>#N/A</v>
      </c>
      <c r="AQ209" s="330" t="e">
        <f t="shared" si="717"/>
        <v>#N/A</v>
      </c>
      <c r="AR209" s="330"/>
      <c r="AS209" s="331">
        <f t="shared" si="778"/>
        <v>0</v>
      </c>
      <c r="AT209" s="325" t="e">
        <f t="shared" si="779"/>
        <v>#N/A</v>
      </c>
      <c r="AU209" s="325">
        <f t="shared" si="780"/>
        <v>0</v>
      </c>
      <c r="AV209" s="325">
        <f t="shared" si="781"/>
        <v>1</v>
      </c>
      <c r="AW209" s="334">
        <f t="shared" si="718"/>
        <v>2819.3999999999996</v>
      </c>
      <c r="AX209" s="325">
        <f t="shared" si="782"/>
        <v>0</v>
      </c>
      <c r="AY209" s="325">
        <f t="shared" si="783"/>
        <v>0</v>
      </c>
      <c r="AZ209" s="325">
        <f t="shared" si="784"/>
        <v>0</v>
      </c>
      <c r="BA209" s="325">
        <f t="shared" si="785"/>
        <v>0</v>
      </c>
      <c r="BB209" s="325">
        <f t="shared" si="786"/>
        <v>0</v>
      </c>
      <c r="BC209" s="331">
        <f t="shared" si="787"/>
        <v>0</v>
      </c>
      <c r="BD209" s="331">
        <f t="shared" si="788"/>
        <v>0</v>
      </c>
      <c r="BE209" s="331">
        <f t="shared" si="789"/>
        <v>0</v>
      </c>
      <c r="BF209" s="331">
        <f t="shared" si="790"/>
        <v>0</v>
      </c>
      <c r="BG209" s="331">
        <f t="shared" si="791"/>
        <v>0</v>
      </c>
      <c r="BH209" s="331">
        <f t="shared" si="792"/>
        <v>0</v>
      </c>
      <c r="BI209" s="331">
        <f t="shared" si="793"/>
        <v>0</v>
      </c>
      <c r="BJ209" s="331">
        <f t="shared" si="794"/>
        <v>0</v>
      </c>
      <c r="BK209" s="331">
        <f t="shared" si="795"/>
        <v>0</v>
      </c>
      <c r="BL209" s="331">
        <f t="shared" si="796"/>
        <v>0</v>
      </c>
      <c r="BM209" s="331">
        <f t="shared" si="797"/>
        <v>0</v>
      </c>
      <c r="BN209" s="331">
        <f t="shared" si="798"/>
        <v>0</v>
      </c>
      <c r="BO209" s="331">
        <f t="shared" si="799"/>
        <v>0</v>
      </c>
      <c r="BP209" s="331">
        <f t="shared" si="800"/>
        <v>0</v>
      </c>
      <c r="BQ209" s="331">
        <f t="shared" si="801"/>
        <v>0</v>
      </c>
      <c r="BR209" s="329"/>
      <c r="BS209" s="325"/>
      <c r="BT209" s="325">
        <f t="shared" si="719"/>
        <v>0</v>
      </c>
      <c r="BU209" s="325">
        <v>111</v>
      </c>
      <c r="BV209" s="330" t="e">
        <f t="shared" si="720"/>
        <v>#N/A</v>
      </c>
      <c r="BW209" s="330" t="e">
        <f t="shared" si="721"/>
        <v>#N/A</v>
      </c>
      <c r="BX209" s="330" t="e">
        <f t="shared" si="722"/>
        <v>#N/A</v>
      </c>
      <c r="BY209" s="330" t="e">
        <f t="shared" si="723"/>
        <v>#N/A</v>
      </c>
      <c r="BZ209" s="330" t="e">
        <f t="shared" si="724"/>
        <v>#N/A</v>
      </c>
      <c r="CA209" s="330"/>
      <c r="CB209" s="331">
        <f t="shared" si="802"/>
        <v>0</v>
      </c>
      <c r="CC209" s="325" t="e">
        <f t="shared" si="803"/>
        <v>#N/A</v>
      </c>
      <c r="CD209" s="325">
        <f t="shared" si="804"/>
        <v>0</v>
      </c>
      <c r="CE209" s="325">
        <f t="shared" si="805"/>
        <v>1</v>
      </c>
      <c r="CF209" s="334">
        <f t="shared" si="725"/>
        <v>2819.3999999999996</v>
      </c>
      <c r="CG209" s="325">
        <f t="shared" si="806"/>
        <v>0</v>
      </c>
      <c r="CH209" s="325">
        <f t="shared" si="807"/>
        <v>0</v>
      </c>
      <c r="CI209" s="325">
        <f t="shared" si="808"/>
        <v>0</v>
      </c>
      <c r="CJ209" s="325">
        <f t="shared" si="809"/>
        <v>0</v>
      </c>
      <c r="CK209" s="325">
        <f t="shared" si="810"/>
        <v>0</v>
      </c>
      <c r="CL209" s="331">
        <f t="shared" si="811"/>
        <v>0</v>
      </c>
      <c r="CM209" s="331">
        <f t="shared" si="812"/>
        <v>0</v>
      </c>
      <c r="CN209" s="331">
        <f t="shared" si="813"/>
        <v>0</v>
      </c>
      <c r="CO209" s="331">
        <f t="shared" si="814"/>
        <v>0</v>
      </c>
      <c r="CP209" s="331">
        <f t="shared" si="815"/>
        <v>0</v>
      </c>
      <c r="CQ209" s="331">
        <f t="shared" si="816"/>
        <v>0</v>
      </c>
      <c r="CR209" s="331">
        <f t="shared" si="817"/>
        <v>0</v>
      </c>
      <c r="CS209" s="331">
        <f t="shared" si="818"/>
        <v>0</v>
      </c>
      <c r="CT209" s="331">
        <f t="shared" si="819"/>
        <v>0</v>
      </c>
      <c r="CU209" s="331">
        <f t="shared" si="820"/>
        <v>0</v>
      </c>
      <c r="CV209" s="331">
        <f t="shared" si="821"/>
        <v>0</v>
      </c>
      <c r="CW209" s="331">
        <f t="shared" si="822"/>
        <v>0</v>
      </c>
      <c r="CX209" s="331">
        <f t="shared" si="823"/>
        <v>0</v>
      </c>
      <c r="CY209" s="331">
        <f t="shared" si="824"/>
        <v>0</v>
      </c>
      <c r="CZ209" s="331">
        <f t="shared" si="825"/>
        <v>0</v>
      </c>
      <c r="DA209" s="329"/>
      <c r="DB209" s="325"/>
      <c r="DC209" s="325">
        <f t="shared" si="726"/>
        <v>0</v>
      </c>
      <c r="DD209" s="325">
        <v>111</v>
      </c>
      <c r="DE209" s="330" t="e">
        <f t="shared" si="727"/>
        <v>#N/A</v>
      </c>
      <c r="DF209" s="330" t="e">
        <f t="shared" si="728"/>
        <v>#N/A</v>
      </c>
      <c r="DG209" s="330" t="e">
        <f t="shared" si="729"/>
        <v>#N/A</v>
      </c>
      <c r="DH209" s="330" t="e">
        <f t="shared" si="730"/>
        <v>#N/A</v>
      </c>
      <c r="DI209" s="330" t="e">
        <f t="shared" si="731"/>
        <v>#N/A</v>
      </c>
      <c r="DJ209" s="330"/>
      <c r="DK209" s="331">
        <f t="shared" si="826"/>
        <v>0</v>
      </c>
      <c r="DL209" s="325" t="e">
        <f t="shared" si="827"/>
        <v>#N/A</v>
      </c>
      <c r="DM209" s="325">
        <f t="shared" si="828"/>
        <v>0</v>
      </c>
      <c r="DN209" s="325">
        <f t="shared" si="829"/>
        <v>1</v>
      </c>
      <c r="DO209" s="334">
        <f t="shared" si="732"/>
        <v>2819.3999999999996</v>
      </c>
      <c r="DP209" s="325">
        <f t="shared" si="830"/>
        <v>0</v>
      </c>
      <c r="DQ209" s="325">
        <f t="shared" si="831"/>
        <v>0</v>
      </c>
      <c r="DR209" s="325">
        <f t="shared" si="832"/>
        <v>0</v>
      </c>
      <c r="DS209" s="325">
        <f t="shared" si="833"/>
        <v>0</v>
      </c>
      <c r="DT209" s="325">
        <f t="shared" si="834"/>
        <v>0</v>
      </c>
      <c r="DU209" s="331">
        <f t="shared" si="835"/>
        <v>0</v>
      </c>
      <c r="DV209" s="331">
        <f t="shared" si="836"/>
        <v>0</v>
      </c>
      <c r="DW209" s="331">
        <f t="shared" si="837"/>
        <v>0</v>
      </c>
      <c r="DX209" s="331">
        <f t="shared" si="838"/>
        <v>0</v>
      </c>
      <c r="DY209" s="331">
        <f t="shared" si="839"/>
        <v>0</v>
      </c>
      <c r="DZ209" s="331">
        <f t="shared" si="840"/>
        <v>0</v>
      </c>
      <c r="EA209" s="331">
        <f t="shared" si="841"/>
        <v>0</v>
      </c>
      <c r="EB209" s="331">
        <f t="shared" si="842"/>
        <v>0</v>
      </c>
      <c r="EC209" s="331">
        <f t="shared" si="843"/>
        <v>0</v>
      </c>
      <c r="ED209" s="331">
        <f t="shared" si="844"/>
        <v>0</v>
      </c>
      <c r="EE209" s="331">
        <f t="shared" si="845"/>
        <v>0</v>
      </c>
      <c r="EF209" s="331">
        <f t="shared" si="846"/>
        <v>0</v>
      </c>
      <c r="EG209" s="331">
        <f t="shared" si="847"/>
        <v>0</v>
      </c>
      <c r="EH209" s="331">
        <f t="shared" si="848"/>
        <v>0</v>
      </c>
      <c r="EI209" s="331">
        <f t="shared" si="849"/>
        <v>0</v>
      </c>
      <c r="EJ209" s="329"/>
      <c r="EK209" s="325"/>
      <c r="EL209" s="325">
        <f t="shared" si="733"/>
        <v>0</v>
      </c>
      <c r="EM209" s="325">
        <v>111</v>
      </c>
      <c r="EN209" s="330" t="e">
        <f t="shared" si="734"/>
        <v>#N/A</v>
      </c>
      <c r="EO209" s="330" t="e">
        <f t="shared" si="735"/>
        <v>#N/A</v>
      </c>
      <c r="EP209" s="330" t="e">
        <f t="shared" si="736"/>
        <v>#N/A</v>
      </c>
      <c r="EQ209" s="330" t="e">
        <f t="shared" si="737"/>
        <v>#N/A</v>
      </c>
      <c r="ER209" s="330" t="e">
        <f t="shared" si="738"/>
        <v>#N/A</v>
      </c>
      <c r="ES209" s="330"/>
      <c r="ET209" s="331">
        <f t="shared" si="850"/>
        <v>0</v>
      </c>
      <c r="EU209" s="325" t="e">
        <f t="shared" si="851"/>
        <v>#N/A</v>
      </c>
      <c r="EV209" s="325">
        <f t="shared" si="852"/>
        <v>0</v>
      </c>
      <c r="EW209" s="325">
        <f t="shared" si="853"/>
        <v>1</v>
      </c>
      <c r="EX209" s="334">
        <f t="shared" si="739"/>
        <v>2819.3999999999996</v>
      </c>
      <c r="EY209" s="325">
        <f t="shared" si="854"/>
        <v>0</v>
      </c>
      <c r="EZ209" s="325">
        <f t="shared" si="855"/>
        <v>0</v>
      </c>
      <c r="FA209" s="325">
        <f t="shared" si="856"/>
        <v>0</v>
      </c>
      <c r="FB209" s="325">
        <f t="shared" si="857"/>
        <v>0</v>
      </c>
      <c r="FC209" s="325">
        <f t="shared" si="858"/>
        <v>0</v>
      </c>
      <c r="FD209" s="331">
        <f t="shared" si="859"/>
        <v>0</v>
      </c>
      <c r="FE209" s="331">
        <f t="shared" si="860"/>
        <v>0</v>
      </c>
      <c r="FF209" s="331">
        <f t="shared" si="861"/>
        <v>0</v>
      </c>
      <c r="FG209" s="331">
        <f t="shared" si="862"/>
        <v>0</v>
      </c>
      <c r="FH209" s="331">
        <f t="shared" si="863"/>
        <v>0</v>
      </c>
      <c r="FI209" s="331">
        <f t="shared" si="864"/>
        <v>0</v>
      </c>
      <c r="FJ209" s="331">
        <f t="shared" si="865"/>
        <v>0</v>
      </c>
      <c r="FK209" s="331">
        <f t="shared" si="866"/>
        <v>0</v>
      </c>
      <c r="FL209" s="331">
        <f t="shared" si="867"/>
        <v>0</v>
      </c>
      <c r="FM209" s="331">
        <f t="shared" si="868"/>
        <v>0</v>
      </c>
      <c r="FN209" s="331">
        <f t="shared" si="869"/>
        <v>0</v>
      </c>
      <c r="FO209" s="331">
        <f t="shared" si="870"/>
        <v>0</v>
      </c>
      <c r="FP209" s="331">
        <f t="shared" si="871"/>
        <v>0</v>
      </c>
      <c r="FQ209" s="331">
        <f t="shared" si="872"/>
        <v>0</v>
      </c>
      <c r="FR209" s="331">
        <f t="shared" si="873"/>
        <v>0</v>
      </c>
      <c r="FS209" s="329"/>
      <c r="FT209" s="325"/>
      <c r="FU209" s="325">
        <f t="shared" si="740"/>
        <v>0</v>
      </c>
      <c r="FV209" s="325">
        <v>111</v>
      </c>
      <c r="FW209" s="330" t="e">
        <f t="shared" si="741"/>
        <v>#N/A</v>
      </c>
      <c r="FX209" s="330" t="e">
        <f t="shared" si="742"/>
        <v>#N/A</v>
      </c>
      <c r="FY209" s="330" t="e">
        <f t="shared" si="743"/>
        <v>#N/A</v>
      </c>
      <c r="FZ209" s="330" t="e">
        <f t="shared" si="744"/>
        <v>#N/A</v>
      </c>
      <c r="GA209" s="330" t="e">
        <f t="shared" si="745"/>
        <v>#N/A</v>
      </c>
      <c r="GB209" s="330"/>
      <c r="GC209" s="331">
        <f t="shared" si="874"/>
        <v>0</v>
      </c>
      <c r="GD209" s="325" t="e">
        <f t="shared" si="875"/>
        <v>#N/A</v>
      </c>
      <c r="GE209" s="325">
        <f t="shared" si="876"/>
        <v>0</v>
      </c>
      <c r="GF209" s="325">
        <f t="shared" si="877"/>
        <v>1</v>
      </c>
      <c r="GG209" s="334">
        <f t="shared" si="746"/>
        <v>2819.3999999999996</v>
      </c>
      <c r="GH209" s="325">
        <f t="shared" si="878"/>
        <v>0</v>
      </c>
      <c r="GI209" s="325">
        <f t="shared" si="879"/>
        <v>0</v>
      </c>
      <c r="GJ209" s="325">
        <f t="shared" si="880"/>
        <v>0</v>
      </c>
      <c r="GK209" s="325">
        <f t="shared" si="881"/>
        <v>0</v>
      </c>
      <c r="GL209" s="325">
        <f t="shared" si="882"/>
        <v>0</v>
      </c>
      <c r="GM209" s="331">
        <f t="shared" si="883"/>
        <v>0</v>
      </c>
      <c r="GN209" s="331">
        <f t="shared" si="884"/>
        <v>0</v>
      </c>
      <c r="GO209" s="331">
        <f t="shared" si="885"/>
        <v>0</v>
      </c>
      <c r="GP209" s="331">
        <f t="shared" si="886"/>
        <v>0</v>
      </c>
      <c r="GQ209" s="331">
        <f t="shared" si="887"/>
        <v>0</v>
      </c>
      <c r="GR209" s="331">
        <f t="shared" si="888"/>
        <v>0</v>
      </c>
      <c r="GS209" s="331">
        <f t="shared" si="889"/>
        <v>0</v>
      </c>
      <c r="GT209" s="331">
        <f t="shared" si="890"/>
        <v>0</v>
      </c>
      <c r="GU209" s="331">
        <f t="shared" si="891"/>
        <v>0</v>
      </c>
      <c r="GV209" s="331">
        <f t="shared" si="892"/>
        <v>0</v>
      </c>
      <c r="GW209" s="331">
        <f t="shared" si="893"/>
        <v>0</v>
      </c>
      <c r="GX209" s="331">
        <f t="shared" si="894"/>
        <v>0</v>
      </c>
      <c r="GY209" s="331">
        <f t="shared" si="895"/>
        <v>0</v>
      </c>
      <c r="GZ209" s="331">
        <f t="shared" si="896"/>
        <v>0</v>
      </c>
      <c r="HA209" s="331">
        <f t="shared" si="897"/>
        <v>0</v>
      </c>
      <c r="HB209" s="329"/>
      <c r="HC209" s="325"/>
      <c r="HD209" s="325">
        <f t="shared" si="747"/>
        <v>0</v>
      </c>
      <c r="HE209" s="325">
        <v>111</v>
      </c>
      <c r="HF209" s="330" t="e">
        <f t="shared" si="748"/>
        <v>#N/A</v>
      </c>
      <c r="HG209" s="330" t="e">
        <f t="shared" si="749"/>
        <v>#N/A</v>
      </c>
      <c r="HH209" s="330" t="e">
        <f t="shared" si="750"/>
        <v>#N/A</v>
      </c>
      <c r="HI209" s="330" t="e">
        <f t="shared" si="751"/>
        <v>#N/A</v>
      </c>
      <c r="HJ209" s="330" t="e">
        <f t="shared" si="752"/>
        <v>#N/A</v>
      </c>
      <c r="HK209" s="330"/>
      <c r="HL209" s="331">
        <f t="shared" si="898"/>
        <v>0</v>
      </c>
      <c r="HM209" s="325" t="e">
        <f t="shared" si="899"/>
        <v>#N/A</v>
      </c>
      <c r="HN209" s="325">
        <f t="shared" si="900"/>
        <v>0</v>
      </c>
      <c r="HO209" s="325">
        <f t="shared" si="901"/>
        <v>1</v>
      </c>
      <c r="HP209" s="334">
        <f t="shared" si="753"/>
        <v>2819.3999999999996</v>
      </c>
      <c r="HQ209" s="325">
        <f t="shared" si="902"/>
        <v>0</v>
      </c>
      <c r="HR209" s="325">
        <f t="shared" si="903"/>
        <v>0</v>
      </c>
      <c r="HS209" s="325">
        <f t="shared" si="904"/>
        <v>0</v>
      </c>
      <c r="HT209" s="325">
        <f t="shared" si="905"/>
        <v>0</v>
      </c>
      <c r="HU209" s="325">
        <f t="shared" si="906"/>
        <v>0</v>
      </c>
      <c r="HV209" s="331">
        <f t="shared" si="907"/>
        <v>0</v>
      </c>
      <c r="HW209" s="331">
        <f t="shared" si="908"/>
        <v>0</v>
      </c>
      <c r="HX209" s="331">
        <f t="shared" si="909"/>
        <v>0</v>
      </c>
      <c r="HY209" s="331">
        <f t="shared" si="910"/>
        <v>0</v>
      </c>
      <c r="HZ209" s="331">
        <f t="shared" si="911"/>
        <v>0</v>
      </c>
      <c r="IA209" s="331">
        <f t="shared" si="912"/>
        <v>0</v>
      </c>
      <c r="IB209" s="331">
        <f t="shared" si="913"/>
        <v>0</v>
      </c>
      <c r="IC209" s="331">
        <f t="shared" si="914"/>
        <v>0</v>
      </c>
      <c r="ID209" s="331">
        <f t="shared" si="915"/>
        <v>0</v>
      </c>
      <c r="IE209" s="331">
        <f t="shared" si="916"/>
        <v>0</v>
      </c>
      <c r="IF209" s="331">
        <f t="shared" si="917"/>
        <v>0</v>
      </c>
      <c r="IG209" s="331">
        <f t="shared" si="918"/>
        <v>0</v>
      </c>
      <c r="IH209" s="331">
        <f t="shared" si="919"/>
        <v>0</v>
      </c>
      <c r="II209" s="331">
        <f t="shared" si="920"/>
        <v>0</v>
      </c>
      <c r="IJ209" s="331">
        <f t="shared" si="921"/>
        <v>0</v>
      </c>
      <c r="IK209" s="329"/>
    </row>
    <row r="210" spans="2:245" x14ac:dyDescent="0.3">
      <c r="B210" s="325">
        <f t="shared" si="706"/>
        <v>0</v>
      </c>
      <c r="C210" s="325">
        <v>112</v>
      </c>
      <c r="D210" s="330" t="e">
        <f t="shared" si="707"/>
        <v>#N/A</v>
      </c>
      <c r="E210" s="330" t="e">
        <f t="shared" si="708"/>
        <v>#N/A</v>
      </c>
      <c r="F210" s="330" t="e">
        <f t="shared" si="709"/>
        <v>#N/A</v>
      </c>
      <c r="G210" s="386" t="e">
        <f t="shared" si="537"/>
        <v>#N/A</v>
      </c>
      <c r="H210" s="386" t="e">
        <f t="shared" si="710"/>
        <v>#N/A</v>
      </c>
      <c r="I210" s="330"/>
      <c r="J210" s="331">
        <f t="shared" si="754"/>
        <v>0</v>
      </c>
      <c r="K210" s="325" t="e">
        <f t="shared" si="755"/>
        <v>#N/A</v>
      </c>
      <c r="L210" s="325">
        <f t="shared" si="756"/>
        <v>0</v>
      </c>
      <c r="M210" s="325">
        <f t="shared" si="757"/>
        <v>1</v>
      </c>
      <c r="N210" s="334">
        <f t="shared" si="711"/>
        <v>2844.7999999999997</v>
      </c>
      <c r="O210" s="325">
        <f t="shared" si="758"/>
        <v>0</v>
      </c>
      <c r="P210" s="325">
        <f t="shared" si="759"/>
        <v>0</v>
      </c>
      <c r="Q210" s="325">
        <f t="shared" si="760"/>
        <v>0</v>
      </c>
      <c r="R210" s="325">
        <f t="shared" si="761"/>
        <v>0</v>
      </c>
      <c r="S210" s="325">
        <f t="shared" si="762"/>
        <v>0</v>
      </c>
      <c r="T210" s="331">
        <f t="shared" si="763"/>
        <v>0</v>
      </c>
      <c r="U210" s="331">
        <f t="shared" si="764"/>
        <v>0</v>
      </c>
      <c r="V210" s="331">
        <f t="shared" si="765"/>
        <v>0</v>
      </c>
      <c r="W210" s="331">
        <f t="shared" si="766"/>
        <v>0</v>
      </c>
      <c r="X210" s="331">
        <f t="shared" si="767"/>
        <v>0</v>
      </c>
      <c r="Y210" s="331">
        <f t="shared" si="768"/>
        <v>0</v>
      </c>
      <c r="Z210" s="331">
        <f t="shared" si="769"/>
        <v>0</v>
      </c>
      <c r="AA210" s="331">
        <f t="shared" si="770"/>
        <v>0</v>
      </c>
      <c r="AB210" s="331">
        <f t="shared" si="771"/>
        <v>0</v>
      </c>
      <c r="AC210" s="331">
        <f t="shared" si="772"/>
        <v>0</v>
      </c>
      <c r="AD210" s="331">
        <f t="shared" si="773"/>
        <v>0</v>
      </c>
      <c r="AE210" s="331">
        <f t="shared" si="774"/>
        <v>0</v>
      </c>
      <c r="AF210" s="331">
        <f t="shared" si="775"/>
        <v>0</v>
      </c>
      <c r="AG210" s="331">
        <f t="shared" si="776"/>
        <v>0</v>
      </c>
      <c r="AH210" s="331">
        <f t="shared" si="777"/>
        <v>0</v>
      </c>
      <c r="AI210" s="329"/>
      <c r="AJ210" s="325"/>
      <c r="AK210" s="325">
        <f t="shared" si="712"/>
        <v>0</v>
      </c>
      <c r="AL210" s="325">
        <v>112</v>
      </c>
      <c r="AM210" s="330" t="e">
        <f t="shared" si="713"/>
        <v>#N/A</v>
      </c>
      <c r="AN210" s="330" t="e">
        <f t="shared" si="714"/>
        <v>#N/A</v>
      </c>
      <c r="AO210" s="330" t="e">
        <f t="shared" si="715"/>
        <v>#N/A</v>
      </c>
      <c r="AP210" s="330" t="e">
        <f t="shared" si="716"/>
        <v>#N/A</v>
      </c>
      <c r="AQ210" s="330" t="e">
        <f t="shared" si="717"/>
        <v>#N/A</v>
      </c>
      <c r="AR210" s="330"/>
      <c r="AS210" s="331">
        <f t="shared" si="778"/>
        <v>0</v>
      </c>
      <c r="AT210" s="325" t="e">
        <f t="shared" si="779"/>
        <v>#N/A</v>
      </c>
      <c r="AU210" s="325">
        <f t="shared" si="780"/>
        <v>0</v>
      </c>
      <c r="AV210" s="325">
        <f t="shared" si="781"/>
        <v>1</v>
      </c>
      <c r="AW210" s="334">
        <f t="shared" si="718"/>
        <v>2844.7999999999997</v>
      </c>
      <c r="AX210" s="325">
        <f t="shared" si="782"/>
        <v>0</v>
      </c>
      <c r="AY210" s="325">
        <f t="shared" si="783"/>
        <v>0</v>
      </c>
      <c r="AZ210" s="325">
        <f t="shared" si="784"/>
        <v>0</v>
      </c>
      <c r="BA210" s="325">
        <f t="shared" si="785"/>
        <v>0</v>
      </c>
      <c r="BB210" s="325">
        <f t="shared" si="786"/>
        <v>0</v>
      </c>
      <c r="BC210" s="331">
        <f t="shared" si="787"/>
        <v>0</v>
      </c>
      <c r="BD210" s="331">
        <f t="shared" si="788"/>
        <v>0</v>
      </c>
      <c r="BE210" s="331">
        <f t="shared" si="789"/>
        <v>0</v>
      </c>
      <c r="BF210" s="331">
        <f t="shared" si="790"/>
        <v>0</v>
      </c>
      <c r="BG210" s="331">
        <f t="shared" si="791"/>
        <v>0</v>
      </c>
      <c r="BH210" s="331">
        <f t="shared" si="792"/>
        <v>0</v>
      </c>
      <c r="BI210" s="331">
        <f t="shared" si="793"/>
        <v>0</v>
      </c>
      <c r="BJ210" s="331">
        <f t="shared" si="794"/>
        <v>0</v>
      </c>
      <c r="BK210" s="331">
        <f t="shared" si="795"/>
        <v>0</v>
      </c>
      <c r="BL210" s="331">
        <f t="shared" si="796"/>
        <v>0</v>
      </c>
      <c r="BM210" s="331">
        <f t="shared" si="797"/>
        <v>0</v>
      </c>
      <c r="BN210" s="331">
        <f t="shared" si="798"/>
        <v>0</v>
      </c>
      <c r="BO210" s="331">
        <f t="shared" si="799"/>
        <v>0</v>
      </c>
      <c r="BP210" s="331">
        <f t="shared" si="800"/>
        <v>0</v>
      </c>
      <c r="BQ210" s="331">
        <f t="shared" si="801"/>
        <v>0</v>
      </c>
      <c r="BR210" s="329"/>
      <c r="BS210" s="325"/>
      <c r="BT210" s="325">
        <f t="shared" si="719"/>
        <v>0</v>
      </c>
      <c r="BU210" s="325">
        <v>112</v>
      </c>
      <c r="BV210" s="330" t="e">
        <f t="shared" si="720"/>
        <v>#N/A</v>
      </c>
      <c r="BW210" s="330" t="e">
        <f t="shared" si="721"/>
        <v>#N/A</v>
      </c>
      <c r="BX210" s="330" t="e">
        <f t="shared" si="722"/>
        <v>#N/A</v>
      </c>
      <c r="BY210" s="330" t="e">
        <f t="shared" si="723"/>
        <v>#N/A</v>
      </c>
      <c r="BZ210" s="330" t="e">
        <f t="shared" si="724"/>
        <v>#N/A</v>
      </c>
      <c r="CA210" s="330"/>
      <c r="CB210" s="331">
        <f t="shared" si="802"/>
        <v>0</v>
      </c>
      <c r="CC210" s="325" t="e">
        <f t="shared" si="803"/>
        <v>#N/A</v>
      </c>
      <c r="CD210" s="325">
        <f t="shared" si="804"/>
        <v>0</v>
      </c>
      <c r="CE210" s="325">
        <f t="shared" si="805"/>
        <v>1</v>
      </c>
      <c r="CF210" s="334">
        <f t="shared" si="725"/>
        <v>2844.7999999999997</v>
      </c>
      <c r="CG210" s="325">
        <f t="shared" si="806"/>
        <v>0</v>
      </c>
      <c r="CH210" s="325">
        <f t="shared" si="807"/>
        <v>0</v>
      </c>
      <c r="CI210" s="325">
        <f t="shared" si="808"/>
        <v>0</v>
      </c>
      <c r="CJ210" s="325">
        <f t="shared" si="809"/>
        <v>0</v>
      </c>
      <c r="CK210" s="325">
        <f t="shared" si="810"/>
        <v>0</v>
      </c>
      <c r="CL210" s="331">
        <f t="shared" si="811"/>
        <v>0</v>
      </c>
      <c r="CM210" s="331">
        <f t="shared" si="812"/>
        <v>0</v>
      </c>
      <c r="CN210" s="331">
        <f t="shared" si="813"/>
        <v>0</v>
      </c>
      <c r="CO210" s="331">
        <f t="shared" si="814"/>
        <v>0</v>
      </c>
      <c r="CP210" s="331">
        <f t="shared" si="815"/>
        <v>0</v>
      </c>
      <c r="CQ210" s="331">
        <f t="shared" si="816"/>
        <v>0</v>
      </c>
      <c r="CR210" s="331">
        <f t="shared" si="817"/>
        <v>0</v>
      </c>
      <c r="CS210" s="331">
        <f t="shared" si="818"/>
        <v>0</v>
      </c>
      <c r="CT210" s="331">
        <f t="shared" si="819"/>
        <v>0</v>
      </c>
      <c r="CU210" s="331">
        <f t="shared" si="820"/>
        <v>0</v>
      </c>
      <c r="CV210" s="331">
        <f t="shared" si="821"/>
        <v>0</v>
      </c>
      <c r="CW210" s="331">
        <f t="shared" si="822"/>
        <v>0</v>
      </c>
      <c r="CX210" s="331">
        <f t="shared" si="823"/>
        <v>0</v>
      </c>
      <c r="CY210" s="331">
        <f t="shared" si="824"/>
        <v>0</v>
      </c>
      <c r="CZ210" s="331">
        <f t="shared" si="825"/>
        <v>0</v>
      </c>
      <c r="DA210" s="329"/>
      <c r="DB210" s="325"/>
      <c r="DC210" s="325">
        <f t="shared" si="726"/>
        <v>0</v>
      </c>
      <c r="DD210" s="325">
        <v>112</v>
      </c>
      <c r="DE210" s="330" t="e">
        <f t="shared" si="727"/>
        <v>#N/A</v>
      </c>
      <c r="DF210" s="330" t="e">
        <f t="shared" si="728"/>
        <v>#N/A</v>
      </c>
      <c r="DG210" s="330" t="e">
        <f t="shared" si="729"/>
        <v>#N/A</v>
      </c>
      <c r="DH210" s="330" t="e">
        <f t="shared" si="730"/>
        <v>#N/A</v>
      </c>
      <c r="DI210" s="330" t="e">
        <f t="shared" si="731"/>
        <v>#N/A</v>
      </c>
      <c r="DJ210" s="330"/>
      <c r="DK210" s="331">
        <f t="shared" si="826"/>
        <v>0</v>
      </c>
      <c r="DL210" s="325" t="e">
        <f t="shared" si="827"/>
        <v>#N/A</v>
      </c>
      <c r="DM210" s="325">
        <f t="shared" si="828"/>
        <v>0</v>
      </c>
      <c r="DN210" s="325">
        <f t="shared" si="829"/>
        <v>1</v>
      </c>
      <c r="DO210" s="334">
        <f t="shared" si="732"/>
        <v>2844.7999999999997</v>
      </c>
      <c r="DP210" s="325">
        <f t="shared" si="830"/>
        <v>0</v>
      </c>
      <c r="DQ210" s="325">
        <f t="shared" si="831"/>
        <v>0</v>
      </c>
      <c r="DR210" s="325">
        <f t="shared" si="832"/>
        <v>0</v>
      </c>
      <c r="DS210" s="325">
        <f t="shared" si="833"/>
        <v>0</v>
      </c>
      <c r="DT210" s="325">
        <f t="shared" si="834"/>
        <v>0</v>
      </c>
      <c r="DU210" s="331">
        <f t="shared" si="835"/>
        <v>0</v>
      </c>
      <c r="DV210" s="331">
        <f t="shared" si="836"/>
        <v>0</v>
      </c>
      <c r="DW210" s="331">
        <f t="shared" si="837"/>
        <v>0</v>
      </c>
      <c r="DX210" s="331">
        <f t="shared" si="838"/>
        <v>0</v>
      </c>
      <c r="DY210" s="331">
        <f t="shared" si="839"/>
        <v>0</v>
      </c>
      <c r="DZ210" s="331">
        <f t="shared" si="840"/>
        <v>0</v>
      </c>
      <c r="EA210" s="331">
        <f t="shared" si="841"/>
        <v>0</v>
      </c>
      <c r="EB210" s="331">
        <f t="shared" si="842"/>
        <v>0</v>
      </c>
      <c r="EC210" s="331">
        <f t="shared" si="843"/>
        <v>0</v>
      </c>
      <c r="ED210" s="331">
        <f t="shared" si="844"/>
        <v>0</v>
      </c>
      <c r="EE210" s="331">
        <f t="shared" si="845"/>
        <v>0</v>
      </c>
      <c r="EF210" s="331">
        <f t="shared" si="846"/>
        <v>0</v>
      </c>
      <c r="EG210" s="331">
        <f t="shared" si="847"/>
        <v>0</v>
      </c>
      <c r="EH210" s="331">
        <f t="shared" si="848"/>
        <v>0</v>
      </c>
      <c r="EI210" s="331">
        <f t="shared" si="849"/>
        <v>0</v>
      </c>
      <c r="EJ210" s="329"/>
      <c r="EK210" s="325"/>
      <c r="EL210" s="325">
        <f t="shared" si="733"/>
        <v>0</v>
      </c>
      <c r="EM210" s="325">
        <v>112</v>
      </c>
      <c r="EN210" s="330" t="e">
        <f t="shared" si="734"/>
        <v>#N/A</v>
      </c>
      <c r="EO210" s="330" t="e">
        <f t="shared" si="735"/>
        <v>#N/A</v>
      </c>
      <c r="EP210" s="330" t="e">
        <f t="shared" si="736"/>
        <v>#N/A</v>
      </c>
      <c r="EQ210" s="330" t="e">
        <f t="shared" si="737"/>
        <v>#N/A</v>
      </c>
      <c r="ER210" s="330" t="e">
        <f t="shared" si="738"/>
        <v>#N/A</v>
      </c>
      <c r="ES210" s="330"/>
      <c r="ET210" s="331">
        <f t="shared" si="850"/>
        <v>0</v>
      </c>
      <c r="EU210" s="325" t="e">
        <f t="shared" si="851"/>
        <v>#N/A</v>
      </c>
      <c r="EV210" s="325">
        <f t="shared" si="852"/>
        <v>0</v>
      </c>
      <c r="EW210" s="325">
        <f t="shared" si="853"/>
        <v>1</v>
      </c>
      <c r="EX210" s="334">
        <f t="shared" si="739"/>
        <v>2844.7999999999997</v>
      </c>
      <c r="EY210" s="325">
        <f t="shared" si="854"/>
        <v>0</v>
      </c>
      <c r="EZ210" s="325">
        <f t="shared" si="855"/>
        <v>0</v>
      </c>
      <c r="FA210" s="325">
        <f t="shared" si="856"/>
        <v>0</v>
      </c>
      <c r="FB210" s="325">
        <f t="shared" si="857"/>
        <v>0</v>
      </c>
      <c r="FC210" s="325">
        <f t="shared" si="858"/>
        <v>0</v>
      </c>
      <c r="FD210" s="331">
        <f t="shared" si="859"/>
        <v>0</v>
      </c>
      <c r="FE210" s="331">
        <f t="shared" si="860"/>
        <v>0</v>
      </c>
      <c r="FF210" s="331">
        <f t="shared" si="861"/>
        <v>0</v>
      </c>
      <c r="FG210" s="331">
        <f t="shared" si="862"/>
        <v>0</v>
      </c>
      <c r="FH210" s="331">
        <f t="shared" si="863"/>
        <v>0</v>
      </c>
      <c r="FI210" s="331">
        <f t="shared" si="864"/>
        <v>0</v>
      </c>
      <c r="FJ210" s="331">
        <f t="shared" si="865"/>
        <v>0</v>
      </c>
      <c r="FK210" s="331">
        <f t="shared" si="866"/>
        <v>0</v>
      </c>
      <c r="FL210" s="331">
        <f t="shared" si="867"/>
        <v>0</v>
      </c>
      <c r="FM210" s="331">
        <f t="shared" si="868"/>
        <v>0</v>
      </c>
      <c r="FN210" s="331">
        <f t="shared" si="869"/>
        <v>0</v>
      </c>
      <c r="FO210" s="331">
        <f t="shared" si="870"/>
        <v>0</v>
      </c>
      <c r="FP210" s="331">
        <f t="shared" si="871"/>
        <v>0</v>
      </c>
      <c r="FQ210" s="331">
        <f t="shared" si="872"/>
        <v>0</v>
      </c>
      <c r="FR210" s="331">
        <f t="shared" si="873"/>
        <v>0</v>
      </c>
      <c r="FS210" s="329"/>
      <c r="FT210" s="325"/>
      <c r="FU210" s="325">
        <f t="shared" si="740"/>
        <v>0</v>
      </c>
      <c r="FV210" s="325">
        <v>112</v>
      </c>
      <c r="FW210" s="330" t="e">
        <f t="shared" si="741"/>
        <v>#N/A</v>
      </c>
      <c r="FX210" s="330" t="e">
        <f t="shared" si="742"/>
        <v>#N/A</v>
      </c>
      <c r="FY210" s="330" t="e">
        <f t="shared" si="743"/>
        <v>#N/A</v>
      </c>
      <c r="FZ210" s="330" t="e">
        <f t="shared" si="744"/>
        <v>#N/A</v>
      </c>
      <c r="GA210" s="330" t="e">
        <f t="shared" si="745"/>
        <v>#N/A</v>
      </c>
      <c r="GB210" s="330"/>
      <c r="GC210" s="331">
        <f t="shared" si="874"/>
        <v>0</v>
      </c>
      <c r="GD210" s="325" t="e">
        <f t="shared" si="875"/>
        <v>#N/A</v>
      </c>
      <c r="GE210" s="325">
        <f t="shared" si="876"/>
        <v>0</v>
      </c>
      <c r="GF210" s="325">
        <f t="shared" si="877"/>
        <v>1</v>
      </c>
      <c r="GG210" s="334">
        <f t="shared" si="746"/>
        <v>2844.7999999999997</v>
      </c>
      <c r="GH210" s="325">
        <f t="shared" si="878"/>
        <v>0</v>
      </c>
      <c r="GI210" s="325">
        <f t="shared" si="879"/>
        <v>0</v>
      </c>
      <c r="GJ210" s="325">
        <f t="shared" si="880"/>
        <v>0</v>
      </c>
      <c r="GK210" s="325">
        <f t="shared" si="881"/>
        <v>0</v>
      </c>
      <c r="GL210" s="325">
        <f t="shared" si="882"/>
        <v>0</v>
      </c>
      <c r="GM210" s="331">
        <f t="shared" si="883"/>
        <v>0</v>
      </c>
      <c r="GN210" s="331">
        <f t="shared" si="884"/>
        <v>0</v>
      </c>
      <c r="GO210" s="331">
        <f t="shared" si="885"/>
        <v>0</v>
      </c>
      <c r="GP210" s="331">
        <f t="shared" si="886"/>
        <v>0</v>
      </c>
      <c r="GQ210" s="331">
        <f t="shared" si="887"/>
        <v>0</v>
      </c>
      <c r="GR210" s="331">
        <f t="shared" si="888"/>
        <v>0</v>
      </c>
      <c r="GS210" s="331">
        <f t="shared" si="889"/>
        <v>0</v>
      </c>
      <c r="GT210" s="331">
        <f t="shared" si="890"/>
        <v>0</v>
      </c>
      <c r="GU210" s="331">
        <f t="shared" si="891"/>
        <v>0</v>
      </c>
      <c r="GV210" s="331">
        <f t="shared" si="892"/>
        <v>0</v>
      </c>
      <c r="GW210" s="331">
        <f t="shared" si="893"/>
        <v>0</v>
      </c>
      <c r="GX210" s="331">
        <f t="shared" si="894"/>
        <v>0</v>
      </c>
      <c r="GY210" s="331">
        <f t="shared" si="895"/>
        <v>0</v>
      </c>
      <c r="GZ210" s="331">
        <f t="shared" si="896"/>
        <v>0</v>
      </c>
      <c r="HA210" s="331">
        <f t="shared" si="897"/>
        <v>0</v>
      </c>
      <c r="HB210" s="329"/>
      <c r="HC210" s="325"/>
      <c r="HD210" s="325">
        <f t="shared" si="747"/>
        <v>0</v>
      </c>
      <c r="HE210" s="325">
        <v>112</v>
      </c>
      <c r="HF210" s="330" t="e">
        <f t="shared" si="748"/>
        <v>#N/A</v>
      </c>
      <c r="HG210" s="330" t="e">
        <f t="shared" si="749"/>
        <v>#N/A</v>
      </c>
      <c r="HH210" s="330" t="e">
        <f t="shared" si="750"/>
        <v>#N/A</v>
      </c>
      <c r="HI210" s="330" t="e">
        <f t="shared" si="751"/>
        <v>#N/A</v>
      </c>
      <c r="HJ210" s="330" t="e">
        <f t="shared" si="752"/>
        <v>#N/A</v>
      </c>
      <c r="HK210" s="330"/>
      <c r="HL210" s="331">
        <f t="shared" si="898"/>
        <v>0</v>
      </c>
      <c r="HM210" s="325" t="e">
        <f t="shared" si="899"/>
        <v>#N/A</v>
      </c>
      <c r="HN210" s="325">
        <f t="shared" si="900"/>
        <v>0</v>
      </c>
      <c r="HO210" s="325">
        <f t="shared" si="901"/>
        <v>1</v>
      </c>
      <c r="HP210" s="334">
        <f t="shared" si="753"/>
        <v>2844.7999999999997</v>
      </c>
      <c r="HQ210" s="325">
        <f t="shared" si="902"/>
        <v>0</v>
      </c>
      <c r="HR210" s="325">
        <f t="shared" si="903"/>
        <v>0</v>
      </c>
      <c r="HS210" s="325">
        <f t="shared" si="904"/>
        <v>0</v>
      </c>
      <c r="HT210" s="325">
        <f t="shared" si="905"/>
        <v>0</v>
      </c>
      <c r="HU210" s="325">
        <f t="shared" si="906"/>
        <v>0</v>
      </c>
      <c r="HV210" s="331">
        <f t="shared" si="907"/>
        <v>0</v>
      </c>
      <c r="HW210" s="331">
        <f t="shared" si="908"/>
        <v>0</v>
      </c>
      <c r="HX210" s="331">
        <f t="shared" si="909"/>
        <v>0</v>
      </c>
      <c r="HY210" s="331">
        <f t="shared" si="910"/>
        <v>0</v>
      </c>
      <c r="HZ210" s="331">
        <f t="shared" si="911"/>
        <v>0</v>
      </c>
      <c r="IA210" s="331">
        <f t="shared" si="912"/>
        <v>0</v>
      </c>
      <c r="IB210" s="331">
        <f t="shared" si="913"/>
        <v>0</v>
      </c>
      <c r="IC210" s="331">
        <f t="shared" si="914"/>
        <v>0</v>
      </c>
      <c r="ID210" s="331">
        <f t="shared" si="915"/>
        <v>0</v>
      </c>
      <c r="IE210" s="331">
        <f t="shared" si="916"/>
        <v>0</v>
      </c>
      <c r="IF210" s="331">
        <f t="shared" si="917"/>
        <v>0</v>
      </c>
      <c r="IG210" s="331">
        <f t="shared" si="918"/>
        <v>0</v>
      </c>
      <c r="IH210" s="331">
        <f t="shared" si="919"/>
        <v>0</v>
      </c>
      <c r="II210" s="331">
        <f t="shared" si="920"/>
        <v>0</v>
      </c>
      <c r="IJ210" s="331">
        <f t="shared" si="921"/>
        <v>0</v>
      </c>
      <c r="IK210" s="329"/>
    </row>
    <row r="211" spans="2:245" x14ac:dyDescent="0.3">
      <c r="B211" s="325">
        <f t="shared" si="706"/>
        <v>0</v>
      </c>
      <c r="C211" s="325">
        <v>113</v>
      </c>
      <c r="D211" s="330" t="e">
        <f t="shared" si="707"/>
        <v>#N/A</v>
      </c>
      <c r="E211" s="330" t="e">
        <f t="shared" si="708"/>
        <v>#N/A</v>
      </c>
      <c r="F211" s="330" t="e">
        <f t="shared" si="709"/>
        <v>#N/A</v>
      </c>
      <c r="G211" s="386" t="e">
        <f t="shared" si="537"/>
        <v>#N/A</v>
      </c>
      <c r="H211" s="386" t="e">
        <f t="shared" si="710"/>
        <v>#N/A</v>
      </c>
      <c r="I211" s="330"/>
      <c r="J211" s="331">
        <f t="shared" si="754"/>
        <v>0</v>
      </c>
      <c r="K211" s="325" t="e">
        <f t="shared" si="755"/>
        <v>#N/A</v>
      </c>
      <c r="L211" s="325">
        <f t="shared" si="756"/>
        <v>0</v>
      </c>
      <c r="M211" s="325">
        <f t="shared" si="757"/>
        <v>1</v>
      </c>
      <c r="N211" s="334">
        <f t="shared" si="711"/>
        <v>2870.2</v>
      </c>
      <c r="O211" s="325">
        <f t="shared" si="758"/>
        <v>0</v>
      </c>
      <c r="P211" s="325">
        <f t="shared" si="759"/>
        <v>0</v>
      </c>
      <c r="Q211" s="325">
        <f t="shared" si="760"/>
        <v>0</v>
      </c>
      <c r="R211" s="325">
        <f t="shared" si="761"/>
        <v>0</v>
      </c>
      <c r="S211" s="325">
        <f t="shared" si="762"/>
        <v>0</v>
      </c>
      <c r="T211" s="331">
        <f t="shared" si="763"/>
        <v>0</v>
      </c>
      <c r="U211" s="331">
        <f t="shared" si="764"/>
        <v>0</v>
      </c>
      <c r="V211" s="331">
        <f t="shared" si="765"/>
        <v>0</v>
      </c>
      <c r="W211" s="331">
        <f t="shared" si="766"/>
        <v>0</v>
      </c>
      <c r="X211" s="331">
        <f t="shared" si="767"/>
        <v>0</v>
      </c>
      <c r="Y211" s="331">
        <f t="shared" si="768"/>
        <v>0</v>
      </c>
      <c r="Z211" s="331">
        <f t="shared" si="769"/>
        <v>0</v>
      </c>
      <c r="AA211" s="331">
        <f t="shared" si="770"/>
        <v>0</v>
      </c>
      <c r="AB211" s="331">
        <f t="shared" si="771"/>
        <v>0</v>
      </c>
      <c r="AC211" s="331">
        <f t="shared" si="772"/>
        <v>0</v>
      </c>
      <c r="AD211" s="331">
        <f t="shared" si="773"/>
        <v>0</v>
      </c>
      <c r="AE211" s="331">
        <f t="shared" si="774"/>
        <v>0</v>
      </c>
      <c r="AF211" s="331">
        <f t="shared" si="775"/>
        <v>0</v>
      </c>
      <c r="AG211" s="331">
        <f t="shared" si="776"/>
        <v>0</v>
      </c>
      <c r="AH211" s="331">
        <f t="shared" si="777"/>
        <v>0</v>
      </c>
      <c r="AI211" s="329"/>
      <c r="AJ211" s="325"/>
      <c r="AK211" s="325">
        <f t="shared" si="712"/>
        <v>0</v>
      </c>
      <c r="AL211" s="325">
        <v>113</v>
      </c>
      <c r="AM211" s="330" t="e">
        <f t="shared" si="713"/>
        <v>#N/A</v>
      </c>
      <c r="AN211" s="330" t="e">
        <f t="shared" si="714"/>
        <v>#N/A</v>
      </c>
      <c r="AO211" s="330" t="e">
        <f t="shared" si="715"/>
        <v>#N/A</v>
      </c>
      <c r="AP211" s="330" t="e">
        <f t="shared" si="716"/>
        <v>#N/A</v>
      </c>
      <c r="AQ211" s="330" t="e">
        <f t="shared" si="717"/>
        <v>#N/A</v>
      </c>
      <c r="AR211" s="330"/>
      <c r="AS211" s="331">
        <f t="shared" si="778"/>
        <v>0</v>
      </c>
      <c r="AT211" s="325" t="e">
        <f t="shared" si="779"/>
        <v>#N/A</v>
      </c>
      <c r="AU211" s="325">
        <f t="shared" si="780"/>
        <v>0</v>
      </c>
      <c r="AV211" s="325">
        <f t="shared" si="781"/>
        <v>1</v>
      </c>
      <c r="AW211" s="334">
        <f t="shared" si="718"/>
        <v>2870.2</v>
      </c>
      <c r="AX211" s="325">
        <f t="shared" si="782"/>
        <v>0</v>
      </c>
      <c r="AY211" s="325">
        <f t="shared" si="783"/>
        <v>0</v>
      </c>
      <c r="AZ211" s="325">
        <f t="shared" si="784"/>
        <v>0</v>
      </c>
      <c r="BA211" s="325">
        <f t="shared" si="785"/>
        <v>0</v>
      </c>
      <c r="BB211" s="325">
        <f t="shared" si="786"/>
        <v>0</v>
      </c>
      <c r="BC211" s="331">
        <f t="shared" si="787"/>
        <v>0</v>
      </c>
      <c r="BD211" s="331">
        <f t="shared" si="788"/>
        <v>0</v>
      </c>
      <c r="BE211" s="331">
        <f t="shared" si="789"/>
        <v>0</v>
      </c>
      <c r="BF211" s="331">
        <f t="shared" si="790"/>
        <v>0</v>
      </c>
      <c r="BG211" s="331">
        <f t="shared" si="791"/>
        <v>0</v>
      </c>
      <c r="BH211" s="331">
        <f t="shared" si="792"/>
        <v>0</v>
      </c>
      <c r="BI211" s="331">
        <f t="shared" si="793"/>
        <v>0</v>
      </c>
      <c r="BJ211" s="331">
        <f t="shared" si="794"/>
        <v>0</v>
      </c>
      <c r="BK211" s="331">
        <f t="shared" si="795"/>
        <v>0</v>
      </c>
      <c r="BL211" s="331">
        <f t="shared" si="796"/>
        <v>0</v>
      </c>
      <c r="BM211" s="331">
        <f t="shared" si="797"/>
        <v>0</v>
      </c>
      <c r="BN211" s="331">
        <f t="shared" si="798"/>
        <v>0</v>
      </c>
      <c r="BO211" s="331">
        <f t="shared" si="799"/>
        <v>0</v>
      </c>
      <c r="BP211" s="331">
        <f t="shared" si="800"/>
        <v>0</v>
      </c>
      <c r="BQ211" s="331">
        <f t="shared" si="801"/>
        <v>0</v>
      </c>
      <c r="BR211" s="329"/>
      <c r="BS211" s="325"/>
      <c r="BT211" s="325">
        <f t="shared" si="719"/>
        <v>0</v>
      </c>
      <c r="BU211" s="325">
        <v>113</v>
      </c>
      <c r="BV211" s="330" t="e">
        <f t="shared" si="720"/>
        <v>#N/A</v>
      </c>
      <c r="BW211" s="330" t="e">
        <f t="shared" si="721"/>
        <v>#N/A</v>
      </c>
      <c r="BX211" s="330" t="e">
        <f t="shared" si="722"/>
        <v>#N/A</v>
      </c>
      <c r="BY211" s="330" t="e">
        <f t="shared" si="723"/>
        <v>#N/A</v>
      </c>
      <c r="BZ211" s="330" t="e">
        <f t="shared" si="724"/>
        <v>#N/A</v>
      </c>
      <c r="CA211" s="330"/>
      <c r="CB211" s="331">
        <f t="shared" si="802"/>
        <v>0</v>
      </c>
      <c r="CC211" s="325" t="e">
        <f t="shared" si="803"/>
        <v>#N/A</v>
      </c>
      <c r="CD211" s="325">
        <f t="shared" si="804"/>
        <v>0</v>
      </c>
      <c r="CE211" s="325">
        <f t="shared" si="805"/>
        <v>1</v>
      </c>
      <c r="CF211" s="334">
        <f t="shared" si="725"/>
        <v>2870.2</v>
      </c>
      <c r="CG211" s="325">
        <f t="shared" si="806"/>
        <v>0</v>
      </c>
      <c r="CH211" s="325">
        <f t="shared" si="807"/>
        <v>0</v>
      </c>
      <c r="CI211" s="325">
        <f t="shared" si="808"/>
        <v>0</v>
      </c>
      <c r="CJ211" s="325">
        <f t="shared" si="809"/>
        <v>0</v>
      </c>
      <c r="CK211" s="325">
        <f t="shared" si="810"/>
        <v>0</v>
      </c>
      <c r="CL211" s="331">
        <f t="shared" si="811"/>
        <v>0</v>
      </c>
      <c r="CM211" s="331">
        <f t="shared" si="812"/>
        <v>0</v>
      </c>
      <c r="CN211" s="331">
        <f t="shared" si="813"/>
        <v>0</v>
      </c>
      <c r="CO211" s="331">
        <f t="shared" si="814"/>
        <v>0</v>
      </c>
      <c r="CP211" s="331">
        <f t="shared" si="815"/>
        <v>0</v>
      </c>
      <c r="CQ211" s="331">
        <f t="shared" si="816"/>
        <v>0</v>
      </c>
      <c r="CR211" s="331">
        <f t="shared" si="817"/>
        <v>0</v>
      </c>
      <c r="CS211" s="331">
        <f t="shared" si="818"/>
        <v>0</v>
      </c>
      <c r="CT211" s="331">
        <f t="shared" si="819"/>
        <v>0</v>
      </c>
      <c r="CU211" s="331">
        <f t="shared" si="820"/>
        <v>0</v>
      </c>
      <c r="CV211" s="331">
        <f t="shared" si="821"/>
        <v>0</v>
      </c>
      <c r="CW211" s="331">
        <f t="shared" si="822"/>
        <v>0</v>
      </c>
      <c r="CX211" s="331">
        <f t="shared" si="823"/>
        <v>0</v>
      </c>
      <c r="CY211" s="331">
        <f t="shared" si="824"/>
        <v>0</v>
      </c>
      <c r="CZ211" s="331">
        <f t="shared" si="825"/>
        <v>0</v>
      </c>
      <c r="DA211" s="329"/>
      <c r="DB211" s="325"/>
      <c r="DC211" s="325">
        <f t="shared" si="726"/>
        <v>0</v>
      </c>
      <c r="DD211" s="325">
        <v>113</v>
      </c>
      <c r="DE211" s="330" t="e">
        <f t="shared" si="727"/>
        <v>#N/A</v>
      </c>
      <c r="DF211" s="330" t="e">
        <f t="shared" si="728"/>
        <v>#N/A</v>
      </c>
      <c r="DG211" s="330" t="e">
        <f t="shared" si="729"/>
        <v>#N/A</v>
      </c>
      <c r="DH211" s="330" t="e">
        <f t="shared" si="730"/>
        <v>#N/A</v>
      </c>
      <c r="DI211" s="330" t="e">
        <f t="shared" si="731"/>
        <v>#N/A</v>
      </c>
      <c r="DJ211" s="330"/>
      <c r="DK211" s="331">
        <f t="shared" si="826"/>
        <v>0</v>
      </c>
      <c r="DL211" s="325" t="e">
        <f t="shared" si="827"/>
        <v>#N/A</v>
      </c>
      <c r="DM211" s="325">
        <f t="shared" si="828"/>
        <v>0</v>
      </c>
      <c r="DN211" s="325">
        <f t="shared" si="829"/>
        <v>1</v>
      </c>
      <c r="DO211" s="334">
        <f t="shared" si="732"/>
        <v>2870.2</v>
      </c>
      <c r="DP211" s="325">
        <f t="shared" si="830"/>
        <v>0</v>
      </c>
      <c r="DQ211" s="325">
        <f t="shared" si="831"/>
        <v>0</v>
      </c>
      <c r="DR211" s="325">
        <f t="shared" si="832"/>
        <v>0</v>
      </c>
      <c r="DS211" s="325">
        <f t="shared" si="833"/>
        <v>0</v>
      </c>
      <c r="DT211" s="325">
        <f t="shared" si="834"/>
        <v>0</v>
      </c>
      <c r="DU211" s="331">
        <f t="shared" si="835"/>
        <v>0</v>
      </c>
      <c r="DV211" s="331">
        <f t="shared" si="836"/>
        <v>0</v>
      </c>
      <c r="DW211" s="331">
        <f t="shared" si="837"/>
        <v>0</v>
      </c>
      <c r="DX211" s="331">
        <f t="shared" si="838"/>
        <v>0</v>
      </c>
      <c r="DY211" s="331">
        <f t="shared" si="839"/>
        <v>0</v>
      </c>
      <c r="DZ211" s="331">
        <f t="shared" si="840"/>
        <v>0</v>
      </c>
      <c r="EA211" s="331">
        <f t="shared" si="841"/>
        <v>0</v>
      </c>
      <c r="EB211" s="331">
        <f t="shared" si="842"/>
        <v>0</v>
      </c>
      <c r="EC211" s="331">
        <f t="shared" si="843"/>
        <v>0</v>
      </c>
      <c r="ED211" s="331">
        <f t="shared" si="844"/>
        <v>0</v>
      </c>
      <c r="EE211" s="331">
        <f t="shared" si="845"/>
        <v>0</v>
      </c>
      <c r="EF211" s="331">
        <f t="shared" si="846"/>
        <v>0</v>
      </c>
      <c r="EG211" s="331">
        <f t="shared" si="847"/>
        <v>0</v>
      </c>
      <c r="EH211" s="331">
        <f t="shared" si="848"/>
        <v>0</v>
      </c>
      <c r="EI211" s="331">
        <f t="shared" si="849"/>
        <v>0</v>
      </c>
      <c r="EJ211" s="329"/>
      <c r="EK211" s="325"/>
      <c r="EL211" s="325">
        <f t="shared" si="733"/>
        <v>0</v>
      </c>
      <c r="EM211" s="325">
        <v>113</v>
      </c>
      <c r="EN211" s="330" t="e">
        <f t="shared" si="734"/>
        <v>#N/A</v>
      </c>
      <c r="EO211" s="330" t="e">
        <f t="shared" si="735"/>
        <v>#N/A</v>
      </c>
      <c r="EP211" s="330" t="e">
        <f t="shared" si="736"/>
        <v>#N/A</v>
      </c>
      <c r="EQ211" s="330" t="e">
        <f t="shared" si="737"/>
        <v>#N/A</v>
      </c>
      <c r="ER211" s="330" t="e">
        <f t="shared" si="738"/>
        <v>#N/A</v>
      </c>
      <c r="ES211" s="330"/>
      <c r="ET211" s="331">
        <f t="shared" si="850"/>
        <v>0</v>
      </c>
      <c r="EU211" s="325" t="e">
        <f t="shared" si="851"/>
        <v>#N/A</v>
      </c>
      <c r="EV211" s="325">
        <f t="shared" si="852"/>
        <v>0</v>
      </c>
      <c r="EW211" s="325">
        <f t="shared" si="853"/>
        <v>1</v>
      </c>
      <c r="EX211" s="334">
        <f t="shared" si="739"/>
        <v>2870.2</v>
      </c>
      <c r="EY211" s="325">
        <f t="shared" si="854"/>
        <v>0</v>
      </c>
      <c r="EZ211" s="325">
        <f t="shared" si="855"/>
        <v>0</v>
      </c>
      <c r="FA211" s="325">
        <f t="shared" si="856"/>
        <v>0</v>
      </c>
      <c r="FB211" s="325">
        <f t="shared" si="857"/>
        <v>0</v>
      </c>
      <c r="FC211" s="325">
        <f t="shared" si="858"/>
        <v>0</v>
      </c>
      <c r="FD211" s="331">
        <f t="shared" si="859"/>
        <v>0</v>
      </c>
      <c r="FE211" s="331">
        <f t="shared" si="860"/>
        <v>0</v>
      </c>
      <c r="FF211" s="331">
        <f t="shared" si="861"/>
        <v>0</v>
      </c>
      <c r="FG211" s="331">
        <f t="shared" si="862"/>
        <v>0</v>
      </c>
      <c r="FH211" s="331">
        <f t="shared" si="863"/>
        <v>0</v>
      </c>
      <c r="FI211" s="331">
        <f t="shared" si="864"/>
        <v>0</v>
      </c>
      <c r="FJ211" s="331">
        <f t="shared" si="865"/>
        <v>0</v>
      </c>
      <c r="FK211" s="331">
        <f t="shared" si="866"/>
        <v>0</v>
      </c>
      <c r="FL211" s="331">
        <f t="shared" si="867"/>
        <v>0</v>
      </c>
      <c r="FM211" s="331">
        <f t="shared" si="868"/>
        <v>0</v>
      </c>
      <c r="FN211" s="331">
        <f t="shared" si="869"/>
        <v>0</v>
      </c>
      <c r="FO211" s="331">
        <f t="shared" si="870"/>
        <v>0</v>
      </c>
      <c r="FP211" s="331">
        <f t="shared" si="871"/>
        <v>0</v>
      </c>
      <c r="FQ211" s="331">
        <f t="shared" si="872"/>
        <v>0</v>
      </c>
      <c r="FR211" s="331">
        <f t="shared" si="873"/>
        <v>0</v>
      </c>
      <c r="FS211" s="329"/>
      <c r="FT211" s="325"/>
      <c r="FU211" s="325">
        <f t="shared" si="740"/>
        <v>0</v>
      </c>
      <c r="FV211" s="325">
        <v>113</v>
      </c>
      <c r="FW211" s="330" t="e">
        <f t="shared" si="741"/>
        <v>#N/A</v>
      </c>
      <c r="FX211" s="330" t="e">
        <f t="shared" si="742"/>
        <v>#N/A</v>
      </c>
      <c r="FY211" s="330" t="e">
        <f t="shared" si="743"/>
        <v>#N/A</v>
      </c>
      <c r="FZ211" s="330" t="e">
        <f t="shared" si="744"/>
        <v>#N/A</v>
      </c>
      <c r="GA211" s="330" t="e">
        <f t="shared" si="745"/>
        <v>#N/A</v>
      </c>
      <c r="GB211" s="330"/>
      <c r="GC211" s="331">
        <f t="shared" si="874"/>
        <v>0</v>
      </c>
      <c r="GD211" s="325" t="e">
        <f t="shared" si="875"/>
        <v>#N/A</v>
      </c>
      <c r="GE211" s="325">
        <f t="shared" si="876"/>
        <v>0</v>
      </c>
      <c r="GF211" s="325">
        <f t="shared" si="877"/>
        <v>1</v>
      </c>
      <c r="GG211" s="334">
        <f t="shared" si="746"/>
        <v>2870.2</v>
      </c>
      <c r="GH211" s="325">
        <f t="shared" si="878"/>
        <v>0</v>
      </c>
      <c r="GI211" s="325">
        <f t="shared" si="879"/>
        <v>0</v>
      </c>
      <c r="GJ211" s="325">
        <f t="shared" si="880"/>
        <v>0</v>
      </c>
      <c r="GK211" s="325">
        <f t="shared" si="881"/>
        <v>0</v>
      </c>
      <c r="GL211" s="325">
        <f t="shared" si="882"/>
        <v>0</v>
      </c>
      <c r="GM211" s="331">
        <f t="shared" si="883"/>
        <v>0</v>
      </c>
      <c r="GN211" s="331">
        <f t="shared" si="884"/>
        <v>0</v>
      </c>
      <c r="GO211" s="331">
        <f t="shared" si="885"/>
        <v>0</v>
      </c>
      <c r="GP211" s="331">
        <f t="shared" si="886"/>
        <v>0</v>
      </c>
      <c r="GQ211" s="331">
        <f t="shared" si="887"/>
        <v>0</v>
      </c>
      <c r="GR211" s="331">
        <f t="shared" si="888"/>
        <v>0</v>
      </c>
      <c r="GS211" s="331">
        <f t="shared" si="889"/>
        <v>0</v>
      </c>
      <c r="GT211" s="331">
        <f t="shared" si="890"/>
        <v>0</v>
      </c>
      <c r="GU211" s="331">
        <f t="shared" si="891"/>
        <v>0</v>
      </c>
      <c r="GV211" s="331">
        <f t="shared" si="892"/>
        <v>0</v>
      </c>
      <c r="GW211" s="331">
        <f t="shared" si="893"/>
        <v>0</v>
      </c>
      <c r="GX211" s="331">
        <f t="shared" si="894"/>
        <v>0</v>
      </c>
      <c r="GY211" s="331">
        <f t="shared" si="895"/>
        <v>0</v>
      </c>
      <c r="GZ211" s="331">
        <f t="shared" si="896"/>
        <v>0</v>
      </c>
      <c r="HA211" s="331">
        <f t="shared" si="897"/>
        <v>0</v>
      </c>
      <c r="HB211" s="329"/>
      <c r="HC211" s="325"/>
      <c r="HD211" s="325">
        <f t="shared" si="747"/>
        <v>0</v>
      </c>
      <c r="HE211" s="325">
        <v>113</v>
      </c>
      <c r="HF211" s="330" t="e">
        <f t="shared" si="748"/>
        <v>#N/A</v>
      </c>
      <c r="HG211" s="330" t="e">
        <f t="shared" si="749"/>
        <v>#N/A</v>
      </c>
      <c r="HH211" s="330" t="e">
        <f t="shared" si="750"/>
        <v>#N/A</v>
      </c>
      <c r="HI211" s="330" t="e">
        <f t="shared" si="751"/>
        <v>#N/A</v>
      </c>
      <c r="HJ211" s="330" t="e">
        <f t="shared" si="752"/>
        <v>#N/A</v>
      </c>
      <c r="HK211" s="330"/>
      <c r="HL211" s="331">
        <f t="shared" si="898"/>
        <v>0</v>
      </c>
      <c r="HM211" s="325" t="e">
        <f t="shared" si="899"/>
        <v>#N/A</v>
      </c>
      <c r="HN211" s="325">
        <f t="shared" si="900"/>
        <v>0</v>
      </c>
      <c r="HO211" s="325">
        <f t="shared" si="901"/>
        <v>1</v>
      </c>
      <c r="HP211" s="334">
        <f t="shared" si="753"/>
        <v>2870.2</v>
      </c>
      <c r="HQ211" s="325">
        <f t="shared" si="902"/>
        <v>0</v>
      </c>
      <c r="HR211" s="325">
        <f t="shared" si="903"/>
        <v>0</v>
      </c>
      <c r="HS211" s="325">
        <f t="shared" si="904"/>
        <v>0</v>
      </c>
      <c r="HT211" s="325">
        <f t="shared" si="905"/>
        <v>0</v>
      </c>
      <c r="HU211" s="325">
        <f t="shared" si="906"/>
        <v>0</v>
      </c>
      <c r="HV211" s="331">
        <f t="shared" si="907"/>
        <v>0</v>
      </c>
      <c r="HW211" s="331">
        <f t="shared" si="908"/>
        <v>0</v>
      </c>
      <c r="HX211" s="331">
        <f t="shared" si="909"/>
        <v>0</v>
      </c>
      <c r="HY211" s="331">
        <f t="shared" si="910"/>
        <v>0</v>
      </c>
      <c r="HZ211" s="331">
        <f t="shared" si="911"/>
        <v>0</v>
      </c>
      <c r="IA211" s="331">
        <f t="shared" si="912"/>
        <v>0</v>
      </c>
      <c r="IB211" s="331">
        <f t="shared" si="913"/>
        <v>0</v>
      </c>
      <c r="IC211" s="331">
        <f t="shared" si="914"/>
        <v>0</v>
      </c>
      <c r="ID211" s="331">
        <f t="shared" si="915"/>
        <v>0</v>
      </c>
      <c r="IE211" s="331">
        <f t="shared" si="916"/>
        <v>0</v>
      </c>
      <c r="IF211" s="331">
        <f t="shared" si="917"/>
        <v>0</v>
      </c>
      <c r="IG211" s="331">
        <f t="shared" si="918"/>
        <v>0</v>
      </c>
      <c r="IH211" s="331">
        <f t="shared" si="919"/>
        <v>0</v>
      </c>
      <c r="II211" s="331">
        <f t="shared" si="920"/>
        <v>0</v>
      </c>
      <c r="IJ211" s="331">
        <f t="shared" si="921"/>
        <v>0</v>
      </c>
      <c r="IK211" s="329"/>
    </row>
    <row r="212" spans="2:245" x14ac:dyDescent="0.3">
      <c r="B212" s="325">
        <f t="shared" si="706"/>
        <v>0</v>
      </c>
      <c r="C212" s="325">
        <v>114</v>
      </c>
      <c r="D212" s="330" t="e">
        <f t="shared" si="707"/>
        <v>#N/A</v>
      </c>
      <c r="E212" s="330" t="e">
        <f t="shared" si="708"/>
        <v>#N/A</v>
      </c>
      <c r="F212" s="330" t="e">
        <f t="shared" si="709"/>
        <v>#N/A</v>
      </c>
      <c r="G212" s="386" t="e">
        <f t="shared" si="537"/>
        <v>#N/A</v>
      </c>
      <c r="H212" s="386" t="e">
        <f t="shared" si="710"/>
        <v>#N/A</v>
      </c>
      <c r="I212" s="330"/>
      <c r="J212" s="331">
        <f t="shared" si="754"/>
        <v>0</v>
      </c>
      <c r="K212" s="325" t="e">
        <f t="shared" si="755"/>
        <v>#N/A</v>
      </c>
      <c r="L212" s="325">
        <f t="shared" si="756"/>
        <v>0</v>
      </c>
      <c r="M212" s="325">
        <f t="shared" si="757"/>
        <v>1</v>
      </c>
      <c r="N212" s="334">
        <f t="shared" si="711"/>
        <v>2895.6</v>
      </c>
      <c r="O212" s="325">
        <f t="shared" si="758"/>
        <v>0</v>
      </c>
      <c r="P212" s="325">
        <f t="shared" si="759"/>
        <v>0</v>
      </c>
      <c r="Q212" s="325">
        <f t="shared" si="760"/>
        <v>0</v>
      </c>
      <c r="R212" s="325">
        <f t="shared" si="761"/>
        <v>0</v>
      </c>
      <c r="S212" s="325">
        <f t="shared" si="762"/>
        <v>0</v>
      </c>
      <c r="T212" s="331">
        <f t="shared" si="763"/>
        <v>0</v>
      </c>
      <c r="U212" s="331">
        <f t="shared" si="764"/>
        <v>0</v>
      </c>
      <c r="V212" s="331">
        <f t="shared" si="765"/>
        <v>0</v>
      </c>
      <c r="W212" s="331">
        <f t="shared" si="766"/>
        <v>0</v>
      </c>
      <c r="X212" s="331">
        <f t="shared" si="767"/>
        <v>0</v>
      </c>
      <c r="Y212" s="331">
        <f t="shared" si="768"/>
        <v>0</v>
      </c>
      <c r="Z212" s="331">
        <f t="shared" si="769"/>
        <v>0</v>
      </c>
      <c r="AA212" s="331">
        <f t="shared" si="770"/>
        <v>0</v>
      </c>
      <c r="AB212" s="331">
        <f t="shared" si="771"/>
        <v>0</v>
      </c>
      <c r="AC212" s="331">
        <f t="shared" si="772"/>
        <v>0</v>
      </c>
      <c r="AD212" s="331">
        <f t="shared" si="773"/>
        <v>0</v>
      </c>
      <c r="AE212" s="331">
        <f t="shared" si="774"/>
        <v>0</v>
      </c>
      <c r="AF212" s="331">
        <f t="shared" si="775"/>
        <v>0</v>
      </c>
      <c r="AG212" s="331">
        <f t="shared" si="776"/>
        <v>0</v>
      </c>
      <c r="AH212" s="331">
        <f t="shared" si="777"/>
        <v>0</v>
      </c>
      <c r="AI212" s="329"/>
      <c r="AJ212" s="325"/>
      <c r="AK212" s="325">
        <f t="shared" si="712"/>
        <v>0</v>
      </c>
      <c r="AL212" s="325">
        <v>114</v>
      </c>
      <c r="AM212" s="330" t="e">
        <f t="shared" si="713"/>
        <v>#N/A</v>
      </c>
      <c r="AN212" s="330" t="e">
        <f t="shared" si="714"/>
        <v>#N/A</v>
      </c>
      <c r="AO212" s="330" t="e">
        <f t="shared" si="715"/>
        <v>#N/A</v>
      </c>
      <c r="AP212" s="330" t="e">
        <f t="shared" si="716"/>
        <v>#N/A</v>
      </c>
      <c r="AQ212" s="330" t="e">
        <f t="shared" si="717"/>
        <v>#N/A</v>
      </c>
      <c r="AR212" s="330"/>
      <c r="AS212" s="331">
        <f t="shared" si="778"/>
        <v>0</v>
      </c>
      <c r="AT212" s="325" t="e">
        <f t="shared" si="779"/>
        <v>#N/A</v>
      </c>
      <c r="AU212" s="325">
        <f t="shared" si="780"/>
        <v>0</v>
      </c>
      <c r="AV212" s="325">
        <f t="shared" si="781"/>
        <v>1</v>
      </c>
      <c r="AW212" s="334">
        <f t="shared" si="718"/>
        <v>2895.6</v>
      </c>
      <c r="AX212" s="325">
        <f t="shared" si="782"/>
        <v>0</v>
      </c>
      <c r="AY212" s="325">
        <f t="shared" si="783"/>
        <v>0</v>
      </c>
      <c r="AZ212" s="325">
        <f t="shared" si="784"/>
        <v>0</v>
      </c>
      <c r="BA212" s="325">
        <f t="shared" si="785"/>
        <v>0</v>
      </c>
      <c r="BB212" s="325">
        <f t="shared" si="786"/>
        <v>0</v>
      </c>
      <c r="BC212" s="331">
        <f t="shared" si="787"/>
        <v>0</v>
      </c>
      <c r="BD212" s="331">
        <f t="shared" si="788"/>
        <v>0</v>
      </c>
      <c r="BE212" s="331">
        <f t="shared" si="789"/>
        <v>0</v>
      </c>
      <c r="BF212" s="331">
        <f t="shared" si="790"/>
        <v>0</v>
      </c>
      <c r="BG212" s="331">
        <f t="shared" si="791"/>
        <v>0</v>
      </c>
      <c r="BH212" s="331">
        <f t="shared" si="792"/>
        <v>0</v>
      </c>
      <c r="BI212" s="331">
        <f t="shared" si="793"/>
        <v>0</v>
      </c>
      <c r="BJ212" s="331">
        <f t="shared" si="794"/>
        <v>0</v>
      </c>
      <c r="BK212" s="331">
        <f t="shared" si="795"/>
        <v>0</v>
      </c>
      <c r="BL212" s="331">
        <f t="shared" si="796"/>
        <v>0</v>
      </c>
      <c r="BM212" s="331">
        <f t="shared" si="797"/>
        <v>0</v>
      </c>
      <c r="BN212" s="331">
        <f t="shared" si="798"/>
        <v>0</v>
      </c>
      <c r="BO212" s="331">
        <f t="shared" si="799"/>
        <v>0</v>
      </c>
      <c r="BP212" s="331">
        <f t="shared" si="800"/>
        <v>0</v>
      </c>
      <c r="BQ212" s="331">
        <f t="shared" si="801"/>
        <v>0</v>
      </c>
      <c r="BR212" s="329"/>
      <c r="BS212" s="325"/>
      <c r="BT212" s="325">
        <f t="shared" si="719"/>
        <v>0</v>
      </c>
      <c r="BU212" s="325">
        <v>114</v>
      </c>
      <c r="BV212" s="330" t="e">
        <f t="shared" si="720"/>
        <v>#N/A</v>
      </c>
      <c r="BW212" s="330" t="e">
        <f t="shared" si="721"/>
        <v>#N/A</v>
      </c>
      <c r="BX212" s="330" t="e">
        <f t="shared" si="722"/>
        <v>#N/A</v>
      </c>
      <c r="BY212" s="330" t="e">
        <f t="shared" si="723"/>
        <v>#N/A</v>
      </c>
      <c r="BZ212" s="330" t="e">
        <f t="shared" si="724"/>
        <v>#N/A</v>
      </c>
      <c r="CA212" s="330"/>
      <c r="CB212" s="331">
        <f t="shared" si="802"/>
        <v>0</v>
      </c>
      <c r="CC212" s="325" t="e">
        <f t="shared" si="803"/>
        <v>#N/A</v>
      </c>
      <c r="CD212" s="325">
        <f t="shared" si="804"/>
        <v>0</v>
      </c>
      <c r="CE212" s="325">
        <f t="shared" si="805"/>
        <v>1</v>
      </c>
      <c r="CF212" s="334">
        <f t="shared" si="725"/>
        <v>2895.6</v>
      </c>
      <c r="CG212" s="325">
        <f t="shared" si="806"/>
        <v>0</v>
      </c>
      <c r="CH212" s="325">
        <f t="shared" si="807"/>
        <v>0</v>
      </c>
      <c r="CI212" s="325">
        <f t="shared" si="808"/>
        <v>0</v>
      </c>
      <c r="CJ212" s="325">
        <f t="shared" si="809"/>
        <v>0</v>
      </c>
      <c r="CK212" s="325">
        <f t="shared" si="810"/>
        <v>0</v>
      </c>
      <c r="CL212" s="331">
        <f t="shared" si="811"/>
        <v>0</v>
      </c>
      <c r="CM212" s="331">
        <f t="shared" si="812"/>
        <v>0</v>
      </c>
      <c r="CN212" s="331">
        <f t="shared" si="813"/>
        <v>0</v>
      </c>
      <c r="CO212" s="331">
        <f t="shared" si="814"/>
        <v>0</v>
      </c>
      <c r="CP212" s="331">
        <f t="shared" si="815"/>
        <v>0</v>
      </c>
      <c r="CQ212" s="331">
        <f t="shared" si="816"/>
        <v>0</v>
      </c>
      <c r="CR212" s="331">
        <f t="shared" si="817"/>
        <v>0</v>
      </c>
      <c r="CS212" s="331">
        <f t="shared" si="818"/>
        <v>0</v>
      </c>
      <c r="CT212" s="331">
        <f t="shared" si="819"/>
        <v>0</v>
      </c>
      <c r="CU212" s="331">
        <f t="shared" si="820"/>
        <v>0</v>
      </c>
      <c r="CV212" s="331">
        <f t="shared" si="821"/>
        <v>0</v>
      </c>
      <c r="CW212" s="331">
        <f t="shared" si="822"/>
        <v>0</v>
      </c>
      <c r="CX212" s="331">
        <f t="shared" si="823"/>
        <v>0</v>
      </c>
      <c r="CY212" s="331">
        <f t="shared" si="824"/>
        <v>0</v>
      </c>
      <c r="CZ212" s="331">
        <f t="shared" si="825"/>
        <v>0</v>
      </c>
      <c r="DA212" s="329"/>
      <c r="DB212" s="325"/>
      <c r="DC212" s="325">
        <f t="shared" si="726"/>
        <v>0</v>
      </c>
      <c r="DD212" s="325">
        <v>114</v>
      </c>
      <c r="DE212" s="330" t="e">
        <f t="shared" si="727"/>
        <v>#N/A</v>
      </c>
      <c r="DF212" s="330" t="e">
        <f t="shared" si="728"/>
        <v>#N/A</v>
      </c>
      <c r="DG212" s="330" t="e">
        <f t="shared" si="729"/>
        <v>#N/A</v>
      </c>
      <c r="DH212" s="330" t="e">
        <f t="shared" si="730"/>
        <v>#N/A</v>
      </c>
      <c r="DI212" s="330" t="e">
        <f t="shared" si="731"/>
        <v>#N/A</v>
      </c>
      <c r="DJ212" s="330"/>
      <c r="DK212" s="331">
        <f t="shared" si="826"/>
        <v>0</v>
      </c>
      <c r="DL212" s="325" t="e">
        <f t="shared" si="827"/>
        <v>#N/A</v>
      </c>
      <c r="DM212" s="325">
        <f t="shared" si="828"/>
        <v>0</v>
      </c>
      <c r="DN212" s="325">
        <f t="shared" si="829"/>
        <v>1</v>
      </c>
      <c r="DO212" s="334">
        <f t="shared" si="732"/>
        <v>2895.6</v>
      </c>
      <c r="DP212" s="325">
        <f t="shared" si="830"/>
        <v>0</v>
      </c>
      <c r="DQ212" s="325">
        <f t="shared" si="831"/>
        <v>0</v>
      </c>
      <c r="DR212" s="325">
        <f t="shared" si="832"/>
        <v>0</v>
      </c>
      <c r="DS212" s="325">
        <f t="shared" si="833"/>
        <v>0</v>
      </c>
      <c r="DT212" s="325">
        <f t="shared" si="834"/>
        <v>0</v>
      </c>
      <c r="DU212" s="331">
        <f t="shared" si="835"/>
        <v>0</v>
      </c>
      <c r="DV212" s="331">
        <f t="shared" si="836"/>
        <v>0</v>
      </c>
      <c r="DW212" s="331">
        <f t="shared" si="837"/>
        <v>0</v>
      </c>
      <c r="DX212" s="331">
        <f t="shared" si="838"/>
        <v>0</v>
      </c>
      <c r="DY212" s="331">
        <f t="shared" si="839"/>
        <v>0</v>
      </c>
      <c r="DZ212" s="331">
        <f t="shared" si="840"/>
        <v>0</v>
      </c>
      <c r="EA212" s="331">
        <f t="shared" si="841"/>
        <v>0</v>
      </c>
      <c r="EB212" s="331">
        <f t="shared" si="842"/>
        <v>0</v>
      </c>
      <c r="EC212" s="331">
        <f t="shared" si="843"/>
        <v>0</v>
      </c>
      <c r="ED212" s="331">
        <f t="shared" si="844"/>
        <v>0</v>
      </c>
      <c r="EE212" s="331">
        <f t="shared" si="845"/>
        <v>0</v>
      </c>
      <c r="EF212" s="331">
        <f t="shared" si="846"/>
        <v>0</v>
      </c>
      <c r="EG212" s="331">
        <f t="shared" si="847"/>
        <v>0</v>
      </c>
      <c r="EH212" s="331">
        <f t="shared" si="848"/>
        <v>0</v>
      </c>
      <c r="EI212" s="331">
        <f t="shared" si="849"/>
        <v>0</v>
      </c>
      <c r="EJ212" s="329"/>
      <c r="EK212" s="325"/>
      <c r="EL212" s="325">
        <f t="shared" si="733"/>
        <v>0</v>
      </c>
      <c r="EM212" s="325">
        <v>114</v>
      </c>
      <c r="EN212" s="330" t="e">
        <f t="shared" si="734"/>
        <v>#N/A</v>
      </c>
      <c r="EO212" s="330" t="e">
        <f t="shared" si="735"/>
        <v>#N/A</v>
      </c>
      <c r="EP212" s="330" t="e">
        <f t="shared" si="736"/>
        <v>#N/A</v>
      </c>
      <c r="EQ212" s="330" t="e">
        <f t="shared" si="737"/>
        <v>#N/A</v>
      </c>
      <c r="ER212" s="330" t="e">
        <f t="shared" si="738"/>
        <v>#N/A</v>
      </c>
      <c r="ES212" s="330"/>
      <c r="ET212" s="331">
        <f t="shared" si="850"/>
        <v>0</v>
      </c>
      <c r="EU212" s="325" t="e">
        <f t="shared" si="851"/>
        <v>#N/A</v>
      </c>
      <c r="EV212" s="325">
        <f t="shared" si="852"/>
        <v>0</v>
      </c>
      <c r="EW212" s="325">
        <f t="shared" si="853"/>
        <v>1</v>
      </c>
      <c r="EX212" s="334">
        <f t="shared" si="739"/>
        <v>2895.6</v>
      </c>
      <c r="EY212" s="325">
        <f t="shared" si="854"/>
        <v>0</v>
      </c>
      <c r="EZ212" s="325">
        <f t="shared" si="855"/>
        <v>0</v>
      </c>
      <c r="FA212" s="325">
        <f t="shared" si="856"/>
        <v>0</v>
      </c>
      <c r="FB212" s="325">
        <f t="shared" si="857"/>
        <v>0</v>
      </c>
      <c r="FC212" s="325">
        <f t="shared" si="858"/>
        <v>0</v>
      </c>
      <c r="FD212" s="331">
        <f t="shared" si="859"/>
        <v>0</v>
      </c>
      <c r="FE212" s="331">
        <f t="shared" si="860"/>
        <v>0</v>
      </c>
      <c r="FF212" s="331">
        <f t="shared" si="861"/>
        <v>0</v>
      </c>
      <c r="FG212" s="331">
        <f t="shared" si="862"/>
        <v>0</v>
      </c>
      <c r="FH212" s="331">
        <f t="shared" si="863"/>
        <v>0</v>
      </c>
      <c r="FI212" s="331">
        <f t="shared" si="864"/>
        <v>0</v>
      </c>
      <c r="FJ212" s="331">
        <f t="shared" si="865"/>
        <v>0</v>
      </c>
      <c r="FK212" s="331">
        <f t="shared" si="866"/>
        <v>0</v>
      </c>
      <c r="FL212" s="331">
        <f t="shared" si="867"/>
        <v>0</v>
      </c>
      <c r="FM212" s="331">
        <f t="shared" si="868"/>
        <v>0</v>
      </c>
      <c r="FN212" s="331">
        <f t="shared" si="869"/>
        <v>0</v>
      </c>
      <c r="FO212" s="331">
        <f t="shared" si="870"/>
        <v>0</v>
      </c>
      <c r="FP212" s="331">
        <f t="shared" si="871"/>
        <v>0</v>
      </c>
      <c r="FQ212" s="331">
        <f t="shared" si="872"/>
        <v>0</v>
      </c>
      <c r="FR212" s="331">
        <f t="shared" si="873"/>
        <v>0</v>
      </c>
      <c r="FS212" s="329"/>
      <c r="FT212" s="325"/>
      <c r="FU212" s="325">
        <f t="shared" si="740"/>
        <v>0</v>
      </c>
      <c r="FV212" s="325">
        <v>114</v>
      </c>
      <c r="FW212" s="330" t="e">
        <f t="shared" si="741"/>
        <v>#N/A</v>
      </c>
      <c r="FX212" s="330" t="e">
        <f t="shared" si="742"/>
        <v>#N/A</v>
      </c>
      <c r="FY212" s="330" t="e">
        <f t="shared" si="743"/>
        <v>#N/A</v>
      </c>
      <c r="FZ212" s="330" t="e">
        <f t="shared" si="744"/>
        <v>#N/A</v>
      </c>
      <c r="GA212" s="330" t="e">
        <f t="shared" si="745"/>
        <v>#N/A</v>
      </c>
      <c r="GB212" s="330"/>
      <c r="GC212" s="331">
        <f t="shared" si="874"/>
        <v>0</v>
      </c>
      <c r="GD212" s="325" t="e">
        <f t="shared" si="875"/>
        <v>#N/A</v>
      </c>
      <c r="GE212" s="325">
        <f t="shared" si="876"/>
        <v>0</v>
      </c>
      <c r="GF212" s="325">
        <f t="shared" si="877"/>
        <v>1</v>
      </c>
      <c r="GG212" s="334">
        <f t="shared" si="746"/>
        <v>2895.6</v>
      </c>
      <c r="GH212" s="325">
        <f t="shared" si="878"/>
        <v>0</v>
      </c>
      <c r="GI212" s="325">
        <f t="shared" si="879"/>
        <v>0</v>
      </c>
      <c r="GJ212" s="325">
        <f t="shared" si="880"/>
        <v>0</v>
      </c>
      <c r="GK212" s="325">
        <f t="shared" si="881"/>
        <v>0</v>
      </c>
      <c r="GL212" s="325">
        <f t="shared" si="882"/>
        <v>0</v>
      </c>
      <c r="GM212" s="331">
        <f t="shared" si="883"/>
        <v>0</v>
      </c>
      <c r="GN212" s="331">
        <f t="shared" si="884"/>
        <v>0</v>
      </c>
      <c r="GO212" s="331">
        <f t="shared" si="885"/>
        <v>0</v>
      </c>
      <c r="GP212" s="331">
        <f t="shared" si="886"/>
        <v>0</v>
      </c>
      <c r="GQ212" s="331">
        <f t="shared" si="887"/>
        <v>0</v>
      </c>
      <c r="GR212" s="331">
        <f t="shared" si="888"/>
        <v>0</v>
      </c>
      <c r="GS212" s="331">
        <f t="shared" si="889"/>
        <v>0</v>
      </c>
      <c r="GT212" s="331">
        <f t="shared" si="890"/>
        <v>0</v>
      </c>
      <c r="GU212" s="331">
        <f t="shared" si="891"/>
        <v>0</v>
      </c>
      <c r="GV212" s="331">
        <f t="shared" si="892"/>
        <v>0</v>
      </c>
      <c r="GW212" s="331">
        <f t="shared" si="893"/>
        <v>0</v>
      </c>
      <c r="GX212" s="331">
        <f t="shared" si="894"/>
        <v>0</v>
      </c>
      <c r="GY212" s="331">
        <f t="shared" si="895"/>
        <v>0</v>
      </c>
      <c r="GZ212" s="331">
        <f t="shared" si="896"/>
        <v>0</v>
      </c>
      <c r="HA212" s="331">
        <f t="shared" si="897"/>
        <v>0</v>
      </c>
      <c r="HB212" s="329"/>
      <c r="HC212" s="325"/>
      <c r="HD212" s="325">
        <f t="shared" si="747"/>
        <v>0</v>
      </c>
      <c r="HE212" s="325">
        <v>114</v>
      </c>
      <c r="HF212" s="330" t="e">
        <f t="shared" si="748"/>
        <v>#N/A</v>
      </c>
      <c r="HG212" s="330" t="e">
        <f t="shared" si="749"/>
        <v>#N/A</v>
      </c>
      <c r="HH212" s="330" t="e">
        <f t="shared" si="750"/>
        <v>#N/A</v>
      </c>
      <c r="HI212" s="330" t="e">
        <f t="shared" si="751"/>
        <v>#N/A</v>
      </c>
      <c r="HJ212" s="330" t="e">
        <f t="shared" si="752"/>
        <v>#N/A</v>
      </c>
      <c r="HK212" s="330"/>
      <c r="HL212" s="331">
        <f t="shared" si="898"/>
        <v>0</v>
      </c>
      <c r="HM212" s="325" t="e">
        <f t="shared" si="899"/>
        <v>#N/A</v>
      </c>
      <c r="HN212" s="325">
        <f t="shared" si="900"/>
        <v>0</v>
      </c>
      <c r="HO212" s="325">
        <f t="shared" si="901"/>
        <v>1</v>
      </c>
      <c r="HP212" s="334">
        <f t="shared" si="753"/>
        <v>2895.6</v>
      </c>
      <c r="HQ212" s="325">
        <f t="shared" si="902"/>
        <v>0</v>
      </c>
      <c r="HR212" s="325">
        <f t="shared" si="903"/>
        <v>0</v>
      </c>
      <c r="HS212" s="325">
        <f t="shared" si="904"/>
        <v>0</v>
      </c>
      <c r="HT212" s="325">
        <f t="shared" si="905"/>
        <v>0</v>
      </c>
      <c r="HU212" s="325">
        <f t="shared" si="906"/>
        <v>0</v>
      </c>
      <c r="HV212" s="331">
        <f t="shared" si="907"/>
        <v>0</v>
      </c>
      <c r="HW212" s="331">
        <f t="shared" si="908"/>
        <v>0</v>
      </c>
      <c r="HX212" s="331">
        <f t="shared" si="909"/>
        <v>0</v>
      </c>
      <c r="HY212" s="331">
        <f t="shared" si="910"/>
        <v>0</v>
      </c>
      <c r="HZ212" s="331">
        <f t="shared" si="911"/>
        <v>0</v>
      </c>
      <c r="IA212" s="331">
        <f t="shared" si="912"/>
        <v>0</v>
      </c>
      <c r="IB212" s="331">
        <f t="shared" si="913"/>
        <v>0</v>
      </c>
      <c r="IC212" s="331">
        <f t="shared" si="914"/>
        <v>0</v>
      </c>
      <c r="ID212" s="331">
        <f t="shared" si="915"/>
        <v>0</v>
      </c>
      <c r="IE212" s="331">
        <f t="shared" si="916"/>
        <v>0</v>
      </c>
      <c r="IF212" s="331">
        <f t="shared" si="917"/>
        <v>0</v>
      </c>
      <c r="IG212" s="331">
        <f t="shared" si="918"/>
        <v>0</v>
      </c>
      <c r="IH212" s="331">
        <f t="shared" si="919"/>
        <v>0</v>
      </c>
      <c r="II212" s="331">
        <f t="shared" si="920"/>
        <v>0</v>
      </c>
      <c r="IJ212" s="331">
        <f t="shared" si="921"/>
        <v>0</v>
      </c>
      <c r="IK212" s="329"/>
    </row>
    <row r="213" spans="2:245" x14ac:dyDescent="0.3">
      <c r="B213" s="325">
        <f t="shared" si="706"/>
        <v>0</v>
      </c>
      <c r="C213" s="325">
        <v>115</v>
      </c>
      <c r="D213" s="330" t="e">
        <f t="shared" si="707"/>
        <v>#N/A</v>
      </c>
      <c r="E213" s="330" t="e">
        <f t="shared" si="708"/>
        <v>#N/A</v>
      </c>
      <c r="F213" s="330" t="e">
        <f t="shared" si="709"/>
        <v>#N/A</v>
      </c>
      <c r="G213" s="386" t="e">
        <f t="shared" si="537"/>
        <v>#N/A</v>
      </c>
      <c r="H213" s="386" t="e">
        <f t="shared" si="710"/>
        <v>#N/A</v>
      </c>
      <c r="I213" s="330"/>
      <c r="J213" s="331">
        <f t="shared" si="754"/>
        <v>0</v>
      </c>
      <c r="K213" s="325" t="e">
        <f t="shared" si="755"/>
        <v>#N/A</v>
      </c>
      <c r="L213" s="325">
        <f t="shared" si="756"/>
        <v>0</v>
      </c>
      <c r="M213" s="325">
        <f t="shared" si="757"/>
        <v>1</v>
      </c>
      <c r="N213" s="334">
        <f t="shared" si="711"/>
        <v>2921</v>
      </c>
      <c r="O213" s="325">
        <f t="shared" si="758"/>
        <v>0</v>
      </c>
      <c r="P213" s="325">
        <f t="shared" si="759"/>
        <v>0</v>
      </c>
      <c r="Q213" s="325">
        <f t="shared" si="760"/>
        <v>0</v>
      </c>
      <c r="R213" s="325">
        <f t="shared" si="761"/>
        <v>0</v>
      </c>
      <c r="S213" s="325">
        <f t="shared" si="762"/>
        <v>0</v>
      </c>
      <c r="T213" s="331">
        <f t="shared" si="763"/>
        <v>0</v>
      </c>
      <c r="U213" s="331">
        <f t="shared" si="764"/>
        <v>0</v>
      </c>
      <c r="V213" s="331">
        <f t="shared" si="765"/>
        <v>0</v>
      </c>
      <c r="W213" s="331">
        <f t="shared" si="766"/>
        <v>0</v>
      </c>
      <c r="X213" s="331">
        <f t="shared" si="767"/>
        <v>0</v>
      </c>
      <c r="Y213" s="331">
        <f t="shared" si="768"/>
        <v>0</v>
      </c>
      <c r="Z213" s="331">
        <f t="shared" si="769"/>
        <v>0</v>
      </c>
      <c r="AA213" s="331">
        <f t="shared" si="770"/>
        <v>0</v>
      </c>
      <c r="AB213" s="331">
        <f t="shared" si="771"/>
        <v>0</v>
      </c>
      <c r="AC213" s="331">
        <f t="shared" si="772"/>
        <v>0</v>
      </c>
      <c r="AD213" s="331">
        <f t="shared" si="773"/>
        <v>0</v>
      </c>
      <c r="AE213" s="331">
        <f t="shared" si="774"/>
        <v>0</v>
      </c>
      <c r="AF213" s="331">
        <f t="shared" si="775"/>
        <v>0</v>
      </c>
      <c r="AG213" s="331">
        <f t="shared" si="776"/>
        <v>0</v>
      </c>
      <c r="AH213" s="331">
        <f t="shared" si="777"/>
        <v>0</v>
      </c>
      <c r="AI213" s="329"/>
      <c r="AJ213" s="325"/>
      <c r="AK213" s="325">
        <f t="shared" si="712"/>
        <v>0</v>
      </c>
      <c r="AL213" s="325">
        <v>115</v>
      </c>
      <c r="AM213" s="330" t="e">
        <f t="shared" si="713"/>
        <v>#N/A</v>
      </c>
      <c r="AN213" s="330" t="e">
        <f t="shared" si="714"/>
        <v>#N/A</v>
      </c>
      <c r="AO213" s="330" t="e">
        <f t="shared" si="715"/>
        <v>#N/A</v>
      </c>
      <c r="AP213" s="330" t="e">
        <f t="shared" si="716"/>
        <v>#N/A</v>
      </c>
      <c r="AQ213" s="330" t="e">
        <f t="shared" si="717"/>
        <v>#N/A</v>
      </c>
      <c r="AR213" s="330"/>
      <c r="AS213" s="331">
        <f t="shared" si="778"/>
        <v>0</v>
      </c>
      <c r="AT213" s="325" t="e">
        <f t="shared" si="779"/>
        <v>#N/A</v>
      </c>
      <c r="AU213" s="325">
        <f t="shared" si="780"/>
        <v>0</v>
      </c>
      <c r="AV213" s="325">
        <f t="shared" si="781"/>
        <v>1</v>
      </c>
      <c r="AW213" s="334">
        <f t="shared" si="718"/>
        <v>2921</v>
      </c>
      <c r="AX213" s="325">
        <f t="shared" si="782"/>
        <v>0</v>
      </c>
      <c r="AY213" s="325">
        <f t="shared" si="783"/>
        <v>0</v>
      </c>
      <c r="AZ213" s="325">
        <f t="shared" si="784"/>
        <v>0</v>
      </c>
      <c r="BA213" s="325">
        <f t="shared" si="785"/>
        <v>0</v>
      </c>
      <c r="BB213" s="325">
        <f t="shared" si="786"/>
        <v>0</v>
      </c>
      <c r="BC213" s="331">
        <f t="shared" si="787"/>
        <v>0</v>
      </c>
      <c r="BD213" s="331">
        <f t="shared" si="788"/>
        <v>0</v>
      </c>
      <c r="BE213" s="331">
        <f t="shared" si="789"/>
        <v>0</v>
      </c>
      <c r="BF213" s="331">
        <f t="shared" si="790"/>
        <v>0</v>
      </c>
      <c r="BG213" s="331">
        <f t="shared" si="791"/>
        <v>0</v>
      </c>
      <c r="BH213" s="331">
        <f t="shared" si="792"/>
        <v>0</v>
      </c>
      <c r="BI213" s="331">
        <f t="shared" si="793"/>
        <v>0</v>
      </c>
      <c r="BJ213" s="331">
        <f t="shared" si="794"/>
        <v>0</v>
      </c>
      <c r="BK213" s="331">
        <f t="shared" si="795"/>
        <v>0</v>
      </c>
      <c r="BL213" s="331">
        <f t="shared" si="796"/>
        <v>0</v>
      </c>
      <c r="BM213" s="331">
        <f t="shared" si="797"/>
        <v>0</v>
      </c>
      <c r="BN213" s="331">
        <f t="shared" si="798"/>
        <v>0</v>
      </c>
      <c r="BO213" s="331">
        <f t="shared" si="799"/>
        <v>0</v>
      </c>
      <c r="BP213" s="331">
        <f t="shared" si="800"/>
        <v>0</v>
      </c>
      <c r="BQ213" s="331">
        <f t="shared" si="801"/>
        <v>0</v>
      </c>
      <c r="BR213" s="329"/>
      <c r="BS213" s="325"/>
      <c r="BT213" s="325">
        <f t="shared" si="719"/>
        <v>0</v>
      </c>
      <c r="BU213" s="325">
        <v>115</v>
      </c>
      <c r="BV213" s="330" t="e">
        <f t="shared" si="720"/>
        <v>#N/A</v>
      </c>
      <c r="BW213" s="330" t="e">
        <f t="shared" si="721"/>
        <v>#N/A</v>
      </c>
      <c r="BX213" s="330" t="e">
        <f t="shared" si="722"/>
        <v>#N/A</v>
      </c>
      <c r="BY213" s="330" t="e">
        <f t="shared" si="723"/>
        <v>#N/A</v>
      </c>
      <c r="BZ213" s="330" t="e">
        <f t="shared" si="724"/>
        <v>#N/A</v>
      </c>
      <c r="CA213" s="330"/>
      <c r="CB213" s="331">
        <f t="shared" si="802"/>
        <v>0</v>
      </c>
      <c r="CC213" s="325" t="e">
        <f t="shared" si="803"/>
        <v>#N/A</v>
      </c>
      <c r="CD213" s="325">
        <f t="shared" si="804"/>
        <v>0</v>
      </c>
      <c r="CE213" s="325">
        <f t="shared" si="805"/>
        <v>1</v>
      </c>
      <c r="CF213" s="334">
        <f t="shared" si="725"/>
        <v>2921</v>
      </c>
      <c r="CG213" s="325">
        <f t="shared" si="806"/>
        <v>0</v>
      </c>
      <c r="CH213" s="325">
        <f t="shared" si="807"/>
        <v>0</v>
      </c>
      <c r="CI213" s="325">
        <f t="shared" si="808"/>
        <v>0</v>
      </c>
      <c r="CJ213" s="325">
        <f t="shared" si="809"/>
        <v>0</v>
      </c>
      <c r="CK213" s="325">
        <f t="shared" si="810"/>
        <v>0</v>
      </c>
      <c r="CL213" s="331">
        <f t="shared" si="811"/>
        <v>0</v>
      </c>
      <c r="CM213" s="331">
        <f t="shared" si="812"/>
        <v>0</v>
      </c>
      <c r="CN213" s="331">
        <f t="shared" si="813"/>
        <v>0</v>
      </c>
      <c r="CO213" s="331">
        <f t="shared" si="814"/>
        <v>0</v>
      </c>
      <c r="CP213" s="331">
        <f t="shared" si="815"/>
        <v>0</v>
      </c>
      <c r="CQ213" s="331">
        <f t="shared" si="816"/>
        <v>0</v>
      </c>
      <c r="CR213" s="331">
        <f t="shared" si="817"/>
        <v>0</v>
      </c>
      <c r="CS213" s="331">
        <f t="shared" si="818"/>
        <v>0</v>
      </c>
      <c r="CT213" s="331">
        <f t="shared" si="819"/>
        <v>0</v>
      </c>
      <c r="CU213" s="331">
        <f t="shared" si="820"/>
        <v>0</v>
      </c>
      <c r="CV213" s="331">
        <f t="shared" si="821"/>
        <v>0</v>
      </c>
      <c r="CW213" s="331">
        <f t="shared" si="822"/>
        <v>0</v>
      </c>
      <c r="CX213" s="331">
        <f t="shared" si="823"/>
        <v>0</v>
      </c>
      <c r="CY213" s="331">
        <f t="shared" si="824"/>
        <v>0</v>
      </c>
      <c r="CZ213" s="331">
        <f t="shared" si="825"/>
        <v>0</v>
      </c>
      <c r="DA213" s="329"/>
      <c r="DB213" s="325"/>
      <c r="DC213" s="325">
        <f t="shared" si="726"/>
        <v>0</v>
      </c>
      <c r="DD213" s="325">
        <v>115</v>
      </c>
      <c r="DE213" s="330" t="e">
        <f t="shared" si="727"/>
        <v>#N/A</v>
      </c>
      <c r="DF213" s="330" t="e">
        <f t="shared" si="728"/>
        <v>#N/A</v>
      </c>
      <c r="DG213" s="330" t="e">
        <f t="shared" si="729"/>
        <v>#N/A</v>
      </c>
      <c r="DH213" s="330" t="e">
        <f t="shared" si="730"/>
        <v>#N/A</v>
      </c>
      <c r="DI213" s="330" t="e">
        <f t="shared" si="731"/>
        <v>#N/A</v>
      </c>
      <c r="DJ213" s="330"/>
      <c r="DK213" s="331">
        <f t="shared" si="826"/>
        <v>0</v>
      </c>
      <c r="DL213" s="325" t="e">
        <f t="shared" si="827"/>
        <v>#N/A</v>
      </c>
      <c r="DM213" s="325">
        <f t="shared" si="828"/>
        <v>0</v>
      </c>
      <c r="DN213" s="325">
        <f t="shared" si="829"/>
        <v>1</v>
      </c>
      <c r="DO213" s="334">
        <f t="shared" si="732"/>
        <v>2921</v>
      </c>
      <c r="DP213" s="325">
        <f t="shared" si="830"/>
        <v>0</v>
      </c>
      <c r="DQ213" s="325">
        <f t="shared" si="831"/>
        <v>0</v>
      </c>
      <c r="DR213" s="325">
        <f t="shared" si="832"/>
        <v>0</v>
      </c>
      <c r="DS213" s="325">
        <f t="shared" si="833"/>
        <v>0</v>
      </c>
      <c r="DT213" s="325">
        <f t="shared" si="834"/>
        <v>0</v>
      </c>
      <c r="DU213" s="331">
        <f t="shared" si="835"/>
        <v>0</v>
      </c>
      <c r="DV213" s="331">
        <f t="shared" si="836"/>
        <v>0</v>
      </c>
      <c r="DW213" s="331">
        <f t="shared" si="837"/>
        <v>0</v>
      </c>
      <c r="DX213" s="331">
        <f t="shared" si="838"/>
        <v>0</v>
      </c>
      <c r="DY213" s="331">
        <f t="shared" si="839"/>
        <v>0</v>
      </c>
      <c r="DZ213" s="331">
        <f t="shared" si="840"/>
        <v>0</v>
      </c>
      <c r="EA213" s="331">
        <f t="shared" si="841"/>
        <v>0</v>
      </c>
      <c r="EB213" s="331">
        <f t="shared" si="842"/>
        <v>0</v>
      </c>
      <c r="EC213" s="331">
        <f t="shared" si="843"/>
        <v>0</v>
      </c>
      <c r="ED213" s="331">
        <f t="shared" si="844"/>
        <v>0</v>
      </c>
      <c r="EE213" s="331">
        <f t="shared" si="845"/>
        <v>0</v>
      </c>
      <c r="EF213" s="331">
        <f t="shared" si="846"/>
        <v>0</v>
      </c>
      <c r="EG213" s="331">
        <f t="shared" si="847"/>
        <v>0</v>
      </c>
      <c r="EH213" s="331">
        <f t="shared" si="848"/>
        <v>0</v>
      </c>
      <c r="EI213" s="331">
        <f t="shared" si="849"/>
        <v>0</v>
      </c>
      <c r="EJ213" s="329"/>
      <c r="EK213" s="325"/>
      <c r="EL213" s="325">
        <f t="shared" si="733"/>
        <v>0</v>
      </c>
      <c r="EM213" s="325">
        <v>115</v>
      </c>
      <c r="EN213" s="330" t="e">
        <f t="shared" si="734"/>
        <v>#N/A</v>
      </c>
      <c r="EO213" s="330" t="e">
        <f t="shared" si="735"/>
        <v>#N/A</v>
      </c>
      <c r="EP213" s="330" t="e">
        <f t="shared" si="736"/>
        <v>#N/A</v>
      </c>
      <c r="EQ213" s="330" t="e">
        <f t="shared" si="737"/>
        <v>#N/A</v>
      </c>
      <c r="ER213" s="330" t="e">
        <f t="shared" si="738"/>
        <v>#N/A</v>
      </c>
      <c r="ES213" s="330"/>
      <c r="ET213" s="331">
        <f t="shared" si="850"/>
        <v>0</v>
      </c>
      <c r="EU213" s="325" t="e">
        <f t="shared" si="851"/>
        <v>#N/A</v>
      </c>
      <c r="EV213" s="325">
        <f t="shared" si="852"/>
        <v>0</v>
      </c>
      <c r="EW213" s="325">
        <f t="shared" si="853"/>
        <v>1</v>
      </c>
      <c r="EX213" s="334">
        <f t="shared" si="739"/>
        <v>2921</v>
      </c>
      <c r="EY213" s="325">
        <f t="shared" si="854"/>
        <v>0</v>
      </c>
      <c r="EZ213" s="325">
        <f t="shared" si="855"/>
        <v>0</v>
      </c>
      <c r="FA213" s="325">
        <f t="shared" si="856"/>
        <v>0</v>
      </c>
      <c r="FB213" s="325">
        <f t="shared" si="857"/>
        <v>0</v>
      </c>
      <c r="FC213" s="325">
        <f t="shared" si="858"/>
        <v>0</v>
      </c>
      <c r="FD213" s="331">
        <f t="shared" si="859"/>
        <v>0</v>
      </c>
      <c r="FE213" s="331">
        <f t="shared" si="860"/>
        <v>0</v>
      </c>
      <c r="FF213" s="331">
        <f t="shared" si="861"/>
        <v>0</v>
      </c>
      <c r="FG213" s="331">
        <f t="shared" si="862"/>
        <v>0</v>
      </c>
      <c r="FH213" s="331">
        <f t="shared" si="863"/>
        <v>0</v>
      </c>
      <c r="FI213" s="331">
        <f t="shared" si="864"/>
        <v>0</v>
      </c>
      <c r="FJ213" s="331">
        <f t="shared" si="865"/>
        <v>0</v>
      </c>
      <c r="FK213" s="331">
        <f t="shared" si="866"/>
        <v>0</v>
      </c>
      <c r="FL213" s="331">
        <f t="shared" si="867"/>
        <v>0</v>
      </c>
      <c r="FM213" s="331">
        <f t="shared" si="868"/>
        <v>0</v>
      </c>
      <c r="FN213" s="331">
        <f t="shared" si="869"/>
        <v>0</v>
      </c>
      <c r="FO213" s="331">
        <f t="shared" si="870"/>
        <v>0</v>
      </c>
      <c r="FP213" s="331">
        <f t="shared" si="871"/>
        <v>0</v>
      </c>
      <c r="FQ213" s="331">
        <f t="shared" si="872"/>
        <v>0</v>
      </c>
      <c r="FR213" s="331">
        <f t="shared" si="873"/>
        <v>0</v>
      </c>
      <c r="FS213" s="329"/>
      <c r="FT213" s="325"/>
      <c r="FU213" s="325">
        <f t="shared" si="740"/>
        <v>0</v>
      </c>
      <c r="FV213" s="325">
        <v>115</v>
      </c>
      <c r="FW213" s="330" t="e">
        <f t="shared" si="741"/>
        <v>#N/A</v>
      </c>
      <c r="FX213" s="330" t="e">
        <f t="shared" si="742"/>
        <v>#N/A</v>
      </c>
      <c r="FY213" s="330" t="e">
        <f t="shared" si="743"/>
        <v>#N/A</v>
      </c>
      <c r="FZ213" s="330" t="e">
        <f t="shared" si="744"/>
        <v>#N/A</v>
      </c>
      <c r="GA213" s="330" t="e">
        <f t="shared" si="745"/>
        <v>#N/A</v>
      </c>
      <c r="GB213" s="330"/>
      <c r="GC213" s="331">
        <f t="shared" si="874"/>
        <v>0</v>
      </c>
      <c r="GD213" s="325" t="e">
        <f t="shared" si="875"/>
        <v>#N/A</v>
      </c>
      <c r="GE213" s="325">
        <f t="shared" si="876"/>
        <v>0</v>
      </c>
      <c r="GF213" s="325">
        <f t="shared" si="877"/>
        <v>1</v>
      </c>
      <c r="GG213" s="334">
        <f t="shared" si="746"/>
        <v>2921</v>
      </c>
      <c r="GH213" s="325">
        <f t="shared" si="878"/>
        <v>0</v>
      </c>
      <c r="GI213" s="325">
        <f t="shared" si="879"/>
        <v>0</v>
      </c>
      <c r="GJ213" s="325">
        <f t="shared" si="880"/>
        <v>0</v>
      </c>
      <c r="GK213" s="325">
        <f t="shared" si="881"/>
        <v>0</v>
      </c>
      <c r="GL213" s="325">
        <f t="shared" si="882"/>
        <v>0</v>
      </c>
      <c r="GM213" s="331">
        <f t="shared" si="883"/>
        <v>0</v>
      </c>
      <c r="GN213" s="331">
        <f t="shared" si="884"/>
        <v>0</v>
      </c>
      <c r="GO213" s="331">
        <f t="shared" si="885"/>
        <v>0</v>
      </c>
      <c r="GP213" s="331">
        <f t="shared" si="886"/>
        <v>0</v>
      </c>
      <c r="GQ213" s="331">
        <f t="shared" si="887"/>
        <v>0</v>
      </c>
      <c r="GR213" s="331">
        <f t="shared" si="888"/>
        <v>0</v>
      </c>
      <c r="GS213" s="331">
        <f t="shared" si="889"/>
        <v>0</v>
      </c>
      <c r="GT213" s="331">
        <f t="shared" si="890"/>
        <v>0</v>
      </c>
      <c r="GU213" s="331">
        <f t="shared" si="891"/>
        <v>0</v>
      </c>
      <c r="GV213" s="331">
        <f t="shared" si="892"/>
        <v>0</v>
      </c>
      <c r="GW213" s="331">
        <f t="shared" si="893"/>
        <v>0</v>
      </c>
      <c r="GX213" s="331">
        <f t="shared" si="894"/>
        <v>0</v>
      </c>
      <c r="GY213" s="331">
        <f t="shared" si="895"/>
        <v>0</v>
      </c>
      <c r="GZ213" s="331">
        <f t="shared" si="896"/>
        <v>0</v>
      </c>
      <c r="HA213" s="331">
        <f t="shared" si="897"/>
        <v>0</v>
      </c>
      <c r="HB213" s="329"/>
      <c r="HC213" s="325"/>
      <c r="HD213" s="325">
        <f t="shared" si="747"/>
        <v>0</v>
      </c>
      <c r="HE213" s="325">
        <v>115</v>
      </c>
      <c r="HF213" s="330" t="e">
        <f t="shared" si="748"/>
        <v>#N/A</v>
      </c>
      <c r="HG213" s="330" t="e">
        <f t="shared" si="749"/>
        <v>#N/A</v>
      </c>
      <c r="HH213" s="330" t="e">
        <f t="shared" si="750"/>
        <v>#N/A</v>
      </c>
      <c r="HI213" s="330" t="e">
        <f t="shared" si="751"/>
        <v>#N/A</v>
      </c>
      <c r="HJ213" s="330" t="e">
        <f t="shared" si="752"/>
        <v>#N/A</v>
      </c>
      <c r="HK213" s="330"/>
      <c r="HL213" s="331">
        <f t="shared" si="898"/>
        <v>0</v>
      </c>
      <c r="HM213" s="325" t="e">
        <f t="shared" si="899"/>
        <v>#N/A</v>
      </c>
      <c r="HN213" s="325">
        <f t="shared" si="900"/>
        <v>0</v>
      </c>
      <c r="HO213" s="325">
        <f t="shared" si="901"/>
        <v>1</v>
      </c>
      <c r="HP213" s="334">
        <f t="shared" si="753"/>
        <v>2921</v>
      </c>
      <c r="HQ213" s="325">
        <f t="shared" si="902"/>
        <v>0</v>
      </c>
      <c r="HR213" s="325">
        <f t="shared" si="903"/>
        <v>0</v>
      </c>
      <c r="HS213" s="325">
        <f t="shared" si="904"/>
        <v>0</v>
      </c>
      <c r="HT213" s="325">
        <f t="shared" si="905"/>
        <v>0</v>
      </c>
      <c r="HU213" s="325">
        <f t="shared" si="906"/>
        <v>0</v>
      </c>
      <c r="HV213" s="331">
        <f t="shared" si="907"/>
        <v>0</v>
      </c>
      <c r="HW213" s="331">
        <f t="shared" si="908"/>
        <v>0</v>
      </c>
      <c r="HX213" s="331">
        <f t="shared" si="909"/>
        <v>0</v>
      </c>
      <c r="HY213" s="331">
        <f t="shared" si="910"/>
        <v>0</v>
      </c>
      <c r="HZ213" s="331">
        <f t="shared" si="911"/>
        <v>0</v>
      </c>
      <c r="IA213" s="331">
        <f t="shared" si="912"/>
        <v>0</v>
      </c>
      <c r="IB213" s="331">
        <f t="shared" si="913"/>
        <v>0</v>
      </c>
      <c r="IC213" s="331">
        <f t="shared" si="914"/>
        <v>0</v>
      </c>
      <c r="ID213" s="331">
        <f t="shared" si="915"/>
        <v>0</v>
      </c>
      <c r="IE213" s="331">
        <f t="shared" si="916"/>
        <v>0</v>
      </c>
      <c r="IF213" s="331">
        <f t="shared" si="917"/>
        <v>0</v>
      </c>
      <c r="IG213" s="331">
        <f t="shared" si="918"/>
        <v>0</v>
      </c>
      <c r="IH213" s="331">
        <f t="shared" si="919"/>
        <v>0</v>
      </c>
      <c r="II213" s="331">
        <f t="shared" si="920"/>
        <v>0</v>
      </c>
      <c r="IJ213" s="331">
        <f t="shared" si="921"/>
        <v>0</v>
      </c>
      <c r="IK213" s="329"/>
    </row>
    <row r="214" spans="2:245" x14ac:dyDescent="0.3">
      <c r="B214" s="325">
        <f t="shared" si="706"/>
        <v>0</v>
      </c>
      <c r="C214" s="325">
        <v>116</v>
      </c>
      <c r="D214" s="330" t="e">
        <f t="shared" si="707"/>
        <v>#N/A</v>
      </c>
      <c r="E214" s="330" t="e">
        <f t="shared" si="708"/>
        <v>#N/A</v>
      </c>
      <c r="F214" s="330" t="e">
        <f t="shared" si="709"/>
        <v>#N/A</v>
      </c>
      <c r="G214" s="386" t="e">
        <f t="shared" si="537"/>
        <v>#N/A</v>
      </c>
      <c r="H214" s="386" t="e">
        <f t="shared" si="710"/>
        <v>#N/A</v>
      </c>
      <c r="I214" s="330"/>
      <c r="J214" s="331">
        <f t="shared" si="754"/>
        <v>0</v>
      </c>
      <c r="K214" s="325" t="e">
        <f t="shared" si="755"/>
        <v>#N/A</v>
      </c>
      <c r="L214" s="325">
        <f t="shared" si="756"/>
        <v>0</v>
      </c>
      <c r="M214" s="325">
        <f t="shared" si="757"/>
        <v>1</v>
      </c>
      <c r="N214" s="334">
        <f t="shared" si="711"/>
        <v>2946.3999999999996</v>
      </c>
      <c r="O214" s="325">
        <f t="shared" si="758"/>
        <v>0</v>
      </c>
      <c r="P214" s="325">
        <f t="shared" si="759"/>
        <v>0</v>
      </c>
      <c r="Q214" s="325">
        <f t="shared" si="760"/>
        <v>0</v>
      </c>
      <c r="R214" s="325">
        <f t="shared" si="761"/>
        <v>0</v>
      </c>
      <c r="S214" s="325">
        <f t="shared" si="762"/>
        <v>0</v>
      </c>
      <c r="T214" s="331">
        <f t="shared" si="763"/>
        <v>0</v>
      </c>
      <c r="U214" s="331">
        <f t="shared" si="764"/>
        <v>0</v>
      </c>
      <c r="V214" s="331">
        <f t="shared" si="765"/>
        <v>0</v>
      </c>
      <c r="W214" s="331">
        <f t="shared" si="766"/>
        <v>0</v>
      </c>
      <c r="X214" s="331">
        <f t="shared" si="767"/>
        <v>0</v>
      </c>
      <c r="Y214" s="331">
        <f t="shared" si="768"/>
        <v>0</v>
      </c>
      <c r="Z214" s="331">
        <f t="shared" si="769"/>
        <v>0</v>
      </c>
      <c r="AA214" s="331">
        <f t="shared" si="770"/>
        <v>0</v>
      </c>
      <c r="AB214" s="331">
        <f t="shared" si="771"/>
        <v>0</v>
      </c>
      <c r="AC214" s="331">
        <f t="shared" si="772"/>
        <v>0</v>
      </c>
      <c r="AD214" s="331">
        <f t="shared" si="773"/>
        <v>0</v>
      </c>
      <c r="AE214" s="331">
        <f t="shared" si="774"/>
        <v>0</v>
      </c>
      <c r="AF214" s="331">
        <f t="shared" si="775"/>
        <v>0</v>
      </c>
      <c r="AG214" s="331">
        <f t="shared" si="776"/>
        <v>0</v>
      </c>
      <c r="AH214" s="331">
        <f t="shared" si="777"/>
        <v>0</v>
      </c>
      <c r="AI214" s="329"/>
      <c r="AJ214" s="325"/>
      <c r="AK214" s="325">
        <f t="shared" si="712"/>
        <v>0</v>
      </c>
      <c r="AL214" s="325">
        <v>116</v>
      </c>
      <c r="AM214" s="330" t="e">
        <f t="shared" si="713"/>
        <v>#N/A</v>
      </c>
      <c r="AN214" s="330" t="e">
        <f t="shared" si="714"/>
        <v>#N/A</v>
      </c>
      <c r="AO214" s="330" t="e">
        <f t="shared" si="715"/>
        <v>#N/A</v>
      </c>
      <c r="AP214" s="330" t="e">
        <f t="shared" si="716"/>
        <v>#N/A</v>
      </c>
      <c r="AQ214" s="330" t="e">
        <f t="shared" si="717"/>
        <v>#N/A</v>
      </c>
      <c r="AR214" s="330"/>
      <c r="AS214" s="331">
        <f t="shared" si="778"/>
        <v>0</v>
      </c>
      <c r="AT214" s="325" t="e">
        <f t="shared" si="779"/>
        <v>#N/A</v>
      </c>
      <c r="AU214" s="325">
        <f t="shared" si="780"/>
        <v>0</v>
      </c>
      <c r="AV214" s="325">
        <f t="shared" si="781"/>
        <v>1</v>
      </c>
      <c r="AW214" s="334">
        <f t="shared" si="718"/>
        <v>2946.3999999999996</v>
      </c>
      <c r="AX214" s="325">
        <f t="shared" si="782"/>
        <v>0</v>
      </c>
      <c r="AY214" s="325">
        <f t="shared" si="783"/>
        <v>0</v>
      </c>
      <c r="AZ214" s="325">
        <f t="shared" si="784"/>
        <v>0</v>
      </c>
      <c r="BA214" s="325">
        <f t="shared" si="785"/>
        <v>0</v>
      </c>
      <c r="BB214" s="325">
        <f t="shared" si="786"/>
        <v>0</v>
      </c>
      <c r="BC214" s="331">
        <f t="shared" si="787"/>
        <v>0</v>
      </c>
      <c r="BD214" s="331">
        <f t="shared" si="788"/>
        <v>0</v>
      </c>
      <c r="BE214" s="331">
        <f t="shared" si="789"/>
        <v>0</v>
      </c>
      <c r="BF214" s="331">
        <f t="shared" si="790"/>
        <v>0</v>
      </c>
      <c r="BG214" s="331">
        <f t="shared" si="791"/>
        <v>0</v>
      </c>
      <c r="BH214" s="331">
        <f t="shared" si="792"/>
        <v>0</v>
      </c>
      <c r="BI214" s="331">
        <f t="shared" si="793"/>
        <v>0</v>
      </c>
      <c r="BJ214" s="331">
        <f t="shared" si="794"/>
        <v>0</v>
      </c>
      <c r="BK214" s="331">
        <f t="shared" si="795"/>
        <v>0</v>
      </c>
      <c r="BL214" s="331">
        <f t="shared" si="796"/>
        <v>0</v>
      </c>
      <c r="BM214" s="331">
        <f t="shared" si="797"/>
        <v>0</v>
      </c>
      <c r="BN214" s="331">
        <f t="shared" si="798"/>
        <v>0</v>
      </c>
      <c r="BO214" s="331">
        <f t="shared" si="799"/>
        <v>0</v>
      </c>
      <c r="BP214" s="331">
        <f t="shared" si="800"/>
        <v>0</v>
      </c>
      <c r="BQ214" s="331">
        <f t="shared" si="801"/>
        <v>0</v>
      </c>
      <c r="BR214" s="329"/>
      <c r="BS214" s="325"/>
      <c r="BT214" s="325">
        <f t="shared" si="719"/>
        <v>0</v>
      </c>
      <c r="BU214" s="325">
        <v>116</v>
      </c>
      <c r="BV214" s="330" t="e">
        <f t="shared" si="720"/>
        <v>#N/A</v>
      </c>
      <c r="BW214" s="330" t="e">
        <f t="shared" si="721"/>
        <v>#N/A</v>
      </c>
      <c r="BX214" s="330" t="e">
        <f t="shared" si="722"/>
        <v>#N/A</v>
      </c>
      <c r="BY214" s="330" t="e">
        <f t="shared" si="723"/>
        <v>#N/A</v>
      </c>
      <c r="BZ214" s="330" t="e">
        <f t="shared" si="724"/>
        <v>#N/A</v>
      </c>
      <c r="CA214" s="330"/>
      <c r="CB214" s="331">
        <f t="shared" si="802"/>
        <v>0</v>
      </c>
      <c r="CC214" s="325" t="e">
        <f t="shared" si="803"/>
        <v>#N/A</v>
      </c>
      <c r="CD214" s="325">
        <f t="shared" si="804"/>
        <v>0</v>
      </c>
      <c r="CE214" s="325">
        <f t="shared" si="805"/>
        <v>1</v>
      </c>
      <c r="CF214" s="334">
        <f t="shared" si="725"/>
        <v>2946.3999999999996</v>
      </c>
      <c r="CG214" s="325">
        <f t="shared" si="806"/>
        <v>0</v>
      </c>
      <c r="CH214" s="325">
        <f t="shared" si="807"/>
        <v>0</v>
      </c>
      <c r="CI214" s="325">
        <f t="shared" si="808"/>
        <v>0</v>
      </c>
      <c r="CJ214" s="325">
        <f t="shared" si="809"/>
        <v>0</v>
      </c>
      <c r="CK214" s="325">
        <f t="shared" si="810"/>
        <v>0</v>
      </c>
      <c r="CL214" s="331">
        <f t="shared" si="811"/>
        <v>0</v>
      </c>
      <c r="CM214" s="331">
        <f t="shared" si="812"/>
        <v>0</v>
      </c>
      <c r="CN214" s="331">
        <f t="shared" si="813"/>
        <v>0</v>
      </c>
      <c r="CO214" s="331">
        <f t="shared" si="814"/>
        <v>0</v>
      </c>
      <c r="CP214" s="331">
        <f t="shared" si="815"/>
        <v>0</v>
      </c>
      <c r="CQ214" s="331">
        <f t="shared" si="816"/>
        <v>0</v>
      </c>
      <c r="CR214" s="331">
        <f t="shared" si="817"/>
        <v>0</v>
      </c>
      <c r="CS214" s="331">
        <f t="shared" si="818"/>
        <v>0</v>
      </c>
      <c r="CT214" s="331">
        <f t="shared" si="819"/>
        <v>0</v>
      </c>
      <c r="CU214" s="331">
        <f t="shared" si="820"/>
        <v>0</v>
      </c>
      <c r="CV214" s="331">
        <f t="shared" si="821"/>
        <v>0</v>
      </c>
      <c r="CW214" s="331">
        <f t="shared" si="822"/>
        <v>0</v>
      </c>
      <c r="CX214" s="331">
        <f t="shared" si="823"/>
        <v>0</v>
      </c>
      <c r="CY214" s="331">
        <f t="shared" si="824"/>
        <v>0</v>
      </c>
      <c r="CZ214" s="331">
        <f t="shared" si="825"/>
        <v>0</v>
      </c>
      <c r="DA214" s="329"/>
      <c r="DB214" s="325"/>
      <c r="DC214" s="325">
        <f t="shared" si="726"/>
        <v>0</v>
      </c>
      <c r="DD214" s="325">
        <v>116</v>
      </c>
      <c r="DE214" s="330" t="e">
        <f t="shared" si="727"/>
        <v>#N/A</v>
      </c>
      <c r="DF214" s="330" t="e">
        <f t="shared" si="728"/>
        <v>#N/A</v>
      </c>
      <c r="DG214" s="330" t="e">
        <f t="shared" si="729"/>
        <v>#N/A</v>
      </c>
      <c r="DH214" s="330" t="e">
        <f t="shared" si="730"/>
        <v>#N/A</v>
      </c>
      <c r="DI214" s="330" t="e">
        <f t="shared" si="731"/>
        <v>#N/A</v>
      </c>
      <c r="DJ214" s="330"/>
      <c r="DK214" s="331">
        <f t="shared" si="826"/>
        <v>0</v>
      </c>
      <c r="DL214" s="325" t="e">
        <f t="shared" si="827"/>
        <v>#N/A</v>
      </c>
      <c r="DM214" s="325">
        <f t="shared" si="828"/>
        <v>0</v>
      </c>
      <c r="DN214" s="325">
        <f t="shared" si="829"/>
        <v>1</v>
      </c>
      <c r="DO214" s="334">
        <f t="shared" si="732"/>
        <v>2946.3999999999996</v>
      </c>
      <c r="DP214" s="325">
        <f t="shared" si="830"/>
        <v>0</v>
      </c>
      <c r="DQ214" s="325">
        <f t="shared" si="831"/>
        <v>0</v>
      </c>
      <c r="DR214" s="325">
        <f t="shared" si="832"/>
        <v>0</v>
      </c>
      <c r="DS214" s="325">
        <f t="shared" si="833"/>
        <v>0</v>
      </c>
      <c r="DT214" s="325">
        <f t="shared" si="834"/>
        <v>0</v>
      </c>
      <c r="DU214" s="331">
        <f t="shared" si="835"/>
        <v>0</v>
      </c>
      <c r="DV214" s="331">
        <f t="shared" si="836"/>
        <v>0</v>
      </c>
      <c r="DW214" s="331">
        <f t="shared" si="837"/>
        <v>0</v>
      </c>
      <c r="DX214" s="331">
        <f t="shared" si="838"/>
        <v>0</v>
      </c>
      <c r="DY214" s="331">
        <f t="shared" si="839"/>
        <v>0</v>
      </c>
      <c r="DZ214" s="331">
        <f t="shared" si="840"/>
        <v>0</v>
      </c>
      <c r="EA214" s="331">
        <f t="shared" si="841"/>
        <v>0</v>
      </c>
      <c r="EB214" s="331">
        <f t="shared" si="842"/>
        <v>0</v>
      </c>
      <c r="EC214" s="331">
        <f t="shared" si="843"/>
        <v>0</v>
      </c>
      <c r="ED214" s="331">
        <f t="shared" si="844"/>
        <v>0</v>
      </c>
      <c r="EE214" s="331">
        <f t="shared" si="845"/>
        <v>0</v>
      </c>
      <c r="EF214" s="331">
        <f t="shared" si="846"/>
        <v>0</v>
      </c>
      <c r="EG214" s="331">
        <f t="shared" si="847"/>
        <v>0</v>
      </c>
      <c r="EH214" s="331">
        <f t="shared" si="848"/>
        <v>0</v>
      </c>
      <c r="EI214" s="331">
        <f t="shared" si="849"/>
        <v>0</v>
      </c>
      <c r="EJ214" s="329"/>
      <c r="EK214" s="325"/>
      <c r="EL214" s="325">
        <f t="shared" si="733"/>
        <v>0</v>
      </c>
      <c r="EM214" s="325">
        <v>116</v>
      </c>
      <c r="EN214" s="330" t="e">
        <f t="shared" si="734"/>
        <v>#N/A</v>
      </c>
      <c r="EO214" s="330" t="e">
        <f t="shared" si="735"/>
        <v>#N/A</v>
      </c>
      <c r="EP214" s="330" t="e">
        <f t="shared" si="736"/>
        <v>#N/A</v>
      </c>
      <c r="EQ214" s="330" t="e">
        <f t="shared" si="737"/>
        <v>#N/A</v>
      </c>
      <c r="ER214" s="330" t="e">
        <f t="shared" si="738"/>
        <v>#N/A</v>
      </c>
      <c r="ES214" s="330"/>
      <c r="ET214" s="331">
        <f t="shared" si="850"/>
        <v>0</v>
      </c>
      <c r="EU214" s="325" t="e">
        <f t="shared" si="851"/>
        <v>#N/A</v>
      </c>
      <c r="EV214" s="325">
        <f t="shared" si="852"/>
        <v>0</v>
      </c>
      <c r="EW214" s="325">
        <f t="shared" si="853"/>
        <v>1</v>
      </c>
      <c r="EX214" s="334">
        <f t="shared" si="739"/>
        <v>2946.3999999999996</v>
      </c>
      <c r="EY214" s="325">
        <f t="shared" si="854"/>
        <v>0</v>
      </c>
      <c r="EZ214" s="325">
        <f t="shared" si="855"/>
        <v>0</v>
      </c>
      <c r="FA214" s="325">
        <f t="shared" si="856"/>
        <v>0</v>
      </c>
      <c r="FB214" s="325">
        <f t="shared" si="857"/>
        <v>0</v>
      </c>
      <c r="FC214" s="325">
        <f t="shared" si="858"/>
        <v>0</v>
      </c>
      <c r="FD214" s="331">
        <f t="shared" si="859"/>
        <v>0</v>
      </c>
      <c r="FE214" s="331">
        <f t="shared" si="860"/>
        <v>0</v>
      </c>
      <c r="FF214" s="331">
        <f t="shared" si="861"/>
        <v>0</v>
      </c>
      <c r="FG214" s="331">
        <f t="shared" si="862"/>
        <v>0</v>
      </c>
      <c r="FH214" s="331">
        <f t="shared" si="863"/>
        <v>0</v>
      </c>
      <c r="FI214" s="331">
        <f t="shared" si="864"/>
        <v>0</v>
      </c>
      <c r="FJ214" s="331">
        <f t="shared" si="865"/>
        <v>0</v>
      </c>
      <c r="FK214" s="331">
        <f t="shared" si="866"/>
        <v>0</v>
      </c>
      <c r="FL214" s="331">
        <f t="shared" si="867"/>
        <v>0</v>
      </c>
      <c r="FM214" s="331">
        <f t="shared" si="868"/>
        <v>0</v>
      </c>
      <c r="FN214" s="331">
        <f t="shared" si="869"/>
        <v>0</v>
      </c>
      <c r="FO214" s="331">
        <f t="shared" si="870"/>
        <v>0</v>
      </c>
      <c r="FP214" s="331">
        <f t="shared" si="871"/>
        <v>0</v>
      </c>
      <c r="FQ214" s="331">
        <f t="shared" si="872"/>
        <v>0</v>
      </c>
      <c r="FR214" s="331">
        <f t="shared" si="873"/>
        <v>0</v>
      </c>
      <c r="FS214" s="329"/>
      <c r="FT214" s="325"/>
      <c r="FU214" s="325">
        <f t="shared" si="740"/>
        <v>0</v>
      </c>
      <c r="FV214" s="325">
        <v>116</v>
      </c>
      <c r="FW214" s="330" t="e">
        <f t="shared" si="741"/>
        <v>#N/A</v>
      </c>
      <c r="FX214" s="330" t="e">
        <f t="shared" si="742"/>
        <v>#N/A</v>
      </c>
      <c r="FY214" s="330" t="e">
        <f t="shared" si="743"/>
        <v>#N/A</v>
      </c>
      <c r="FZ214" s="330" t="e">
        <f t="shared" si="744"/>
        <v>#N/A</v>
      </c>
      <c r="GA214" s="330" t="e">
        <f t="shared" si="745"/>
        <v>#N/A</v>
      </c>
      <c r="GB214" s="330"/>
      <c r="GC214" s="331">
        <f t="shared" si="874"/>
        <v>0</v>
      </c>
      <c r="GD214" s="325" t="e">
        <f t="shared" si="875"/>
        <v>#N/A</v>
      </c>
      <c r="GE214" s="325">
        <f t="shared" si="876"/>
        <v>0</v>
      </c>
      <c r="GF214" s="325">
        <f t="shared" si="877"/>
        <v>1</v>
      </c>
      <c r="GG214" s="334">
        <f t="shared" si="746"/>
        <v>2946.3999999999996</v>
      </c>
      <c r="GH214" s="325">
        <f t="shared" si="878"/>
        <v>0</v>
      </c>
      <c r="GI214" s="325">
        <f t="shared" si="879"/>
        <v>0</v>
      </c>
      <c r="GJ214" s="325">
        <f t="shared" si="880"/>
        <v>0</v>
      </c>
      <c r="GK214" s="325">
        <f t="shared" si="881"/>
        <v>0</v>
      </c>
      <c r="GL214" s="325">
        <f t="shared" si="882"/>
        <v>0</v>
      </c>
      <c r="GM214" s="331">
        <f t="shared" si="883"/>
        <v>0</v>
      </c>
      <c r="GN214" s="331">
        <f t="shared" si="884"/>
        <v>0</v>
      </c>
      <c r="GO214" s="331">
        <f t="shared" si="885"/>
        <v>0</v>
      </c>
      <c r="GP214" s="331">
        <f t="shared" si="886"/>
        <v>0</v>
      </c>
      <c r="GQ214" s="331">
        <f t="shared" si="887"/>
        <v>0</v>
      </c>
      <c r="GR214" s="331">
        <f t="shared" si="888"/>
        <v>0</v>
      </c>
      <c r="GS214" s="331">
        <f t="shared" si="889"/>
        <v>0</v>
      </c>
      <c r="GT214" s="331">
        <f t="shared" si="890"/>
        <v>0</v>
      </c>
      <c r="GU214" s="331">
        <f t="shared" si="891"/>
        <v>0</v>
      </c>
      <c r="GV214" s="331">
        <f t="shared" si="892"/>
        <v>0</v>
      </c>
      <c r="GW214" s="331">
        <f t="shared" si="893"/>
        <v>0</v>
      </c>
      <c r="GX214" s="331">
        <f t="shared" si="894"/>
        <v>0</v>
      </c>
      <c r="GY214" s="331">
        <f t="shared" si="895"/>
        <v>0</v>
      </c>
      <c r="GZ214" s="331">
        <f t="shared" si="896"/>
        <v>0</v>
      </c>
      <c r="HA214" s="331">
        <f t="shared" si="897"/>
        <v>0</v>
      </c>
      <c r="HB214" s="329"/>
      <c r="HC214" s="325"/>
      <c r="HD214" s="325">
        <f t="shared" si="747"/>
        <v>0</v>
      </c>
      <c r="HE214" s="325">
        <v>116</v>
      </c>
      <c r="HF214" s="330" t="e">
        <f t="shared" si="748"/>
        <v>#N/A</v>
      </c>
      <c r="HG214" s="330" t="e">
        <f t="shared" si="749"/>
        <v>#N/A</v>
      </c>
      <c r="HH214" s="330" t="e">
        <f t="shared" si="750"/>
        <v>#N/A</v>
      </c>
      <c r="HI214" s="330" t="e">
        <f t="shared" si="751"/>
        <v>#N/A</v>
      </c>
      <c r="HJ214" s="330" t="e">
        <f t="shared" si="752"/>
        <v>#N/A</v>
      </c>
      <c r="HK214" s="330"/>
      <c r="HL214" s="331">
        <f t="shared" si="898"/>
        <v>0</v>
      </c>
      <c r="HM214" s="325" t="e">
        <f t="shared" si="899"/>
        <v>#N/A</v>
      </c>
      <c r="HN214" s="325">
        <f t="shared" si="900"/>
        <v>0</v>
      </c>
      <c r="HO214" s="325">
        <f t="shared" si="901"/>
        <v>1</v>
      </c>
      <c r="HP214" s="334">
        <f t="shared" si="753"/>
        <v>2946.3999999999996</v>
      </c>
      <c r="HQ214" s="325">
        <f t="shared" si="902"/>
        <v>0</v>
      </c>
      <c r="HR214" s="325">
        <f t="shared" si="903"/>
        <v>0</v>
      </c>
      <c r="HS214" s="325">
        <f t="shared" si="904"/>
        <v>0</v>
      </c>
      <c r="HT214" s="325">
        <f t="shared" si="905"/>
        <v>0</v>
      </c>
      <c r="HU214" s="325">
        <f t="shared" si="906"/>
        <v>0</v>
      </c>
      <c r="HV214" s="331">
        <f t="shared" si="907"/>
        <v>0</v>
      </c>
      <c r="HW214" s="331">
        <f t="shared" si="908"/>
        <v>0</v>
      </c>
      <c r="HX214" s="331">
        <f t="shared" si="909"/>
        <v>0</v>
      </c>
      <c r="HY214" s="331">
        <f t="shared" si="910"/>
        <v>0</v>
      </c>
      <c r="HZ214" s="331">
        <f t="shared" si="911"/>
        <v>0</v>
      </c>
      <c r="IA214" s="331">
        <f t="shared" si="912"/>
        <v>0</v>
      </c>
      <c r="IB214" s="331">
        <f t="shared" si="913"/>
        <v>0</v>
      </c>
      <c r="IC214" s="331">
        <f t="shared" si="914"/>
        <v>0</v>
      </c>
      <c r="ID214" s="331">
        <f t="shared" si="915"/>
        <v>0</v>
      </c>
      <c r="IE214" s="331">
        <f t="shared" si="916"/>
        <v>0</v>
      </c>
      <c r="IF214" s="331">
        <f t="shared" si="917"/>
        <v>0</v>
      </c>
      <c r="IG214" s="331">
        <f t="shared" si="918"/>
        <v>0</v>
      </c>
      <c r="IH214" s="331">
        <f t="shared" si="919"/>
        <v>0</v>
      </c>
      <c r="II214" s="331">
        <f t="shared" si="920"/>
        <v>0</v>
      </c>
      <c r="IJ214" s="331">
        <f t="shared" si="921"/>
        <v>0</v>
      </c>
      <c r="IK214" s="329"/>
    </row>
    <row r="215" spans="2:245" x14ac:dyDescent="0.3">
      <c r="B215" s="325">
        <f t="shared" si="706"/>
        <v>0</v>
      </c>
      <c r="C215" s="325">
        <v>117</v>
      </c>
      <c r="D215" s="330" t="e">
        <f t="shared" si="707"/>
        <v>#N/A</v>
      </c>
      <c r="E215" s="330" t="e">
        <f t="shared" si="708"/>
        <v>#N/A</v>
      </c>
      <c r="F215" s="330" t="e">
        <f t="shared" si="709"/>
        <v>#N/A</v>
      </c>
      <c r="G215" s="386" t="e">
        <f t="shared" si="537"/>
        <v>#N/A</v>
      </c>
      <c r="H215" s="386" t="e">
        <f t="shared" si="710"/>
        <v>#N/A</v>
      </c>
      <c r="I215" s="330"/>
      <c r="J215" s="331">
        <f t="shared" si="754"/>
        <v>0</v>
      </c>
      <c r="K215" s="325" t="e">
        <f t="shared" si="755"/>
        <v>#N/A</v>
      </c>
      <c r="L215" s="325">
        <f t="shared" si="756"/>
        <v>0</v>
      </c>
      <c r="M215" s="325">
        <f t="shared" si="757"/>
        <v>1</v>
      </c>
      <c r="N215" s="334">
        <f t="shared" si="711"/>
        <v>2971.7999999999997</v>
      </c>
      <c r="O215" s="325">
        <f t="shared" si="758"/>
        <v>0</v>
      </c>
      <c r="P215" s="325">
        <f t="shared" si="759"/>
        <v>0</v>
      </c>
      <c r="Q215" s="325">
        <f t="shared" si="760"/>
        <v>0</v>
      </c>
      <c r="R215" s="325">
        <f t="shared" si="761"/>
        <v>0</v>
      </c>
      <c r="S215" s="325">
        <f t="shared" si="762"/>
        <v>0</v>
      </c>
      <c r="T215" s="331">
        <f t="shared" si="763"/>
        <v>0</v>
      </c>
      <c r="U215" s="331">
        <f t="shared" si="764"/>
        <v>0</v>
      </c>
      <c r="V215" s="331">
        <f t="shared" si="765"/>
        <v>0</v>
      </c>
      <c r="W215" s="331">
        <f t="shared" si="766"/>
        <v>0</v>
      </c>
      <c r="X215" s="331">
        <f t="shared" si="767"/>
        <v>0</v>
      </c>
      <c r="Y215" s="331">
        <f t="shared" si="768"/>
        <v>0</v>
      </c>
      <c r="Z215" s="331">
        <f t="shared" si="769"/>
        <v>0</v>
      </c>
      <c r="AA215" s="331">
        <f t="shared" si="770"/>
        <v>0</v>
      </c>
      <c r="AB215" s="331">
        <f t="shared" si="771"/>
        <v>0</v>
      </c>
      <c r="AC215" s="331">
        <f t="shared" si="772"/>
        <v>0</v>
      </c>
      <c r="AD215" s="331">
        <f t="shared" si="773"/>
        <v>0</v>
      </c>
      <c r="AE215" s="331">
        <f t="shared" si="774"/>
        <v>0</v>
      </c>
      <c r="AF215" s="331">
        <f t="shared" si="775"/>
        <v>0</v>
      </c>
      <c r="AG215" s="331">
        <f t="shared" si="776"/>
        <v>0</v>
      </c>
      <c r="AH215" s="331">
        <f t="shared" si="777"/>
        <v>0</v>
      </c>
      <c r="AI215" s="329"/>
      <c r="AJ215" s="325"/>
      <c r="AK215" s="325">
        <f t="shared" si="712"/>
        <v>0</v>
      </c>
      <c r="AL215" s="325">
        <v>117</v>
      </c>
      <c r="AM215" s="330" t="e">
        <f t="shared" si="713"/>
        <v>#N/A</v>
      </c>
      <c r="AN215" s="330" t="e">
        <f t="shared" si="714"/>
        <v>#N/A</v>
      </c>
      <c r="AO215" s="330" t="e">
        <f t="shared" si="715"/>
        <v>#N/A</v>
      </c>
      <c r="AP215" s="330" t="e">
        <f t="shared" si="716"/>
        <v>#N/A</v>
      </c>
      <c r="AQ215" s="330" t="e">
        <f t="shared" si="717"/>
        <v>#N/A</v>
      </c>
      <c r="AR215" s="330"/>
      <c r="AS215" s="331">
        <f t="shared" si="778"/>
        <v>0</v>
      </c>
      <c r="AT215" s="325" t="e">
        <f t="shared" si="779"/>
        <v>#N/A</v>
      </c>
      <c r="AU215" s="325">
        <f t="shared" si="780"/>
        <v>0</v>
      </c>
      <c r="AV215" s="325">
        <f t="shared" si="781"/>
        <v>1</v>
      </c>
      <c r="AW215" s="334">
        <f t="shared" si="718"/>
        <v>2971.7999999999997</v>
      </c>
      <c r="AX215" s="325">
        <f t="shared" si="782"/>
        <v>0</v>
      </c>
      <c r="AY215" s="325">
        <f t="shared" si="783"/>
        <v>0</v>
      </c>
      <c r="AZ215" s="325">
        <f t="shared" si="784"/>
        <v>0</v>
      </c>
      <c r="BA215" s="325">
        <f t="shared" si="785"/>
        <v>0</v>
      </c>
      <c r="BB215" s="325">
        <f t="shared" si="786"/>
        <v>0</v>
      </c>
      <c r="BC215" s="331">
        <f t="shared" si="787"/>
        <v>0</v>
      </c>
      <c r="BD215" s="331">
        <f t="shared" si="788"/>
        <v>0</v>
      </c>
      <c r="BE215" s="331">
        <f t="shared" si="789"/>
        <v>0</v>
      </c>
      <c r="BF215" s="331">
        <f t="shared" si="790"/>
        <v>0</v>
      </c>
      <c r="BG215" s="331">
        <f t="shared" si="791"/>
        <v>0</v>
      </c>
      <c r="BH215" s="331">
        <f t="shared" si="792"/>
        <v>0</v>
      </c>
      <c r="BI215" s="331">
        <f t="shared" si="793"/>
        <v>0</v>
      </c>
      <c r="BJ215" s="331">
        <f t="shared" si="794"/>
        <v>0</v>
      </c>
      <c r="BK215" s="331">
        <f t="shared" si="795"/>
        <v>0</v>
      </c>
      <c r="BL215" s="331">
        <f t="shared" si="796"/>
        <v>0</v>
      </c>
      <c r="BM215" s="331">
        <f t="shared" si="797"/>
        <v>0</v>
      </c>
      <c r="BN215" s="331">
        <f t="shared" si="798"/>
        <v>0</v>
      </c>
      <c r="BO215" s="331">
        <f t="shared" si="799"/>
        <v>0</v>
      </c>
      <c r="BP215" s="331">
        <f t="shared" si="800"/>
        <v>0</v>
      </c>
      <c r="BQ215" s="331">
        <f t="shared" si="801"/>
        <v>0</v>
      </c>
      <c r="BR215" s="329"/>
      <c r="BS215" s="325"/>
      <c r="BT215" s="325">
        <f t="shared" si="719"/>
        <v>0</v>
      </c>
      <c r="BU215" s="325">
        <v>117</v>
      </c>
      <c r="BV215" s="330" t="e">
        <f t="shared" si="720"/>
        <v>#N/A</v>
      </c>
      <c r="BW215" s="330" t="e">
        <f t="shared" si="721"/>
        <v>#N/A</v>
      </c>
      <c r="BX215" s="330" t="e">
        <f t="shared" si="722"/>
        <v>#N/A</v>
      </c>
      <c r="BY215" s="330" t="e">
        <f t="shared" si="723"/>
        <v>#N/A</v>
      </c>
      <c r="BZ215" s="330" t="e">
        <f t="shared" si="724"/>
        <v>#N/A</v>
      </c>
      <c r="CA215" s="330"/>
      <c r="CB215" s="331">
        <f t="shared" si="802"/>
        <v>0</v>
      </c>
      <c r="CC215" s="325" t="e">
        <f t="shared" si="803"/>
        <v>#N/A</v>
      </c>
      <c r="CD215" s="325">
        <f t="shared" si="804"/>
        <v>0</v>
      </c>
      <c r="CE215" s="325">
        <f t="shared" si="805"/>
        <v>1</v>
      </c>
      <c r="CF215" s="334">
        <f t="shared" si="725"/>
        <v>2971.7999999999997</v>
      </c>
      <c r="CG215" s="325">
        <f t="shared" si="806"/>
        <v>0</v>
      </c>
      <c r="CH215" s="325">
        <f t="shared" si="807"/>
        <v>0</v>
      </c>
      <c r="CI215" s="325">
        <f t="shared" si="808"/>
        <v>0</v>
      </c>
      <c r="CJ215" s="325">
        <f t="shared" si="809"/>
        <v>0</v>
      </c>
      <c r="CK215" s="325">
        <f t="shared" si="810"/>
        <v>0</v>
      </c>
      <c r="CL215" s="331">
        <f t="shared" si="811"/>
        <v>0</v>
      </c>
      <c r="CM215" s="331">
        <f t="shared" si="812"/>
        <v>0</v>
      </c>
      <c r="CN215" s="331">
        <f t="shared" si="813"/>
        <v>0</v>
      </c>
      <c r="CO215" s="331">
        <f t="shared" si="814"/>
        <v>0</v>
      </c>
      <c r="CP215" s="331">
        <f t="shared" si="815"/>
        <v>0</v>
      </c>
      <c r="CQ215" s="331">
        <f t="shared" si="816"/>
        <v>0</v>
      </c>
      <c r="CR215" s="331">
        <f t="shared" si="817"/>
        <v>0</v>
      </c>
      <c r="CS215" s="331">
        <f t="shared" si="818"/>
        <v>0</v>
      </c>
      <c r="CT215" s="331">
        <f t="shared" si="819"/>
        <v>0</v>
      </c>
      <c r="CU215" s="331">
        <f t="shared" si="820"/>
        <v>0</v>
      </c>
      <c r="CV215" s="331">
        <f t="shared" si="821"/>
        <v>0</v>
      </c>
      <c r="CW215" s="331">
        <f t="shared" si="822"/>
        <v>0</v>
      </c>
      <c r="CX215" s="331">
        <f t="shared" si="823"/>
        <v>0</v>
      </c>
      <c r="CY215" s="331">
        <f t="shared" si="824"/>
        <v>0</v>
      </c>
      <c r="CZ215" s="331">
        <f t="shared" si="825"/>
        <v>0</v>
      </c>
      <c r="DA215" s="329"/>
      <c r="DB215" s="325"/>
      <c r="DC215" s="325">
        <f t="shared" si="726"/>
        <v>0</v>
      </c>
      <c r="DD215" s="325">
        <v>117</v>
      </c>
      <c r="DE215" s="330" t="e">
        <f t="shared" si="727"/>
        <v>#N/A</v>
      </c>
      <c r="DF215" s="330" t="e">
        <f t="shared" si="728"/>
        <v>#N/A</v>
      </c>
      <c r="DG215" s="330" t="e">
        <f t="shared" si="729"/>
        <v>#N/A</v>
      </c>
      <c r="DH215" s="330" t="e">
        <f t="shared" si="730"/>
        <v>#N/A</v>
      </c>
      <c r="DI215" s="330" t="e">
        <f t="shared" si="731"/>
        <v>#N/A</v>
      </c>
      <c r="DJ215" s="330"/>
      <c r="DK215" s="331">
        <f t="shared" si="826"/>
        <v>0</v>
      </c>
      <c r="DL215" s="325" t="e">
        <f t="shared" si="827"/>
        <v>#N/A</v>
      </c>
      <c r="DM215" s="325">
        <f t="shared" si="828"/>
        <v>0</v>
      </c>
      <c r="DN215" s="325">
        <f t="shared" si="829"/>
        <v>1</v>
      </c>
      <c r="DO215" s="334">
        <f t="shared" si="732"/>
        <v>2971.7999999999997</v>
      </c>
      <c r="DP215" s="325">
        <f t="shared" si="830"/>
        <v>0</v>
      </c>
      <c r="DQ215" s="325">
        <f t="shared" si="831"/>
        <v>0</v>
      </c>
      <c r="DR215" s="325">
        <f t="shared" si="832"/>
        <v>0</v>
      </c>
      <c r="DS215" s="325">
        <f t="shared" si="833"/>
        <v>0</v>
      </c>
      <c r="DT215" s="325">
        <f t="shared" si="834"/>
        <v>0</v>
      </c>
      <c r="DU215" s="331">
        <f t="shared" si="835"/>
        <v>0</v>
      </c>
      <c r="DV215" s="331">
        <f t="shared" si="836"/>
        <v>0</v>
      </c>
      <c r="DW215" s="331">
        <f t="shared" si="837"/>
        <v>0</v>
      </c>
      <c r="DX215" s="331">
        <f t="shared" si="838"/>
        <v>0</v>
      </c>
      <c r="DY215" s="331">
        <f t="shared" si="839"/>
        <v>0</v>
      </c>
      <c r="DZ215" s="331">
        <f t="shared" si="840"/>
        <v>0</v>
      </c>
      <c r="EA215" s="331">
        <f t="shared" si="841"/>
        <v>0</v>
      </c>
      <c r="EB215" s="331">
        <f t="shared" si="842"/>
        <v>0</v>
      </c>
      <c r="EC215" s="331">
        <f t="shared" si="843"/>
        <v>0</v>
      </c>
      <c r="ED215" s="331">
        <f t="shared" si="844"/>
        <v>0</v>
      </c>
      <c r="EE215" s="331">
        <f t="shared" si="845"/>
        <v>0</v>
      </c>
      <c r="EF215" s="331">
        <f t="shared" si="846"/>
        <v>0</v>
      </c>
      <c r="EG215" s="331">
        <f t="shared" si="847"/>
        <v>0</v>
      </c>
      <c r="EH215" s="331">
        <f t="shared" si="848"/>
        <v>0</v>
      </c>
      <c r="EI215" s="331">
        <f t="shared" si="849"/>
        <v>0</v>
      </c>
      <c r="EJ215" s="329"/>
      <c r="EK215" s="325"/>
      <c r="EL215" s="325">
        <f t="shared" si="733"/>
        <v>0</v>
      </c>
      <c r="EM215" s="325">
        <v>117</v>
      </c>
      <c r="EN215" s="330" t="e">
        <f t="shared" si="734"/>
        <v>#N/A</v>
      </c>
      <c r="EO215" s="330" t="e">
        <f t="shared" si="735"/>
        <v>#N/A</v>
      </c>
      <c r="EP215" s="330" t="e">
        <f t="shared" si="736"/>
        <v>#N/A</v>
      </c>
      <c r="EQ215" s="330" t="e">
        <f t="shared" si="737"/>
        <v>#N/A</v>
      </c>
      <c r="ER215" s="330" t="e">
        <f t="shared" si="738"/>
        <v>#N/A</v>
      </c>
      <c r="ES215" s="330"/>
      <c r="ET215" s="331">
        <f t="shared" si="850"/>
        <v>0</v>
      </c>
      <c r="EU215" s="325" t="e">
        <f t="shared" si="851"/>
        <v>#N/A</v>
      </c>
      <c r="EV215" s="325">
        <f t="shared" si="852"/>
        <v>0</v>
      </c>
      <c r="EW215" s="325">
        <f t="shared" si="853"/>
        <v>1</v>
      </c>
      <c r="EX215" s="334">
        <f t="shared" si="739"/>
        <v>2971.7999999999997</v>
      </c>
      <c r="EY215" s="325">
        <f t="shared" si="854"/>
        <v>0</v>
      </c>
      <c r="EZ215" s="325">
        <f t="shared" si="855"/>
        <v>0</v>
      </c>
      <c r="FA215" s="325">
        <f t="shared" si="856"/>
        <v>0</v>
      </c>
      <c r="FB215" s="325">
        <f t="shared" si="857"/>
        <v>0</v>
      </c>
      <c r="FC215" s="325">
        <f t="shared" si="858"/>
        <v>0</v>
      </c>
      <c r="FD215" s="331">
        <f t="shared" si="859"/>
        <v>0</v>
      </c>
      <c r="FE215" s="331">
        <f t="shared" si="860"/>
        <v>0</v>
      </c>
      <c r="FF215" s="331">
        <f t="shared" si="861"/>
        <v>0</v>
      </c>
      <c r="FG215" s="331">
        <f t="shared" si="862"/>
        <v>0</v>
      </c>
      <c r="FH215" s="331">
        <f t="shared" si="863"/>
        <v>0</v>
      </c>
      <c r="FI215" s="331">
        <f t="shared" si="864"/>
        <v>0</v>
      </c>
      <c r="FJ215" s="331">
        <f t="shared" si="865"/>
        <v>0</v>
      </c>
      <c r="FK215" s="331">
        <f t="shared" si="866"/>
        <v>0</v>
      </c>
      <c r="FL215" s="331">
        <f t="shared" si="867"/>
        <v>0</v>
      </c>
      <c r="FM215" s="331">
        <f t="shared" si="868"/>
        <v>0</v>
      </c>
      <c r="FN215" s="331">
        <f t="shared" si="869"/>
        <v>0</v>
      </c>
      <c r="FO215" s="331">
        <f t="shared" si="870"/>
        <v>0</v>
      </c>
      <c r="FP215" s="331">
        <f t="shared" si="871"/>
        <v>0</v>
      </c>
      <c r="FQ215" s="331">
        <f t="shared" si="872"/>
        <v>0</v>
      </c>
      <c r="FR215" s="331">
        <f t="shared" si="873"/>
        <v>0</v>
      </c>
      <c r="FS215" s="329"/>
      <c r="FT215" s="325"/>
      <c r="FU215" s="325">
        <f t="shared" si="740"/>
        <v>0</v>
      </c>
      <c r="FV215" s="325">
        <v>117</v>
      </c>
      <c r="FW215" s="330" t="e">
        <f t="shared" si="741"/>
        <v>#N/A</v>
      </c>
      <c r="FX215" s="330" t="e">
        <f t="shared" si="742"/>
        <v>#N/A</v>
      </c>
      <c r="FY215" s="330" t="e">
        <f t="shared" si="743"/>
        <v>#N/A</v>
      </c>
      <c r="FZ215" s="330" t="e">
        <f t="shared" si="744"/>
        <v>#N/A</v>
      </c>
      <c r="GA215" s="330" t="e">
        <f t="shared" si="745"/>
        <v>#N/A</v>
      </c>
      <c r="GB215" s="330"/>
      <c r="GC215" s="331">
        <f t="shared" si="874"/>
        <v>0</v>
      </c>
      <c r="GD215" s="325" t="e">
        <f t="shared" si="875"/>
        <v>#N/A</v>
      </c>
      <c r="GE215" s="325">
        <f t="shared" si="876"/>
        <v>0</v>
      </c>
      <c r="GF215" s="325">
        <f t="shared" si="877"/>
        <v>1</v>
      </c>
      <c r="GG215" s="334">
        <f t="shared" si="746"/>
        <v>2971.7999999999997</v>
      </c>
      <c r="GH215" s="325">
        <f t="shared" si="878"/>
        <v>0</v>
      </c>
      <c r="GI215" s="325">
        <f t="shared" si="879"/>
        <v>0</v>
      </c>
      <c r="GJ215" s="325">
        <f t="shared" si="880"/>
        <v>0</v>
      </c>
      <c r="GK215" s="325">
        <f t="shared" si="881"/>
        <v>0</v>
      </c>
      <c r="GL215" s="325">
        <f t="shared" si="882"/>
        <v>0</v>
      </c>
      <c r="GM215" s="331">
        <f t="shared" si="883"/>
        <v>0</v>
      </c>
      <c r="GN215" s="331">
        <f t="shared" si="884"/>
        <v>0</v>
      </c>
      <c r="GO215" s="331">
        <f t="shared" si="885"/>
        <v>0</v>
      </c>
      <c r="GP215" s="331">
        <f t="shared" si="886"/>
        <v>0</v>
      </c>
      <c r="GQ215" s="331">
        <f t="shared" si="887"/>
        <v>0</v>
      </c>
      <c r="GR215" s="331">
        <f t="shared" si="888"/>
        <v>0</v>
      </c>
      <c r="GS215" s="331">
        <f t="shared" si="889"/>
        <v>0</v>
      </c>
      <c r="GT215" s="331">
        <f t="shared" si="890"/>
        <v>0</v>
      </c>
      <c r="GU215" s="331">
        <f t="shared" si="891"/>
        <v>0</v>
      </c>
      <c r="GV215" s="331">
        <f t="shared" si="892"/>
        <v>0</v>
      </c>
      <c r="GW215" s="331">
        <f t="shared" si="893"/>
        <v>0</v>
      </c>
      <c r="GX215" s="331">
        <f t="shared" si="894"/>
        <v>0</v>
      </c>
      <c r="GY215" s="331">
        <f t="shared" si="895"/>
        <v>0</v>
      </c>
      <c r="GZ215" s="331">
        <f t="shared" si="896"/>
        <v>0</v>
      </c>
      <c r="HA215" s="331">
        <f t="shared" si="897"/>
        <v>0</v>
      </c>
      <c r="HB215" s="329"/>
      <c r="HC215" s="325"/>
      <c r="HD215" s="325">
        <f t="shared" si="747"/>
        <v>0</v>
      </c>
      <c r="HE215" s="325">
        <v>117</v>
      </c>
      <c r="HF215" s="330" t="e">
        <f t="shared" si="748"/>
        <v>#N/A</v>
      </c>
      <c r="HG215" s="330" t="e">
        <f t="shared" si="749"/>
        <v>#N/A</v>
      </c>
      <c r="HH215" s="330" t="e">
        <f t="shared" si="750"/>
        <v>#N/A</v>
      </c>
      <c r="HI215" s="330" t="e">
        <f t="shared" si="751"/>
        <v>#N/A</v>
      </c>
      <c r="HJ215" s="330" t="e">
        <f t="shared" si="752"/>
        <v>#N/A</v>
      </c>
      <c r="HK215" s="330"/>
      <c r="HL215" s="331">
        <f t="shared" si="898"/>
        <v>0</v>
      </c>
      <c r="HM215" s="325" t="e">
        <f t="shared" si="899"/>
        <v>#N/A</v>
      </c>
      <c r="HN215" s="325">
        <f t="shared" si="900"/>
        <v>0</v>
      </c>
      <c r="HO215" s="325">
        <f t="shared" si="901"/>
        <v>1</v>
      </c>
      <c r="HP215" s="334">
        <f t="shared" si="753"/>
        <v>2971.7999999999997</v>
      </c>
      <c r="HQ215" s="325">
        <f t="shared" si="902"/>
        <v>0</v>
      </c>
      <c r="HR215" s="325">
        <f t="shared" si="903"/>
        <v>0</v>
      </c>
      <c r="HS215" s="325">
        <f t="shared" si="904"/>
        <v>0</v>
      </c>
      <c r="HT215" s="325">
        <f t="shared" si="905"/>
        <v>0</v>
      </c>
      <c r="HU215" s="325">
        <f t="shared" si="906"/>
        <v>0</v>
      </c>
      <c r="HV215" s="331">
        <f t="shared" si="907"/>
        <v>0</v>
      </c>
      <c r="HW215" s="331">
        <f t="shared" si="908"/>
        <v>0</v>
      </c>
      <c r="HX215" s="331">
        <f t="shared" si="909"/>
        <v>0</v>
      </c>
      <c r="HY215" s="331">
        <f t="shared" si="910"/>
        <v>0</v>
      </c>
      <c r="HZ215" s="331">
        <f t="shared" si="911"/>
        <v>0</v>
      </c>
      <c r="IA215" s="331">
        <f t="shared" si="912"/>
        <v>0</v>
      </c>
      <c r="IB215" s="331">
        <f t="shared" si="913"/>
        <v>0</v>
      </c>
      <c r="IC215" s="331">
        <f t="shared" si="914"/>
        <v>0</v>
      </c>
      <c r="ID215" s="331">
        <f t="shared" si="915"/>
        <v>0</v>
      </c>
      <c r="IE215" s="331">
        <f t="shared" si="916"/>
        <v>0</v>
      </c>
      <c r="IF215" s="331">
        <f t="shared" si="917"/>
        <v>0</v>
      </c>
      <c r="IG215" s="331">
        <f t="shared" si="918"/>
        <v>0</v>
      </c>
      <c r="IH215" s="331">
        <f t="shared" si="919"/>
        <v>0</v>
      </c>
      <c r="II215" s="331">
        <f t="shared" si="920"/>
        <v>0</v>
      </c>
      <c r="IJ215" s="331">
        <f t="shared" si="921"/>
        <v>0</v>
      </c>
      <c r="IK215" s="329"/>
    </row>
    <row r="216" spans="2:245" x14ac:dyDescent="0.3">
      <c r="B216" s="325">
        <f t="shared" si="706"/>
        <v>0</v>
      </c>
      <c r="C216" s="325">
        <v>118</v>
      </c>
      <c r="D216" s="330" t="e">
        <f t="shared" si="707"/>
        <v>#N/A</v>
      </c>
      <c r="E216" s="330" t="e">
        <f t="shared" si="708"/>
        <v>#N/A</v>
      </c>
      <c r="F216" s="330" t="e">
        <f t="shared" si="709"/>
        <v>#N/A</v>
      </c>
      <c r="G216" s="386" t="e">
        <f t="shared" si="537"/>
        <v>#N/A</v>
      </c>
      <c r="H216" s="386" t="e">
        <f t="shared" si="710"/>
        <v>#N/A</v>
      </c>
      <c r="I216" s="330"/>
      <c r="J216" s="331">
        <f t="shared" si="754"/>
        <v>0</v>
      </c>
      <c r="K216" s="325" t="e">
        <f t="shared" si="755"/>
        <v>#N/A</v>
      </c>
      <c r="L216" s="325">
        <f t="shared" si="756"/>
        <v>0</v>
      </c>
      <c r="M216" s="325">
        <f t="shared" si="757"/>
        <v>1</v>
      </c>
      <c r="N216" s="334">
        <f t="shared" si="711"/>
        <v>2997.2</v>
      </c>
      <c r="O216" s="325">
        <f t="shared" si="758"/>
        <v>0</v>
      </c>
      <c r="P216" s="325">
        <f t="shared" si="759"/>
        <v>0</v>
      </c>
      <c r="Q216" s="325">
        <f t="shared" si="760"/>
        <v>0</v>
      </c>
      <c r="R216" s="325">
        <f t="shared" si="761"/>
        <v>0</v>
      </c>
      <c r="S216" s="325">
        <f t="shared" si="762"/>
        <v>0</v>
      </c>
      <c r="T216" s="331">
        <f t="shared" si="763"/>
        <v>0</v>
      </c>
      <c r="U216" s="331">
        <f t="shared" si="764"/>
        <v>0</v>
      </c>
      <c r="V216" s="331">
        <f t="shared" si="765"/>
        <v>0</v>
      </c>
      <c r="W216" s="331">
        <f t="shared" si="766"/>
        <v>0</v>
      </c>
      <c r="X216" s="331">
        <f t="shared" si="767"/>
        <v>0</v>
      </c>
      <c r="Y216" s="331">
        <f t="shared" si="768"/>
        <v>0</v>
      </c>
      <c r="Z216" s="331">
        <f t="shared" si="769"/>
        <v>0</v>
      </c>
      <c r="AA216" s="331">
        <f t="shared" si="770"/>
        <v>0</v>
      </c>
      <c r="AB216" s="331">
        <f t="shared" si="771"/>
        <v>0</v>
      </c>
      <c r="AC216" s="331">
        <f t="shared" si="772"/>
        <v>0</v>
      </c>
      <c r="AD216" s="331">
        <f t="shared" si="773"/>
        <v>0</v>
      </c>
      <c r="AE216" s="331">
        <f t="shared" si="774"/>
        <v>0</v>
      </c>
      <c r="AF216" s="331">
        <f t="shared" si="775"/>
        <v>0</v>
      </c>
      <c r="AG216" s="331">
        <f t="shared" si="776"/>
        <v>0</v>
      </c>
      <c r="AH216" s="331">
        <f t="shared" si="777"/>
        <v>0</v>
      </c>
      <c r="AI216" s="329"/>
      <c r="AJ216" s="325"/>
      <c r="AK216" s="325">
        <f t="shared" si="712"/>
        <v>0</v>
      </c>
      <c r="AL216" s="325">
        <v>118</v>
      </c>
      <c r="AM216" s="330" t="e">
        <f t="shared" si="713"/>
        <v>#N/A</v>
      </c>
      <c r="AN216" s="330" t="e">
        <f t="shared" si="714"/>
        <v>#N/A</v>
      </c>
      <c r="AO216" s="330" t="e">
        <f t="shared" si="715"/>
        <v>#N/A</v>
      </c>
      <c r="AP216" s="330" t="e">
        <f t="shared" si="716"/>
        <v>#N/A</v>
      </c>
      <c r="AQ216" s="330" t="e">
        <f t="shared" si="717"/>
        <v>#N/A</v>
      </c>
      <c r="AR216" s="330"/>
      <c r="AS216" s="331">
        <f t="shared" si="778"/>
        <v>0</v>
      </c>
      <c r="AT216" s="325" t="e">
        <f t="shared" si="779"/>
        <v>#N/A</v>
      </c>
      <c r="AU216" s="325">
        <f t="shared" si="780"/>
        <v>0</v>
      </c>
      <c r="AV216" s="325">
        <f t="shared" si="781"/>
        <v>1</v>
      </c>
      <c r="AW216" s="334">
        <f t="shared" si="718"/>
        <v>2997.2</v>
      </c>
      <c r="AX216" s="325">
        <f t="shared" si="782"/>
        <v>0</v>
      </c>
      <c r="AY216" s="325">
        <f t="shared" si="783"/>
        <v>0</v>
      </c>
      <c r="AZ216" s="325">
        <f t="shared" si="784"/>
        <v>0</v>
      </c>
      <c r="BA216" s="325">
        <f t="shared" si="785"/>
        <v>0</v>
      </c>
      <c r="BB216" s="325">
        <f t="shared" si="786"/>
        <v>0</v>
      </c>
      <c r="BC216" s="331">
        <f t="shared" si="787"/>
        <v>0</v>
      </c>
      <c r="BD216" s="331">
        <f t="shared" si="788"/>
        <v>0</v>
      </c>
      <c r="BE216" s="331">
        <f t="shared" si="789"/>
        <v>0</v>
      </c>
      <c r="BF216" s="331">
        <f t="shared" si="790"/>
        <v>0</v>
      </c>
      <c r="BG216" s="331">
        <f t="shared" si="791"/>
        <v>0</v>
      </c>
      <c r="BH216" s="331">
        <f t="shared" si="792"/>
        <v>0</v>
      </c>
      <c r="BI216" s="331">
        <f t="shared" si="793"/>
        <v>0</v>
      </c>
      <c r="BJ216" s="331">
        <f t="shared" si="794"/>
        <v>0</v>
      </c>
      <c r="BK216" s="331">
        <f t="shared" si="795"/>
        <v>0</v>
      </c>
      <c r="BL216" s="331">
        <f t="shared" si="796"/>
        <v>0</v>
      </c>
      <c r="BM216" s="331">
        <f t="shared" si="797"/>
        <v>0</v>
      </c>
      <c r="BN216" s="331">
        <f t="shared" si="798"/>
        <v>0</v>
      </c>
      <c r="BO216" s="331">
        <f t="shared" si="799"/>
        <v>0</v>
      </c>
      <c r="BP216" s="331">
        <f t="shared" si="800"/>
        <v>0</v>
      </c>
      <c r="BQ216" s="331">
        <f t="shared" si="801"/>
        <v>0</v>
      </c>
      <c r="BR216" s="329"/>
      <c r="BS216" s="325"/>
      <c r="BT216" s="325">
        <f t="shared" si="719"/>
        <v>0</v>
      </c>
      <c r="BU216" s="325">
        <v>118</v>
      </c>
      <c r="BV216" s="330" t="e">
        <f t="shared" si="720"/>
        <v>#N/A</v>
      </c>
      <c r="BW216" s="330" t="e">
        <f t="shared" si="721"/>
        <v>#N/A</v>
      </c>
      <c r="BX216" s="330" t="e">
        <f t="shared" si="722"/>
        <v>#N/A</v>
      </c>
      <c r="BY216" s="330" t="e">
        <f t="shared" si="723"/>
        <v>#N/A</v>
      </c>
      <c r="BZ216" s="330" t="e">
        <f t="shared" si="724"/>
        <v>#N/A</v>
      </c>
      <c r="CA216" s="330"/>
      <c r="CB216" s="331">
        <f t="shared" si="802"/>
        <v>0</v>
      </c>
      <c r="CC216" s="325" t="e">
        <f t="shared" si="803"/>
        <v>#N/A</v>
      </c>
      <c r="CD216" s="325">
        <f t="shared" si="804"/>
        <v>0</v>
      </c>
      <c r="CE216" s="325">
        <f t="shared" si="805"/>
        <v>1</v>
      </c>
      <c r="CF216" s="334">
        <f t="shared" si="725"/>
        <v>2997.2</v>
      </c>
      <c r="CG216" s="325">
        <f t="shared" si="806"/>
        <v>0</v>
      </c>
      <c r="CH216" s="325">
        <f t="shared" si="807"/>
        <v>0</v>
      </c>
      <c r="CI216" s="325">
        <f t="shared" si="808"/>
        <v>0</v>
      </c>
      <c r="CJ216" s="325">
        <f t="shared" si="809"/>
        <v>0</v>
      </c>
      <c r="CK216" s="325">
        <f t="shared" si="810"/>
        <v>0</v>
      </c>
      <c r="CL216" s="331">
        <f t="shared" si="811"/>
        <v>0</v>
      </c>
      <c r="CM216" s="331">
        <f t="shared" si="812"/>
        <v>0</v>
      </c>
      <c r="CN216" s="331">
        <f t="shared" si="813"/>
        <v>0</v>
      </c>
      <c r="CO216" s="331">
        <f t="shared" si="814"/>
        <v>0</v>
      </c>
      <c r="CP216" s="331">
        <f t="shared" si="815"/>
        <v>0</v>
      </c>
      <c r="CQ216" s="331">
        <f t="shared" si="816"/>
        <v>0</v>
      </c>
      <c r="CR216" s="331">
        <f t="shared" si="817"/>
        <v>0</v>
      </c>
      <c r="CS216" s="331">
        <f t="shared" si="818"/>
        <v>0</v>
      </c>
      <c r="CT216" s="331">
        <f t="shared" si="819"/>
        <v>0</v>
      </c>
      <c r="CU216" s="331">
        <f t="shared" si="820"/>
        <v>0</v>
      </c>
      <c r="CV216" s="331">
        <f t="shared" si="821"/>
        <v>0</v>
      </c>
      <c r="CW216" s="331">
        <f t="shared" si="822"/>
        <v>0</v>
      </c>
      <c r="CX216" s="331">
        <f t="shared" si="823"/>
        <v>0</v>
      </c>
      <c r="CY216" s="331">
        <f t="shared" si="824"/>
        <v>0</v>
      </c>
      <c r="CZ216" s="331">
        <f t="shared" si="825"/>
        <v>0</v>
      </c>
      <c r="DA216" s="329"/>
      <c r="DB216" s="325"/>
      <c r="DC216" s="325">
        <f t="shared" si="726"/>
        <v>0</v>
      </c>
      <c r="DD216" s="325">
        <v>118</v>
      </c>
      <c r="DE216" s="330" t="e">
        <f t="shared" si="727"/>
        <v>#N/A</v>
      </c>
      <c r="DF216" s="330" t="e">
        <f t="shared" si="728"/>
        <v>#N/A</v>
      </c>
      <c r="DG216" s="330" t="e">
        <f t="shared" si="729"/>
        <v>#N/A</v>
      </c>
      <c r="DH216" s="330" t="e">
        <f t="shared" si="730"/>
        <v>#N/A</v>
      </c>
      <c r="DI216" s="330" t="e">
        <f t="shared" si="731"/>
        <v>#N/A</v>
      </c>
      <c r="DJ216" s="330"/>
      <c r="DK216" s="331">
        <f t="shared" si="826"/>
        <v>0</v>
      </c>
      <c r="DL216" s="325" t="e">
        <f t="shared" si="827"/>
        <v>#N/A</v>
      </c>
      <c r="DM216" s="325">
        <f t="shared" si="828"/>
        <v>0</v>
      </c>
      <c r="DN216" s="325">
        <f t="shared" si="829"/>
        <v>1</v>
      </c>
      <c r="DO216" s="334">
        <f t="shared" si="732"/>
        <v>2997.2</v>
      </c>
      <c r="DP216" s="325">
        <f t="shared" si="830"/>
        <v>0</v>
      </c>
      <c r="DQ216" s="325">
        <f t="shared" si="831"/>
        <v>0</v>
      </c>
      <c r="DR216" s="325">
        <f t="shared" si="832"/>
        <v>0</v>
      </c>
      <c r="DS216" s="325">
        <f t="shared" si="833"/>
        <v>0</v>
      </c>
      <c r="DT216" s="325">
        <f t="shared" si="834"/>
        <v>0</v>
      </c>
      <c r="DU216" s="331">
        <f t="shared" si="835"/>
        <v>0</v>
      </c>
      <c r="DV216" s="331">
        <f t="shared" si="836"/>
        <v>0</v>
      </c>
      <c r="DW216" s="331">
        <f t="shared" si="837"/>
        <v>0</v>
      </c>
      <c r="DX216" s="331">
        <f t="shared" si="838"/>
        <v>0</v>
      </c>
      <c r="DY216" s="331">
        <f t="shared" si="839"/>
        <v>0</v>
      </c>
      <c r="DZ216" s="331">
        <f t="shared" si="840"/>
        <v>0</v>
      </c>
      <c r="EA216" s="331">
        <f t="shared" si="841"/>
        <v>0</v>
      </c>
      <c r="EB216" s="331">
        <f t="shared" si="842"/>
        <v>0</v>
      </c>
      <c r="EC216" s="331">
        <f t="shared" si="843"/>
        <v>0</v>
      </c>
      <c r="ED216" s="331">
        <f t="shared" si="844"/>
        <v>0</v>
      </c>
      <c r="EE216" s="331">
        <f t="shared" si="845"/>
        <v>0</v>
      </c>
      <c r="EF216" s="331">
        <f t="shared" si="846"/>
        <v>0</v>
      </c>
      <c r="EG216" s="331">
        <f t="shared" si="847"/>
        <v>0</v>
      </c>
      <c r="EH216" s="331">
        <f t="shared" si="848"/>
        <v>0</v>
      </c>
      <c r="EI216" s="331">
        <f t="shared" si="849"/>
        <v>0</v>
      </c>
      <c r="EJ216" s="329"/>
      <c r="EK216" s="325"/>
      <c r="EL216" s="325">
        <f t="shared" si="733"/>
        <v>0</v>
      </c>
      <c r="EM216" s="325">
        <v>118</v>
      </c>
      <c r="EN216" s="330" t="e">
        <f t="shared" si="734"/>
        <v>#N/A</v>
      </c>
      <c r="EO216" s="330" t="e">
        <f t="shared" si="735"/>
        <v>#N/A</v>
      </c>
      <c r="EP216" s="330" t="e">
        <f t="shared" si="736"/>
        <v>#N/A</v>
      </c>
      <c r="EQ216" s="330" t="e">
        <f t="shared" si="737"/>
        <v>#N/A</v>
      </c>
      <c r="ER216" s="330" t="e">
        <f t="shared" si="738"/>
        <v>#N/A</v>
      </c>
      <c r="ES216" s="330"/>
      <c r="ET216" s="331">
        <f t="shared" si="850"/>
        <v>0</v>
      </c>
      <c r="EU216" s="325" t="e">
        <f t="shared" si="851"/>
        <v>#N/A</v>
      </c>
      <c r="EV216" s="325">
        <f t="shared" si="852"/>
        <v>0</v>
      </c>
      <c r="EW216" s="325">
        <f t="shared" si="853"/>
        <v>1</v>
      </c>
      <c r="EX216" s="334">
        <f t="shared" si="739"/>
        <v>2997.2</v>
      </c>
      <c r="EY216" s="325">
        <f t="shared" si="854"/>
        <v>0</v>
      </c>
      <c r="EZ216" s="325">
        <f t="shared" si="855"/>
        <v>0</v>
      </c>
      <c r="FA216" s="325">
        <f t="shared" si="856"/>
        <v>0</v>
      </c>
      <c r="FB216" s="325">
        <f t="shared" si="857"/>
        <v>0</v>
      </c>
      <c r="FC216" s="325">
        <f t="shared" si="858"/>
        <v>0</v>
      </c>
      <c r="FD216" s="331">
        <f t="shared" si="859"/>
        <v>0</v>
      </c>
      <c r="FE216" s="331">
        <f t="shared" si="860"/>
        <v>0</v>
      </c>
      <c r="FF216" s="331">
        <f t="shared" si="861"/>
        <v>0</v>
      </c>
      <c r="FG216" s="331">
        <f t="shared" si="862"/>
        <v>0</v>
      </c>
      <c r="FH216" s="331">
        <f t="shared" si="863"/>
        <v>0</v>
      </c>
      <c r="FI216" s="331">
        <f t="shared" si="864"/>
        <v>0</v>
      </c>
      <c r="FJ216" s="331">
        <f t="shared" si="865"/>
        <v>0</v>
      </c>
      <c r="FK216" s="331">
        <f t="shared" si="866"/>
        <v>0</v>
      </c>
      <c r="FL216" s="331">
        <f t="shared" si="867"/>
        <v>0</v>
      </c>
      <c r="FM216" s="331">
        <f t="shared" si="868"/>
        <v>0</v>
      </c>
      <c r="FN216" s="331">
        <f t="shared" si="869"/>
        <v>0</v>
      </c>
      <c r="FO216" s="331">
        <f t="shared" si="870"/>
        <v>0</v>
      </c>
      <c r="FP216" s="331">
        <f t="shared" si="871"/>
        <v>0</v>
      </c>
      <c r="FQ216" s="331">
        <f t="shared" si="872"/>
        <v>0</v>
      </c>
      <c r="FR216" s="331">
        <f t="shared" si="873"/>
        <v>0</v>
      </c>
      <c r="FS216" s="329"/>
      <c r="FT216" s="325"/>
      <c r="FU216" s="325">
        <f t="shared" si="740"/>
        <v>0</v>
      </c>
      <c r="FV216" s="325">
        <v>118</v>
      </c>
      <c r="FW216" s="330" t="e">
        <f t="shared" si="741"/>
        <v>#N/A</v>
      </c>
      <c r="FX216" s="330" t="e">
        <f t="shared" si="742"/>
        <v>#N/A</v>
      </c>
      <c r="FY216" s="330" t="e">
        <f t="shared" si="743"/>
        <v>#N/A</v>
      </c>
      <c r="FZ216" s="330" t="e">
        <f t="shared" si="744"/>
        <v>#N/A</v>
      </c>
      <c r="GA216" s="330" t="e">
        <f t="shared" si="745"/>
        <v>#N/A</v>
      </c>
      <c r="GB216" s="330"/>
      <c r="GC216" s="331">
        <f t="shared" si="874"/>
        <v>0</v>
      </c>
      <c r="GD216" s="325" t="e">
        <f t="shared" si="875"/>
        <v>#N/A</v>
      </c>
      <c r="GE216" s="325">
        <f t="shared" si="876"/>
        <v>0</v>
      </c>
      <c r="GF216" s="325">
        <f t="shared" si="877"/>
        <v>1</v>
      </c>
      <c r="GG216" s="334">
        <f t="shared" si="746"/>
        <v>2997.2</v>
      </c>
      <c r="GH216" s="325">
        <f t="shared" si="878"/>
        <v>0</v>
      </c>
      <c r="GI216" s="325">
        <f t="shared" si="879"/>
        <v>0</v>
      </c>
      <c r="GJ216" s="325">
        <f t="shared" si="880"/>
        <v>0</v>
      </c>
      <c r="GK216" s="325">
        <f t="shared" si="881"/>
        <v>0</v>
      </c>
      <c r="GL216" s="325">
        <f t="shared" si="882"/>
        <v>0</v>
      </c>
      <c r="GM216" s="331">
        <f t="shared" si="883"/>
        <v>0</v>
      </c>
      <c r="GN216" s="331">
        <f t="shared" si="884"/>
        <v>0</v>
      </c>
      <c r="GO216" s="331">
        <f t="shared" si="885"/>
        <v>0</v>
      </c>
      <c r="GP216" s="331">
        <f t="shared" si="886"/>
        <v>0</v>
      </c>
      <c r="GQ216" s="331">
        <f t="shared" si="887"/>
        <v>0</v>
      </c>
      <c r="GR216" s="331">
        <f t="shared" si="888"/>
        <v>0</v>
      </c>
      <c r="GS216" s="331">
        <f t="shared" si="889"/>
        <v>0</v>
      </c>
      <c r="GT216" s="331">
        <f t="shared" si="890"/>
        <v>0</v>
      </c>
      <c r="GU216" s="331">
        <f t="shared" si="891"/>
        <v>0</v>
      </c>
      <c r="GV216" s="331">
        <f t="shared" si="892"/>
        <v>0</v>
      </c>
      <c r="GW216" s="331">
        <f t="shared" si="893"/>
        <v>0</v>
      </c>
      <c r="GX216" s="331">
        <f t="shared" si="894"/>
        <v>0</v>
      </c>
      <c r="GY216" s="331">
        <f t="shared" si="895"/>
        <v>0</v>
      </c>
      <c r="GZ216" s="331">
        <f t="shared" si="896"/>
        <v>0</v>
      </c>
      <c r="HA216" s="331">
        <f t="shared" si="897"/>
        <v>0</v>
      </c>
      <c r="HB216" s="329"/>
      <c r="HC216" s="325"/>
      <c r="HD216" s="325">
        <f t="shared" si="747"/>
        <v>0</v>
      </c>
      <c r="HE216" s="325">
        <v>118</v>
      </c>
      <c r="HF216" s="330" t="e">
        <f t="shared" si="748"/>
        <v>#N/A</v>
      </c>
      <c r="HG216" s="330" t="e">
        <f t="shared" si="749"/>
        <v>#N/A</v>
      </c>
      <c r="HH216" s="330" t="e">
        <f t="shared" si="750"/>
        <v>#N/A</v>
      </c>
      <c r="HI216" s="330" t="e">
        <f t="shared" si="751"/>
        <v>#N/A</v>
      </c>
      <c r="HJ216" s="330" t="e">
        <f t="shared" si="752"/>
        <v>#N/A</v>
      </c>
      <c r="HK216" s="330"/>
      <c r="HL216" s="331">
        <f t="shared" si="898"/>
        <v>0</v>
      </c>
      <c r="HM216" s="325" t="e">
        <f t="shared" si="899"/>
        <v>#N/A</v>
      </c>
      <c r="HN216" s="325">
        <f t="shared" si="900"/>
        <v>0</v>
      </c>
      <c r="HO216" s="325">
        <f t="shared" si="901"/>
        <v>1</v>
      </c>
      <c r="HP216" s="334">
        <f t="shared" si="753"/>
        <v>2997.2</v>
      </c>
      <c r="HQ216" s="325">
        <f t="shared" si="902"/>
        <v>0</v>
      </c>
      <c r="HR216" s="325">
        <f t="shared" si="903"/>
        <v>0</v>
      </c>
      <c r="HS216" s="325">
        <f t="shared" si="904"/>
        <v>0</v>
      </c>
      <c r="HT216" s="325">
        <f t="shared" si="905"/>
        <v>0</v>
      </c>
      <c r="HU216" s="325">
        <f t="shared" si="906"/>
        <v>0</v>
      </c>
      <c r="HV216" s="331">
        <f t="shared" si="907"/>
        <v>0</v>
      </c>
      <c r="HW216" s="331">
        <f t="shared" si="908"/>
        <v>0</v>
      </c>
      <c r="HX216" s="331">
        <f t="shared" si="909"/>
        <v>0</v>
      </c>
      <c r="HY216" s="331">
        <f t="shared" si="910"/>
        <v>0</v>
      </c>
      <c r="HZ216" s="331">
        <f t="shared" si="911"/>
        <v>0</v>
      </c>
      <c r="IA216" s="331">
        <f t="shared" si="912"/>
        <v>0</v>
      </c>
      <c r="IB216" s="331">
        <f t="shared" si="913"/>
        <v>0</v>
      </c>
      <c r="IC216" s="331">
        <f t="shared" si="914"/>
        <v>0</v>
      </c>
      <c r="ID216" s="331">
        <f t="shared" si="915"/>
        <v>0</v>
      </c>
      <c r="IE216" s="331">
        <f t="shared" si="916"/>
        <v>0</v>
      </c>
      <c r="IF216" s="331">
        <f t="shared" si="917"/>
        <v>0</v>
      </c>
      <c r="IG216" s="331">
        <f t="shared" si="918"/>
        <v>0</v>
      </c>
      <c r="IH216" s="331">
        <f t="shared" si="919"/>
        <v>0</v>
      </c>
      <c r="II216" s="331">
        <f t="shared" si="920"/>
        <v>0</v>
      </c>
      <c r="IJ216" s="331">
        <f t="shared" si="921"/>
        <v>0</v>
      </c>
      <c r="IK216" s="329"/>
    </row>
    <row r="217" spans="2:245" x14ac:dyDescent="0.3">
      <c r="B217" s="325">
        <f t="shared" si="706"/>
        <v>0</v>
      </c>
      <c r="C217" s="325">
        <v>119</v>
      </c>
      <c r="D217" s="330" t="e">
        <f t="shared" si="707"/>
        <v>#N/A</v>
      </c>
      <c r="E217" s="330" t="e">
        <f t="shared" si="708"/>
        <v>#N/A</v>
      </c>
      <c r="F217" s="330" t="e">
        <f t="shared" si="709"/>
        <v>#N/A</v>
      </c>
      <c r="G217" s="386" t="e">
        <f t="shared" si="537"/>
        <v>#N/A</v>
      </c>
      <c r="H217" s="386" t="e">
        <f t="shared" si="710"/>
        <v>#N/A</v>
      </c>
      <c r="I217" s="330"/>
      <c r="J217" s="331">
        <f t="shared" si="754"/>
        <v>0</v>
      </c>
      <c r="K217" s="325" t="e">
        <f t="shared" si="755"/>
        <v>#N/A</v>
      </c>
      <c r="L217" s="325">
        <f t="shared" si="756"/>
        <v>0</v>
      </c>
      <c r="M217" s="325">
        <f t="shared" si="757"/>
        <v>1</v>
      </c>
      <c r="N217" s="334">
        <f t="shared" si="711"/>
        <v>3022.6</v>
      </c>
      <c r="O217" s="325">
        <f t="shared" si="758"/>
        <v>0</v>
      </c>
      <c r="P217" s="325">
        <f t="shared" si="759"/>
        <v>0</v>
      </c>
      <c r="Q217" s="325">
        <f t="shared" si="760"/>
        <v>0</v>
      </c>
      <c r="R217" s="325">
        <f t="shared" si="761"/>
        <v>0</v>
      </c>
      <c r="S217" s="325">
        <f t="shared" si="762"/>
        <v>0</v>
      </c>
      <c r="T217" s="331">
        <f t="shared" si="763"/>
        <v>0</v>
      </c>
      <c r="U217" s="331">
        <f t="shared" si="764"/>
        <v>0</v>
      </c>
      <c r="V217" s="331">
        <f t="shared" si="765"/>
        <v>0</v>
      </c>
      <c r="W217" s="331">
        <f t="shared" si="766"/>
        <v>0</v>
      </c>
      <c r="X217" s="331">
        <f t="shared" si="767"/>
        <v>0</v>
      </c>
      <c r="Y217" s="331">
        <f t="shared" si="768"/>
        <v>0</v>
      </c>
      <c r="Z217" s="331">
        <f t="shared" si="769"/>
        <v>0</v>
      </c>
      <c r="AA217" s="331">
        <f t="shared" si="770"/>
        <v>0</v>
      </c>
      <c r="AB217" s="331">
        <f t="shared" si="771"/>
        <v>0</v>
      </c>
      <c r="AC217" s="331">
        <f t="shared" si="772"/>
        <v>0</v>
      </c>
      <c r="AD217" s="331">
        <f t="shared" si="773"/>
        <v>0</v>
      </c>
      <c r="AE217" s="331">
        <f t="shared" si="774"/>
        <v>0</v>
      </c>
      <c r="AF217" s="331">
        <f t="shared" si="775"/>
        <v>0</v>
      </c>
      <c r="AG217" s="331">
        <f t="shared" si="776"/>
        <v>0</v>
      </c>
      <c r="AH217" s="331">
        <f t="shared" si="777"/>
        <v>0</v>
      </c>
      <c r="AI217" s="329"/>
      <c r="AJ217" s="325"/>
      <c r="AK217" s="325">
        <f t="shared" si="712"/>
        <v>0</v>
      </c>
      <c r="AL217" s="325">
        <v>119</v>
      </c>
      <c r="AM217" s="330" t="e">
        <f t="shared" si="713"/>
        <v>#N/A</v>
      </c>
      <c r="AN217" s="330" t="e">
        <f t="shared" si="714"/>
        <v>#N/A</v>
      </c>
      <c r="AO217" s="330" t="e">
        <f t="shared" si="715"/>
        <v>#N/A</v>
      </c>
      <c r="AP217" s="330" t="e">
        <f t="shared" si="716"/>
        <v>#N/A</v>
      </c>
      <c r="AQ217" s="330" t="e">
        <f t="shared" si="717"/>
        <v>#N/A</v>
      </c>
      <c r="AR217" s="330"/>
      <c r="AS217" s="331">
        <f t="shared" si="778"/>
        <v>0</v>
      </c>
      <c r="AT217" s="325" t="e">
        <f t="shared" si="779"/>
        <v>#N/A</v>
      </c>
      <c r="AU217" s="325">
        <f t="shared" si="780"/>
        <v>0</v>
      </c>
      <c r="AV217" s="325">
        <f t="shared" si="781"/>
        <v>1</v>
      </c>
      <c r="AW217" s="334">
        <f t="shared" si="718"/>
        <v>3022.6</v>
      </c>
      <c r="AX217" s="325">
        <f t="shared" si="782"/>
        <v>0</v>
      </c>
      <c r="AY217" s="325">
        <f t="shared" si="783"/>
        <v>0</v>
      </c>
      <c r="AZ217" s="325">
        <f t="shared" si="784"/>
        <v>0</v>
      </c>
      <c r="BA217" s="325">
        <f t="shared" si="785"/>
        <v>0</v>
      </c>
      <c r="BB217" s="325">
        <f t="shared" si="786"/>
        <v>0</v>
      </c>
      <c r="BC217" s="331">
        <f t="shared" si="787"/>
        <v>0</v>
      </c>
      <c r="BD217" s="331">
        <f t="shared" si="788"/>
        <v>0</v>
      </c>
      <c r="BE217" s="331">
        <f t="shared" si="789"/>
        <v>0</v>
      </c>
      <c r="BF217" s="331">
        <f t="shared" si="790"/>
        <v>0</v>
      </c>
      <c r="BG217" s="331">
        <f t="shared" si="791"/>
        <v>0</v>
      </c>
      <c r="BH217" s="331">
        <f t="shared" si="792"/>
        <v>0</v>
      </c>
      <c r="BI217" s="331">
        <f t="shared" si="793"/>
        <v>0</v>
      </c>
      <c r="BJ217" s="331">
        <f t="shared" si="794"/>
        <v>0</v>
      </c>
      <c r="BK217" s="331">
        <f t="shared" si="795"/>
        <v>0</v>
      </c>
      <c r="BL217" s="331">
        <f t="shared" si="796"/>
        <v>0</v>
      </c>
      <c r="BM217" s="331">
        <f t="shared" si="797"/>
        <v>0</v>
      </c>
      <c r="BN217" s="331">
        <f t="shared" si="798"/>
        <v>0</v>
      </c>
      <c r="BO217" s="331">
        <f t="shared" si="799"/>
        <v>0</v>
      </c>
      <c r="BP217" s="331">
        <f t="shared" si="800"/>
        <v>0</v>
      </c>
      <c r="BQ217" s="331">
        <f t="shared" si="801"/>
        <v>0</v>
      </c>
      <c r="BR217" s="329"/>
      <c r="BS217" s="325"/>
      <c r="BT217" s="325">
        <f t="shared" si="719"/>
        <v>0</v>
      </c>
      <c r="BU217" s="325">
        <v>119</v>
      </c>
      <c r="BV217" s="330" t="e">
        <f t="shared" si="720"/>
        <v>#N/A</v>
      </c>
      <c r="BW217" s="330" t="e">
        <f t="shared" si="721"/>
        <v>#N/A</v>
      </c>
      <c r="BX217" s="330" t="e">
        <f t="shared" si="722"/>
        <v>#N/A</v>
      </c>
      <c r="BY217" s="330" t="e">
        <f t="shared" si="723"/>
        <v>#N/A</v>
      </c>
      <c r="BZ217" s="330" t="e">
        <f t="shared" si="724"/>
        <v>#N/A</v>
      </c>
      <c r="CA217" s="330"/>
      <c r="CB217" s="331">
        <f t="shared" si="802"/>
        <v>0</v>
      </c>
      <c r="CC217" s="325" t="e">
        <f t="shared" si="803"/>
        <v>#N/A</v>
      </c>
      <c r="CD217" s="325">
        <f t="shared" si="804"/>
        <v>0</v>
      </c>
      <c r="CE217" s="325">
        <f t="shared" si="805"/>
        <v>1</v>
      </c>
      <c r="CF217" s="334">
        <f t="shared" si="725"/>
        <v>3022.6</v>
      </c>
      <c r="CG217" s="325">
        <f t="shared" si="806"/>
        <v>0</v>
      </c>
      <c r="CH217" s="325">
        <f t="shared" si="807"/>
        <v>0</v>
      </c>
      <c r="CI217" s="325">
        <f t="shared" si="808"/>
        <v>0</v>
      </c>
      <c r="CJ217" s="325">
        <f t="shared" si="809"/>
        <v>0</v>
      </c>
      <c r="CK217" s="325">
        <f t="shared" si="810"/>
        <v>0</v>
      </c>
      <c r="CL217" s="331">
        <f t="shared" si="811"/>
        <v>0</v>
      </c>
      <c r="CM217" s="331">
        <f t="shared" si="812"/>
        <v>0</v>
      </c>
      <c r="CN217" s="331">
        <f t="shared" si="813"/>
        <v>0</v>
      </c>
      <c r="CO217" s="331">
        <f t="shared" si="814"/>
        <v>0</v>
      </c>
      <c r="CP217" s="331">
        <f t="shared" si="815"/>
        <v>0</v>
      </c>
      <c r="CQ217" s="331">
        <f t="shared" si="816"/>
        <v>0</v>
      </c>
      <c r="CR217" s="331">
        <f t="shared" si="817"/>
        <v>0</v>
      </c>
      <c r="CS217" s="331">
        <f t="shared" si="818"/>
        <v>0</v>
      </c>
      <c r="CT217" s="331">
        <f t="shared" si="819"/>
        <v>0</v>
      </c>
      <c r="CU217" s="331">
        <f t="shared" si="820"/>
        <v>0</v>
      </c>
      <c r="CV217" s="331">
        <f t="shared" si="821"/>
        <v>0</v>
      </c>
      <c r="CW217" s="331">
        <f t="shared" si="822"/>
        <v>0</v>
      </c>
      <c r="CX217" s="331">
        <f t="shared" si="823"/>
        <v>0</v>
      </c>
      <c r="CY217" s="331">
        <f t="shared" si="824"/>
        <v>0</v>
      </c>
      <c r="CZ217" s="331">
        <f t="shared" si="825"/>
        <v>0</v>
      </c>
      <c r="DA217" s="329"/>
      <c r="DB217" s="325"/>
      <c r="DC217" s="325">
        <f t="shared" si="726"/>
        <v>0</v>
      </c>
      <c r="DD217" s="325">
        <v>119</v>
      </c>
      <c r="DE217" s="330" t="e">
        <f t="shared" si="727"/>
        <v>#N/A</v>
      </c>
      <c r="DF217" s="330" t="e">
        <f t="shared" si="728"/>
        <v>#N/A</v>
      </c>
      <c r="DG217" s="330" t="e">
        <f t="shared" si="729"/>
        <v>#N/A</v>
      </c>
      <c r="DH217" s="330" t="e">
        <f t="shared" si="730"/>
        <v>#N/A</v>
      </c>
      <c r="DI217" s="330" t="e">
        <f t="shared" si="731"/>
        <v>#N/A</v>
      </c>
      <c r="DJ217" s="330"/>
      <c r="DK217" s="331">
        <f t="shared" si="826"/>
        <v>0</v>
      </c>
      <c r="DL217" s="325" t="e">
        <f t="shared" si="827"/>
        <v>#N/A</v>
      </c>
      <c r="DM217" s="325">
        <f t="shared" si="828"/>
        <v>0</v>
      </c>
      <c r="DN217" s="325">
        <f t="shared" si="829"/>
        <v>1</v>
      </c>
      <c r="DO217" s="334">
        <f t="shared" si="732"/>
        <v>3022.6</v>
      </c>
      <c r="DP217" s="325">
        <f t="shared" si="830"/>
        <v>0</v>
      </c>
      <c r="DQ217" s="325">
        <f t="shared" si="831"/>
        <v>0</v>
      </c>
      <c r="DR217" s="325">
        <f t="shared" si="832"/>
        <v>0</v>
      </c>
      <c r="DS217" s="325">
        <f t="shared" si="833"/>
        <v>0</v>
      </c>
      <c r="DT217" s="325">
        <f t="shared" si="834"/>
        <v>0</v>
      </c>
      <c r="DU217" s="331">
        <f t="shared" si="835"/>
        <v>0</v>
      </c>
      <c r="DV217" s="331">
        <f t="shared" si="836"/>
        <v>0</v>
      </c>
      <c r="DW217" s="331">
        <f t="shared" si="837"/>
        <v>0</v>
      </c>
      <c r="DX217" s="331">
        <f t="shared" si="838"/>
        <v>0</v>
      </c>
      <c r="DY217" s="331">
        <f t="shared" si="839"/>
        <v>0</v>
      </c>
      <c r="DZ217" s="331">
        <f t="shared" si="840"/>
        <v>0</v>
      </c>
      <c r="EA217" s="331">
        <f t="shared" si="841"/>
        <v>0</v>
      </c>
      <c r="EB217" s="331">
        <f t="shared" si="842"/>
        <v>0</v>
      </c>
      <c r="EC217" s="331">
        <f t="shared" si="843"/>
        <v>0</v>
      </c>
      <c r="ED217" s="331">
        <f t="shared" si="844"/>
        <v>0</v>
      </c>
      <c r="EE217" s="331">
        <f t="shared" si="845"/>
        <v>0</v>
      </c>
      <c r="EF217" s="331">
        <f t="shared" si="846"/>
        <v>0</v>
      </c>
      <c r="EG217" s="331">
        <f t="shared" si="847"/>
        <v>0</v>
      </c>
      <c r="EH217" s="331">
        <f t="shared" si="848"/>
        <v>0</v>
      </c>
      <c r="EI217" s="331">
        <f t="shared" si="849"/>
        <v>0</v>
      </c>
      <c r="EJ217" s="329"/>
      <c r="EK217" s="325"/>
      <c r="EL217" s="325">
        <f t="shared" si="733"/>
        <v>0</v>
      </c>
      <c r="EM217" s="325">
        <v>119</v>
      </c>
      <c r="EN217" s="330" t="e">
        <f t="shared" si="734"/>
        <v>#N/A</v>
      </c>
      <c r="EO217" s="330" t="e">
        <f t="shared" si="735"/>
        <v>#N/A</v>
      </c>
      <c r="EP217" s="330" t="e">
        <f t="shared" si="736"/>
        <v>#N/A</v>
      </c>
      <c r="EQ217" s="330" t="e">
        <f t="shared" si="737"/>
        <v>#N/A</v>
      </c>
      <c r="ER217" s="330" t="e">
        <f t="shared" si="738"/>
        <v>#N/A</v>
      </c>
      <c r="ES217" s="330"/>
      <c r="ET217" s="331">
        <f t="shared" si="850"/>
        <v>0</v>
      </c>
      <c r="EU217" s="325" t="e">
        <f t="shared" si="851"/>
        <v>#N/A</v>
      </c>
      <c r="EV217" s="325">
        <f t="shared" si="852"/>
        <v>0</v>
      </c>
      <c r="EW217" s="325">
        <f t="shared" si="853"/>
        <v>1</v>
      </c>
      <c r="EX217" s="334">
        <f t="shared" si="739"/>
        <v>3022.6</v>
      </c>
      <c r="EY217" s="325">
        <f t="shared" si="854"/>
        <v>0</v>
      </c>
      <c r="EZ217" s="325">
        <f t="shared" si="855"/>
        <v>0</v>
      </c>
      <c r="FA217" s="325">
        <f t="shared" si="856"/>
        <v>0</v>
      </c>
      <c r="FB217" s="325">
        <f t="shared" si="857"/>
        <v>0</v>
      </c>
      <c r="FC217" s="325">
        <f t="shared" si="858"/>
        <v>0</v>
      </c>
      <c r="FD217" s="331">
        <f t="shared" si="859"/>
        <v>0</v>
      </c>
      <c r="FE217" s="331">
        <f t="shared" si="860"/>
        <v>0</v>
      </c>
      <c r="FF217" s="331">
        <f t="shared" si="861"/>
        <v>0</v>
      </c>
      <c r="FG217" s="331">
        <f t="shared" si="862"/>
        <v>0</v>
      </c>
      <c r="FH217" s="331">
        <f t="shared" si="863"/>
        <v>0</v>
      </c>
      <c r="FI217" s="331">
        <f t="shared" si="864"/>
        <v>0</v>
      </c>
      <c r="FJ217" s="331">
        <f t="shared" si="865"/>
        <v>0</v>
      </c>
      <c r="FK217" s="331">
        <f t="shared" si="866"/>
        <v>0</v>
      </c>
      <c r="FL217" s="331">
        <f t="shared" si="867"/>
        <v>0</v>
      </c>
      <c r="FM217" s="331">
        <f t="shared" si="868"/>
        <v>0</v>
      </c>
      <c r="FN217" s="331">
        <f t="shared" si="869"/>
        <v>0</v>
      </c>
      <c r="FO217" s="331">
        <f t="shared" si="870"/>
        <v>0</v>
      </c>
      <c r="FP217" s="331">
        <f t="shared" si="871"/>
        <v>0</v>
      </c>
      <c r="FQ217" s="331">
        <f t="shared" si="872"/>
        <v>0</v>
      </c>
      <c r="FR217" s="331">
        <f t="shared" si="873"/>
        <v>0</v>
      </c>
      <c r="FS217" s="329"/>
      <c r="FT217" s="325"/>
      <c r="FU217" s="325">
        <f t="shared" si="740"/>
        <v>0</v>
      </c>
      <c r="FV217" s="325">
        <v>119</v>
      </c>
      <c r="FW217" s="330" t="e">
        <f t="shared" si="741"/>
        <v>#N/A</v>
      </c>
      <c r="FX217" s="330" t="e">
        <f t="shared" si="742"/>
        <v>#N/A</v>
      </c>
      <c r="FY217" s="330" t="e">
        <f t="shared" si="743"/>
        <v>#N/A</v>
      </c>
      <c r="FZ217" s="330" t="e">
        <f t="shared" si="744"/>
        <v>#N/A</v>
      </c>
      <c r="GA217" s="330" t="e">
        <f t="shared" si="745"/>
        <v>#N/A</v>
      </c>
      <c r="GB217" s="330"/>
      <c r="GC217" s="331">
        <f t="shared" si="874"/>
        <v>0</v>
      </c>
      <c r="GD217" s="325" t="e">
        <f t="shared" si="875"/>
        <v>#N/A</v>
      </c>
      <c r="GE217" s="325">
        <f t="shared" si="876"/>
        <v>0</v>
      </c>
      <c r="GF217" s="325">
        <f t="shared" si="877"/>
        <v>1</v>
      </c>
      <c r="GG217" s="334">
        <f t="shared" si="746"/>
        <v>3022.6</v>
      </c>
      <c r="GH217" s="325">
        <f t="shared" si="878"/>
        <v>0</v>
      </c>
      <c r="GI217" s="325">
        <f t="shared" si="879"/>
        <v>0</v>
      </c>
      <c r="GJ217" s="325">
        <f t="shared" si="880"/>
        <v>0</v>
      </c>
      <c r="GK217" s="325">
        <f t="shared" si="881"/>
        <v>0</v>
      </c>
      <c r="GL217" s="325">
        <f t="shared" si="882"/>
        <v>0</v>
      </c>
      <c r="GM217" s="331">
        <f t="shared" si="883"/>
        <v>0</v>
      </c>
      <c r="GN217" s="331">
        <f t="shared" si="884"/>
        <v>0</v>
      </c>
      <c r="GO217" s="331">
        <f t="shared" si="885"/>
        <v>0</v>
      </c>
      <c r="GP217" s="331">
        <f t="shared" si="886"/>
        <v>0</v>
      </c>
      <c r="GQ217" s="331">
        <f t="shared" si="887"/>
        <v>0</v>
      </c>
      <c r="GR217" s="331">
        <f t="shared" si="888"/>
        <v>0</v>
      </c>
      <c r="GS217" s="331">
        <f t="shared" si="889"/>
        <v>0</v>
      </c>
      <c r="GT217" s="331">
        <f t="shared" si="890"/>
        <v>0</v>
      </c>
      <c r="GU217" s="331">
        <f t="shared" si="891"/>
        <v>0</v>
      </c>
      <c r="GV217" s="331">
        <f t="shared" si="892"/>
        <v>0</v>
      </c>
      <c r="GW217" s="331">
        <f t="shared" si="893"/>
        <v>0</v>
      </c>
      <c r="GX217" s="331">
        <f t="shared" si="894"/>
        <v>0</v>
      </c>
      <c r="GY217" s="331">
        <f t="shared" si="895"/>
        <v>0</v>
      </c>
      <c r="GZ217" s="331">
        <f t="shared" si="896"/>
        <v>0</v>
      </c>
      <c r="HA217" s="331">
        <f t="shared" si="897"/>
        <v>0</v>
      </c>
      <c r="HB217" s="329"/>
      <c r="HC217" s="325"/>
      <c r="HD217" s="325">
        <f t="shared" si="747"/>
        <v>0</v>
      </c>
      <c r="HE217" s="325">
        <v>119</v>
      </c>
      <c r="HF217" s="330" t="e">
        <f t="shared" si="748"/>
        <v>#N/A</v>
      </c>
      <c r="HG217" s="330" t="e">
        <f t="shared" si="749"/>
        <v>#N/A</v>
      </c>
      <c r="HH217" s="330" t="e">
        <f t="shared" si="750"/>
        <v>#N/A</v>
      </c>
      <c r="HI217" s="330" t="e">
        <f t="shared" si="751"/>
        <v>#N/A</v>
      </c>
      <c r="HJ217" s="330" t="e">
        <f t="shared" si="752"/>
        <v>#N/A</v>
      </c>
      <c r="HK217" s="330"/>
      <c r="HL217" s="331">
        <f t="shared" si="898"/>
        <v>0</v>
      </c>
      <c r="HM217" s="325" t="e">
        <f t="shared" si="899"/>
        <v>#N/A</v>
      </c>
      <c r="HN217" s="325">
        <f t="shared" si="900"/>
        <v>0</v>
      </c>
      <c r="HO217" s="325">
        <f t="shared" si="901"/>
        <v>1</v>
      </c>
      <c r="HP217" s="334">
        <f t="shared" si="753"/>
        <v>3022.6</v>
      </c>
      <c r="HQ217" s="325">
        <f t="shared" si="902"/>
        <v>0</v>
      </c>
      <c r="HR217" s="325">
        <f t="shared" si="903"/>
        <v>0</v>
      </c>
      <c r="HS217" s="325">
        <f t="shared" si="904"/>
        <v>0</v>
      </c>
      <c r="HT217" s="325">
        <f t="shared" si="905"/>
        <v>0</v>
      </c>
      <c r="HU217" s="325">
        <f t="shared" si="906"/>
        <v>0</v>
      </c>
      <c r="HV217" s="331">
        <f t="shared" si="907"/>
        <v>0</v>
      </c>
      <c r="HW217" s="331">
        <f t="shared" si="908"/>
        <v>0</v>
      </c>
      <c r="HX217" s="331">
        <f t="shared" si="909"/>
        <v>0</v>
      </c>
      <c r="HY217" s="331">
        <f t="shared" si="910"/>
        <v>0</v>
      </c>
      <c r="HZ217" s="331">
        <f t="shared" si="911"/>
        <v>0</v>
      </c>
      <c r="IA217" s="331">
        <f t="shared" si="912"/>
        <v>0</v>
      </c>
      <c r="IB217" s="331">
        <f t="shared" si="913"/>
        <v>0</v>
      </c>
      <c r="IC217" s="331">
        <f t="shared" si="914"/>
        <v>0</v>
      </c>
      <c r="ID217" s="331">
        <f t="shared" si="915"/>
        <v>0</v>
      </c>
      <c r="IE217" s="331">
        <f t="shared" si="916"/>
        <v>0</v>
      </c>
      <c r="IF217" s="331">
        <f t="shared" si="917"/>
        <v>0</v>
      </c>
      <c r="IG217" s="331">
        <f t="shared" si="918"/>
        <v>0</v>
      </c>
      <c r="IH217" s="331">
        <f t="shared" si="919"/>
        <v>0</v>
      </c>
      <c r="II217" s="331">
        <f t="shared" si="920"/>
        <v>0</v>
      </c>
      <c r="IJ217" s="331">
        <f t="shared" si="921"/>
        <v>0</v>
      </c>
      <c r="IK217" s="329"/>
    </row>
    <row r="218" spans="2:245" x14ac:dyDescent="0.3">
      <c r="B218" s="325">
        <f t="shared" si="706"/>
        <v>0</v>
      </c>
      <c r="C218" s="325">
        <v>120</v>
      </c>
      <c r="D218" s="330" t="e">
        <f t="shared" si="707"/>
        <v>#N/A</v>
      </c>
      <c r="E218" s="330" t="e">
        <f t="shared" si="708"/>
        <v>#N/A</v>
      </c>
      <c r="F218" s="330" t="e">
        <f t="shared" si="709"/>
        <v>#N/A</v>
      </c>
      <c r="G218" s="386" t="e">
        <f t="shared" si="537"/>
        <v>#N/A</v>
      </c>
      <c r="H218" s="386" t="e">
        <f t="shared" si="710"/>
        <v>#N/A</v>
      </c>
      <c r="I218" s="330"/>
      <c r="J218" s="331">
        <f t="shared" si="754"/>
        <v>0</v>
      </c>
      <c r="K218" s="325" t="e">
        <f t="shared" si="755"/>
        <v>#N/A</v>
      </c>
      <c r="L218" s="325">
        <f t="shared" si="756"/>
        <v>0</v>
      </c>
      <c r="M218" s="325">
        <f t="shared" si="757"/>
        <v>1</v>
      </c>
      <c r="N218" s="334">
        <f t="shared" si="711"/>
        <v>3048</v>
      </c>
      <c r="O218" s="325">
        <f t="shared" si="758"/>
        <v>0</v>
      </c>
      <c r="P218" s="325">
        <f t="shared" si="759"/>
        <v>0</v>
      </c>
      <c r="Q218" s="325">
        <f t="shared" si="760"/>
        <v>0</v>
      </c>
      <c r="R218" s="325">
        <f t="shared" si="761"/>
        <v>0</v>
      </c>
      <c r="S218" s="325">
        <f t="shared" si="762"/>
        <v>0</v>
      </c>
      <c r="T218" s="331">
        <f t="shared" si="763"/>
        <v>0</v>
      </c>
      <c r="U218" s="331">
        <f t="shared" si="764"/>
        <v>0</v>
      </c>
      <c r="V218" s="331">
        <f t="shared" si="765"/>
        <v>0</v>
      </c>
      <c r="W218" s="331">
        <f t="shared" si="766"/>
        <v>0</v>
      </c>
      <c r="X218" s="331">
        <f t="shared" si="767"/>
        <v>0</v>
      </c>
      <c r="Y218" s="331">
        <f t="shared" si="768"/>
        <v>0</v>
      </c>
      <c r="Z218" s="331">
        <f t="shared" si="769"/>
        <v>0</v>
      </c>
      <c r="AA218" s="331">
        <f t="shared" si="770"/>
        <v>0</v>
      </c>
      <c r="AB218" s="331">
        <f t="shared" si="771"/>
        <v>0</v>
      </c>
      <c r="AC218" s="331">
        <f t="shared" si="772"/>
        <v>0</v>
      </c>
      <c r="AD218" s="331">
        <f t="shared" si="773"/>
        <v>0</v>
      </c>
      <c r="AE218" s="331">
        <f t="shared" si="774"/>
        <v>0</v>
      </c>
      <c r="AF218" s="331">
        <f t="shared" si="775"/>
        <v>0</v>
      </c>
      <c r="AG218" s="331">
        <f t="shared" si="776"/>
        <v>0</v>
      </c>
      <c r="AH218" s="331">
        <f t="shared" si="777"/>
        <v>0</v>
      </c>
      <c r="AI218" s="329"/>
      <c r="AJ218" s="325"/>
      <c r="AK218" s="325">
        <f t="shared" si="712"/>
        <v>0</v>
      </c>
      <c r="AL218" s="325">
        <v>120</v>
      </c>
      <c r="AM218" s="330" t="e">
        <f t="shared" si="713"/>
        <v>#N/A</v>
      </c>
      <c r="AN218" s="330" t="e">
        <f t="shared" si="714"/>
        <v>#N/A</v>
      </c>
      <c r="AO218" s="330" t="e">
        <f t="shared" si="715"/>
        <v>#N/A</v>
      </c>
      <c r="AP218" s="330" t="e">
        <f t="shared" si="716"/>
        <v>#N/A</v>
      </c>
      <c r="AQ218" s="330" t="e">
        <f t="shared" si="717"/>
        <v>#N/A</v>
      </c>
      <c r="AR218" s="330"/>
      <c r="AS218" s="331">
        <f t="shared" si="778"/>
        <v>0</v>
      </c>
      <c r="AT218" s="325" t="e">
        <f t="shared" si="779"/>
        <v>#N/A</v>
      </c>
      <c r="AU218" s="325">
        <f t="shared" si="780"/>
        <v>0</v>
      </c>
      <c r="AV218" s="325">
        <f t="shared" si="781"/>
        <v>1</v>
      </c>
      <c r="AW218" s="334">
        <f t="shared" si="718"/>
        <v>3048</v>
      </c>
      <c r="AX218" s="325">
        <f t="shared" si="782"/>
        <v>0</v>
      </c>
      <c r="AY218" s="325">
        <f t="shared" si="783"/>
        <v>0</v>
      </c>
      <c r="AZ218" s="325">
        <f t="shared" si="784"/>
        <v>0</v>
      </c>
      <c r="BA218" s="325">
        <f t="shared" si="785"/>
        <v>0</v>
      </c>
      <c r="BB218" s="325">
        <f t="shared" si="786"/>
        <v>0</v>
      </c>
      <c r="BC218" s="331">
        <f t="shared" si="787"/>
        <v>0</v>
      </c>
      <c r="BD218" s="331">
        <f t="shared" si="788"/>
        <v>0</v>
      </c>
      <c r="BE218" s="331">
        <f t="shared" si="789"/>
        <v>0</v>
      </c>
      <c r="BF218" s="331">
        <f t="shared" si="790"/>
        <v>0</v>
      </c>
      <c r="BG218" s="331">
        <f t="shared" si="791"/>
        <v>0</v>
      </c>
      <c r="BH218" s="331">
        <f t="shared" si="792"/>
        <v>0</v>
      </c>
      <c r="BI218" s="331">
        <f t="shared" si="793"/>
        <v>0</v>
      </c>
      <c r="BJ218" s="331">
        <f t="shared" si="794"/>
        <v>0</v>
      </c>
      <c r="BK218" s="331">
        <f t="shared" si="795"/>
        <v>0</v>
      </c>
      <c r="BL218" s="331">
        <f t="shared" si="796"/>
        <v>0</v>
      </c>
      <c r="BM218" s="331">
        <f t="shared" si="797"/>
        <v>0</v>
      </c>
      <c r="BN218" s="331">
        <f t="shared" si="798"/>
        <v>0</v>
      </c>
      <c r="BO218" s="331">
        <f t="shared" si="799"/>
        <v>0</v>
      </c>
      <c r="BP218" s="331">
        <f t="shared" si="800"/>
        <v>0</v>
      </c>
      <c r="BQ218" s="331">
        <f t="shared" si="801"/>
        <v>0</v>
      </c>
      <c r="BR218" s="329"/>
      <c r="BS218" s="325"/>
      <c r="BT218" s="325">
        <f t="shared" si="719"/>
        <v>0</v>
      </c>
      <c r="BU218" s="325">
        <v>120</v>
      </c>
      <c r="BV218" s="330" t="e">
        <f t="shared" si="720"/>
        <v>#N/A</v>
      </c>
      <c r="BW218" s="330" t="e">
        <f t="shared" si="721"/>
        <v>#N/A</v>
      </c>
      <c r="BX218" s="330" t="e">
        <f t="shared" si="722"/>
        <v>#N/A</v>
      </c>
      <c r="BY218" s="330" t="e">
        <f t="shared" si="723"/>
        <v>#N/A</v>
      </c>
      <c r="BZ218" s="330" t="e">
        <f t="shared" si="724"/>
        <v>#N/A</v>
      </c>
      <c r="CA218" s="330"/>
      <c r="CB218" s="331">
        <f t="shared" si="802"/>
        <v>0</v>
      </c>
      <c r="CC218" s="325" t="e">
        <f t="shared" si="803"/>
        <v>#N/A</v>
      </c>
      <c r="CD218" s="325">
        <f t="shared" si="804"/>
        <v>0</v>
      </c>
      <c r="CE218" s="325">
        <f t="shared" si="805"/>
        <v>1</v>
      </c>
      <c r="CF218" s="334">
        <f t="shared" si="725"/>
        <v>3048</v>
      </c>
      <c r="CG218" s="325">
        <f t="shared" si="806"/>
        <v>0</v>
      </c>
      <c r="CH218" s="325">
        <f t="shared" si="807"/>
        <v>0</v>
      </c>
      <c r="CI218" s="325">
        <f t="shared" si="808"/>
        <v>0</v>
      </c>
      <c r="CJ218" s="325">
        <f t="shared" si="809"/>
        <v>0</v>
      </c>
      <c r="CK218" s="325">
        <f t="shared" si="810"/>
        <v>0</v>
      </c>
      <c r="CL218" s="331">
        <f t="shared" si="811"/>
        <v>0</v>
      </c>
      <c r="CM218" s="331">
        <f t="shared" si="812"/>
        <v>0</v>
      </c>
      <c r="CN218" s="331">
        <f t="shared" si="813"/>
        <v>0</v>
      </c>
      <c r="CO218" s="331">
        <f t="shared" si="814"/>
        <v>0</v>
      </c>
      <c r="CP218" s="331">
        <f t="shared" si="815"/>
        <v>0</v>
      </c>
      <c r="CQ218" s="331">
        <f t="shared" si="816"/>
        <v>0</v>
      </c>
      <c r="CR218" s="331">
        <f t="shared" si="817"/>
        <v>0</v>
      </c>
      <c r="CS218" s="331">
        <f t="shared" si="818"/>
        <v>0</v>
      </c>
      <c r="CT218" s="331">
        <f t="shared" si="819"/>
        <v>0</v>
      </c>
      <c r="CU218" s="331">
        <f t="shared" si="820"/>
        <v>0</v>
      </c>
      <c r="CV218" s="331">
        <f t="shared" si="821"/>
        <v>0</v>
      </c>
      <c r="CW218" s="331">
        <f t="shared" si="822"/>
        <v>0</v>
      </c>
      <c r="CX218" s="331">
        <f t="shared" si="823"/>
        <v>0</v>
      </c>
      <c r="CY218" s="331">
        <f t="shared" si="824"/>
        <v>0</v>
      </c>
      <c r="CZ218" s="331">
        <f t="shared" si="825"/>
        <v>0</v>
      </c>
      <c r="DA218" s="329"/>
      <c r="DB218" s="325"/>
      <c r="DC218" s="325">
        <f t="shared" si="726"/>
        <v>0</v>
      </c>
      <c r="DD218" s="325">
        <v>120</v>
      </c>
      <c r="DE218" s="330" t="e">
        <f t="shared" si="727"/>
        <v>#N/A</v>
      </c>
      <c r="DF218" s="330" t="e">
        <f t="shared" si="728"/>
        <v>#N/A</v>
      </c>
      <c r="DG218" s="330" t="e">
        <f t="shared" si="729"/>
        <v>#N/A</v>
      </c>
      <c r="DH218" s="330" t="e">
        <f t="shared" si="730"/>
        <v>#N/A</v>
      </c>
      <c r="DI218" s="330" t="e">
        <f t="shared" si="731"/>
        <v>#N/A</v>
      </c>
      <c r="DJ218" s="330"/>
      <c r="DK218" s="331">
        <f t="shared" si="826"/>
        <v>0</v>
      </c>
      <c r="DL218" s="325" t="e">
        <f t="shared" si="827"/>
        <v>#N/A</v>
      </c>
      <c r="DM218" s="325">
        <f t="shared" si="828"/>
        <v>0</v>
      </c>
      <c r="DN218" s="325">
        <f t="shared" si="829"/>
        <v>1</v>
      </c>
      <c r="DO218" s="334">
        <f t="shared" si="732"/>
        <v>3048</v>
      </c>
      <c r="DP218" s="325">
        <f t="shared" si="830"/>
        <v>0</v>
      </c>
      <c r="DQ218" s="325">
        <f t="shared" si="831"/>
        <v>0</v>
      </c>
      <c r="DR218" s="325">
        <f t="shared" si="832"/>
        <v>0</v>
      </c>
      <c r="DS218" s="325">
        <f t="shared" si="833"/>
        <v>0</v>
      </c>
      <c r="DT218" s="325">
        <f t="shared" si="834"/>
        <v>0</v>
      </c>
      <c r="DU218" s="331">
        <f t="shared" si="835"/>
        <v>0</v>
      </c>
      <c r="DV218" s="331">
        <f t="shared" si="836"/>
        <v>0</v>
      </c>
      <c r="DW218" s="331">
        <f t="shared" si="837"/>
        <v>0</v>
      </c>
      <c r="DX218" s="331">
        <f t="shared" si="838"/>
        <v>0</v>
      </c>
      <c r="DY218" s="331">
        <f t="shared" si="839"/>
        <v>0</v>
      </c>
      <c r="DZ218" s="331">
        <f t="shared" si="840"/>
        <v>0</v>
      </c>
      <c r="EA218" s="331">
        <f t="shared" si="841"/>
        <v>0</v>
      </c>
      <c r="EB218" s="331">
        <f t="shared" si="842"/>
        <v>0</v>
      </c>
      <c r="EC218" s="331">
        <f t="shared" si="843"/>
        <v>0</v>
      </c>
      <c r="ED218" s="331">
        <f t="shared" si="844"/>
        <v>0</v>
      </c>
      <c r="EE218" s="331">
        <f t="shared" si="845"/>
        <v>0</v>
      </c>
      <c r="EF218" s="331">
        <f t="shared" si="846"/>
        <v>0</v>
      </c>
      <c r="EG218" s="331">
        <f t="shared" si="847"/>
        <v>0</v>
      </c>
      <c r="EH218" s="331">
        <f t="shared" si="848"/>
        <v>0</v>
      </c>
      <c r="EI218" s="331">
        <f t="shared" si="849"/>
        <v>0</v>
      </c>
      <c r="EJ218" s="329"/>
      <c r="EK218" s="325"/>
      <c r="EL218" s="325">
        <f t="shared" si="733"/>
        <v>0</v>
      </c>
      <c r="EM218" s="325">
        <v>120</v>
      </c>
      <c r="EN218" s="330" t="e">
        <f t="shared" si="734"/>
        <v>#N/A</v>
      </c>
      <c r="EO218" s="330" t="e">
        <f t="shared" si="735"/>
        <v>#N/A</v>
      </c>
      <c r="EP218" s="330" t="e">
        <f t="shared" si="736"/>
        <v>#N/A</v>
      </c>
      <c r="EQ218" s="330" t="e">
        <f t="shared" si="737"/>
        <v>#N/A</v>
      </c>
      <c r="ER218" s="330" t="e">
        <f t="shared" si="738"/>
        <v>#N/A</v>
      </c>
      <c r="ES218" s="330"/>
      <c r="ET218" s="331">
        <f t="shared" si="850"/>
        <v>0</v>
      </c>
      <c r="EU218" s="325" t="e">
        <f t="shared" si="851"/>
        <v>#N/A</v>
      </c>
      <c r="EV218" s="325">
        <f t="shared" si="852"/>
        <v>0</v>
      </c>
      <c r="EW218" s="325">
        <f t="shared" si="853"/>
        <v>1</v>
      </c>
      <c r="EX218" s="334">
        <f t="shared" si="739"/>
        <v>3048</v>
      </c>
      <c r="EY218" s="325">
        <f t="shared" si="854"/>
        <v>0</v>
      </c>
      <c r="EZ218" s="325">
        <f t="shared" si="855"/>
        <v>0</v>
      </c>
      <c r="FA218" s="325">
        <f t="shared" si="856"/>
        <v>0</v>
      </c>
      <c r="FB218" s="325">
        <f t="shared" si="857"/>
        <v>0</v>
      </c>
      <c r="FC218" s="325">
        <f t="shared" si="858"/>
        <v>0</v>
      </c>
      <c r="FD218" s="331">
        <f t="shared" si="859"/>
        <v>0</v>
      </c>
      <c r="FE218" s="331">
        <f t="shared" si="860"/>
        <v>0</v>
      </c>
      <c r="FF218" s="331">
        <f t="shared" si="861"/>
        <v>0</v>
      </c>
      <c r="FG218" s="331">
        <f t="shared" si="862"/>
        <v>0</v>
      </c>
      <c r="FH218" s="331">
        <f t="shared" si="863"/>
        <v>0</v>
      </c>
      <c r="FI218" s="331">
        <f t="shared" si="864"/>
        <v>0</v>
      </c>
      <c r="FJ218" s="331">
        <f t="shared" si="865"/>
        <v>0</v>
      </c>
      <c r="FK218" s="331">
        <f t="shared" si="866"/>
        <v>0</v>
      </c>
      <c r="FL218" s="331">
        <f t="shared" si="867"/>
        <v>0</v>
      </c>
      <c r="FM218" s="331">
        <f t="shared" si="868"/>
        <v>0</v>
      </c>
      <c r="FN218" s="331">
        <f t="shared" si="869"/>
        <v>0</v>
      </c>
      <c r="FO218" s="331">
        <f t="shared" si="870"/>
        <v>0</v>
      </c>
      <c r="FP218" s="331">
        <f t="shared" si="871"/>
        <v>0</v>
      </c>
      <c r="FQ218" s="331">
        <f t="shared" si="872"/>
        <v>0</v>
      </c>
      <c r="FR218" s="331">
        <f t="shared" si="873"/>
        <v>0</v>
      </c>
      <c r="FS218" s="329"/>
      <c r="FT218" s="325"/>
      <c r="FU218" s="325">
        <f t="shared" si="740"/>
        <v>0</v>
      </c>
      <c r="FV218" s="325">
        <v>120</v>
      </c>
      <c r="FW218" s="330" t="e">
        <f t="shared" si="741"/>
        <v>#N/A</v>
      </c>
      <c r="FX218" s="330" t="e">
        <f t="shared" si="742"/>
        <v>#N/A</v>
      </c>
      <c r="FY218" s="330" t="e">
        <f t="shared" si="743"/>
        <v>#N/A</v>
      </c>
      <c r="FZ218" s="330" t="e">
        <f t="shared" si="744"/>
        <v>#N/A</v>
      </c>
      <c r="GA218" s="330" t="e">
        <f t="shared" si="745"/>
        <v>#N/A</v>
      </c>
      <c r="GB218" s="330"/>
      <c r="GC218" s="331">
        <f t="shared" si="874"/>
        <v>0</v>
      </c>
      <c r="GD218" s="325" t="e">
        <f t="shared" si="875"/>
        <v>#N/A</v>
      </c>
      <c r="GE218" s="325">
        <f t="shared" si="876"/>
        <v>0</v>
      </c>
      <c r="GF218" s="325">
        <f t="shared" si="877"/>
        <v>1</v>
      </c>
      <c r="GG218" s="334">
        <f t="shared" si="746"/>
        <v>3048</v>
      </c>
      <c r="GH218" s="325">
        <f t="shared" si="878"/>
        <v>0</v>
      </c>
      <c r="GI218" s="325">
        <f t="shared" si="879"/>
        <v>0</v>
      </c>
      <c r="GJ218" s="325">
        <f t="shared" si="880"/>
        <v>0</v>
      </c>
      <c r="GK218" s="325">
        <f t="shared" si="881"/>
        <v>0</v>
      </c>
      <c r="GL218" s="325">
        <f t="shared" si="882"/>
        <v>0</v>
      </c>
      <c r="GM218" s="331">
        <f t="shared" si="883"/>
        <v>0</v>
      </c>
      <c r="GN218" s="331">
        <f t="shared" si="884"/>
        <v>0</v>
      </c>
      <c r="GO218" s="331">
        <f t="shared" si="885"/>
        <v>0</v>
      </c>
      <c r="GP218" s="331">
        <f t="shared" si="886"/>
        <v>0</v>
      </c>
      <c r="GQ218" s="331">
        <f t="shared" si="887"/>
        <v>0</v>
      </c>
      <c r="GR218" s="331">
        <f t="shared" si="888"/>
        <v>0</v>
      </c>
      <c r="GS218" s="331">
        <f t="shared" si="889"/>
        <v>0</v>
      </c>
      <c r="GT218" s="331">
        <f t="shared" si="890"/>
        <v>0</v>
      </c>
      <c r="GU218" s="331">
        <f t="shared" si="891"/>
        <v>0</v>
      </c>
      <c r="GV218" s="331">
        <f t="shared" si="892"/>
        <v>0</v>
      </c>
      <c r="GW218" s="331">
        <f t="shared" si="893"/>
        <v>0</v>
      </c>
      <c r="GX218" s="331">
        <f t="shared" si="894"/>
        <v>0</v>
      </c>
      <c r="GY218" s="331">
        <f t="shared" si="895"/>
        <v>0</v>
      </c>
      <c r="GZ218" s="331">
        <f t="shared" si="896"/>
        <v>0</v>
      </c>
      <c r="HA218" s="331">
        <f t="shared" si="897"/>
        <v>0</v>
      </c>
      <c r="HB218" s="329"/>
      <c r="HC218" s="325"/>
      <c r="HD218" s="325">
        <f t="shared" si="747"/>
        <v>0</v>
      </c>
      <c r="HE218" s="325">
        <v>120</v>
      </c>
      <c r="HF218" s="330" t="e">
        <f t="shared" si="748"/>
        <v>#N/A</v>
      </c>
      <c r="HG218" s="330" t="e">
        <f t="shared" si="749"/>
        <v>#N/A</v>
      </c>
      <c r="HH218" s="330" t="e">
        <f t="shared" si="750"/>
        <v>#N/A</v>
      </c>
      <c r="HI218" s="330" t="e">
        <f t="shared" si="751"/>
        <v>#N/A</v>
      </c>
      <c r="HJ218" s="330" t="e">
        <f t="shared" si="752"/>
        <v>#N/A</v>
      </c>
      <c r="HK218" s="330"/>
      <c r="HL218" s="331">
        <f t="shared" si="898"/>
        <v>0</v>
      </c>
      <c r="HM218" s="325" t="e">
        <f t="shared" si="899"/>
        <v>#N/A</v>
      </c>
      <c r="HN218" s="325">
        <f t="shared" si="900"/>
        <v>0</v>
      </c>
      <c r="HO218" s="325">
        <f t="shared" si="901"/>
        <v>1</v>
      </c>
      <c r="HP218" s="334">
        <f t="shared" si="753"/>
        <v>3048</v>
      </c>
      <c r="HQ218" s="325">
        <f t="shared" si="902"/>
        <v>0</v>
      </c>
      <c r="HR218" s="325">
        <f t="shared" si="903"/>
        <v>0</v>
      </c>
      <c r="HS218" s="325">
        <f t="shared" si="904"/>
        <v>0</v>
      </c>
      <c r="HT218" s="325">
        <f t="shared" si="905"/>
        <v>0</v>
      </c>
      <c r="HU218" s="325">
        <f t="shared" si="906"/>
        <v>0</v>
      </c>
      <c r="HV218" s="331">
        <f t="shared" si="907"/>
        <v>0</v>
      </c>
      <c r="HW218" s="331">
        <f t="shared" si="908"/>
        <v>0</v>
      </c>
      <c r="HX218" s="331">
        <f t="shared" si="909"/>
        <v>0</v>
      </c>
      <c r="HY218" s="331">
        <f t="shared" si="910"/>
        <v>0</v>
      </c>
      <c r="HZ218" s="331">
        <f t="shared" si="911"/>
        <v>0</v>
      </c>
      <c r="IA218" s="331">
        <f t="shared" si="912"/>
        <v>0</v>
      </c>
      <c r="IB218" s="331">
        <f t="shared" si="913"/>
        <v>0</v>
      </c>
      <c r="IC218" s="331">
        <f t="shared" si="914"/>
        <v>0</v>
      </c>
      <c r="ID218" s="331">
        <f t="shared" si="915"/>
        <v>0</v>
      </c>
      <c r="IE218" s="331">
        <f t="shared" si="916"/>
        <v>0</v>
      </c>
      <c r="IF218" s="331">
        <f t="shared" si="917"/>
        <v>0</v>
      </c>
      <c r="IG218" s="331">
        <f t="shared" si="918"/>
        <v>0</v>
      </c>
      <c r="IH218" s="331">
        <f t="shared" si="919"/>
        <v>0</v>
      </c>
      <c r="II218" s="331">
        <f t="shared" si="920"/>
        <v>0</v>
      </c>
      <c r="IJ218" s="331">
        <f t="shared" si="921"/>
        <v>0</v>
      </c>
      <c r="IK218" s="329"/>
    </row>
    <row r="219" spans="2:245" x14ac:dyDescent="0.3">
      <c r="B219" s="325">
        <f t="shared" si="706"/>
        <v>0</v>
      </c>
      <c r="C219" s="325">
        <v>121</v>
      </c>
      <c r="D219" s="330" t="e">
        <f t="shared" si="707"/>
        <v>#N/A</v>
      </c>
      <c r="E219" s="330" t="e">
        <f t="shared" si="708"/>
        <v>#N/A</v>
      </c>
      <c r="F219" s="330" t="e">
        <f t="shared" si="709"/>
        <v>#N/A</v>
      </c>
      <c r="G219" s="386" t="e">
        <f t="shared" si="537"/>
        <v>#N/A</v>
      </c>
      <c r="H219" s="386" t="e">
        <f t="shared" si="710"/>
        <v>#N/A</v>
      </c>
      <c r="I219" s="330"/>
      <c r="J219" s="331">
        <f t="shared" si="754"/>
        <v>0</v>
      </c>
      <c r="K219" s="325" t="e">
        <f t="shared" si="755"/>
        <v>#N/A</v>
      </c>
      <c r="L219" s="325">
        <f t="shared" si="756"/>
        <v>0</v>
      </c>
      <c r="M219" s="325">
        <f t="shared" si="757"/>
        <v>1</v>
      </c>
      <c r="N219" s="334">
        <f t="shared" si="711"/>
        <v>3073.3999999999996</v>
      </c>
      <c r="O219" s="325">
        <f t="shared" si="758"/>
        <v>0</v>
      </c>
      <c r="P219" s="325">
        <f t="shared" si="759"/>
        <v>0</v>
      </c>
      <c r="Q219" s="325">
        <f t="shared" si="760"/>
        <v>0</v>
      </c>
      <c r="R219" s="325">
        <f t="shared" si="761"/>
        <v>0</v>
      </c>
      <c r="S219" s="325">
        <f t="shared" si="762"/>
        <v>0</v>
      </c>
      <c r="T219" s="331">
        <f t="shared" si="763"/>
        <v>0</v>
      </c>
      <c r="U219" s="331">
        <f t="shared" si="764"/>
        <v>0</v>
      </c>
      <c r="V219" s="331">
        <f t="shared" si="765"/>
        <v>0</v>
      </c>
      <c r="W219" s="331">
        <f t="shared" si="766"/>
        <v>0</v>
      </c>
      <c r="X219" s="331">
        <f t="shared" si="767"/>
        <v>0</v>
      </c>
      <c r="Y219" s="331">
        <f t="shared" si="768"/>
        <v>0</v>
      </c>
      <c r="Z219" s="331">
        <f t="shared" si="769"/>
        <v>0</v>
      </c>
      <c r="AA219" s="331">
        <f t="shared" si="770"/>
        <v>0</v>
      </c>
      <c r="AB219" s="331">
        <f t="shared" si="771"/>
        <v>0</v>
      </c>
      <c r="AC219" s="331">
        <f t="shared" si="772"/>
        <v>0</v>
      </c>
      <c r="AD219" s="331">
        <f t="shared" si="773"/>
        <v>0</v>
      </c>
      <c r="AE219" s="331">
        <f t="shared" si="774"/>
        <v>0</v>
      </c>
      <c r="AF219" s="331">
        <f t="shared" si="775"/>
        <v>0</v>
      </c>
      <c r="AG219" s="331">
        <f t="shared" si="776"/>
        <v>0</v>
      </c>
      <c r="AH219" s="331">
        <f t="shared" si="777"/>
        <v>0</v>
      </c>
      <c r="AI219" s="329"/>
      <c r="AJ219" s="325"/>
      <c r="AK219" s="325">
        <f t="shared" si="712"/>
        <v>0</v>
      </c>
      <c r="AL219" s="325">
        <v>121</v>
      </c>
      <c r="AM219" s="330" t="e">
        <f t="shared" si="713"/>
        <v>#N/A</v>
      </c>
      <c r="AN219" s="330" t="e">
        <f t="shared" si="714"/>
        <v>#N/A</v>
      </c>
      <c r="AO219" s="330" t="e">
        <f t="shared" si="715"/>
        <v>#N/A</v>
      </c>
      <c r="AP219" s="330" t="e">
        <f t="shared" si="716"/>
        <v>#N/A</v>
      </c>
      <c r="AQ219" s="330" t="e">
        <f t="shared" si="717"/>
        <v>#N/A</v>
      </c>
      <c r="AR219" s="330"/>
      <c r="AS219" s="331">
        <f t="shared" si="778"/>
        <v>0</v>
      </c>
      <c r="AT219" s="325" t="e">
        <f t="shared" si="779"/>
        <v>#N/A</v>
      </c>
      <c r="AU219" s="325">
        <f t="shared" si="780"/>
        <v>0</v>
      </c>
      <c r="AV219" s="325">
        <f t="shared" si="781"/>
        <v>1</v>
      </c>
      <c r="AW219" s="334">
        <f t="shared" si="718"/>
        <v>3073.3999999999996</v>
      </c>
      <c r="AX219" s="325">
        <f t="shared" si="782"/>
        <v>0</v>
      </c>
      <c r="AY219" s="325">
        <f t="shared" si="783"/>
        <v>0</v>
      </c>
      <c r="AZ219" s="325">
        <f t="shared" si="784"/>
        <v>0</v>
      </c>
      <c r="BA219" s="325">
        <f t="shared" si="785"/>
        <v>0</v>
      </c>
      <c r="BB219" s="325">
        <f t="shared" si="786"/>
        <v>0</v>
      </c>
      <c r="BC219" s="331">
        <f t="shared" si="787"/>
        <v>0</v>
      </c>
      <c r="BD219" s="331">
        <f t="shared" si="788"/>
        <v>0</v>
      </c>
      <c r="BE219" s="331">
        <f t="shared" si="789"/>
        <v>0</v>
      </c>
      <c r="BF219" s="331">
        <f t="shared" si="790"/>
        <v>0</v>
      </c>
      <c r="BG219" s="331">
        <f t="shared" si="791"/>
        <v>0</v>
      </c>
      <c r="BH219" s="331">
        <f t="shared" si="792"/>
        <v>0</v>
      </c>
      <c r="BI219" s="331">
        <f t="shared" si="793"/>
        <v>0</v>
      </c>
      <c r="BJ219" s="331">
        <f t="shared" si="794"/>
        <v>0</v>
      </c>
      <c r="BK219" s="331">
        <f t="shared" si="795"/>
        <v>0</v>
      </c>
      <c r="BL219" s="331">
        <f t="shared" si="796"/>
        <v>0</v>
      </c>
      <c r="BM219" s="331">
        <f t="shared" si="797"/>
        <v>0</v>
      </c>
      <c r="BN219" s="331">
        <f t="shared" si="798"/>
        <v>0</v>
      </c>
      <c r="BO219" s="331">
        <f t="shared" si="799"/>
        <v>0</v>
      </c>
      <c r="BP219" s="331">
        <f t="shared" si="800"/>
        <v>0</v>
      </c>
      <c r="BQ219" s="331">
        <f t="shared" si="801"/>
        <v>0</v>
      </c>
      <c r="BR219" s="329"/>
      <c r="BS219" s="325"/>
      <c r="BT219" s="325">
        <f t="shared" si="719"/>
        <v>0</v>
      </c>
      <c r="BU219" s="325">
        <v>121</v>
      </c>
      <c r="BV219" s="330" t="e">
        <f t="shared" si="720"/>
        <v>#N/A</v>
      </c>
      <c r="BW219" s="330" t="e">
        <f t="shared" si="721"/>
        <v>#N/A</v>
      </c>
      <c r="BX219" s="330" t="e">
        <f t="shared" si="722"/>
        <v>#N/A</v>
      </c>
      <c r="BY219" s="330" t="e">
        <f t="shared" si="723"/>
        <v>#N/A</v>
      </c>
      <c r="BZ219" s="330" t="e">
        <f t="shared" si="724"/>
        <v>#N/A</v>
      </c>
      <c r="CA219" s="330"/>
      <c r="CB219" s="331">
        <f t="shared" si="802"/>
        <v>0</v>
      </c>
      <c r="CC219" s="325" t="e">
        <f t="shared" si="803"/>
        <v>#N/A</v>
      </c>
      <c r="CD219" s="325">
        <f t="shared" si="804"/>
        <v>0</v>
      </c>
      <c r="CE219" s="325">
        <f t="shared" si="805"/>
        <v>1</v>
      </c>
      <c r="CF219" s="334">
        <f t="shared" si="725"/>
        <v>3073.3999999999996</v>
      </c>
      <c r="CG219" s="325">
        <f t="shared" si="806"/>
        <v>0</v>
      </c>
      <c r="CH219" s="325">
        <f t="shared" si="807"/>
        <v>0</v>
      </c>
      <c r="CI219" s="325">
        <f t="shared" si="808"/>
        <v>0</v>
      </c>
      <c r="CJ219" s="325">
        <f t="shared" si="809"/>
        <v>0</v>
      </c>
      <c r="CK219" s="325">
        <f t="shared" si="810"/>
        <v>0</v>
      </c>
      <c r="CL219" s="331">
        <f t="shared" si="811"/>
        <v>0</v>
      </c>
      <c r="CM219" s="331">
        <f t="shared" si="812"/>
        <v>0</v>
      </c>
      <c r="CN219" s="331">
        <f t="shared" si="813"/>
        <v>0</v>
      </c>
      <c r="CO219" s="331">
        <f t="shared" si="814"/>
        <v>0</v>
      </c>
      <c r="CP219" s="331">
        <f t="shared" si="815"/>
        <v>0</v>
      </c>
      <c r="CQ219" s="331">
        <f t="shared" si="816"/>
        <v>0</v>
      </c>
      <c r="CR219" s="331">
        <f t="shared" si="817"/>
        <v>0</v>
      </c>
      <c r="CS219" s="331">
        <f t="shared" si="818"/>
        <v>0</v>
      </c>
      <c r="CT219" s="331">
        <f t="shared" si="819"/>
        <v>0</v>
      </c>
      <c r="CU219" s="331">
        <f t="shared" si="820"/>
        <v>0</v>
      </c>
      <c r="CV219" s="331">
        <f t="shared" si="821"/>
        <v>0</v>
      </c>
      <c r="CW219" s="331">
        <f t="shared" si="822"/>
        <v>0</v>
      </c>
      <c r="CX219" s="331">
        <f t="shared" si="823"/>
        <v>0</v>
      </c>
      <c r="CY219" s="331">
        <f t="shared" si="824"/>
        <v>0</v>
      </c>
      <c r="CZ219" s="331">
        <f t="shared" si="825"/>
        <v>0</v>
      </c>
      <c r="DA219" s="329"/>
      <c r="DB219" s="325"/>
      <c r="DC219" s="325">
        <f t="shared" si="726"/>
        <v>0</v>
      </c>
      <c r="DD219" s="325">
        <v>121</v>
      </c>
      <c r="DE219" s="330" t="e">
        <f t="shared" si="727"/>
        <v>#N/A</v>
      </c>
      <c r="DF219" s="330" t="e">
        <f t="shared" si="728"/>
        <v>#N/A</v>
      </c>
      <c r="DG219" s="330" t="e">
        <f t="shared" si="729"/>
        <v>#N/A</v>
      </c>
      <c r="DH219" s="330" t="e">
        <f t="shared" si="730"/>
        <v>#N/A</v>
      </c>
      <c r="DI219" s="330" t="e">
        <f t="shared" si="731"/>
        <v>#N/A</v>
      </c>
      <c r="DJ219" s="330"/>
      <c r="DK219" s="331">
        <f t="shared" si="826"/>
        <v>0</v>
      </c>
      <c r="DL219" s="325" t="e">
        <f t="shared" si="827"/>
        <v>#N/A</v>
      </c>
      <c r="DM219" s="325">
        <f t="shared" si="828"/>
        <v>0</v>
      </c>
      <c r="DN219" s="325">
        <f t="shared" si="829"/>
        <v>1</v>
      </c>
      <c r="DO219" s="334">
        <f t="shared" si="732"/>
        <v>3073.3999999999996</v>
      </c>
      <c r="DP219" s="325">
        <f t="shared" si="830"/>
        <v>0</v>
      </c>
      <c r="DQ219" s="325">
        <f t="shared" si="831"/>
        <v>0</v>
      </c>
      <c r="DR219" s="325">
        <f t="shared" si="832"/>
        <v>0</v>
      </c>
      <c r="DS219" s="325">
        <f t="shared" si="833"/>
        <v>0</v>
      </c>
      <c r="DT219" s="325">
        <f t="shared" si="834"/>
        <v>0</v>
      </c>
      <c r="DU219" s="331">
        <f t="shared" si="835"/>
        <v>0</v>
      </c>
      <c r="DV219" s="331">
        <f t="shared" si="836"/>
        <v>0</v>
      </c>
      <c r="DW219" s="331">
        <f t="shared" si="837"/>
        <v>0</v>
      </c>
      <c r="DX219" s="331">
        <f t="shared" si="838"/>
        <v>0</v>
      </c>
      <c r="DY219" s="331">
        <f t="shared" si="839"/>
        <v>0</v>
      </c>
      <c r="DZ219" s="331">
        <f t="shared" si="840"/>
        <v>0</v>
      </c>
      <c r="EA219" s="331">
        <f t="shared" si="841"/>
        <v>0</v>
      </c>
      <c r="EB219" s="331">
        <f t="shared" si="842"/>
        <v>0</v>
      </c>
      <c r="EC219" s="331">
        <f t="shared" si="843"/>
        <v>0</v>
      </c>
      <c r="ED219" s="331">
        <f t="shared" si="844"/>
        <v>0</v>
      </c>
      <c r="EE219" s="331">
        <f t="shared" si="845"/>
        <v>0</v>
      </c>
      <c r="EF219" s="331">
        <f t="shared" si="846"/>
        <v>0</v>
      </c>
      <c r="EG219" s="331">
        <f t="shared" si="847"/>
        <v>0</v>
      </c>
      <c r="EH219" s="331">
        <f t="shared" si="848"/>
        <v>0</v>
      </c>
      <c r="EI219" s="331">
        <f t="shared" si="849"/>
        <v>0</v>
      </c>
      <c r="EJ219" s="329"/>
      <c r="EK219" s="325"/>
      <c r="EL219" s="325">
        <f t="shared" si="733"/>
        <v>0</v>
      </c>
      <c r="EM219" s="325">
        <v>121</v>
      </c>
      <c r="EN219" s="330" t="e">
        <f t="shared" si="734"/>
        <v>#N/A</v>
      </c>
      <c r="EO219" s="330" t="e">
        <f t="shared" si="735"/>
        <v>#N/A</v>
      </c>
      <c r="EP219" s="330" t="e">
        <f t="shared" si="736"/>
        <v>#N/A</v>
      </c>
      <c r="EQ219" s="330" t="e">
        <f t="shared" si="737"/>
        <v>#N/A</v>
      </c>
      <c r="ER219" s="330" t="e">
        <f t="shared" si="738"/>
        <v>#N/A</v>
      </c>
      <c r="ES219" s="330"/>
      <c r="ET219" s="331">
        <f t="shared" si="850"/>
        <v>0</v>
      </c>
      <c r="EU219" s="325" t="e">
        <f t="shared" si="851"/>
        <v>#N/A</v>
      </c>
      <c r="EV219" s="325">
        <f t="shared" si="852"/>
        <v>0</v>
      </c>
      <c r="EW219" s="325">
        <f t="shared" si="853"/>
        <v>1</v>
      </c>
      <c r="EX219" s="334">
        <f t="shared" si="739"/>
        <v>3073.3999999999996</v>
      </c>
      <c r="EY219" s="325">
        <f t="shared" si="854"/>
        <v>0</v>
      </c>
      <c r="EZ219" s="325">
        <f t="shared" si="855"/>
        <v>0</v>
      </c>
      <c r="FA219" s="325">
        <f t="shared" si="856"/>
        <v>0</v>
      </c>
      <c r="FB219" s="325">
        <f t="shared" si="857"/>
        <v>0</v>
      </c>
      <c r="FC219" s="325">
        <f t="shared" si="858"/>
        <v>0</v>
      </c>
      <c r="FD219" s="331">
        <f t="shared" si="859"/>
        <v>0</v>
      </c>
      <c r="FE219" s="331">
        <f t="shared" si="860"/>
        <v>0</v>
      </c>
      <c r="FF219" s="331">
        <f t="shared" si="861"/>
        <v>0</v>
      </c>
      <c r="FG219" s="331">
        <f t="shared" si="862"/>
        <v>0</v>
      </c>
      <c r="FH219" s="331">
        <f t="shared" si="863"/>
        <v>0</v>
      </c>
      <c r="FI219" s="331">
        <f t="shared" si="864"/>
        <v>0</v>
      </c>
      <c r="FJ219" s="331">
        <f t="shared" si="865"/>
        <v>0</v>
      </c>
      <c r="FK219" s="331">
        <f t="shared" si="866"/>
        <v>0</v>
      </c>
      <c r="FL219" s="331">
        <f t="shared" si="867"/>
        <v>0</v>
      </c>
      <c r="FM219" s="331">
        <f t="shared" si="868"/>
        <v>0</v>
      </c>
      <c r="FN219" s="331">
        <f t="shared" si="869"/>
        <v>0</v>
      </c>
      <c r="FO219" s="331">
        <f t="shared" si="870"/>
        <v>0</v>
      </c>
      <c r="FP219" s="331">
        <f t="shared" si="871"/>
        <v>0</v>
      </c>
      <c r="FQ219" s="331">
        <f t="shared" si="872"/>
        <v>0</v>
      </c>
      <c r="FR219" s="331">
        <f t="shared" si="873"/>
        <v>0</v>
      </c>
      <c r="FS219" s="329"/>
      <c r="FT219" s="325"/>
      <c r="FU219" s="325">
        <f t="shared" si="740"/>
        <v>0</v>
      </c>
      <c r="FV219" s="325">
        <v>121</v>
      </c>
      <c r="FW219" s="330" t="e">
        <f t="shared" si="741"/>
        <v>#N/A</v>
      </c>
      <c r="FX219" s="330" t="e">
        <f t="shared" si="742"/>
        <v>#N/A</v>
      </c>
      <c r="FY219" s="330" t="e">
        <f t="shared" si="743"/>
        <v>#N/A</v>
      </c>
      <c r="FZ219" s="330" t="e">
        <f t="shared" si="744"/>
        <v>#N/A</v>
      </c>
      <c r="GA219" s="330" t="e">
        <f t="shared" si="745"/>
        <v>#N/A</v>
      </c>
      <c r="GB219" s="330"/>
      <c r="GC219" s="331">
        <f t="shared" si="874"/>
        <v>0</v>
      </c>
      <c r="GD219" s="325" t="e">
        <f t="shared" si="875"/>
        <v>#N/A</v>
      </c>
      <c r="GE219" s="325">
        <f t="shared" si="876"/>
        <v>0</v>
      </c>
      <c r="GF219" s="325">
        <f t="shared" si="877"/>
        <v>1</v>
      </c>
      <c r="GG219" s="334">
        <f t="shared" si="746"/>
        <v>3073.3999999999996</v>
      </c>
      <c r="GH219" s="325">
        <f t="shared" si="878"/>
        <v>0</v>
      </c>
      <c r="GI219" s="325">
        <f t="shared" si="879"/>
        <v>0</v>
      </c>
      <c r="GJ219" s="325">
        <f t="shared" si="880"/>
        <v>0</v>
      </c>
      <c r="GK219" s="325">
        <f t="shared" si="881"/>
        <v>0</v>
      </c>
      <c r="GL219" s="325">
        <f t="shared" si="882"/>
        <v>0</v>
      </c>
      <c r="GM219" s="331">
        <f t="shared" si="883"/>
        <v>0</v>
      </c>
      <c r="GN219" s="331">
        <f t="shared" si="884"/>
        <v>0</v>
      </c>
      <c r="GO219" s="331">
        <f t="shared" si="885"/>
        <v>0</v>
      </c>
      <c r="GP219" s="331">
        <f t="shared" si="886"/>
        <v>0</v>
      </c>
      <c r="GQ219" s="331">
        <f t="shared" si="887"/>
        <v>0</v>
      </c>
      <c r="GR219" s="331">
        <f t="shared" si="888"/>
        <v>0</v>
      </c>
      <c r="GS219" s="331">
        <f t="shared" si="889"/>
        <v>0</v>
      </c>
      <c r="GT219" s="331">
        <f t="shared" si="890"/>
        <v>0</v>
      </c>
      <c r="GU219" s="331">
        <f t="shared" si="891"/>
        <v>0</v>
      </c>
      <c r="GV219" s="331">
        <f t="shared" si="892"/>
        <v>0</v>
      </c>
      <c r="GW219" s="331">
        <f t="shared" si="893"/>
        <v>0</v>
      </c>
      <c r="GX219" s="331">
        <f t="shared" si="894"/>
        <v>0</v>
      </c>
      <c r="GY219" s="331">
        <f t="shared" si="895"/>
        <v>0</v>
      </c>
      <c r="GZ219" s="331">
        <f t="shared" si="896"/>
        <v>0</v>
      </c>
      <c r="HA219" s="331">
        <f t="shared" si="897"/>
        <v>0</v>
      </c>
      <c r="HB219" s="329"/>
      <c r="HC219" s="325"/>
      <c r="HD219" s="325">
        <f t="shared" si="747"/>
        <v>0</v>
      </c>
      <c r="HE219" s="325">
        <v>121</v>
      </c>
      <c r="HF219" s="330" t="e">
        <f t="shared" si="748"/>
        <v>#N/A</v>
      </c>
      <c r="HG219" s="330" t="e">
        <f t="shared" si="749"/>
        <v>#N/A</v>
      </c>
      <c r="HH219" s="330" t="e">
        <f t="shared" si="750"/>
        <v>#N/A</v>
      </c>
      <c r="HI219" s="330" t="e">
        <f t="shared" si="751"/>
        <v>#N/A</v>
      </c>
      <c r="HJ219" s="330" t="e">
        <f t="shared" si="752"/>
        <v>#N/A</v>
      </c>
      <c r="HK219" s="330"/>
      <c r="HL219" s="331">
        <f t="shared" si="898"/>
        <v>0</v>
      </c>
      <c r="HM219" s="325" t="e">
        <f t="shared" si="899"/>
        <v>#N/A</v>
      </c>
      <c r="HN219" s="325">
        <f t="shared" si="900"/>
        <v>0</v>
      </c>
      <c r="HO219" s="325">
        <f t="shared" si="901"/>
        <v>1</v>
      </c>
      <c r="HP219" s="334">
        <f t="shared" si="753"/>
        <v>3073.3999999999996</v>
      </c>
      <c r="HQ219" s="325">
        <f t="shared" si="902"/>
        <v>0</v>
      </c>
      <c r="HR219" s="325">
        <f t="shared" si="903"/>
        <v>0</v>
      </c>
      <c r="HS219" s="325">
        <f t="shared" si="904"/>
        <v>0</v>
      </c>
      <c r="HT219" s="325">
        <f t="shared" si="905"/>
        <v>0</v>
      </c>
      <c r="HU219" s="325">
        <f t="shared" si="906"/>
        <v>0</v>
      </c>
      <c r="HV219" s="331">
        <f t="shared" si="907"/>
        <v>0</v>
      </c>
      <c r="HW219" s="331">
        <f t="shared" si="908"/>
        <v>0</v>
      </c>
      <c r="HX219" s="331">
        <f t="shared" si="909"/>
        <v>0</v>
      </c>
      <c r="HY219" s="331">
        <f t="shared" si="910"/>
        <v>0</v>
      </c>
      <c r="HZ219" s="331">
        <f t="shared" si="911"/>
        <v>0</v>
      </c>
      <c r="IA219" s="331">
        <f t="shared" si="912"/>
        <v>0</v>
      </c>
      <c r="IB219" s="331">
        <f t="shared" si="913"/>
        <v>0</v>
      </c>
      <c r="IC219" s="331">
        <f t="shared" si="914"/>
        <v>0</v>
      </c>
      <c r="ID219" s="331">
        <f t="shared" si="915"/>
        <v>0</v>
      </c>
      <c r="IE219" s="331">
        <f t="shared" si="916"/>
        <v>0</v>
      </c>
      <c r="IF219" s="331">
        <f t="shared" si="917"/>
        <v>0</v>
      </c>
      <c r="IG219" s="331">
        <f t="shared" si="918"/>
        <v>0</v>
      </c>
      <c r="IH219" s="331">
        <f t="shared" si="919"/>
        <v>0</v>
      </c>
      <c r="II219" s="331">
        <f t="shared" si="920"/>
        <v>0</v>
      </c>
      <c r="IJ219" s="331">
        <f t="shared" si="921"/>
        <v>0</v>
      </c>
      <c r="IK219" s="329"/>
    </row>
    <row r="220" spans="2:245" x14ac:dyDescent="0.3">
      <c r="B220" s="325">
        <f t="shared" si="706"/>
        <v>0</v>
      </c>
      <c r="C220" s="325">
        <v>122</v>
      </c>
      <c r="D220" s="330" t="e">
        <f t="shared" si="707"/>
        <v>#N/A</v>
      </c>
      <c r="E220" s="330" t="e">
        <f t="shared" si="708"/>
        <v>#N/A</v>
      </c>
      <c r="F220" s="330" t="e">
        <f t="shared" si="709"/>
        <v>#N/A</v>
      </c>
      <c r="G220" s="386" t="e">
        <f t="shared" si="537"/>
        <v>#N/A</v>
      </c>
      <c r="H220" s="386" t="e">
        <f t="shared" si="710"/>
        <v>#N/A</v>
      </c>
      <c r="I220" s="330"/>
      <c r="J220" s="331">
        <f t="shared" si="754"/>
        <v>0</v>
      </c>
      <c r="K220" s="325" t="e">
        <f t="shared" si="755"/>
        <v>#N/A</v>
      </c>
      <c r="L220" s="325">
        <f t="shared" si="756"/>
        <v>0</v>
      </c>
      <c r="M220" s="325">
        <f t="shared" si="757"/>
        <v>1</v>
      </c>
      <c r="N220" s="334">
        <f t="shared" si="711"/>
        <v>3098.7999999999997</v>
      </c>
      <c r="O220" s="325">
        <f t="shared" si="758"/>
        <v>0</v>
      </c>
      <c r="P220" s="325">
        <f t="shared" si="759"/>
        <v>0</v>
      </c>
      <c r="Q220" s="325">
        <f t="shared" si="760"/>
        <v>0</v>
      </c>
      <c r="R220" s="325">
        <f t="shared" si="761"/>
        <v>0</v>
      </c>
      <c r="S220" s="325">
        <f t="shared" si="762"/>
        <v>0</v>
      </c>
      <c r="T220" s="331">
        <f t="shared" si="763"/>
        <v>0</v>
      </c>
      <c r="U220" s="331">
        <f t="shared" si="764"/>
        <v>0</v>
      </c>
      <c r="V220" s="331">
        <f t="shared" si="765"/>
        <v>0</v>
      </c>
      <c r="W220" s="331">
        <f t="shared" si="766"/>
        <v>0</v>
      </c>
      <c r="X220" s="331">
        <f t="shared" si="767"/>
        <v>0</v>
      </c>
      <c r="Y220" s="331">
        <f t="shared" si="768"/>
        <v>0</v>
      </c>
      <c r="Z220" s="331">
        <f t="shared" si="769"/>
        <v>0</v>
      </c>
      <c r="AA220" s="331">
        <f t="shared" si="770"/>
        <v>0</v>
      </c>
      <c r="AB220" s="331">
        <f t="shared" si="771"/>
        <v>0</v>
      </c>
      <c r="AC220" s="331">
        <f t="shared" si="772"/>
        <v>0</v>
      </c>
      <c r="AD220" s="331">
        <f t="shared" si="773"/>
        <v>0</v>
      </c>
      <c r="AE220" s="331">
        <f t="shared" si="774"/>
        <v>0</v>
      </c>
      <c r="AF220" s="331">
        <f t="shared" si="775"/>
        <v>0</v>
      </c>
      <c r="AG220" s="331">
        <f t="shared" si="776"/>
        <v>0</v>
      </c>
      <c r="AH220" s="331">
        <f t="shared" si="777"/>
        <v>0</v>
      </c>
      <c r="AI220" s="329"/>
      <c r="AJ220" s="325"/>
      <c r="AK220" s="325">
        <f t="shared" si="712"/>
        <v>0</v>
      </c>
      <c r="AL220" s="325">
        <v>122</v>
      </c>
      <c r="AM220" s="330" t="e">
        <f t="shared" si="713"/>
        <v>#N/A</v>
      </c>
      <c r="AN220" s="330" t="e">
        <f t="shared" si="714"/>
        <v>#N/A</v>
      </c>
      <c r="AO220" s="330" t="e">
        <f t="shared" si="715"/>
        <v>#N/A</v>
      </c>
      <c r="AP220" s="330" t="e">
        <f t="shared" si="716"/>
        <v>#N/A</v>
      </c>
      <c r="AQ220" s="330" t="e">
        <f t="shared" si="717"/>
        <v>#N/A</v>
      </c>
      <c r="AR220" s="330"/>
      <c r="AS220" s="331">
        <f t="shared" si="778"/>
        <v>0</v>
      </c>
      <c r="AT220" s="325" t="e">
        <f t="shared" si="779"/>
        <v>#N/A</v>
      </c>
      <c r="AU220" s="325">
        <f t="shared" si="780"/>
        <v>0</v>
      </c>
      <c r="AV220" s="325">
        <f t="shared" si="781"/>
        <v>1</v>
      </c>
      <c r="AW220" s="334">
        <f t="shared" si="718"/>
        <v>3098.7999999999997</v>
      </c>
      <c r="AX220" s="325">
        <f t="shared" si="782"/>
        <v>0</v>
      </c>
      <c r="AY220" s="325">
        <f t="shared" si="783"/>
        <v>0</v>
      </c>
      <c r="AZ220" s="325">
        <f t="shared" si="784"/>
        <v>0</v>
      </c>
      <c r="BA220" s="325">
        <f t="shared" si="785"/>
        <v>0</v>
      </c>
      <c r="BB220" s="325">
        <f t="shared" si="786"/>
        <v>0</v>
      </c>
      <c r="BC220" s="331">
        <f t="shared" si="787"/>
        <v>0</v>
      </c>
      <c r="BD220" s="331">
        <f t="shared" si="788"/>
        <v>0</v>
      </c>
      <c r="BE220" s="331">
        <f t="shared" si="789"/>
        <v>0</v>
      </c>
      <c r="BF220" s="331">
        <f t="shared" si="790"/>
        <v>0</v>
      </c>
      <c r="BG220" s="331">
        <f t="shared" si="791"/>
        <v>0</v>
      </c>
      <c r="BH220" s="331">
        <f t="shared" si="792"/>
        <v>0</v>
      </c>
      <c r="BI220" s="331">
        <f t="shared" si="793"/>
        <v>0</v>
      </c>
      <c r="BJ220" s="331">
        <f t="shared" si="794"/>
        <v>0</v>
      </c>
      <c r="BK220" s="331">
        <f t="shared" si="795"/>
        <v>0</v>
      </c>
      <c r="BL220" s="331">
        <f t="shared" si="796"/>
        <v>0</v>
      </c>
      <c r="BM220" s="331">
        <f t="shared" si="797"/>
        <v>0</v>
      </c>
      <c r="BN220" s="331">
        <f t="shared" si="798"/>
        <v>0</v>
      </c>
      <c r="BO220" s="331">
        <f t="shared" si="799"/>
        <v>0</v>
      </c>
      <c r="BP220" s="331">
        <f t="shared" si="800"/>
        <v>0</v>
      </c>
      <c r="BQ220" s="331">
        <f t="shared" si="801"/>
        <v>0</v>
      </c>
      <c r="BR220" s="329"/>
      <c r="BS220" s="325"/>
      <c r="BT220" s="325">
        <f t="shared" si="719"/>
        <v>0</v>
      </c>
      <c r="BU220" s="325">
        <v>122</v>
      </c>
      <c r="BV220" s="330" t="e">
        <f t="shared" si="720"/>
        <v>#N/A</v>
      </c>
      <c r="BW220" s="330" t="e">
        <f t="shared" si="721"/>
        <v>#N/A</v>
      </c>
      <c r="BX220" s="330" t="e">
        <f t="shared" si="722"/>
        <v>#N/A</v>
      </c>
      <c r="BY220" s="330" t="e">
        <f t="shared" si="723"/>
        <v>#N/A</v>
      </c>
      <c r="BZ220" s="330" t="e">
        <f t="shared" si="724"/>
        <v>#N/A</v>
      </c>
      <c r="CA220" s="330"/>
      <c r="CB220" s="331">
        <f t="shared" si="802"/>
        <v>0</v>
      </c>
      <c r="CC220" s="325" t="e">
        <f t="shared" si="803"/>
        <v>#N/A</v>
      </c>
      <c r="CD220" s="325">
        <f t="shared" si="804"/>
        <v>0</v>
      </c>
      <c r="CE220" s="325">
        <f t="shared" si="805"/>
        <v>1</v>
      </c>
      <c r="CF220" s="334">
        <f t="shared" si="725"/>
        <v>3098.7999999999997</v>
      </c>
      <c r="CG220" s="325">
        <f t="shared" si="806"/>
        <v>0</v>
      </c>
      <c r="CH220" s="325">
        <f t="shared" si="807"/>
        <v>0</v>
      </c>
      <c r="CI220" s="325">
        <f t="shared" si="808"/>
        <v>0</v>
      </c>
      <c r="CJ220" s="325">
        <f t="shared" si="809"/>
        <v>0</v>
      </c>
      <c r="CK220" s="325">
        <f t="shared" si="810"/>
        <v>0</v>
      </c>
      <c r="CL220" s="331">
        <f t="shared" si="811"/>
        <v>0</v>
      </c>
      <c r="CM220" s="331">
        <f t="shared" si="812"/>
        <v>0</v>
      </c>
      <c r="CN220" s="331">
        <f t="shared" si="813"/>
        <v>0</v>
      </c>
      <c r="CO220" s="331">
        <f t="shared" si="814"/>
        <v>0</v>
      </c>
      <c r="CP220" s="331">
        <f t="shared" si="815"/>
        <v>0</v>
      </c>
      <c r="CQ220" s="331">
        <f t="shared" si="816"/>
        <v>0</v>
      </c>
      <c r="CR220" s="331">
        <f t="shared" si="817"/>
        <v>0</v>
      </c>
      <c r="CS220" s="331">
        <f t="shared" si="818"/>
        <v>0</v>
      </c>
      <c r="CT220" s="331">
        <f t="shared" si="819"/>
        <v>0</v>
      </c>
      <c r="CU220" s="331">
        <f t="shared" si="820"/>
        <v>0</v>
      </c>
      <c r="CV220" s="331">
        <f t="shared" si="821"/>
        <v>0</v>
      </c>
      <c r="CW220" s="331">
        <f t="shared" si="822"/>
        <v>0</v>
      </c>
      <c r="CX220" s="331">
        <f t="shared" si="823"/>
        <v>0</v>
      </c>
      <c r="CY220" s="331">
        <f t="shared" si="824"/>
        <v>0</v>
      </c>
      <c r="CZ220" s="331">
        <f t="shared" si="825"/>
        <v>0</v>
      </c>
      <c r="DA220" s="329"/>
      <c r="DB220" s="325"/>
      <c r="DC220" s="325">
        <f t="shared" si="726"/>
        <v>0</v>
      </c>
      <c r="DD220" s="325">
        <v>122</v>
      </c>
      <c r="DE220" s="330" t="e">
        <f t="shared" si="727"/>
        <v>#N/A</v>
      </c>
      <c r="DF220" s="330" t="e">
        <f t="shared" si="728"/>
        <v>#N/A</v>
      </c>
      <c r="DG220" s="330" t="e">
        <f t="shared" si="729"/>
        <v>#N/A</v>
      </c>
      <c r="DH220" s="330" t="e">
        <f t="shared" si="730"/>
        <v>#N/A</v>
      </c>
      <c r="DI220" s="330" t="e">
        <f t="shared" si="731"/>
        <v>#N/A</v>
      </c>
      <c r="DJ220" s="330"/>
      <c r="DK220" s="331">
        <f t="shared" si="826"/>
        <v>0</v>
      </c>
      <c r="DL220" s="325" t="e">
        <f t="shared" si="827"/>
        <v>#N/A</v>
      </c>
      <c r="DM220" s="325">
        <f t="shared" si="828"/>
        <v>0</v>
      </c>
      <c r="DN220" s="325">
        <f t="shared" si="829"/>
        <v>1</v>
      </c>
      <c r="DO220" s="334">
        <f t="shared" si="732"/>
        <v>3098.7999999999997</v>
      </c>
      <c r="DP220" s="325">
        <f t="shared" si="830"/>
        <v>0</v>
      </c>
      <c r="DQ220" s="325">
        <f t="shared" si="831"/>
        <v>0</v>
      </c>
      <c r="DR220" s="325">
        <f t="shared" si="832"/>
        <v>0</v>
      </c>
      <c r="DS220" s="325">
        <f t="shared" si="833"/>
        <v>0</v>
      </c>
      <c r="DT220" s="325">
        <f t="shared" si="834"/>
        <v>0</v>
      </c>
      <c r="DU220" s="331">
        <f t="shared" si="835"/>
        <v>0</v>
      </c>
      <c r="DV220" s="331">
        <f t="shared" si="836"/>
        <v>0</v>
      </c>
      <c r="DW220" s="331">
        <f t="shared" si="837"/>
        <v>0</v>
      </c>
      <c r="DX220" s="331">
        <f t="shared" si="838"/>
        <v>0</v>
      </c>
      <c r="DY220" s="331">
        <f t="shared" si="839"/>
        <v>0</v>
      </c>
      <c r="DZ220" s="331">
        <f t="shared" si="840"/>
        <v>0</v>
      </c>
      <c r="EA220" s="331">
        <f t="shared" si="841"/>
        <v>0</v>
      </c>
      <c r="EB220" s="331">
        <f t="shared" si="842"/>
        <v>0</v>
      </c>
      <c r="EC220" s="331">
        <f t="shared" si="843"/>
        <v>0</v>
      </c>
      <c r="ED220" s="331">
        <f t="shared" si="844"/>
        <v>0</v>
      </c>
      <c r="EE220" s="331">
        <f t="shared" si="845"/>
        <v>0</v>
      </c>
      <c r="EF220" s="331">
        <f t="shared" si="846"/>
        <v>0</v>
      </c>
      <c r="EG220" s="331">
        <f t="shared" si="847"/>
        <v>0</v>
      </c>
      <c r="EH220" s="331">
        <f t="shared" si="848"/>
        <v>0</v>
      </c>
      <c r="EI220" s="331">
        <f t="shared" si="849"/>
        <v>0</v>
      </c>
      <c r="EJ220" s="329"/>
      <c r="EK220" s="325"/>
      <c r="EL220" s="325">
        <f t="shared" si="733"/>
        <v>0</v>
      </c>
      <c r="EM220" s="325">
        <v>122</v>
      </c>
      <c r="EN220" s="330" t="e">
        <f t="shared" si="734"/>
        <v>#N/A</v>
      </c>
      <c r="EO220" s="330" t="e">
        <f t="shared" si="735"/>
        <v>#N/A</v>
      </c>
      <c r="EP220" s="330" t="e">
        <f t="shared" si="736"/>
        <v>#N/A</v>
      </c>
      <c r="EQ220" s="330" t="e">
        <f t="shared" si="737"/>
        <v>#N/A</v>
      </c>
      <c r="ER220" s="330" t="e">
        <f t="shared" si="738"/>
        <v>#N/A</v>
      </c>
      <c r="ES220" s="330"/>
      <c r="ET220" s="331">
        <f t="shared" si="850"/>
        <v>0</v>
      </c>
      <c r="EU220" s="325" t="e">
        <f t="shared" si="851"/>
        <v>#N/A</v>
      </c>
      <c r="EV220" s="325">
        <f t="shared" si="852"/>
        <v>0</v>
      </c>
      <c r="EW220" s="325">
        <f t="shared" si="853"/>
        <v>1</v>
      </c>
      <c r="EX220" s="334">
        <f t="shared" si="739"/>
        <v>3098.7999999999997</v>
      </c>
      <c r="EY220" s="325">
        <f t="shared" si="854"/>
        <v>0</v>
      </c>
      <c r="EZ220" s="325">
        <f t="shared" si="855"/>
        <v>0</v>
      </c>
      <c r="FA220" s="325">
        <f t="shared" si="856"/>
        <v>0</v>
      </c>
      <c r="FB220" s="325">
        <f t="shared" si="857"/>
        <v>0</v>
      </c>
      <c r="FC220" s="325">
        <f t="shared" si="858"/>
        <v>0</v>
      </c>
      <c r="FD220" s="331">
        <f t="shared" si="859"/>
        <v>0</v>
      </c>
      <c r="FE220" s="331">
        <f t="shared" si="860"/>
        <v>0</v>
      </c>
      <c r="FF220" s="331">
        <f t="shared" si="861"/>
        <v>0</v>
      </c>
      <c r="FG220" s="331">
        <f t="shared" si="862"/>
        <v>0</v>
      </c>
      <c r="FH220" s="331">
        <f t="shared" si="863"/>
        <v>0</v>
      </c>
      <c r="FI220" s="331">
        <f t="shared" si="864"/>
        <v>0</v>
      </c>
      <c r="FJ220" s="331">
        <f t="shared" si="865"/>
        <v>0</v>
      </c>
      <c r="FK220" s="331">
        <f t="shared" si="866"/>
        <v>0</v>
      </c>
      <c r="FL220" s="331">
        <f t="shared" si="867"/>
        <v>0</v>
      </c>
      <c r="FM220" s="331">
        <f t="shared" si="868"/>
        <v>0</v>
      </c>
      <c r="FN220" s="331">
        <f t="shared" si="869"/>
        <v>0</v>
      </c>
      <c r="FO220" s="331">
        <f t="shared" si="870"/>
        <v>0</v>
      </c>
      <c r="FP220" s="331">
        <f t="shared" si="871"/>
        <v>0</v>
      </c>
      <c r="FQ220" s="331">
        <f t="shared" si="872"/>
        <v>0</v>
      </c>
      <c r="FR220" s="331">
        <f t="shared" si="873"/>
        <v>0</v>
      </c>
      <c r="FS220" s="329"/>
      <c r="FT220" s="325"/>
      <c r="FU220" s="325">
        <f t="shared" si="740"/>
        <v>0</v>
      </c>
      <c r="FV220" s="325">
        <v>122</v>
      </c>
      <c r="FW220" s="330" t="e">
        <f t="shared" si="741"/>
        <v>#N/A</v>
      </c>
      <c r="FX220" s="330" t="e">
        <f t="shared" si="742"/>
        <v>#N/A</v>
      </c>
      <c r="FY220" s="330" t="e">
        <f t="shared" si="743"/>
        <v>#N/A</v>
      </c>
      <c r="FZ220" s="330" t="e">
        <f t="shared" si="744"/>
        <v>#N/A</v>
      </c>
      <c r="GA220" s="330" t="e">
        <f t="shared" si="745"/>
        <v>#N/A</v>
      </c>
      <c r="GB220" s="330"/>
      <c r="GC220" s="331">
        <f t="shared" si="874"/>
        <v>0</v>
      </c>
      <c r="GD220" s="325" t="e">
        <f t="shared" si="875"/>
        <v>#N/A</v>
      </c>
      <c r="GE220" s="325">
        <f t="shared" si="876"/>
        <v>0</v>
      </c>
      <c r="GF220" s="325">
        <f t="shared" si="877"/>
        <v>1</v>
      </c>
      <c r="GG220" s="334">
        <f t="shared" si="746"/>
        <v>3098.7999999999997</v>
      </c>
      <c r="GH220" s="325">
        <f t="shared" si="878"/>
        <v>0</v>
      </c>
      <c r="GI220" s="325">
        <f t="shared" si="879"/>
        <v>0</v>
      </c>
      <c r="GJ220" s="325">
        <f t="shared" si="880"/>
        <v>0</v>
      </c>
      <c r="GK220" s="325">
        <f t="shared" si="881"/>
        <v>0</v>
      </c>
      <c r="GL220" s="325">
        <f t="shared" si="882"/>
        <v>0</v>
      </c>
      <c r="GM220" s="331">
        <f t="shared" si="883"/>
        <v>0</v>
      </c>
      <c r="GN220" s="331">
        <f t="shared" si="884"/>
        <v>0</v>
      </c>
      <c r="GO220" s="331">
        <f t="shared" si="885"/>
        <v>0</v>
      </c>
      <c r="GP220" s="331">
        <f t="shared" si="886"/>
        <v>0</v>
      </c>
      <c r="GQ220" s="331">
        <f t="shared" si="887"/>
        <v>0</v>
      </c>
      <c r="GR220" s="331">
        <f t="shared" si="888"/>
        <v>0</v>
      </c>
      <c r="GS220" s="331">
        <f t="shared" si="889"/>
        <v>0</v>
      </c>
      <c r="GT220" s="331">
        <f t="shared" si="890"/>
        <v>0</v>
      </c>
      <c r="GU220" s="331">
        <f t="shared" si="891"/>
        <v>0</v>
      </c>
      <c r="GV220" s="331">
        <f t="shared" si="892"/>
        <v>0</v>
      </c>
      <c r="GW220" s="331">
        <f t="shared" si="893"/>
        <v>0</v>
      </c>
      <c r="GX220" s="331">
        <f t="shared" si="894"/>
        <v>0</v>
      </c>
      <c r="GY220" s="331">
        <f t="shared" si="895"/>
        <v>0</v>
      </c>
      <c r="GZ220" s="331">
        <f t="shared" si="896"/>
        <v>0</v>
      </c>
      <c r="HA220" s="331">
        <f t="shared" si="897"/>
        <v>0</v>
      </c>
      <c r="HB220" s="329"/>
      <c r="HC220" s="325"/>
      <c r="HD220" s="325">
        <f t="shared" si="747"/>
        <v>0</v>
      </c>
      <c r="HE220" s="325">
        <v>122</v>
      </c>
      <c r="HF220" s="330" t="e">
        <f t="shared" si="748"/>
        <v>#N/A</v>
      </c>
      <c r="HG220" s="330" t="e">
        <f t="shared" si="749"/>
        <v>#N/A</v>
      </c>
      <c r="HH220" s="330" t="e">
        <f t="shared" si="750"/>
        <v>#N/A</v>
      </c>
      <c r="HI220" s="330" t="e">
        <f t="shared" si="751"/>
        <v>#N/A</v>
      </c>
      <c r="HJ220" s="330" t="e">
        <f t="shared" si="752"/>
        <v>#N/A</v>
      </c>
      <c r="HK220" s="330"/>
      <c r="HL220" s="331">
        <f t="shared" si="898"/>
        <v>0</v>
      </c>
      <c r="HM220" s="325" t="e">
        <f t="shared" si="899"/>
        <v>#N/A</v>
      </c>
      <c r="HN220" s="325">
        <f t="shared" si="900"/>
        <v>0</v>
      </c>
      <c r="HO220" s="325">
        <f t="shared" si="901"/>
        <v>1</v>
      </c>
      <c r="HP220" s="334">
        <f t="shared" si="753"/>
        <v>3098.7999999999997</v>
      </c>
      <c r="HQ220" s="325">
        <f t="shared" si="902"/>
        <v>0</v>
      </c>
      <c r="HR220" s="325">
        <f t="shared" si="903"/>
        <v>0</v>
      </c>
      <c r="HS220" s="325">
        <f t="shared" si="904"/>
        <v>0</v>
      </c>
      <c r="HT220" s="325">
        <f t="shared" si="905"/>
        <v>0</v>
      </c>
      <c r="HU220" s="325">
        <f t="shared" si="906"/>
        <v>0</v>
      </c>
      <c r="HV220" s="331">
        <f t="shared" si="907"/>
        <v>0</v>
      </c>
      <c r="HW220" s="331">
        <f t="shared" si="908"/>
        <v>0</v>
      </c>
      <c r="HX220" s="331">
        <f t="shared" si="909"/>
        <v>0</v>
      </c>
      <c r="HY220" s="331">
        <f t="shared" si="910"/>
        <v>0</v>
      </c>
      <c r="HZ220" s="331">
        <f t="shared" si="911"/>
        <v>0</v>
      </c>
      <c r="IA220" s="331">
        <f t="shared" si="912"/>
        <v>0</v>
      </c>
      <c r="IB220" s="331">
        <f t="shared" si="913"/>
        <v>0</v>
      </c>
      <c r="IC220" s="331">
        <f t="shared" si="914"/>
        <v>0</v>
      </c>
      <c r="ID220" s="331">
        <f t="shared" si="915"/>
        <v>0</v>
      </c>
      <c r="IE220" s="331">
        <f t="shared" si="916"/>
        <v>0</v>
      </c>
      <c r="IF220" s="331">
        <f t="shared" si="917"/>
        <v>0</v>
      </c>
      <c r="IG220" s="331">
        <f t="shared" si="918"/>
        <v>0</v>
      </c>
      <c r="IH220" s="331">
        <f t="shared" si="919"/>
        <v>0</v>
      </c>
      <c r="II220" s="331">
        <f t="shared" si="920"/>
        <v>0</v>
      </c>
      <c r="IJ220" s="331">
        <f t="shared" si="921"/>
        <v>0</v>
      </c>
      <c r="IK220" s="329"/>
    </row>
    <row r="221" spans="2:245" x14ac:dyDescent="0.3">
      <c r="B221" s="325">
        <f t="shared" si="706"/>
        <v>0</v>
      </c>
      <c r="C221" s="325">
        <v>123</v>
      </c>
      <c r="D221" s="330" t="e">
        <f t="shared" si="707"/>
        <v>#N/A</v>
      </c>
      <c r="E221" s="330" t="e">
        <f t="shared" si="708"/>
        <v>#N/A</v>
      </c>
      <c r="F221" s="330" t="e">
        <f t="shared" si="709"/>
        <v>#N/A</v>
      </c>
      <c r="G221" s="386" t="e">
        <f t="shared" si="537"/>
        <v>#N/A</v>
      </c>
      <c r="H221" s="386" t="e">
        <f t="shared" si="710"/>
        <v>#N/A</v>
      </c>
      <c r="I221" s="330"/>
      <c r="J221" s="331">
        <f t="shared" si="754"/>
        <v>0</v>
      </c>
      <c r="K221" s="325" t="e">
        <f t="shared" si="755"/>
        <v>#N/A</v>
      </c>
      <c r="L221" s="325">
        <f t="shared" si="756"/>
        <v>0</v>
      </c>
      <c r="M221" s="325">
        <f t="shared" si="757"/>
        <v>1</v>
      </c>
      <c r="N221" s="334">
        <f t="shared" si="711"/>
        <v>3124.2</v>
      </c>
      <c r="O221" s="325">
        <f t="shared" si="758"/>
        <v>0</v>
      </c>
      <c r="P221" s="325">
        <f t="shared" si="759"/>
        <v>0</v>
      </c>
      <c r="Q221" s="325">
        <f t="shared" si="760"/>
        <v>0</v>
      </c>
      <c r="R221" s="325">
        <f t="shared" si="761"/>
        <v>0</v>
      </c>
      <c r="S221" s="325">
        <f t="shared" si="762"/>
        <v>0</v>
      </c>
      <c r="T221" s="331">
        <f t="shared" si="763"/>
        <v>0</v>
      </c>
      <c r="U221" s="331">
        <f t="shared" si="764"/>
        <v>0</v>
      </c>
      <c r="V221" s="331">
        <f t="shared" si="765"/>
        <v>0</v>
      </c>
      <c r="W221" s="331">
        <f t="shared" si="766"/>
        <v>0</v>
      </c>
      <c r="X221" s="331">
        <f t="shared" si="767"/>
        <v>0</v>
      </c>
      <c r="Y221" s="331">
        <f t="shared" si="768"/>
        <v>0</v>
      </c>
      <c r="Z221" s="331">
        <f t="shared" si="769"/>
        <v>0</v>
      </c>
      <c r="AA221" s="331">
        <f t="shared" si="770"/>
        <v>0</v>
      </c>
      <c r="AB221" s="331">
        <f t="shared" si="771"/>
        <v>0</v>
      </c>
      <c r="AC221" s="331">
        <f t="shared" si="772"/>
        <v>0</v>
      </c>
      <c r="AD221" s="331">
        <f t="shared" si="773"/>
        <v>0</v>
      </c>
      <c r="AE221" s="331">
        <f t="shared" si="774"/>
        <v>0</v>
      </c>
      <c r="AF221" s="331">
        <f t="shared" si="775"/>
        <v>0</v>
      </c>
      <c r="AG221" s="331">
        <f t="shared" si="776"/>
        <v>0</v>
      </c>
      <c r="AH221" s="331">
        <f t="shared" si="777"/>
        <v>0</v>
      </c>
      <c r="AI221" s="329"/>
      <c r="AJ221" s="325"/>
      <c r="AK221" s="325">
        <f t="shared" si="712"/>
        <v>0</v>
      </c>
      <c r="AL221" s="325">
        <v>123</v>
      </c>
      <c r="AM221" s="330" t="e">
        <f t="shared" si="713"/>
        <v>#N/A</v>
      </c>
      <c r="AN221" s="330" t="e">
        <f t="shared" si="714"/>
        <v>#N/A</v>
      </c>
      <c r="AO221" s="330" t="e">
        <f t="shared" si="715"/>
        <v>#N/A</v>
      </c>
      <c r="AP221" s="330" t="e">
        <f t="shared" si="716"/>
        <v>#N/A</v>
      </c>
      <c r="AQ221" s="330" t="e">
        <f t="shared" si="717"/>
        <v>#N/A</v>
      </c>
      <c r="AR221" s="330"/>
      <c r="AS221" s="331">
        <f t="shared" si="778"/>
        <v>0</v>
      </c>
      <c r="AT221" s="325" t="e">
        <f t="shared" si="779"/>
        <v>#N/A</v>
      </c>
      <c r="AU221" s="325">
        <f t="shared" si="780"/>
        <v>0</v>
      </c>
      <c r="AV221" s="325">
        <f t="shared" si="781"/>
        <v>1</v>
      </c>
      <c r="AW221" s="334">
        <f t="shared" si="718"/>
        <v>3124.2</v>
      </c>
      <c r="AX221" s="325">
        <f t="shared" si="782"/>
        <v>0</v>
      </c>
      <c r="AY221" s="325">
        <f t="shared" si="783"/>
        <v>0</v>
      </c>
      <c r="AZ221" s="325">
        <f t="shared" si="784"/>
        <v>0</v>
      </c>
      <c r="BA221" s="325">
        <f t="shared" si="785"/>
        <v>0</v>
      </c>
      <c r="BB221" s="325">
        <f t="shared" si="786"/>
        <v>0</v>
      </c>
      <c r="BC221" s="331">
        <f t="shared" si="787"/>
        <v>0</v>
      </c>
      <c r="BD221" s="331">
        <f t="shared" si="788"/>
        <v>0</v>
      </c>
      <c r="BE221" s="331">
        <f t="shared" si="789"/>
        <v>0</v>
      </c>
      <c r="BF221" s="331">
        <f t="shared" si="790"/>
        <v>0</v>
      </c>
      <c r="BG221" s="331">
        <f t="shared" si="791"/>
        <v>0</v>
      </c>
      <c r="BH221" s="331">
        <f t="shared" si="792"/>
        <v>0</v>
      </c>
      <c r="BI221" s="331">
        <f t="shared" si="793"/>
        <v>0</v>
      </c>
      <c r="BJ221" s="331">
        <f t="shared" si="794"/>
        <v>0</v>
      </c>
      <c r="BK221" s="331">
        <f t="shared" si="795"/>
        <v>0</v>
      </c>
      <c r="BL221" s="331">
        <f t="shared" si="796"/>
        <v>0</v>
      </c>
      <c r="BM221" s="331">
        <f t="shared" si="797"/>
        <v>0</v>
      </c>
      <c r="BN221" s="331">
        <f t="shared" si="798"/>
        <v>0</v>
      </c>
      <c r="BO221" s="331">
        <f t="shared" si="799"/>
        <v>0</v>
      </c>
      <c r="BP221" s="331">
        <f t="shared" si="800"/>
        <v>0</v>
      </c>
      <c r="BQ221" s="331">
        <f t="shared" si="801"/>
        <v>0</v>
      </c>
      <c r="BR221" s="329"/>
      <c r="BS221" s="325"/>
      <c r="BT221" s="325">
        <f t="shared" si="719"/>
        <v>0</v>
      </c>
      <c r="BU221" s="325">
        <v>123</v>
      </c>
      <c r="BV221" s="330" t="e">
        <f t="shared" si="720"/>
        <v>#N/A</v>
      </c>
      <c r="BW221" s="330" t="e">
        <f t="shared" si="721"/>
        <v>#N/A</v>
      </c>
      <c r="BX221" s="330" t="e">
        <f t="shared" si="722"/>
        <v>#N/A</v>
      </c>
      <c r="BY221" s="330" t="e">
        <f t="shared" si="723"/>
        <v>#N/A</v>
      </c>
      <c r="BZ221" s="330" t="e">
        <f t="shared" si="724"/>
        <v>#N/A</v>
      </c>
      <c r="CA221" s="330"/>
      <c r="CB221" s="331">
        <f t="shared" si="802"/>
        <v>0</v>
      </c>
      <c r="CC221" s="325" t="e">
        <f t="shared" si="803"/>
        <v>#N/A</v>
      </c>
      <c r="CD221" s="325">
        <f t="shared" si="804"/>
        <v>0</v>
      </c>
      <c r="CE221" s="325">
        <f t="shared" si="805"/>
        <v>1</v>
      </c>
      <c r="CF221" s="334">
        <f t="shared" si="725"/>
        <v>3124.2</v>
      </c>
      <c r="CG221" s="325">
        <f t="shared" si="806"/>
        <v>0</v>
      </c>
      <c r="CH221" s="325">
        <f t="shared" si="807"/>
        <v>0</v>
      </c>
      <c r="CI221" s="325">
        <f t="shared" si="808"/>
        <v>0</v>
      </c>
      <c r="CJ221" s="325">
        <f t="shared" si="809"/>
        <v>0</v>
      </c>
      <c r="CK221" s="325">
        <f t="shared" si="810"/>
        <v>0</v>
      </c>
      <c r="CL221" s="331">
        <f t="shared" si="811"/>
        <v>0</v>
      </c>
      <c r="CM221" s="331">
        <f t="shared" si="812"/>
        <v>0</v>
      </c>
      <c r="CN221" s="331">
        <f t="shared" si="813"/>
        <v>0</v>
      </c>
      <c r="CO221" s="331">
        <f t="shared" si="814"/>
        <v>0</v>
      </c>
      <c r="CP221" s="331">
        <f t="shared" si="815"/>
        <v>0</v>
      </c>
      <c r="CQ221" s="331">
        <f t="shared" si="816"/>
        <v>0</v>
      </c>
      <c r="CR221" s="331">
        <f t="shared" si="817"/>
        <v>0</v>
      </c>
      <c r="CS221" s="331">
        <f t="shared" si="818"/>
        <v>0</v>
      </c>
      <c r="CT221" s="331">
        <f t="shared" si="819"/>
        <v>0</v>
      </c>
      <c r="CU221" s="331">
        <f t="shared" si="820"/>
        <v>0</v>
      </c>
      <c r="CV221" s="331">
        <f t="shared" si="821"/>
        <v>0</v>
      </c>
      <c r="CW221" s="331">
        <f t="shared" si="822"/>
        <v>0</v>
      </c>
      <c r="CX221" s="331">
        <f t="shared" si="823"/>
        <v>0</v>
      </c>
      <c r="CY221" s="331">
        <f t="shared" si="824"/>
        <v>0</v>
      </c>
      <c r="CZ221" s="331">
        <f t="shared" si="825"/>
        <v>0</v>
      </c>
      <c r="DA221" s="329"/>
      <c r="DB221" s="325"/>
      <c r="DC221" s="325">
        <f t="shared" si="726"/>
        <v>0</v>
      </c>
      <c r="DD221" s="325">
        <v>123</v>
      </c>
      <c r="DE221" s="330" t="e">
        <f t="shared" si="727"/>
        <v>#N/A</v>
      </c>
      <c r="DF221" s="330" t="e">
        <f t="shared" si="728"/>
        <v>#N/A</v>
      </c>
      <c r="DG221" s="330" t="e">
        <f t="shared" si="729"/>
        <v>#N/A</v>
      </c>
      <c r="DH221" s="330" t="e">
        <f t="shared" si="730"/>
        <v>#N/A</v>
      </c>
      <c r="DI221" s="330" t="e">
        <f t="shared" si="731"/>
        <v>#N/A</v>
      </c>
      <c r="DJ221" s="330"/>
      <c r="DK221" s="331">
        <f t="shared" si="826"/>
        <v>0</v>
      </c>
      <c r="DL221" s="325" t="e">
        <f t="shared" si="827"/>
        <v>#N/A</v>
      </c>
      <c r="DM221" s="325">
        <f t="shared" si="828"/>
        <v>0</v>
      </c>
      <c r="DN221" s="325">
        <f t="shared" si="829"/>
        <v>1</v>
      </c>
      <c r="DO221" s="334">
        <f t="shared" si="732"/>
        <v>3124.2</v>
      </c>
      <c r="DP221" s="325">
        <f t="shared" si="830"/>
        <v>0</v>
      </c>
      <c r="DQ221" s="325">
        <f t="shared" si="831"/>
        <v>0</v>
      </c>
      <c r="DR221" s="325">
        <f t="shared" si="832"/>
        <v>0</v>
      </c>
      <c r="DS221" s="325">
        <f t="shared" si="833"/>
        <v>0</v>
      </c>
      <c r="DT221" s="325">
        <f t="shared" si="834"/>
        <v>0</v>
      </c>
      <c r="DU221" s="331">
        <f t="shared" si="835"/>
        <v>0</v>
      </c>
      <c r="DV221" s="331">
        <f t="shared" si="836"/>
        <v>0</v>
      </c>
      <c r="DW221" s="331">
        <f t="shared" si="837"/>
        <v>0</v>
      </c>
      <c r="DX221" s="331">
        <f t="shared" si="838"/>
        <v>0</v>
      </c>
      <c r="DY221" s="331">
        <f t="shared" si="839"/>
        <v>0</v>
      </c>
      <c r="DZ221" s="331">
        <f t="shared" si="840"/>
        <v>0</v>
      </c>
      <c r="EA221" s="331">
        <f t="shared" si="841"/>
        <v>0</v>
      </c>
      <c r="EB221" s="331">
        <f t="shared" si="842"/>
        <v>0</v>
      </c>
      <c r="EC221" s="331">
        <f t="shared" si="843"/>
        <v>0</v>
      </c>
      <c r="ED221" s="331">
        <f t="shared" si="844"/>
        <v>0</v>
      </c>
      <c r="EE221" s="331">
        <f t="shared" si="845"/>
        <v>0</v>
      </c>
      <c r="EF221" s="331">
        <f t="shared" si="846"/>
        <v>0</v>
      </c>
      <c r="EG221" s="331">
        <f t="shared" si="847"/>
        <v>0</v>
      </c>
      <c r="EH221" s="331">
        <f t="shared" si="848"/>
        <v>0</v>
      </c>
      <c r="EI221" s="331">
        <f t="shared" si="849"/>
        <v>0</v>
      </c>
      <c r="EJ221" s="329"/>
      <c r="EK221" s="325"/>
      <c r="EL221" s="325">
        <f t="shared" si="733"/>
        <v>0</v>
      </c>
      <c r="EM221" s="325">
        <v>123</v>
      </c>
      <c r="EN221" s="330" t="e">
        <f t="shared" si="734"/>
        <v>#N/A</v>
      </c>
      <c r="EO221" s="330" t="e">
        <f t="shared" si="735"/>
        <v>#N/A</v>
      </c>
      <c r="EP221" s="330" t="e">
        <f t="shared" si="736"/>
        <v>#N/A</v>
      </c>
      <c r="EQ221" s="330" t="e">
        <f t="shared" si="737"/>
        <v>#N/A</v>
      </c>
      <c r="ER221" s="330" t="e">
        <f t="shared" si="738"/>
        <v>#N/A</v>
      </c>
      <c r="ES221" s="330"/>
      <c r="ET221" s="331">
        <f t="shared" si="850"/>
        <v>0</v>
      </c>
      <c r="EU221" s="325" t="e">
        <f t="shared" si="851"/>
        <v>#N/A</v>
      </c>
      <c r="EV221" s="325">
        <f t="shared" si="852"/>
        <v>0</v>
      </c>
      <c r="EW221" s="325">
        <f t="shared" si="853"/>
        <v>1</v>
      </c>
      <c r="EX221" s="334">
        <f t="shared" si="739"/>
        <v>3124.2</v>
      </c>
      <c r="EY221" s="325">
        <f t="shared" si="854"/>
        <v>0</v>
      </c>
      <c r="EZ221" s="325">
        <f t="shared" si="855"/>
        <v>0</v>
      </c>
      <c r="FA221" s="325">
        <f t="shared" si="856"/>
        <v>0</v>
      </c>
      <c r="FB221" s="325">
        <f t="shared" si="857"/>
        <v>0</v>
      </c>
      <c r="FC221" s="325">
        <f t="shared" si="858"/>
        <v>0</v>
      </c>
      <c r="FD221" s="331">
        <f t="shared" si="859"/>
        <v>0</v>
      </c>
      <c r="FE221" s="331">
        <f t="shared" si="860"/>
        <v>0</v>
      </c>
      <c r="FF221" s="331">
        <f t="shared" si="861"/>
        <v>0</v>
      </c>
      <c r="FG221" s="331">
        <f t="shared" si="862"/>
        <v>0</v>
      </c>
      <c r="FH221" s="331">
        <f t="shared" si="863"/>
        <v>0</v>
      </c>
      <c r="FI221" s="331">
        <f t="shared" si="864"/>
        <v>0</v>
      </c>
      <c r="FJ221" s="331">
        <f t="shared" si="865"/>
        <v>0</v>
      </c>
      <c r="FK221" s="331">
        <f t="shared" si="866"/>
        <v>0</v>
      </c>
      <c r="FL221" s="331">
        <f t="shared" si="867"/>
        <v>0</v>
      </c>
      <c r="FM221" s="331">
        <f t="shared" si="868"/>
        <v>0</v>
      </c>
      <c r="FN221" s="331">
        <f t="shared" si="869"/>
        <v>0</v>
      </c>
      <c r="FO221" s="331">
        <f t="shared" si="870"/>
        <v>0</v>
      </c>
      <c r="FP221" s="331">
        <f t="shared" si="871"/>
        <v>0</v>
      </c>
      <c r="FQ221" s="331">
        <f t="shared" si="872"/>
        <v>0</v>
      </c>
      <c r="FR221" s="331">
        <f t="shared" si="873"/>
        <v>0</v>
      </c>
      <c r="FS221" s="329"/>
      <c r="FT221" s="325"/>
      <c r="FU221" s="325">
        <f t="shared" si="740"/>
        <v>0</v>
      </c>
      <c r="FV221" s="325">
        <v>123</v>
      </c>
      <c r="FW221" s="330" t="e">
        <f t="shared" si="741"/>
        <v>#N/A</v>
      </c>
      <c r="FX221" s="330" t="e">
        <f t="shared" si="742"/>
        <v>#N/A</v>
      </c>
      <c r="FY221" s="330" t="e">
        <f t="shared" si="743"/>
        <v>#N/A</v>
      </c>
      <c r="FZ221" s="330" t="e">
        <f t="shared" si="744"/>
        <v>#N/A</v>
      </c>
      <c r="GA221" s="330" t="e">
        <f t="shared" si="745"/>
        <v>#N/A</v>
      </c>
      <c r="GB221" s="330"/>
      <c r="GC221" s="331">
        <f t="shared" si="874"/>
        <v>0</v>
      </c>
      <c r="GD221" s="325" t="e">
        <f t="shared" si="875"/>
        <v>#N/A</v>
      </c>
      <c r="GE221" s="325">
        <f t="shared" si="876"/>
        <v>0</v>
      </c>
      <c r="GF221" s="325">
        <f t="shared" si="877"/>
        <v>1</v>
      </c>
      <c r="GG221" s="334">
        <f t="shared" si="746"/>
        <v>3124.2</v>
      </c>
      <c r="GH221" s="325">
        <f t="shared" si="878"/>
        <v>0</v>
      </c>
      <c r="GI221" s="325">
        <f t="shared" si="879"/>
        <v>0</v>
      </c>
      <c r="GJ221" s="325">
        <f t="shared" si="880"/>
        <v>0</v>
      </c>
      <c r="GK221" s="325">
        <f t="shared" si="881"/>
        <v>0</v>
      </c>
      <c r="GL221" s="325">
        <f t="shared" si="882"/>
        <v>0</v>
      </c>
      <c r="GM221" s="331">
        <f t="shared" si="883"/>
        <v>0</v>
      </c>
      <c r="GN221" s="331">
        <f t="shared" si="884"/>
        <v>0</v>
      </c>
      <c r="GO221" s="331">
        <f t="shared" si="885"/>
        <v>0</v>
      </c>
      <c r="GP221" s="331">
        <f t="shared" si="886"/>
        <v>0</v>
      </c>
      <c r="GQ221" s="331">
        <f t="shared" si="887"/>
        <v>0</v>
      </c>
      <c r="GR221" s="331">
        <f t="shared" si="888"/>
        <v>0</v>
      </c>
      <c r="GS221" s="331">
        <f t="shared" si="889"/>
        <v>0</v>
      </c>
      <c r="GT221" s="331">
        <f t="shared" si="890"/>
        <v>0</v>
      </c>
      <c r="GU221" s="331">
        <f t="shared" si="891"/>
        <v>0</v>
      </c>
      <c r="GV221" s="331">
        <f t="shared" si="892"/>
        <v>0</v>
      </c>
      <c r="GW221" s="331">
        <f t="shared" si="893"/>
        <v>0</v>
      </c>
      <c r="GX221" s="331">
        <f t="shared" si="894"/>
        <v>0</v>
      </c>
      <c r="GY221" s="331">
        <f t="shared" si="895"/>
        <v>0</v>
      </c>
      <c r="GZ221" s="331">
        <f t="shared" si="896"/>
        <v>0</v>
      </c>
      <c r="HA221" s="331">
        <f t="shared" si="897"/>
        <v>0</v>
      </c>
      <c r="HB221" s="329"/>
      <c r="HC221" s="325"/>
      <c r="HD221" s="325">
        <f t="shared" si="747"/>
        <v>0</v>
      </c>
      <c r="HE221" s="325">
        <v>123</v>
      </c>
      <c r="HF221" s="330" t="e">
        <f t="shared" si="748"/>
        <v>#N/A</v>
      </c>
      <c r="HG221" s="330" t="e">
        <f t="shared" si="749"/>
        <v>#N/A</v>
      </c>
      <c r="HH221" s="330" t="e">
        <f t="shared" si="750"/>
        <v>#N/A</v>
      </c>
      <c r="HI221" s="330" t="e">
        <f t="shared" si="751"/>
        <v>#N/A</v>
      </c>
      <c r="HJ221" s="330" t="e">
        <f t="shared" si="752"/>
        <v>#N/A</v>
      </c>
      <c r="HK221" s="330"/>
      <c r="HL221" s="331">
        <f t="shared" si="898"/>
        <v>0</v>
      </c>
      <c r="HM221" s="325" t="e">
        <f t="shared" si="899"/>
        <v>#N/A</v>
      </c>
      <c r="HN221" s="325">
        <f t="shared" si="900"/>
        <v>0</v>
      </c>
      <c r="HO221" s="325">
        <f t="shared" si="901"/>
        <v>1</v>
      </c>
      <c r="HP221" s="334">
        <f t="shared" si="753"/>
        <v>3124.2</v>
      </c>
      <c r="HQ221" s="325">
        <f t="shared" si="902"/>
        <v>0</v>
      </c>
      <c r="HR221" s="325">
        <f t="shared" si="903"/>
        <v>0</v>
      </c>
      <c r="HS221" s="325">
        <f t="shared" si="904"/>
        <v>0</v>
      </c>
      <c r="HT221" s="325">
        <f t="shared" si="905"/>
        <v>0</v>
      </c>
      <c r="HU221" s="325">
        <f t="shared" si="906"/>
        <v>0</v>
      </c>
      <c r="HV221" s="331">
        <f t="shared" si="907"/>
        <v>0</v>
      </c>
      <c r="HW221" s="331">
        <f t="shared" si="908"/>
        <v>0</v>
      </c>
      <c r="HX221" s="331">
        <f t="shared" si="909"/>
        <v>0</v>
      </c>
      <c r="HY221" s="331">
        <f t="shared" si="910"/>
        <v>0</v>
      </c>
      <c r="HZ221" s="331">
        <f t="shared" si="911"/>
        <v>0</v>
      </c>
      <c r="IA221" s="331">
        <f t="shared" si="912"/>
        <v>0</v>
      </c>
      <c r="IB221" s="331">
        <f t="shared" si="913"/>
        <v>0</v>
      </c>
      <c r="IC221" s="331">
        <f t="shared" si="914"/>
        <v>0</v>
      </c>
      <c r="ID221" s="331">
        <f t="shared" si="915"/>
        <v>0</v>
      </c>
      <c r="IE221" s="331">
        <f t="shared" si="916"/>
        <v>0</v>
      </c>
      <c r="IF221" s="331">
        <f t="shared" si="917"/>
        <v>0</v>
      </c>
      <c r="IG221" s="331">
        <f t="shared" si="918"/>
        <v>0</v>
      </c>
      <c r="IH221" s="331">
        <f t="shared" si="919"/>
        <v>0</v>
      </c>
      <c r="II221" s="331">
        <f t="shared" si="920"/>
        <v>0</v>
      </c>
      <c r="IJ221" s="331">
        <f t="shared" si="921"/>
        <v>0</v>
      </c>
      <c r="IK221" s="329"/>
    </row>
    <row r="222" spans="2:245" x14ac:dyDescent="0.3">
      <c r="B222" s="325">
        <f t="shared" si="706"/>
        <v>0</v>
      </c>
      <c r="C222" s="325">
        <v>124</v>
      </c>
      <c r="D222" s="330" t="e">
        <f t="shared" si="707"/>
        <v>#N/A</v>
      </c>
      <c r="E222" s="330" t="e">
        <f t="shared" si="708"/>
        <v>#N/A</v>
      </c>
      <c r="F222" s="330" t="e">
        <f t="shared" si="709"/>
        <v>#N/A</v>
      </c>
      <c r="G222" s="386" t="e">
        <f t="shared" si="537"/>
        <v>#N/A</v>
      </c>
      <c r="H222" s="386" t="e">
        <f t="shared" si="710"/>
        <v>#N/A</v>
      </c>
      <c r="I222" s="330"/>
      <c r="J222" s="331">
        <f t="shared" si="754"/>
        <v>0</v>
      </c>
      <c r="K222" s="325" t="e">
        <f t="shared" si="755"/>
        <v>#N/A</v>
      </c>
      <c r="L222" s="325">
        <f t="shared" si="756"/>
        <v>0</v>
      </c>
      <c r="M222" s="325">
        <f t="shared" si="757"/>
        <v>1</v>
      </c>
      <c r="N222" s="334">
        <f t="shared" si="711"/>
        <v>3149.6</v>
      </c>
      <c r="O222" s="325">
        <f t="shared" si="758"/>
        <v>0</v>
      </c>
      <c r="P222" s="325">
        <f t="shared" si="759"/>
        <v>0</v>
      </c>
      <c r="Q222" s="325">
        <f t="shared" si="760"/>
        <v>0</v>
      </c>
      <c r="R222" s="325">
        <f t="shared" si="761"/>
        <v>0</v>
      </c>
      <c r="S222" s="325">
        <f t="shared" si="762"/>
        <v>0</v>
      </c>
      <c r="T222" s="331">
        <f t="shared" si="763"/>
        <v>0</v>
      </c>
      <c r="U222" s="331">
        <f t="shared" si="764"/>
        <v>0</v>
      </c>
      <c r="V222" s="331">
        <f t="shared" si="765"/>
        <v>0</v>
      </c>
      <c r="W222" s="331">
        <f t="shared" si="766"/>
        <v>0</v>
      </c>
      <c r="X222" s="331">
        <f t="shared" si="767"/>
        <v>0</v>
      </c>
      <c r="Y222" s="331">
        <f t="shared" si="768"/>
        <v>0</v>
      </c>
      <c r="Z222" s="331">
        <f t="shared" si="769"/>
        <v>0</v>
      </c>
      <c r="AA222" s="331">
        <f t="shared" si="770"/>
        <v>0</v>
      </c>
      <c r="AB222" s="331">
        <f t="shared" si="771"/>
        <v>0</v>
      </c>
      <c r="AC222" s="331">
        <f t="shared" si="772"/>
        <v>0</v>
      </c>
      <c r="AD222" s="331">
        <f t="shared" si="773"/>
        <v>0</v>
      </c>
      <c r="AE222" s="331">
        <f t="shared" si="774"/>
        <v>0</v>
      </c>
      <c r="AF222" s="331">
        <f t="shared" si="775"/>
        <v>0</v>
      </c>
      <c r="AG222" s="331">
        <f t="shared" si="776"/>
        <v>0</v>
      </c>
      <c r="AH222" s="331">
        <f t="shared" si="777"/>
        <v>0</v>
      </c>
      <c r="AI222" s="329"/>
      <c r="AJ222" s="325"/>
      <c r="AK222" s="325">
        <f t="shared" si="712"/>
        <v>0</v>
      </c>
      <c r="AL222" s="325">
        <v>124</v>
      </c>
      <c r="AM222" s="330" t="e">
        <f t="shared" si="713"/>
        <v>#N/A</v>
      </c>
      <c r="AN222" s="330" t="e">
        <f t="shared" si="714"/>
        <v>#N/A</v>
      </c>
      <c r="AO222" s="330" t="e">
        <f t="shared" si="715"/>
        <v>#N/A</v>
      </c>
      <c r="AP222" s="330" t="e">
        <f t="shared" si="716"/>
        <v>#N/A</v>
      </c>
      <c r="AQ222" s="330" t="e">
        <f t="shared" si="717"/>
        <v>#N/A</v>
      </c>
      <c r="AR222" s="330"/>
      <c r="AS222" s="331">
        <f t="shared" si="778"/>
        <v>0</v>
      </c>
      <c r="AT222" s="325" t="e">
        <f t="shared" si="779"/>
        <v>#N/A</v>
      </c>
      <c r="AU222" s="325">
        <f t="shared" si="780"/>
        <v>0</v>
      </c>
      <c r="AV222" s="325">
        <f t="shared" si="781"/>
        <v>1</v>
      </c>
      <c r="AW222" s="334">
        <f t="shared" si="718"/>
        <v>3149.6</v>
      </c>
      <c r="AX222" s="325">
        <f t="shared" si="782"/>
        <v>0</v>
      </c>
      <c r="AY222" s="325">
        <f t="shared" si="783"/>
        <v>0</v>
      </c>
      <c r="AZ222" s="325">
        <f t="shared" si="784"/>
        <v>0</v>
      </c>
      <c r="BA222" s="325">
        <f t="shared" si="785"/>
        <v>0</v>
      </c>
      <c r="BB222" s="325">
        <f t="shared" si="786"/>
        <v>0</v>
      </c>
      <c r="BC222" s="331">
        <f t="shared" si="787"/>
        <v>0</v>
      </c>
      <c r="BD222" s="331">
        <f t="shared" si="788"/>
        <v>0</v>
      </c>
      <c r="BE222" s="331">
        <f t="shared" si="789"/>
        <v>0</v>
      </c>
      <c r="BF222" s="331">
        <f t="shared" si="790"/>
        <v>0</v>
      </c>
      <c r="BG222" s="331">
        <f t="shared" si="791"/>
        <v>0</v>
      </c>
      <c r="BH222" s="331">
        <f t="shared" si="792"/>
        <v>0</v>
      </c>
      <c r="BI222" s="331">
        <f t="shared" si="793"/>
        <v>0</v>
      </c>
      <c r="BJ222" s="331">
        <f t="shared" si="794"/>
        <v>0</v>
      </c>
      <c r="BK222" s="331">
        <f t="shared" si="795"/>
        <v>0</v>
      </c>
      <c r="BL222" s="331">
        <f t="shared" si="796"/>
        <v>0</v>
      </c>
      <c r="BM222" s="331">
        <f t="shared" si="797"/>
        <v>0</v>
      </c>
      <c r="BN222" s="331">
        <f t="shared" si="798"/>
        <v>0</v>
      </c>
      <c r="BO222" s="331">
        <f t="shared" si="799"/>
        <v>0</v>
      </c>
      <c r="BP222" s="331">
        <f t="shared" si="800"/>
        <v>0</v>
      </c>
      <c r="BQ222" s="331">
        <f t="shared" si="801"/>
        <v>0</v>
      </c>
      <c r="BR222" s="329"/>
      <c r="BS222" s="325"/>
      <c r="BT222" s="325">
        <f t="shared" si="719"/>
        <v>0</v>
      </c>
      <c r="BU222" s="325">
        <v>124</v>
      </c>
      <c r="BV222" s="330" t="e">
        <f t="shared" si="720"/>
        <v>#N/A</v>
      </c>
      <c r="BW222" s="330" t="e">
        <f t="shared" si="721"/>
        <v>#N/A</v>
      </c>
      <c r="BX222" s="330" t="e">
        <f t="shared" si="722"/>
        <v>#N/A</v>
      </c>
      <c r="BY222" s="330" t="e">
        <f t="shared" si="723"/>
        <v>#N/A</v>
      </c>
      <c r="BZ222" s="330" t="e">
        <f t="shared" si="724"/>
        <v>#N/A</v>
      </c>
      <c r="CA222" s="330"/>
      <c r="CB222" s="331">
        <f t="shared" si="802"/>
        <v>0</v>
      </c>
      <c r="CC222" s="325" t="e">
        <f t="shared" si="803"/>
        <v>#N/A</v>
      </c>
      <c r="CD222" s="325">
        <f t="shared" si="804"/>
        <v>0</v>
      </c>
      <c r="CE222" s="325">
        <f t="shared" si="805"/>
        <v>1</v>
      </c>
      <c r="CF222" s="334">
        <f t="shared" si="725"/>
        <v>3149.6</v>
      </c>
      <c r="CG222" s="325">
        <f t="shared" si="806"/>
        <v>0</v>
      </c>
      <c r="CH222" s="325">
        <f t="shared" si="807"/>
        <v>0</v>
      </c>
      <c r="CI222" s="325">
        <f t="shared" si="808"/>
        <v>0</v>
      </c>
      <c r="CJ222" s="325">
        <f t="shared" si="809"/>
        <v>0</v>
      </c>
      <c r="CK222" s="325">
        <f t="shared" si="810"/>
        <v>0</v>
      </c>
      <c r="CL222" s="331">
        <f t="shared" si="811"/>
        <v>0</v>
      </c>
      <c r="CM222" s="331">
        <f t="shared" si="812"/>
        <v>0</v>
      </c>
      <c r="CN222" s="331">
        <f t="shared" si="813"/>
        <v>0</v>
      </c>
      <c r="CO222" s="331">
        <f t="shared" si="814"/>
        <v>0</v>
      </c>
      <c r="CP222" s="331">
        <f t="shared" si="815"/>
        <v>0</v>
      </c>
      <c r="CQ222" s="331">
        <f t="shared" si="816"/>
        <v>0</v>
      </c>
      <c r="CR222" s="331">
        <f t="shared" si="817"/>
        <v>0</v>
      </c>
      <c r="CS222" s="331">
        <f t="shared" si="818"/>
        <v>0</v>
      </c>
      <c r="CT222" s="331">
        <f t="shared" si="819"/>
        <v>0</v>
      </c>
      <c r="CU222" s="331">
        <f t="shared" si="820"/>
        <v>0</v>
      </c>
      <c r="CV222" s="331">
        <f t="shared" si="821"/>
        <v>0</v>
      </c>
      <c r="CW222" s="331">
        <f t="shared" si="822"/>
        <v>0</v>
      </c>
      <c r="CX222" s="331">
        <f t="shared" si="823"/>
        <v>0</v>
      </c>
      <c r="CY222" s="331">
        <f t="shared" si="824"/>
        <v>0</v>
      </c>
      <c r="CZ222" s="331">
        <f t="shared" si="825"/>
        <v>0</v>
      </c>
      <c r="DA222" s="329"/>
      <c r="DB222" s="325"/>
      <c r="DC222" s="325">
        <f t="shared" si="726"/>
        <v>0</v>
      </c>
      <c r="DD222" s="325">
        <v>124</v>
      </c>
      <c r="DE222" s="330" t="e">
        <f t="shared" si="727"/>
        <v>#N/A</v>
      </c>
      <c r="DF222" s="330" t="e">
        <f t="shared" si="728"/>
        <v>#N/A</v>
      </c>
      <c r="DG222" s="330" t="e">
        <f t="shared" si="729"/>
        <v>#N/A</v>
      </c>
      <c r="DH222" s="330" t="e">
        <f t="shared" si="730"/>
        <v>#N/A</v>
      </c>
      <c r="DI222" s="330" t="e">
        <f t="shared" si="731"/>
        <v>#N/A</v>
      </c>
      <c r="DJ222" s="330"/>
      <c r="DK222" s="331">
        <f t="shared" si="826"/>
        <v>0</v>
      </c>
      <c r="DL222" s="325" t="e">
        <f t="shared" si="827"/>
        <v>#N/A</v>
      </c>
      <c r="DM222" s="325">
        <f t="shared" si="828"/>
        <v>0</v>
      </c>
      <c r="DN222" s="325">
        <f t="shared" si="829"/>
        <v>1</v>
      </c>
      <c r="DO222" s="334">
        <f t="shared" si="732"/>
        <v>3149.6</v>
      </c>
      <c r="DP222" s="325">
        <f t="shared" si="830"/>
        <v>0</v>
      </c>
      <c r="DQ222" s="325">
        <f t="shared" si="831"/>
        <v>0</v>
      </c>
      <c r="DR222" s="325">
        <f t="shared" si="832"/>
        <v>0</v>
      </c>
      <c r="DS222" s="325">
        <f t="shared" si="833"/>
        <v>0</v>
      </c>
      <c r="DT222" s="325">
        <f t="shared" si="834"/>
        <v>0</v>
      </c>
      <c r="DU222" s="331">
        <f t="shared" si="835"/>
        <v>0</v>
      </c>
      <c r="DV222" s="331">
        <f t="shared" si="836"/>
        <v>0</v>
      </c>
      <c r="DW222" s="331">
        <f t="shared" si="837"/>
        <v>0</v>
      </c>
      <c r="DX222" s="331">
        <f t="shared" si="838"/>
        <v>0</v>
      </c>
      <c r="DY222" s="331">
        <f t="shared" si="839"/>
        <v>0</v>
      </c>
      <c r="DZ222" s="331">
        <f t="shared" si="840"/>
        <v>0</v>
      </c>
      <c r="EA222" s="331">
        <f t="shared" si="841"/>
        <v>0</v>
      </c>
      <c r="EB222" s="331">
        <f t="shared" si="842"/>
        <v>0</v>
      </c>
      <c r="EC222" s="331">
        <f t="shared" si="843"/>
        <v>0</v>
      </c>
      <c r="ED222" s="331">
        <f t="shared" si="844"/>
        <v>0</v>
      </c>
      <c r="EE222" s="331">
        <f t="shared" si="845"/>
        <v>0</v>
      </c>
      <c r="EF222" s="331">
        <f t="shared" si="846"/>
        <v>0</v>
      </c>
      <c r="EG222" s="331">
        <f t="shared" si="847"/>
        <v>0</v>
      </c>
      <c r="EH222" s="331">
        <f t="shared" si="848"/>
        <v>0</v>
      </c>
      <c r="EI222" s="331">
        <f t="shared" si="849"/>
        <v>0</v>
      </c>
      <c r="EJ222" s="329"/>
      <c r="EK222" s="325"/>
      <c r="EL222" s="325">
        <f t="shared" si="733"/>
        <v>0</v>
      </c>
      <c r="EM222" s="325">
        <v>124</v>
      </c>
      <c r="EN222" s="330" t="e">
        <f t="shared" si="734"/>
        <v>#N/A</v>
      </c>
      <c r="EO222" s="330" t="e">
        <f t="shared" si="735"/>
        <v>#N/A</v>
      </c>
      <c r="EP222" s="330" t="e">
        <f t="shared" si="736"/>
        <v>#N/A</v>
      </c>
      <c r="EQ222" s="330" t="e">
        <f t="shared" si="737"/>
        <v>#N/A</v>
      </c>
      <c r="ER222" s="330" t="e">
        <f t="shared" si="738"/>
        <v>#N/A</v>
      </c>
      <c r="ES222" s="330"/>
      <c r="ET222" s="331">
        <f t="shared" si="850"/>
        <v>0</v>
      </c>
      <c r="EU222" s="325" t="e">
        <f t="shared" si="851"/>
        <v>#N/A</v>
      </c>
      <c r="EV222" s="325">
        <f t="shared" si="852"/>
        <v>0</v>
      </c>
      <c r="EW222" s="325">
        <f t="shared" si="853"/>
        <v>1</v>
      </c>
      <c r="EX222" s="334">
        <f t="shared" si="739"/>
        <v>3149.6</v>
      </c>
      <c r="EY222" s="325">
        <f t="shared" si="854"/>
        <v>0</v>
      </c>
      <c r="EZ222" s="325">
        <f t="shared" si="855"/>
        <v>0</v>
      </c>
      <c r="FA222" s="325">
        <f t="shared" si="856"/>
        <v>0</v>
      </c>
      <c r="FB222" s="325">
        <f t="shared" si="857"/>
        <v>0</v>
      </c>
      <c r="FC222" s="325">
        <f t="shared" si="858"/>
        <v>0</v>
      </c>
      <c r="FD222" s="331">
        <f t="shared" si="859"/>
        <v>0</v>
      </c>
      <c r="FE222" s="331">
        <f t="shared" si="860"/>
        <v>0</v>
      </c>
      <c r="FF222" s="331">
        <f t="shared" si="861"/>
        <v>0</v>
      </c>
      <c r="FG222" s="331">
        <f t="shared" si="862"/>
        <v>0</v>
      </c>
      <c r="FH222" s="331">
        <f t="shared" si="863"/>
        <v>0</v>
      </c>
      <c r="FI222" s="331">
        <f t="shared" si="864"/>
        <v>0</v>
      </c>
      <c r="FJ222" s="331">
        <f t="shared" si="865"/>
        <v>0</v>
      </c>
      <c r="FK222" s="331">
        <f t="shared" si="866"/>
        <v>0</v>
      </c>
      <c r="FL222" s="331">
        <f t="shared" si="867"/>
        <v>0</v>
      </c>
      <c r="FM222" s="331">
        <f t="shared" si="868"/>
        <v>0</v>
      </c>
      <c r="FN222" s="331">
        <f t="shared" si="869"/>
        <v>0</v>
      </c>
      <c r="FO222" s="331">
        <f t="shared" si="870"/>
        <v>0</v>
      </c>
      <c r="FP222" s="331">
        <f t="shared" si="871"/>
        <v>0</v>
      </c>
      <c r="FQ222" s="331">
        <f t="shared" si="872"/>
        <v>0</v>
      </c>
      <c r="FR222" s="331">
        <f t="shared" si="873"/>
        <v>0</v>
      </c>
      <c r="FS222" s="329"/>
      <c r="FT222" s="325"/>
      <c r="FU222" s="325">
        <f t="shared" si="740"/>
        <v>0</v>
      </c>
      <c r="FV222" s="325">
        <v>124</v>
      </c>
      <c r="FW222" s="330" t="e">
        <f t="shared" si="741"/>
        <v>#N/A</v>
      </c>
      <c r="FX222" s="330" t="e">
        <f t="shared" si="742"/>
        <v>#N/A</v>
      </c>
      <c r="FY222" s="330" t="e">
        <f t="shared" si="743"/>
        <v>#N/A</v>
      </c>
      <c r="FZ222" s="330" t="e">
        <f t="shared" si="744"/>
        <v>#N/A</v>
      </c>
      <c r="GA222" s="330" t="e">
        <f t="shared" si="745"/>
        <v>#N/A</v>
      </c>
      <c r="GB222" s="330"/>
      <c r="GC222" s="331">
        <f t="shared" si="874"/>
        <v>0</v>
      </c>
      <c r="GD222" s="325" t="e">
        <f t="shared" si="875"/>
        <v>#N/A</v>
      </c>
      <c r="GE222" s="325">
        <f t="shared" si="876"/>
        <v>0</v>
      </c>
      <c r="GF222" s="325">
        <f t="shared" si="877"/>
        <v>1</v>
      </c>
      <c r="GG222" s="334">
        <f t="shared" si="746"/>
        <v>3149.6</v>
      </c>
      <c r="GH222" s="325">
        <f t="shared" si="878"/>
        <v>0</v>
      </c>
      <c r="GI222" s="325">
        <f t="shared" si="879"/>
        <v>0</v>
      </c>
      <c r="GJ222" s="325">
        <f t="shared" si="880"/>
        <v>0</v>
      </c>
      <c r="GK222" s="325">
        <f t="shared" si="881"/>
        <v>0</v>
      </c>
      <c r="GL222" s="325">
        <f t="shared" si="882"/>
        <v>0</v>
      </c>
      <c r="GM222" s="331">
        <f t="shared" si="883"/>
        <v>0</v>
      </c>
      <c r="GN222" s="331">
        <f t="shared" si="884"/>
        <v>0</v>
      </c>
      <c r="GO222" s="331">
        <f t="shared" si="885"/>
        <v>0</v>
      </c>
      <c r="GP222" s="331">
        <f t="shared" si="886"/>
        <v>0</v>
      </c>
      <c r="GQ222" s="331">
        <f t="shared" si="887"/>
        <v>0</v>
      </c>
      <c r="GR222" s="331">
        <f t="shared" si="888"/>
        <v>0</v>
      </c>
      <c r="GS222" s="331">
        <f t="shared" si="889"/>
        <v>0</v>
      </c>
      <c r="GT222" s="331">
        <f t="shared" si="890"/>
        <v>0</v>
      </c>
      <c r="GU222" s="331">
        <f t="shared" si="891"/>
        <v>0</v>
      </c>
      <c r="GV222" s="331">
        <f t="shared" si="892"/>
        <v>0</v>
      </c>
      <c r="GW222" s="331">
        <f t="shared" si="893"/>
        <v>0</v>
      </c>
      <c r="GX222" s="331">
        <f t="shared" si="894"/>
        <v>0</v>
      </c>
      <c r="GY222" s="331">
        <f t="shared" si="895"/>
        <v>0</v>
      </c>
      <c r="GZ222" s="331">
        <f t="shared" si="896"/>
        <v>0</v>
      </c>
      <c r="HA222" s="331">
        <f t="shared" si="897"/>
        <v>0</v>
      </c>
      <c r="HB222" s="329"/>
      <c r="HC222" s="325"/>
      <c r="HD222" s="325">
        <f t="shared" si="747"/>
        <v>0</v>
      </c>
      <c r="HE222" s="325">
        <v>124</v>
      </c>
      <c r="HF222" s="330" t="e">
        <f t="shared" si="748"/>
        <v>#N/A</v>
      </c>
      <c r="HG222" s="330" t="e">
        <f t="shared" si="749"/>
        <v>#N/A</v>
      </c>
      <c r="HH222" s="330" t="e">
        <f t="shared" si="750"/>
        <v>#N/A</v>
      </c>
      <c r="HI222" s="330" t="e">
        <f t="shared" si="751"/>
        <v>#N/A</v>
      </c>
      <c r="HJ222" s="330" t="e">
        <f t="shared" si="752"/>
        <v>#N/A</v>
      </c>
      <c r="HK222" s="330"/>
      <c r="HL222" s="331">
        <f t="shared" si="898"/>
        <v>0</v>
      </c>
      <c r="HM222" s="325" t="e">
        <f t="shared" si="899"/>
        <v>#N/A</v>
      </c>
      <c r="HN222" s="325">
        <f t="shared" si="900"/>
        <v>0</v>
      </c>
      <c r="HO222" s="325">
        <f t="shared" si="901"/>
        <v>1</v>
      </c>
      <c r="HP222" s="334">
        <f t="shared" si="753"/>
        <v>3149.6</v>
      </c>
      <c r="HQ222" s="325">
        <f t="shared" si="902"/>
        <v>0</v>
      </c>
      <c r="HR222" s="325">
        <f t="shared" si="903"/>
        <v>0</v>
      </c>
      <c r="HS222" s="325">
        <f t="shared" si="904"/>
        <v>0</v>
      </c>
      <c r="HT222" s="325">
        <f t="shared" si="905"/>
        <v>0</v>
      </c>
      <c r="HU222" s="325">
        <f t="shared" si="906"/>
        <v>0</v>
      </c>
      <c r="HV222" s="331">
        <f t="shared" si="907"/>
        <v>0</v>
      </c>
      <c r="HW222" s="331">
        <f t="shared" si="908"/>
        <v>0</v>
      </c>
      <c r="HX222" s="331">
        <f t="shared" si="909"/>
        <v>0</v>
      </c>
      <c r="HY222" s="331">
        <f t="shared" si="910"/>
        <v>0</v>
      </c>
      <c r="HZ222" s="331">
        <f t="shared" si="911"/>
        <v>0</v>
      </c>
      <c r="IA222" s="331">
        <f t="shared" si="912"/>
        <v>0</v>
      </c>
      <c r="IB222" s="331">
        <f t="shared" si="913"/>
        <v>0</v>
      </c>
      <c r="IC222" s="331">
        <f t="shared" si="914"/>
        <v>0</v>
      </c>
      <c r="ID222" s="331">
        <f t="shared" si="915"/>
        <v>0</v>
      </c>
      <c r="IE222" s="331">
        <f t="shared" si="916"/>
        <v>0</v>
      </c>
      <c r="IF222" s="331">
        <f t="shared" si="917"/>
        <v>0</v>
      </c>
      <c r="IG222" s="331">
        <f t="shared" si="918"/>
        <v>0</v>
      </c>
      <c r="IH222" s="331">
        <f t="shared" si="919"/>
        <v>0</v>
      </c>
      <c r="II222" s="331">
        <f t="shared" si="920"/>
        <v>0</v>
      </c>
      <c r="IJ222" s="331">
        <f t="shared" si="921"/>
        <v>0</v>
      </c>
      <c r="IK222" s="329"/>
    </row>
    <row r="223" spans="2:245" x14ac:dyDescent="0.3">
      <c r="B223" s="325">
        <f t="shared" si="706"/>
        <v>0</v>
      </c>
      <c r="C223" s="325">
        <v>125</v>
      </c>
      <c r="D223" s="330" t="e">
        <f t="shared" si="707"/>
        <v>#N/A</v>
      </c>
      <c r="E223" s="330" t="e">
        <f t="shared" si="708"/>
        <v>#N/A</v>
      </c>
      <c r="F223" s="330" t="e">
        <f t="shared" si="709"/>
        <v>#N/A</v>
      </c>
      <c r="G223" s="386" t="e">
        <f t="shared" si="537"/>
        <v>#N/A</v>
      </c>
      <c r="H223" s="386" t="e">
        <f t="shared" si="710"/>
        <v>#N/A</v>
      </c>
      <c r="I223" s="330"/>
      <c r="J223" s="331">
        <f t="shared" si="754"/>
        <v>0</v>
      </c>
      <c r="K223" s="325" t="e">
        <f t="shared" si="755"/>
        <v>#N/A</v>
      </c>
      <c r="L223" s="325">
        <f t="shared" si="756"/>
        <v>0</v>
      </c>
      <c r="M223" s="325">
        <f t="shared" si="757"/>
        <v>1</v>
      </c>
      <c r="N223" s="334">
        <f t="shared" si="711"/>
        <v>3175</v>
      </c>
      <c r="O223" s="325">
        <f t="shared" si="758"/>
        <v>0</v>
      </c>
      <c r="P223" s="325">
        <f t="shared" si="759"/>
        <v>0</v>
      </c>
      <c r="Q223" s="325">
        <f t="shared" si="760"/>
        <v>0</v>
      </c>
      <c r="R223" s="325">
        <f t="shared" si="761"/>
        <v>0</v>
      </c>
      <c r="S223" s="325">
        <f t="shared" si="762"/>
        <v>0</v>
      </c>
      <c r="T223" s="331">
        <f t="shared" si="763"/>
        <v>0</v>
      </c>
      <c r="U223" s="331">
        <f t="shared" si="764"/>
        <v>0</v>
      </c>
      <c r="V223" s="331">
        <f t="shared" si="765"/>
        <v>0</v>
      </c>
      <c r="W223" s="331">
        <f t="shared" si="766"/>
        <v>0</v>
      </c>
      <c r="X223" s="331">
        <f t="shared" si="767"/>
        <v>0</v>
      </c>
      <c r="Y223" s="331">
        <f t="shared" si="768"/>
        <v>0</v>
      </c>
      <c r="Z223" s="331">
        <f t="shared" si="769"/>
        <v>0</v>
      </c>
      <c r="AA223" s="331">
        <f t="shared" si="770"/>
        <v>0</v>
      </c>
      <c r="AB223" s="331">
        <f t="shared" si="771"/>
        <v>0</v>
      </c>
      <c r="AC223" s="331">
        <f t="shared" si="772"/>
        <v>0</v>
      </c>
      <c r="AD223" s="331">
        <f t="shared" si="773"/>
        <v>0</v>
      </c>
      <c r="AE223" s="331">
        <f t="shared" si="774"/>
        <v>0</v>
      </c>
      <c r="AF223" s="331">
        <f t="shared" si="775"/>
        <v>0</v>
      </c>
      <c r="AG223" s="331">
        <f t="shared" si="776"/>
        <v>0</v>
      </c>
      <c r="AH223" s="331">
        <f t="shared" si="777"/>
        <v>0</v>
      </c>
      <c r="AI223" s="329"/>
      <c r="AJ223" s="325"/>
      <c r="AK223" s="325">
        <f t="shared" si="712"/>
        <v>0</v>
      </c>
      <c r="AL223" s="325">
        <v>125</v>
      </c>
      <c r="AM223" s="330" t="e">
        <f t="shared" si="713"/>
        <v>#N/A</v>
      </c>
      <c r="AN223" s="330" t="e">
        <f t="shared" si="714"/>
        <v>#N/A</v>
      </c>
      <c r="AO223" s="330" t="e">
        <f t="shared" si="715"/>
        <v>#N/A</v>
      </c>
      <c r="AP223" s="330" t="e">
        <f t="shared" si="716"/>
        <v>#N/A</v>
      </c>
      <c r="AQ223" s="330" t="e">
        <f t="shared" si="717"/>
        <v>#N/A</v>
      </c>
      <c r="AR223" s="330"/>
      <c r="AS223" s="331">
        <f t="shared" si="778"/>
        <v>0</v>
      </c>
      <c r="AT223" s="325" t="e">
        <f t="shared" si="779"/>
        <v>#N/A</v>
      </c>
      <c r="AU223" s="325">
        <f t="shared" si="780"/>
        <v>0</v>
      </c>
      <c r="AV223" s="325">
        <f t="shared" si="781"/>
        <v>1</v>
      </c>
      <c r="AW223" s="334">
        <f t="shared" si="718"/>
        <v>3175</v>
      </c>
      <c r="AX223" s="325">
        <f t="shared" si="782"/>
        <v>0</v>
      </c>
      <c r="AY223" s="325">
        <f t="shared" si="783"/>
        <v>0</v>
      </c>
      <c r="AZ223" s="325">
        <f t="shared" si="784"/>
        <v>0</v>
      </c>
      <c r="BA223" s="325">
        <f t="shared" si="785"/>
        <v>0</v>
      </c>
      <c r="BB223" s="325">
        <f t="shared" si="786"/>
        <v>0</v>
      </c>
      <c r="BC223" s="331">
        <f t="shared" si="787"/>
        <v>0</v>
      </c>
      <c r="BD223" s="331">
        <f t="shared" si="788"/>
        <v>0</v>
      </c>
      <c r="BE223" s="331">
        <f t="shared" si="789"/>
        <v>0</v>
      </c>
      <c r="BF223" s="331">
        <f t="shared" si="790"/>
        <v>0</v>
      </c>
      <c r="BG223" s="331">
        <f t="shared" si="791"/>
        <v>0</v>
      </c>
      <c r="BH223" s="331">
        <f t="shared" si="792"/>
        <v>0</v>
      </c>
      <c r="BI223" s="331">
        <f t="shared" si="793"/>
        <v>0</v>
      </c>
      <c r="BJ223" s="331">
        <f t="shared" si="794"/>
        <v>0</v>
      </c>
      <c r="BK223" s="331">
        <f t="shared" si="795"/>
        <v>0</v>
      </c>
      <c r="BL223" s="331">
        <f t="shared" si="796"/>
        <v>0</v>
      </c>
      <c r="BM223" s="331">
        <f t="shared" si="797"/>
        <v>0</v>
      </c>
      <c r="BN223" s="331">
        <f t="shared" si="798"/>
        <v>0</v>
      </c>
      <c r="BO223" s="331">
        <f t="shared" si="799"/>
        <v>0</v>
      </c>
      <c r="BP223" s="331">
        <f t="shared" si="800"/>
        <v>0</v>
      </c>
      <c r="BQ223" s="331">
        <f t="shared" si="801"/>
        <v>0</v>
      </c>
      <c r="BR223" s="329"/>
      <c r="BS223" s="325"/>
      <c r="BT223" s="325">
        <f t="shared" si="719"/>
        <v>0</v>
      </c>
      <c r="BU223" s="325">
        <v>125</v>
      </c>
      <c r="BV223" s="330" t="e">
        <f t="shared" si="720"/>
        <v>#N/A</v>
      </c>
      <c r="BW223" s="330" t="e">
        <f t="shared" si="721"/>
        <v>#N/A</v>
      </c>
      <c r="BX223" s="330" t="e">
        <f t="shared" si="722"/>
        <v>#N/A</v>
      </c>
      <c r="BY223" s="330" t="e">
        <f t="shared" si="723"/>
        <v>#N/A</v>
      </c>
      <c r="BZ223" s="330" t="e">
        <f t="shared" si="724"/>
        <v>#N/A</v>
      </c>
      <c r="CA223" s="330"/>
      <c r="CB223" s="331">
        <f t="shared" si="802"/>
        <v>0</v>
      </c>
      <c r="CC223" s="325" t="e">
        <f t="shared" si="803"/>
        <v>#N/A</v>
      </c>
      <c r="CD223" s="325">
        <f t="shared" si="804"/>
        <v>0</v>
      </c>
      <c r="CE223" s="325">
        <f t="shared" si="805"/>
        <v>1</v>
      </c>
      <c r="CF223" s="334">
        <f t="shared" si="725"/>
        <v>3175</v>
      </c>
      <c r="CG223" s="325">
        <f t="shared" si="806"/>
        <v>0</v>
      </c>
      <c r="CH223" s="325">
        <f t="shared" si="807"/>
        <v>0</v>
      </c>
      <c r="CI223" s="325">
        <f t="shared" si="808"/>
        <v>0</v>
      </c>
      <c r="CJ223" s="325">
        <f t="shared" si="809"/>
        <v>0</v>
      </c>
      <c r="CK223" s="325">
        <f t="shared" si="810"/>
        <v>0</v>
      </c>
      <c r="CL223" s="331">
        <f t="shared" si="811"/>
        <v>0</v>
      </c>
      <c r="CM223" s="331">
        <f t="shared" si="812"/>
        <v>0</v>
      </c>
      <c r="CN223" s="331">
        <f t="shared" si="813"/>
        <v>0</v>
      </c>
      <c r="CO223" s="331">
        <f t="shared" si="814"/>
        <v>0</v>
      </c>
      <c r="CP223" s="331">
        <f t="shared" si="815"/>
        <v>0</v>
      </c>
      <c r="CQ223" s="331">
        <f t="shared" si="816"/>
        <v>0</v>
      </c>
      <c r="CR223" s="331">
        <f t="shared" si="817"/>
        <v>0</v>
      </c>
      <c r="CS223" s="331">
        <f t="shared" si="818"/>
        <v>0</v>
      </c>
      <c r="CT223" s="331">
        <f t="shared" si="819"/>
        <v>0</v>
      </c>
      <c r="CU223" s="331">
        <f t="shared" si="820"/>
        <v>0</v>
      </c>
      <c r="CV223" s="331">
        <f t="shared" si="821"/>
        <v>0</v>
      </c>
      <c r="CW223" s="331">
        <f t="shared" si="822"/>
        <v>0</v>
      </c>
      <c r="CX223" s="331">
        <f t="shared" si="823"/>
        <v>0</v>
      </c>
      <c r="CY223" s="331">
        <f t="shared" si="824"/>
        <v>0</v>
      </c>
      <c r="CZ223" s="331">
        <f t="shared" si="825"/>
        <v>0</v>
      </c>
      <c r="DA223" s="329"/>
      <c r="DB223" s="325"/>
      <c r="DC223" s="325">
        <f t="shared" si="726"/>
        <v>0</v>
      </c>
      <c r="DD223" s="325">
        <v>125</v>
      </c>
      <c r="DE223" s="330" t="e">
        <f t="shared" si="727"/>
        <v>#N/A</v>
      </c>
      <c r="DF223" s="330" t="e">
        <f t="shared" si="728"/>
        <v>#N/A</v>
      </c>
      <c r="DG223" s="330" t="e">
        <f t="shared" si="729"/>
        <v>#N/A</v>
      </c>
      <c r="DH223" s="330" t="e">
        <f t="shared" si="730"/>
        <v>#N/A</v>
      </c>
      <c r="DI223" s="330" t="e">
        <f t="shared" si="731"/>
        <v>#N/A</v>
      </c>
      <c r="DJ223" s="330"/>
      <c r="DK223" s="331">
        <f t="shared" si="826"/>
        <v>0</v>
      </c>
      <c r="DL223" s="325" t="e">
        <f t="shared" si="827"/>
        <v>#N/A</v>
      </c>
      <c r="DM223" s="325">
        <f t="shared" si="828"/>
        <v>0</v>
      </c>
      <c r="DN223" s="325">
        <f t="shared" si="829"/>
        <v>1</v>
      </c>
      <c r="DO223" s="334">
        <f t="shared" si="732"/>
        <v>3175</v>
      </c>
      <c r="DP223" s="325">
        <f t="shared" si="830"/>
        <v>0</v>
      </c>
      <c r="DQ223" s="325">
        <f t="shared" si="831"/>
        <v>0</v>
      </c>
      <c r="DR223" s="325">
        <f t="shared" si="832"/>
        <v>0</v>
      </c>
      <c r="DS223" s="325">
        <f t="shared" si="833"/>
        <v>0</v>
      </c>
      <c r="DT223" s="325">
        <f t="shared" si="834"/>
        <v>0</v>
      </c>
      <c r="DU223" s="331">
        <f t="shared" si="835"/>
        <v>0</v>
      </c>
      <c r="DV223" s="331">
        <f t="shared" si="836"/>
        <v>0</v>
      </c>
      <c r="DW223" s="331">
        <f t="shared" si="837"/>
        <v>0</v>
      </c>
      <c r="DX223" s="331">
        <f t="shared" si="838"/>
        <v>0</v>
      </c>
      <c r="DY223" s="331">
        <f t="shared" si="839"/>
        <v>0</v>
      </c>
      <c r="DZ223" s="331">
        <f t="shared" si="840"/>
        <v>0</v>
      </c>
      <c r="EA223" s="331">
        <f t="shared" si="841"/>
        <v>0</v>
      </c>
      <c r="EB223" s="331">
        <f t="shared" si="842"/>
        <v>0</v>
      </c>
      <c r="EC223" s="331">
        <f t="shared" si="843"/>
        <v>0</v>
      </c>
      <c r="ED223" s="331">
        <f t="shared" si="844"/>
        <v>0</v>
      </c>
      <c r="EE223" s="331">
        <f t="shared" si="845"/>
        <v>0</v>
      </c>
      <c r="EF223" s="331">
        <f t="shared" si="846"/>
        <v>0</v>
      </c>
      <c r="EG223" s="331">
        <f t="shared" si="847"/>
        <v>0</v>
      </c>
      <c r="EH223" s="331">
        <f t="shared" si="848"/>
        <v>0</v>
      </c>
      <c r="EI223" s="331">
        <f t="shared" si="849"/>
        <v>0</v>
      </c>
      <c r="EJ223" s="329"/>
      <c r="EK223" s="325"/>
      <c r="EL223" s="325">
        <f t="shared" si="733"/>
        <v>0</v>
      </c>
      <c r="EM223" s="325">
        <v>125</v>
      </c>
      <c r="EN223" s="330" t="e">
        <f t="shared" si="734"/>
        <v>#N/A</v>
      </c>
      <c r="EO223" s="330" t="e">
        <f t="shared" si="735"/>
        <v>#N/A</v>
      </c>
      <c r="EP223" s="330" t="e">
        <f t="shared" si="736"/>
        <v>#N/A</v>
      </c>
      <c r="EQ223" s="330" t="e">
        <f t="shared" si="737"/>
        <v>#N/A</v>
      </c>
      <c r="ER223" s="330" t="e">
        <f t="shared" si="738"/>
        <v>#N/A</v>
      </c>
      <c r="ES223" s="330"/>
      <c r="ET223" s="331">
        <f t="shared" si="850"/>
        <v>0</v>
      </c>
      <c r="EU223" s="325" t="e">
        <f t="shared" si="851"/>
        <v>#N/A</v>
      </c>
      <c r="EV223" s="325">
        <f t="shared" si="852"/>
        <v>0</v>
      </c>
      <c r="EW223" s="325">
        <f t="shared" si="853"/>
        <v>1</v>
      </c>
      <c r="EX223" s="334">
        <f t="shared" si="739"/>
        <v>3175</v>
      </c>
      <c r="EY223" s="325">
        <f t="shared" si="854"/>
        <v>0</v>
      </c>
      <c r="EZ223" s="325">
        <f t="shared" si="855"/>
        <v>0</v>
      </c>
      <c r="FA223" s="325">
        <f t="shared" si="856"/>
        <v>0</v>
      </c>
      <c r="FB223" s="325">
        <f t="shared" si="857"/>
        <v>0</v>
      </c>
      <c r="FC223" s="325">
        <f t="shared" si="858"/>
        <v>0</v>
      </c>
      <c r="FD223" s="331">
        <f t="shared" si="859"/>
        <v>0</v>
      </c>
      <c r="FE223" s="331">
        <f t="shared" si="860"/>
        <v>0</v>
      </c>
      <c r="FF223" s="331">
        <f t="shared" si="861"/>
        <v>0</v>
      </c>
      <c r="FG223" s="331">
        <f t="shared" si="862"/>
        <v>0</v>
      </c>
      <c r="FH223" s="331">
        <f t="shared" si="863"/>
        <v>0</v>
      </c>
      <c r="FI223" s="331">
        <f t="shared" si="864"/>
        <v>0</v>
      </c>
      <c r="FJ223" s="331">
        <f t="shared" si="865"/>
        <v>0</v>
      </c>
      <c r="FK223" s="331">
        <f t="shared" si="866"/>
        <v>0</v>
      </c>
      <c r="FL223" s="331">
        <f t="shared" si="867"/>
        <v>0</v>
      </c>
      <c r="FM223" s="331">
        <f t="shared" si="868"/>
        <v>0</v>
      </c>
      <c r="FN223" s="331">
        <f t="shared" si="869"/>
        <v>0</v>
      </c>
      <c r="FO223" s="331">
        <f t="shared" si="870"/>
        <v>0</v>
      </c>
      <c r="FP223" s="331">
        <f t="shared" si="871"/>
        <v>0</v>
      </c>
      <c r="FQ223" s="331">
        <f t="shared" si="872"/>
        <v>0</v>
      </c>
      <c r="FR223" s="331">
        <f t="shared" si="873"/>
        <v>0</v>
      </c>
      <c r="FS223" s="329"/>
      <c r="FT223" s="325"/>
      <c r="FU223" s="325">
        <f t="shared" si="740"/>
        <v>0</v>
      </c>
      <c r="FV223" s="325">
        <v>125</v>
      </c>
      <c r="FW223" s="330" t="e">
        <f t="shared" si="741"/>
        <v>#N/A</v>
      </c>
      <c r="FX223" s="330" t="e">
        <f t="shared" si="742"/>
        <v>#N/A</v>
      </c>
      <c r="FY223" s="330" t="e">
        <f t="shared" si="743"/>
        <v>#N/A</v>
      </c>
      <c r="FZ223" s="330" t="e">
        <f t="shared" si="744"/>
        <v>#N/A</v>
      </c>
      <c r="GA223" s="330" t="e">
        <f t="shared" si="745"/>
        <v>#N/A</v>
      </c>
      <c r="GB223" s="330"/>
      <c r="GC223" s="331">
        <f t="shared" si="874"/>
        <v>0</v>
      </c>
      <c r="GD223" s="325" t="e">
        <f t="shared" si="875"/>
        <v>#N/A</v>
      </c>
      <c r="GE223" s="325">
        <f t="shared" si="876"/>
        <v>0</v>
      </c>
      <c r="GF223" s="325">
        <f t="shared" si="877"/>
        <v>1</v>
      </c>
      <c r="GG223" s="334">
        <f t="shared" si="746"/>
        <v>3175</v>
      </c>
      <c r="GH223" s="325">
        <f t="shared" si="878"/>
        <v>0</v>
      </c>
      <c r="GI223" s="325">
        <f t="shared" si="879"/>
        <v>0</v>
      </c>
      <c r="GJ223" s="325">
        <f t="shared" si="880"/>
        <v>0</v>
      </c>
      <c r="GK223" s="325">
        <f t="shared" si="881"/>
        <v>0</v>
      </c>
      <c r="GL223" s="325">
        <f t="shared" si="882"/>
        <v>0</v>
      </c>
      <c r="GM223" s="331">
        <f t="shared" si="883"/>
        <v>0</v>
      </c>
      <c r="GN223" s="331">
        <f t="shared" si="884"/>
        <v>0</v>
      </c>
      <c r="GO223" s="331">
        <f t="shared" si="885"/>
        <v>0</v>
      </c>
      <c r="GP223" s="331">
        <f t="shared" si="886"/>
        <v>0</v>
      </c>
      <c r="GQ223" s="331">
        <f t="shared" si="887"/>
        <v>0</v>
      </c>
      <c r="GR223" s="331">
        <f t="shared" si="888"/>
        <v>0</v>
      </c>
      <c r="GS223" s="331">
        <f t="shared" si="889"/>
        <v>0</v>
      </c>
      <c r="GT223" s="331">
        <f t="shared" si="890"/>
        <v>0</v>
      </c>
      <c r="GU223" s="331">
        <f t="shared" si="891"/>
        <v>0</v>
      </c>
      <c r="GV223" s="331">
        <f t="shared" si="892"/>
        <v>0</v>
      </c>
      <c r="GW223" s="331">
        <f t="shared" si="893"/>
        <v>0</v>
      </c>
      <c r="GX223" s="331">
        <f t="shared" si="894"/>
        <v>0</v>
      </c>
      <c r="GY223" s="331">
        <f t="shared" si="895"/>
        <v>0</v>
      </c>
      <c r="GZ223" s="331">
        <f t="shared" si="896"/>
        <v>0</v>
      </c>
      <c r="HA223" s="331">
        <f t="shared" si="897"/>
        <v>0</v>
      </c>
      <c r="HB223" s="329"/>
      <c r="HC223" s="325"/>
      <c r="HD223" s="325">
        <f t="shared" si="747"/>
        <v>0</v>
      </c>
      <c r="HE223" s="325">
        <v>125</v>
      </c>
      <c r="HF223" s="330" t="e">
        <f t="shared" si="748"/>
        <v>#N/A</v>
      </c>
      <c r="HG223" s="330" t="e">
        <f t="shared" si="749"/>
        <v>#N/A</v>
      </c>
      <c r="HH223" s="330" t="e">
        <f t="shared" si="750"/>
        <v>#N/A</v>
      </c>
      <c r="HI223" s="330" t="e">
        <f t="shared" si="751"/>
        <v>#N/A</v>
      </c>
      <c r="HJ223" s="330" t="e">
        <f t="shared" si="752"/>
        <v>#N/A</v>
      </c>
      <c r="HK223" s="330"/>
      <c r="HL223" s="331">
        <f t="shared" si="898"/>
        <v>0</v>
      </c>
      <c r="HM223" s="325" t="e">
        <f t="shared" si="899"/>
        <v>#N/A</v>
      </c>
      <c r="HN223" s="325">
        <f t="shared" si="900"/>
        <v>0</v>
      </c>
      <c r="HO223" s="325">
        <f t="shared" si="901"/>
        <v>1</v>
      </c>
      <c r="HP223" s="334">
        <f t="shared" si="753"/>
        <v>3175</v>
      </c>
      <c r="HQ223" s="325">
        <f t="shared" si="902"/>
        <v>0</v>
      </c>
      <c r="HR223" s="325">
        <f t="shared" si="903"/>
        <v>0</v>
      </c>
      <c r="HS223" s="325">
        <f t="shared" si="904"/>
        <v>0</v>
      </c>
      <c r="HT223" s="325">
        <f t="shared" si="905"/>
        <v>0</v>
      </c>
      <c r="HU223" s="325">
        <f t="shared" si="906"/>
        <v>0</v>
      </c>
      <c r="HV223" s="331">
        <f t="shared" si="907"/>
        <v>0</v>
      </c>
      <c r="HW223" s="331">
        <f t="shared" si="908"/>
        <v>0</v>
      </c>
      <c r="HX223" s="331">
        <f t="shared" si="909"/>
        <v>0</v>
      </c>
      <c r="HY223" s="331">
        <f t="shared" si="910"/>
        <v>0</v>
      </c>
      <c r="HZ223" s="331">
        <f t="shared" si="911"/>
        <v>0</v>
      </c>
      <c r="IA223" s="331">
        <f t="shared" si="912"/>
        <v>0</v>
      </c>
      <c r="IB223" s="331">
        <f t="shared" si="913"/>
        <v>0</v>
      </c>
      <c r="IC223" s="331">
        <f t="shared" si="914"/>
        <v>0</v>
      </c>
      <c r="ID223" s="331">
        <f t="shared" si="915"/>
        <v>0</v>
      </c>
      <c r="IE223" s="331">
        <f t="shared" si="916"/>
        <v>0</v>
      </c>
      <c r="IF223" s="331">
        <f t="shared" si="917"/>
        <v>0</v>
      </c>
      <c r="IG223" s="331">
        <f t="shared" si="918"/>
        <v>0</v>
      </c>
      <c r="IH223" s="331">
        <f t="shared" si="919"/>
        <v>0</v>
      </c>
      <c r="II223" s="331">
        <f t="shared" si="920"/>
        <v>0</v>
      </c>
      <c r="IJ223" s="331">
        <f t="shared" si="921"/>
        <v>0</v>
      </c>
      <c r="IK223" s="329"/>
    </row>
    <row r="224" spans="2:245" x14ac:dyDescent="0.3">
      <c r="B224" s="325">
        <f t="shared" si="706"/>
        <v>0</v>
      </c>
      <c r="C224" s="325">
        <v>126</v>
      </c>
      <c r="D224" s="330" t="e">
        <f t="shared" si="707"/>
        <v>#N/A</v>
      </c>
      <c r="E224" s="330" t="e">
        <f t="shared" si="708"/>
        <v>#N/A</v>
      </c>
      <c r="F224" s="330" t="e">
        <f t="shared" si="709"/>
        <v>#N/A</v>
      </c>
      <c r="G224" s="386" t="e">
        <f t="shared" si="537"/>
        <v>#N/A</v>
      </c>
      <c r="H224" s="386" t="e">
        <f t="shared" si="710"/>
        <v>#N/A</v>
      </c>
      <c r="I224" s="330"/>
      <c r="J224" s="331">
        <f t="shared" si="754"/>
        <v>0</v>
      </c>
      <c r="K224" s="325" t="e">
        <f t="shared" si="755"/>
        <v>#N/A</v>
      </c>
      <c r="L224" s="325">
        <f t="shared" si="756"/>
        <v>0</v>
      </c>
      <c r="M224" s="325">
        <f t="shared" si="757"/>
        <v>1</v>
      </c>
      <c r="N224" s="334">
        <f t="shared" si="711"/>
        <v>3200.3999999999996</v>
      </c>
      <c r="O224" s="325">
        <f t="shared" si="758"/>
        <v>0</v>
      </c>
      <c r="P224" s="325">
        <f t="shared" si="759"/>
        <v>0</v>
      </c>
      <c r="Q224" s="325">
        <f t="shared" si="760"/>
        <v>0</v>
      </c>
      <c r="R224" s="325">
        <f t="shared" si="761"/>
        <v>0</v>
      </c>
      <c r="S224" s="325">
        <f t="shared" si="762"/>
        <v>0</v>
      </c>
      <c r="T224" s="331">
        <f t="shared" si="763"/>
        <v>0</v>
      </c>
      <c r="U224" s="331">
        <f t="shared" si="764"/>
        <v>0</v>
      </c>
      <c r="V224" s="331">
        <f t="shared" si="765"/>
        <v>0</v>
      </c>
      <c r="W224" s="331">
        <f t="shared" si="766"/>
        <v>0</v>
      </c>
      <c r="X224" s="331">
        <f t="shared" si="767"/>
        <v>0</v>
      </c>
      <c r="Y224" s="331">
        <f t="shared" si="768"/>
        <v>0</v>
      </c>
      <c r="Z224" s="331">
        <f t="shared" si="769"/>
        <v>0</v>
      </c>
      <c r="AA224" s="331">
        <f t="shared" si="770"/>
        <v>0</v>
      </c>
      <c r="AB224" s="331">
        <f t="shared" si="771"/>
        <v>0</v>
      </c>
      <c r="AC224" s="331">
        <f t="shared" si="772"/>
        <v>0</v>
      </c>
      <c r="AD224" s="331">
        <f t="shared" si="773"/>
        <v>0</v>
      </c>
      <c r="AE224" s="331">
        <f t="shared" si="774"/>
        <v>0</v>
      </c>
      <c r="AF224" s="331">
        <f t="shared" si="775"/>
        <v>0</v>
      </c>
      <c r="AG224" s="331">
        <f t="shared" si="776"/>
        <v>0</v>
      </c>
      <c r="AH224" s="331">
        <f t="shared" si="777"/>
        <v>0</v>
      </c>
      <c r="AI224" s="329"/>
      <c r="AJ224" s="325"/>
      <c r="AK224" s="325">
        <f t="shared" si="712"/>
        <v>0</v>
      </c>
      <c r="AL224" s="325">
        <v>126</v>
      </c>
      <c r="AM224" s="330" t="e">
        <f t="shared" si="713"/>
        <v>#N/A</v>
      </c>
      <c r="AN224" s="330" t="e">
        <f t="shared" si="714"/>
        <v>#N/A</v>
      </c>
      <c r="AO224" s="330" t="e">
        <f t="shared" si="715"/>
        <v>#N/A</v>
      </c>
      <c r="AP224" s="330" t="e">
        <f t="shared" si="716"/>
        <v>#N/A</v>
      </c>
      <c r="AQ224" s="330" t="e">
        <f t="shared" si="717"/>
        <v>#N/A</v>
      </c>
      <c r="AR224" s="330"/>
      <c r="AS224" s="331">
        <f t="shared" si="778"/>
        <v>0</v>
      </c>
      <c r="AT224" s="325" t="e">
        <f t="shared" si="779"/>
        <v>#N/A</v>
      </c>
      <c r="AU224" s="325">
        <f t="shared" si="780"/>
        <v>0</v>
      </c>
      <c r="AV224" s="325">
        <f t="shared" si="781"/>
        <v>1</v>
      </c>
      <c r="AW224" s="334">
        <f t="shared" si="718"/>
        <v>3200.3999999999996</v>
      </c>
      <c r="AX224" s="325">
        <f t="shared" si="782"/>
        <v>0</v>
      </c>
      <c r="AY224" s="325">
        <f t="shared" si="783"/>
        <v>0</v>
      </c>
      <c r="AZ224" s="325">
        <f t="shared" si="784"/>
        <v>0</v>
      </c>
      <c r="BA224" s="325">
        <f t="shared" si="785"/>
        <v>0</v>
      </c>
      <c r="BB224" s="325">
        <f t="shared" si="786"/>
        <v>0</v>
      </c>
      <c r="BC224" s="331">
        <f t="shared" si="787"/>
        <v>0</v>
      </c>
      <c r="BD224" s="331">
        <f t="shared" si="788"/>
        <v>0</v>
      </c>
      <c r="BE224" s="331">
        <f t="shared" si="789"/>
        <v>0</v>
      </c>
      <c r="BF224" s="331">
        <f t="shared" si="790"/>
        <v>0</v>
      </c>
      <c r="BG224" s="331">
        <f t="shared" si="791"/>
        <v>0</v>
      </c>
      <c r="BH224" s="331">
        <f t="shared" si="792"/>
        <v>0</v>
      </c>
      <c r="BI224" s="331">
        <f t="shared" si="793"/>
        <v>0</v>
      </c>
      <c r="BJ224" s="331">
        <f t="shared" si="794"/>
        <v>0</v>
      </c>
      <c r="BK224" s="331">
        <f t="shared" si="795"/>
        <v>0</v>
      </c>
      <c r="BL224" s="331">
        <f t="shared" si="796"/>
        <v>0</v>
      </c>
      <c r="BM224" s="331">
        <f t="shared" si="797"/>
        <v>0</v>
      </c>
      <c r="BN224" s="331">
        <f t="shared" si="798"/>
        <v>0</v>
      </c>
      <c r="BO224" s="331">
        <f t="shared" si="799"/>
        <v>0</v>
      </c>
      <c r="BP224" s="331">
        <f t="shared" si="800"/>
        <v>0</v>
      </c>
      <c r="BQ224" s="331">
        <f t="shared" si="801"/>
        <v>0</v>
      </c>
      <c r="BR224" s="329"/>
      <c r="BS224" s="325"/>
      <c r="BT224" s="325">
        <f t="shared" si="719"/>
        <v>0</v>
      </c>
      <c r="BU224" s="325">
        <v>126</v>
      </c>
      <c r="BV224" s="330" t="e">
        <f t="shared" si="720"/>
        <v>#N/A</v>
      </c>
      <c r="BW224" s="330" t="e">
        <f t="shared" si="721"/>
        <v>#N/A</v>
      </c>
      <c r="BX224" s="330" t="e">
        <f t="shared" si="722"/>
        <v>#N/A</v>
      </c>
      <c r="BY224" s="330" t="e">
        <f t="shared" si="723"/>
        <v>#N/A</v>
      </c>
      <c r="BZ224" s="330" t="e">
        <f t="shared" si="724"/>
        <v>#N/A</v>
      </c>
      <c r="CA224" s="330"/>
      <c r="CB224" s="331">
        <f t="shared" si="802"/>
        <v>0</v>
      </c>
      <c r="CC224" s="325" t="e">
        <f t="shared" si="803"/>
        <v>#N/A</v>
      </c>
      <c r="CD224" s="325">
        <f t="shared" si="804"/>
        <v>0</v>
      </c>
      <c r="CE224" s="325">
        <f t="shared" si="805"/>
        <v>1</v>
      </c>
      <c r="CF224" s="334">
        <f t="shared" si="725"/>
        <v>3200.3999999999996</v>
      </c>
      <c r="CG224" s="325">
        <f t="shared" si="806"/>
        <v>0</v>
      </c>
      <c r="CH224" s="325">
        <f t="shared" si="807"/>
        <v>0</v>
      </c>
      <c r="CI224" s="325">
        <f t="shared" si="808"/>
        <v>0</v>
      </c>
      <c r="CJ224" s="325">
        <f t="shared" si="809"/>
        <v>0</v>
      </c>
      <c r="CK224" s="325">
        <f t="shared" si="810"/>
        <v>0</v>
      </c>
      <c r="CL224" s="331">
        <f t="shared" si="811"/>
        <v>0</v>
      </c>
      <c r="CM224" s="331">
        <f t="shared" si="812"/>
        <v>0</v>
      </c>
      <c r="CN224" s="331">
        <f t="shared" si="813"/>
        <v>0</v>
      </c>
      <c r="CO224" s="331">
        <f t="shared" si="814"/>
        <v>0</v>
      </c>
      <c r="CP224" s="331">
        <f t="shared" si="815"/>
        <v>0</v>
      </c>
      <c r="CQ224" s="331">
        <f t="shared" si="816"/>
        <v>0</v>
      </c>
      <c r="CR224" s="331">
        <f t="shared" si="817"/>
        <v>0</v>
      </c>
      <c r="CS224" s="331">
        <f t="shared" si="818"/>
        <v>0</v>
      </c>
      <c r="CT224" s="331">
        <f t="shared" si="819"/>
        <v>0</v>
      </c>
      <c r="CU224" s="331">
        <f t="shared" si="820"/>
        <v>0</v>
      </c>
      <c r="CV224" s="331">
        <f t="shared" si="821"/>
        <v>0</v>
      </c>
      <c r="CW224" s="331">
        <f t="shared" si="822"/>
        <v>0</v>
      </c>
      <c r="CX224" s="331">
        <f t="shared" si="823"/>
        <v>0</v>
      </c>
      <c r="CY224" s="331">
        <f t="shared" si="824"/>
        <v>0</v>
      </c>
      <c r="CZ224" s="331">
        <f t="shared" si="825"/>
        <v>0</v>
      </c>
      <c r="DA224" s="329"/>
      <c r="DB224" s="325"/>
      <c r="DC224" s="325">
        <f t="shared" si="726"/>
        <v>0</v>
      </c>
      <c r="DD224" s="325">
        <v>126</v>
      </c>
      <c r="DE224" s="330" t="e">
        <f t="shared" si="727"/>
        <v>#N/A</v>
      </c>
      <c r="DF224" s="330" t="e">
        <f t="shared" si="728"/>
        <v>#N/A</v>
      </c>
      <c r="DG224" s="330" t="e">
        <f t="shared" si="729"/>
        <v>#N/A</v>
      </c>
      <c r="DH224" s="330" t="e">
        <f t="shared" si="730"/>
        <v>#N/A</v>
      </c>
      <c r="DI224" s="330" t="e">
        <f t="shared" si="731"/>
        <v>#N/A</v>
      </c>
      <c r="DJ224" s="330"/>
      <c r="DK224" s="331">
        <f t="shared" si="826"/>
        <v>0</v>
      </c>
      <c r="DL224" s="325" t="e">
        <f t="shared" si="827"/>
        <v>#N/A</v>
      </c>
      <c r="DM224" s="325">
        <f t="shared" si="828"/>
        <v>0</v>
      </c>
      <c r="DN224" s="325">
        <f t="shared" si="829"/>
        <v>1</v>
      </c>
      <c r="DO224" s="334">
        <f t="shared" si="732"/>
        <v>3200.3999999999996</v>
      </c>
      <c r="DP224" s="325">
        <f t="shared" si="830"/>
        <v>0</v>
      </c>
      <c r="DQ224" s="325">
        <f t="shared" si="831"/>
        <v>0</v>
      </c>
      <c r="DR224" s="325">
        <f t="shared" si="832"/>
        <v>0</v>
      </c>
      <c r="DS224" s="325">
        <f t="shared" si="833"/>
        <v>0</v>
      </c>
      <c r="DT224" s="325">
        <f t="shared" si="834"/>
        <v>0</v>
      </c>
      <c r="DU224" s="331">
        <f t="shared" si="835"/>
        <v>0</v>
      </c>
      <c r="DV224" s="331">
        <f t="shared" si="836"/>
        <v>0</v>
      </c>
      <c r="DW224" s="331">
        <f t="shared" si="837"/>
        <v>0</v>
      </c>
      <c r="DX224" s="331">
        <f t="shared" si="838"/>
        <v>0</v>
      </c>
      <c r="DY224" s="331">
        <f t="shared" si="839"/>
        <v>0</v>
      </c>
      <c r="DZ224" s="331">
        <f t="shared" si="840"/>
        <v>0</v>
      </c>
      <c r="EA224" s="331">
        <f t="shared" si="841"/>
        <v>0</v>
      </c>
      <c r="EB224" s="331">
        <f t="shared" si="842"/>
        <v>0</v>
      </c>
      <c r="EC224" s="331">
        <f t="shared" si="843"/>
        <v>0</v>
      </c>
      <c r="ED224" s="331">
        <f t="shared" si="844"/>
        <v>0</v>
      </c>
      <c r="EE224" s="331">
        <f t="shared" si="845"/>
        <v>0</v>
      </c>
      <c r="EF224" s="331">
        <f t="shared" si="846"/>
        <v>0</v>
      </c>
      <c r="EG224" s="331">
        <f t="shared" si="847"/>
        <v>0</v>
      </c>
      <c r="EH224" s="331">
        <f t="shared" si="848"/>
        <v>0</v>
      </c>
      <c r="EI224" s="331">
        <f t="shared" si="849"/>
        <v>0</v>
      </c>
      <c r="EJ224" s="329"/>
      <c r="EK224" s="325"/>
      <c r="EL224" s="325">
        <f t="shared" si="733"/>
        <v>0</v>
      </c>
      <c r="EM224" s="325">
        <v>126</v>
      </c>
      <c r="EN224" s="330" t="e">
        <f t="shared" si="734"/>
        <v>#N/A</v>
      </c>
      <c r="EO224" s="330" t="e">
        <f t="shared" si="735"/>
        <v>#N/A</v>
      </c>
      <c r="EP224" s="330" t="e">
        <f t="shared" si="736"/>
        <v>#N/A</v>
      </c>
      <c r="EQ224" s="330" t="e">
        <f t="shared" si="737"/>
        <v>#N/A</v>
      </c>
      <c r="ER224" s="330" t="e">
        <f t="shared" si="738"/>
        <v>#N/A</v>
      </c>
      <c r="ES224" s="330"/>
      <c r="ET224" s="331">
        <f t="shared" si="850"/>
        <v>0</v>
      </c>
      <c r="EU224" s="325" t="e">
        <f t="shared" si="851"/>
        <v>#N/A</v>
      </c>
      <c r="EV224" s="325">
        <f t="shared" si="852"/>
        <v>0</v>
      </c>
      <c r="EW224" s="325">
        <f t="shared" si="853"/>
        <v>1</v>
      </c>
      <c r="EX224" s="334">
        <f t="shared" si="739"/>
        <v>3200.3999999999996</v>
      </c>
      <c r="EY224" s="325">
        <f t="shared" si="854"/>
        <v>0</v>
      </c>
      <c r="EZ224" s="325">
        <f t="shared" si="855"/>
        <v>0</v>
      </c>
      <c r="FA224" s="325">
        <f t="shared" si="856"/>
        <v>0</v>
      </c>
      <c r="FB224" s="325">
        <f t="shared" si="857"/>
        <v>0</v>
      </c>
      <c r="FC224" s="325">
        <f t="shared" si="858"/>
        <v>0</v>
      </c>
      <c r="FD224" s="331">
        <f t="shared" si="859"/>
        <v>0</v>
      </c>
      <c r="FE224" s="331">
        <f t="shared" si="860"/>
        <v>0</v>
      </c>
      <c r="FF224" s="331">
        <f t="shared" si="861"/>
        <v>0</v>
      </c>
      <c r="FG224" s="331">
        <f t="shared" si="862"/>
        <v>0</v>
      </c>
      <c r="FH224" s="331">
        <f t="shared" si="863"/>
        <v>0</v>
      </c>
      <c r="FI224" s="331">
        <f t="shared" si="864"/>
        <v>0</v>
      </c>
      <c r="FJ224" s="331">
        <f t="shared" si="865"/>
        <v>0</v>
      </c>
      <c r="FK224" s="331">
        <f t="shared" si="866"/>
        <v>0</v>
      </c>
      <c r="FL224" s="331">
        <f t="shared" si="867"/>
        <v>0</v>
      </c>
      <c r="FM224" s="331">
        <f t="shared" si="868"/>
        <v>0</v>
      </c>
      <c r="FN224" s="331">
        <f t="shared" si="869"/>
        <v>0</v>
      </c>
      <c r="FO224" s="331">
        <f t="shared" si="870"/>
        <v>0</v>
      </c>
      <c r="FP224" s="331">
        <f t="shared" si="871"/>
        <v>0</v>
      </c>
      <c r="FQ224" s="331">
        <f t="shared" si="872"/>
        <v>0</v>
      </c>
      <c r="FR224" s="331">
        <f t="shared" si="873"/>
        <v>0</v>
      </c>
      <c r="FS224" s="329"/>
      <c r="FT224" s="325"/>
      <c r="FU224" s="325">
        <f t="shared" si="740"/>
        <v>0</v>
      </c>
      <c r="FV224" s="325">
        <v>126</v>
      </c>
      <c r="FW224" s="330" t="e">
        <f t="shared" si="741"/>
        <v>#N/A</v>
      </c>
      <c r="FX224" s="330" t="e">
        <f t="shared" si="742"/>
        <v>#N/A</v>
      </c>
      <c r="FY224" s="330" t="e">
        <f t="shared" si="743"/>
        <v>#N/A</v>
      </c>
      <c r="FZ224" s="330" t="e">
        <f t="shared" si="744"/>
        <v>#N/A</v>
      </c>
      <c r="GA224" s="330" t="e">
        <f t="shared" si="745"/>
        <v>#N/A</v>
      </c>
      <c r="GB224" s="330"/>
      <c r="GC224" s="331">
        <f t="shared" si="874"/>
        <v>0</v>
      </c>
      <c r="GD224" s="325" t="e">
        <f t="shared" si="875"/>
        <v>#N/A</v>
      </c>
      <c r="GE224" s="325">
        <f t="shared" si="876"/>
        <v>0</v>
      </c>
      <c r="GF224" s="325">
        <f t="shared" si="877"/>
        <v>1</v>
      </c>
      <c r="GG224" s="334">
        <f t="shared" si="746"/>
        <v>3200.3999999999996</v>
      </c>
      <c r="GH224" s="325">
        <f t="shared" si="878"/>
        <v>0</v>
      </c>
      <c r="GI224" s="325">
        <f t="shared" si="879"/>
        <v>0</v>
      </c>
      <c r="GJ224" s="325">
        <f t="shared" si="880"/>
        <v>0</v>
      </c>
      <c r="GK224" s="325">
        <f t="shared" si="881"/>
        <v>0</v>
      </c>
      <c r="GL224" s="325">
        <f t="shared" si="882"/>
        <v>0</v>
      </c>
      <c r="GM224" s="331">
        <f t="shared" si="883"/>
        <v>0</v>
      </c>
      <c r="GN224" s="331">
        <f t="shared" si="884"/>
        <v>0</v>
      </c>
      <c r="GO224" s="331">
        <f t="shared" si="885"/>
        <v>0</v>
      </c>
      <c r="GP224" s="331">
        <f t="shared" si="886"/>
        <v>0</v>
      </c>
      <c r="GQ224" s="331">
        <f t="shared" si="887"/>
        <v>0</v>
      </c>
      <c r="GR224" s="331">
        <f t="shared" si="888"/>
        <v>0</v>
      </c>
      <c r="GS224" s="331">
        <f t="shared" si="889"/>
        <v>0</v>
      </c>
      <c r="GT224" s="331">
        <f t="shared" si="890"/>
        <v>0</v>
      </c>
      <c r="GU224" s="331">
        <f t="shared" si="891"/>
        <v>0</v>
      </c>
      <c r="GV224" s="331">
        <f t="shared" si="892"/>
        <v>0</v>
      </c>
      <c r="GW224" s="331">
        <f t="shared" si="893"/>
        <v>0</v>
      </c>
      <c r="GX224" s="331">
        <f t="shared" si="894"/>
        <v>0</v>
      </c>
      <c r="GY224" s="331">
        <f t="shared" si="895"/>
        <v>0</v>
      </c>
      <c r="GZ224" s="331">
        <f t="shared" si="896"/>
        <v>0</v>
      </c>
      <c r="HA224" s="331">
        <f t="shared" si="897"/>
        <v>0</v>
      </c>
      <c r="HB224" s="329"/>
      <c r="HC224" s="325"/>
      <c r="HD224" s="325">
        <f t="shared" si="747"/>
        <v>0</v>
      </c>
      <c r="HE224" s="325">
        <v>126</v>
      </c>
      <c r="HF224" s="330" t="e">
        <f t="shared" si="748"/>
        <v>#N/A</v>
      </c>
      <c r="HG224" s="330" t="e">
        <f t="shared" si="749"/>
        <v>#N/A</v>
      </c>
      <c r="HH224" s="330" t="e">
        <f t="shared" si="750"/>
        <v>#N/A</v>
      </c>
      <c r="HI224" s="330" t="e">
        <f t="shared" si="751"/>
        <v>#N/A</v>
      </c>
      <c r="HJ224" s="330" t="e">
        <f t="shared" si="752"/>
        <v>#N/A</v>
      </c>
      <c r="HK224" s="330"/>
      <c r="HL224" s="331">
        <f t="shared" si="898"/>
        <v>0</v>
      </c>
      <c r="HM224" s="325" t="e">
        <f t="shared" si="899"/>
        <v>#N/A</v>
      </c>
      <c r="HN224" s="325">
        <f t="shared" si="900"/>
        <v>0</v>
      </c>
      <c r="HO224" s="325">
        <f t="shared" si="901"/>
        <v>1</v>
      </c>
      <c r="HP224" s="334">
        <f t="shared" si="753"/>
        <v>3200.3999999999996</v>
      </c>
      <c r="HQ224" s="325">
        <f t="shared" si="902"/>
        <v>0</v>
      </c>
      <c r="HR224" s="325">
        <f t="shared" si="903"/>
        <v>0</v>
      </c>
      <c r="HS224" s="325">
        <f t="shared" si="904"/>
        <v>0</v>
      </c>
      <c r="HT224" s="325">
        <f t="shared" si="905"/>
        <v>0</v>
      </c>
      <c r="HU224" s="325">
        <f t="shared" si="906"/>
        <v>0</v>
      </c>
      <c r="HV224" s="331">
        <f t="shared" si="907"/>
        <v>0</v>
      </c>
      <c r="HW224" s="331">
        <f t="shared" si="908"/>
        <v>0</v>
      </c>
      <c r="HX224" s="331">
        <f t="shared" si="909"/>
        <v>0</v>
      </c>
      <c r="HY224" s="331">
        <f t="shared" si="910"/>
        <v>0</v>
      </c>
      <c r="HZ224" s="331">
        <f t="shared" si="911"/>
        <v>0</v>
      </c>
      <c r="IA224" s="331">
        <f t="shared" si="912"/>
        <v>0</v>
      </c>
      <c r="IB224" s="331">
        <f t="shared" si="913"/>
        <v>0</v>
      </c>
      <c r="IC224" s="331">
        <f t="shared" si="914"/>
        <v>0</v>
      </c>
      <c r="ID224" s="331">
        <f t="shared" si="915"/>
        <v>0</v>
      </c>
      <c r="IE224" s="331">
        <f t="shared" si="916"/>
        <v>0</v>
      </c>
      <c r="IF224" s="331">
        <f t="shared" si="917"/>
        <v>0</v>
      </c>
      <c r="IG224" s="331">
        <f t="shared" si="918"/>
        <v>0</v>
      </c>
      <c r="IH224" s="331">
        <f t="shared" si="919"/>
        <v>0</v>
      </c>
      <c r="II224" s="331">
        <f t="shared" si="920"/>
        <v>0</v>
      </c>
      <c r="IJ224" s="331">
        <f t="shared" si="921"/>
        <v>0</v>
      </c>
      <c r="IK224" s="329"/>
    </row>
    <row r="225" spans="2:245" x14ac:dyDescent="0.3">
      <c r="B225" s="325">
        <f t="shared" si="706"/>
        <v>0</v>
      </c>
      <c r="C225" s="325">
        <v>127</v>
      </c>
      <c r="D225" s="330" t="e">
        <f t="shared" si="707"/>
        <v>#N/A</v>
      </c>
      <c r="E225" s="330" t="e">
        <f t="shared" si="708"/>
        <v>#N/A</v>
      </c>
      <c r="F225" s="330" t="e">
        <f t="shared" si="709"/>
        <v>#N/A</v>
      </c>
      <c r="G225" s="386" t="e">
        <f t="shared" si="537"/>
        <v>#N/A</v>
      </c>
      <c r="H225" s="386" t="e">
        <f t="shared" si="710"/>
        <v>#N/A</v>
      </c>
      <c r="I225" s="330"/>
      <c r="J225" s="331">
        <f t="shared" si="754"/>
        <v>0</v>
      </c>
      <c r="K225" s="325" t="e">
        <f t="shared" si="755"/>
        <v>#N/A</v>
      </c>
      <c r="L225" s="325">
        <f t="shared" si="756"/>
        <v>0</v>
      </c>
      <c r="M225" s="325">
        <f t="shared" si="757"/>
        <v>1</v>
      </c>
      <c r="N225" s="334">
        <f t="shared" si="711"/>
        <v>3225.7999999999997</v>
      </c>
      <c r="O225" s="325">
        <f t="shared" si="758"/>
        <v>0</v>
      </c>
      <c r="P225" s="325">
        <f t="shared" si="759"/>
        <v>0</v>
      </c>
      <c r="Q225" s="325">
        <f t="shared" si="760"/>
        <v>0</v>
      </c>
      <c r="R225" s="325">
        <f t="shared" si="761"/>
        <v>0</v>
      </c>
      <c r="S225" s="325">
        <f t="shared" si="762"/>
        <v>0</v>
      </c>
      <c r="T225" s="331">
        <f t="shared" si="763"/>
        <v>0</v>
      </c>
      <c r="U225" s="331">
        <f t="shared" si="764"/>
        <v>0</v>
      </c>
      <c r="V225" s="331">
        <f t="shared" si="765"/>
        <v>0</v>
      </c>
      <c r="W225" s="331">
        <f t="shared" si="766"/>
        <v>0</v>
      </c>
      <c r="X225" s="331">
        <f t="shared" si="767"/>
        <v>0</v>
      </c>
      <c r="Y225" s="331">
        <f t="shared" si="768"/>
        <v>0</v>
      </c>
      <c r="Z225" s="331">
        <f t="shared" si="769"/>
        <v>0</v>
      </c>
      <c r="AA225" s="331">
        <f t="shared" si="770"/>
        <v>0</v>
      </c>
      <c r="AB225" s="331">
        <f t="shared" si="771"/>
        <v>0</v>
      </c>
      <c r="AC225" s="331">
        <f t="shared" si="772"/>
        <v>0</v>
      </c>
      <c r="AD225" s="331">
        <f t="shared" si="773"/>
        <v>0</v>
      </c>
      <c r="AE225" s="331">
        <f t="shared" si="774"/>
        <v>0</v>
      </c>
      <c r="AF225" s="331">
        <f t="shared" si="775"/>
        <v>0</v>
      </c>
      <c r="AG225" s="331">
        <f t="shared" si="776"/>
        <v>0</v>
      </c>
      <c r="AH225" s="331">
        <f t="shared" si="777"/>
        <v>0</v>
      </c>
      <c r="AI225" s="329"/>
      <c r="AJ225" s="325"/>
      <c r="AK225" s="325">
        <f t="shared" si="712"/>
        <v>0</v>
      </c>
      <c r="AL225" s="325">
        <v>127</v>
      </c>
      <c r="AM225" s="330" t="e">
        <f t="shared" si="713"/>
        <v>#N/A</v>
      </c>
      <c r="AN225" s="330" t="e">
        <f t="shared" si="714"/>
        <v>#N/A</v>
      </c>
      <c r="AO225" s="330" t="e">
        <f t="shared" si="715"/>
        <v>#N/A</v>
      </c>
      <c r="AP225" s="330" t="e">
        <f t="shared" si="716"/>
        <v>#N/A</v>
      </c>
      <c r="AQ225" s="330" t="e">
        <f t="shared" si="717"/>
        <v>#N/A</v>
      </c>
      <c r="AR225" s="330"/>
      <c r="AS225" s="331">
        <f t="shared" si="778"/>
        <v>0</v>
      </c>
      <c r="AT225" s="325" t="e">
        <f t="shared" si="779"/>
        <v>#N/A</v>
      </c>
      <c r="AU225" s="325">
        <f t="shared" si="780"/>
        <v>0</v>
      </c>
      <c r="AV225" s="325">
        <f t="shared" si="781"/>
        <v>1</v>
      </c>
      <c r="AW225" s="334">
        <f t="shared" si="718"/>
        <v>3225.7999999999997</v>
      </c>
      <c r="AX225" s="325">
        <f t="shared" si="782"/>
        <v>0</v>
      </c>
      <c r="AY225" s="325">
        <f t="shared" si="783"/>
        <v>0</v>
      </c>
      <c r="AZ225" s="325">
        <f t="shared" si="784"/>
        <v>0</v>
      </c>
      <c r="BA225" s="325">
        <f t="shared" si="785"/>
        <v>0</v>
      </c>
      <c r="BB225" s="325">
        <f t="shared" si="786"/>
        <v>0</v>
      </c>
      <c r="BC225" s="331">
        <f t="shared" si="787"/>
        <v>0</v>
      </c>
      <c r="BD225" s="331">
        <f t="shared" si="788"/>
        <v>0</v>
      </c>
      <c r="BE225" s="331">
        <f t="shared" si="789"/>
        <v>0</v>
      </c>
      <c r="BF225" s="331">
        <f t="shared" si="790"/>
        <v>0</v>
      </c>
      <c r="BG225" s="331">
        <f t="shared" si="791"/>
        <v>0</v>
      </c>
      <c r="BH225" s="331">
        <f t="shared" si="792"/>
        <v>0</v>
      </c>
      <c r="BI225" s="331">
        <f t="shared" si="793"/>
        <v>0</v>
      </c>
      <c r="BJ225" s="331">
        <f t="shared" si="794"/>
        <v>0</v>
      </c>
      <c r="BK225" s="331">
        <f t="shared" si="795"/>
        <v>0</v>
      </c>
      <c r="BL225" s="331">
        <f t="shared" si="796"/>
        <v>0</v>
      </c>
      <c r="BM225" s="331">
        <f t="shared" si="797"/>
        <v>0</v>
      </c>
      <c r="BN225" s="331">
        <f t="shared" si="798"/>
        <v>0</v>
      </c>
      <c r="BO225" s="331">
        <f t="shared" si="799"/>
        <v>0</v>
      </c>
      <c r="BP225" s="331">
        <f t="shared" si="800"/>
        <v>0</v>
      </c>
      <c r="BQ225" s="331">
        <f t="shared" si="801"/>
        <v>0</v>
      </c>
      <c r="BR225" s="329"/>
      <c r="BS225" s="325"/>
      <c r="BT225" s="325">
        <f t="shared" si="719"/>
        <v>0</v>
      </c>
      <c r="BU225" s="325">
        <v>127</v>
      </c>
      <c r="BV225" s="330" t="e">
        <f t="shared" si="720"/>
        <v>#N/A</v>
      </c>
      <c r="BW225" s="330" t="e">
        <f t="shared" si="721"/>
        <v>#N/A</v>
      </c>
      <c r="BX225" s="330" t="e">
        <f t="shared" si="722"/>
        <v>#N/A</v>
      </c>
      <c r="BY225" s="330" t="e">
        <f t="shared" si="723"/>
        <v>#N/A</v>
      </c>
      <c r="BZ225" s="330" t="e">
        <f t="shared" si="724"/>
        <v>#N/A</v>
      </c>
      <c r="CA225" s="330"/>
      <c r="CB225" s="331">
        <f t="shared" si="802"/>
        <v>0</v>
      </c>
      <c r="CC225" s="325" t="e">
        <f t="shared" si="803"/>
        <v>#N/A</v>
      </c>
      <c r="CD225" s="325">
        <f t="shared" si="804"/>
        <v>0</v>
      </c>
      <c r="CE225" s="325">
        <f t="shared" si="805"/>
        <v>1</v>
      </c>
      <c r="CF225" s="334">
        <f t="shared" si="725"/>
        <v>3225.7999999999997</v>
      </c>
      <c r="CG225" s="325">
        <f t="shared" si="806"/>
        <v>0</v>
      </c>
      <c r="CH225" s="325">
        <f t="shared" si="807"/>
        <v>0</v>
      </c>
      <c r="CI225" s="325">
        <f t="shared" si="808"/>
        <v>0</v>
      </c>
      <c r="CJ225" s="325">
        <f t="shared" si="809"/>
        <v>0</v>
      </c>
      <c r="CK225" s="325">
        <f t="shared" si="810"/>
        <v>0</v>
      </c>
      <c r="CL225" s="331">
        <f t="shared" si="811"/>
        <v>0</v>
      </c>
      <c r="CM225" s="331">
        <f t="shared" si="812"/>
        <v>0</v>
      </c>
      <c r="CN225" s="331">
        <f t="shared" si="813"/>
        <v>0</v>
      </c>
      <c r="CO225" s="331">
        <f t="shared" si="814"/>
        <v>0</v>
      </c>
      <c r="CP225" s="331">
        <f t="shared" si="815"/>
        <v>0</v>
      </c>
      <c r="CQ225" s="331">
        <f t="shared" si="816"/>
        <v>0</v>
      </c>
      <c r="CR225" s="331">
        <f t="shared" si="817"/>
        <v>0</v>
      </c>
      <c r="CS225" s="331">
        <f t="shared" si="818"/>
        <v>0</v>
      </c>
      <c r="CT225" s="331">
        <f t="shared" si="819"/>
        <v>0</v>
      </c>
      <c r="CU225" s="331">
        <f t="shared" si="820"/>
        <v>0</v>
      </c>
      <c r="CV225" s="331">
        <f t="shared" si="821"/>
        <v>0</v>
      </c>
      <c r="CW225" s="331">
        <f t="shared" si="822"/>
        <v>0</v>
      </c>
      <c r="CX225" s="331">
        <f t="shared" si="823"/>
        <v>0</v>
      </c>
      <c r="CY225" s="331">
        <f t="shared" si="824"/>
        <v>0</v>
      </c>
      <c r="CZ225" s="331">
        <f t="shared" si="825"/>
        <v>0</v>
      </c>
      <c r="DA225" s="329"/>
      <c r="DB225" s="325"/>
      <c r="DC225" s="325">
        <f t="shared" si="726"/>
        <v>0</v>
      </c>
      <c r="DD225" s="325">
        <v>127</v>
      </c>
      <c r="DE225" s="330" t="e">
        <f t="shared" si="727"/>
        <v>#N/A</v>
      </c>
      <c r="DF225" s="330" t="e">
        <f t="shared" si="728"/>
        <v>#N/A</v>
      </c>
      <c r="DG225" s="330" t="e">
        <f t="shared" si="729"/>
        <v>#N/A</v>
      </c>
      <c r="DH225" s="330" t="e">
        <f t="shared" si="730"/>
        <v>#N/A</v>
      </c>
      <c r="DI225" s="330" t="e">
        <f t="shared" si="731"/>
        <v>#N/A</v>
      </c>
      <c r="DJ225" s="330"/>
      <c r="DK225" s="331">
        <f t="shared" si="826"/>
        <v>0</v>
      </c>
      <c r="DL225" s="325" t="e">
        <f t="shared" si="827"/>
        <v>#N/A</v>
      </c>
      <c r="DM225" s="325">
        <f t="shared" si="828"/>
        <v>0</v>
      </c>
      <c r="DN225" s="325">
        <f t="shared" si="829"/>
        <v>1</v>
      </c>
      <c r="DO225" s="334">
        <f t="shared" si="732"/>
        <v>3225.7999999999997</v>
      </c>
      <c r="DP225" s="325">
        <f t="shared" si="830"/>
        <v>0</v>
      </c>
      <c r="DQ225" s="325">
        <f t="shared" si="831"/>
        <v>0</v>
      </c>
      <c r="DR225" s="325">
        <f t="shared" si="832"/>
        <v>0</v>
      </c>
      <c r="DS225" s="325">
        <f t="shared" si="833"/>
        <v>0</v>
      </c>
      <c r="DT225" s="325">
        <f t="shared" si="834"/>
        <v>0</v>
      </c>
      <c r="DU225" s="331">
        <f t="shared" si="835"/>
        <v>0</v>
      </c>
      <c r="DV225" s="331">
        <f t="shared" si="836"/>
        <v>0</v>
      </c>
      <c r="DW225" s="331">
        <f t="shared" si="837"/>
        <v>0</v>
      </c>
      <c r="DX225" s="331">
        <f t="shared" si="838"/>
        <v>0</v>
      </c>
      <c r="DY225" s="331">
        <f t="shared" si="839"/>
        <v>0</v>
      </c>
      <c r="DZ225" s="331">
        <f t="shared" si="840"/>
        <v>0</v>
      </c>
      <c r="EA225" s="331">
        <f t="shared" si="841"/>
        <v>0</v>
      </c>
      <c r="EB225" s="331">
        <f t="shared" si="842"/>
        <v>0</v>
      </c>
      <c r="EC225" s="331">
        <f t="shared" si="843"/>
        <v>0</v>
      </c>
      <c r="ED225" s="331">
        <f t="shared" si="844"/>
        <v>0</v>
      </c>
      <c r="EE225" s="331">
        <f t="shared" si="845"/>
        <v>0</v>
      </c>
      <c r="EF225" s="331">
        <f t="shared" si="846"/>
        <v>0</v>
      </c>
      <c r="EG225" s="331">
        <f t="shared" si="847"/>
        <v>0</v>
      </c>
      <c r="EH225" s="331">
        <f t="shared" si="848"/>
        <v>0</v>
      </c>
      <c r="EI225" s="331">
        <f t="shared" si="849"/>
        <v>0</v>
      </c>
      <c r="EJ225" s="329"/>
      <c r="EK225" s="325"/>
      <c r="EL225" s="325">
        <f t="shared" si="733"/>
        <v>0</v>
      </c>
      <c r="EM225" s="325">
        <v>127</v>
      </c>
      <c r="EN225" s="330" t="e">
        <f t="shared" si="734"/>
        <v>#N/A</v>
      </c>
      <c r="EO225" s="330" t="e">
        <f t="shared" si="735"/>
        <v>#N/A</v>
      </c>
      <c r="EP225" s="330" t="e">
        <f t="shared" si="736"/>
        <v>#N/A</v>
      </c>
      <c r="EQ225" s="330" t="e">
        <f t="shared" si="737"/>
        <v>#N/A</v>
      </c>
      <c r="ER225" s="330" t="e">
        <f t="shared" si="738"/>
        <v>#N/A</v>
      </c>
      <c r="ES225" s="330"/>
      <c r="ET225" s="331">
        <f t="shared" si="850"/>
        <v>0</v>
      </c>
      <c r="EU225" s="325" t="e">
        <f t="shared" si="851"/>
        <v>#N/A</v>
      </c>
      <c r="EV225" s="325">
        <f t="shared" si="852"/>
        <v>0</v>
      </c>
      <c r="EW225" s="325">
        <f t="shared" si="853"/>
        <v>1</v>
      </c>
      <c r="EX225" s="334">
        <f t="shared" si="739"/>
        <v>3225.7999999999997</v>
      </c>
      <c r="EY225" s="325">
        <f t="shared" si="854"/>
        <v>0</v>
      </c>
      <c r="EZ225" s="325">
        <f t="shared" si="855"/>
        <v>0</v>
      </c>
      <c r="FA225" s="325">
        <f t="shared" si="856"/>
        <v>0</v>
      </c>
      <c r="FB225" s="325">
        <f t="shared" si="857"/>
        <v>0</v>
      </c>
      <c r="FC225" s="325">
        <f t="shared" si="858"/>
        <v>0</v>
      </c>
      <c r="FD225" s="331">
        <f t="shared" si="859"/>
        <v>0</v>
      </c>
      <c r="FE225" s="331">
        <f t="shared" si="860"/>
        <v>0</v>
      </c>
      <c r="FF225" s="331">
        <f t="shared" si="861"/>
        <v>0</v>
      </c>
      <c r="FG225" s="331">
        <f t="shared" si="862"/>
        <v>0</v>
      </c>
      <c r="FH225" s="331">
        <f t="shared" si="863"/>
        <v>0</v>
      </c>
      <c r="FI225" s="331">
        <f t="shared" si="864"/>
        <v>0</v>
      </c>
      <c r="FJ225" s="331">
        <f t="shared" si="865"/>
        <v>0</v>
      </c>
      <c r="FK225" s="331">
        <f t="shared" si="866"/>
        <v>0</v>
      </c>
      <c r="FL225" s="331">
        <f t="shared" si="867"/>
        <v>0</v>
      </c>
      <c r="FM225" s="331">
        <f t="shared" si="868"/>
        <v>0</v>
      </c>
      <c r="FN225" s="331">
        <f t="shared" si="869"/>
        <v>0</v>
      </c>
      <c r="FO225" s="331">
        <f t="shared" si="870"/>
        <v>0</v>
      </c>
      <c r="FP225" s="331">
        <f t="shared" si="871"/>
        <v>0</v>
      </c>
      <c r="FQ225" s="331">
        <f t="shared" si="872"/>
        <v>0</v>
      </c>
      <c r="FR225" s="331">
        <f t="shared" si="873"/>
        <v>0</v>
      </c>
      <c r="FS225" s="329"/>
      <c r="FT225" s="325"/>
      <c r="FU225" s="325">
        <f t="shared" si="740"/>
        <v>0</v>
      </c>
      <c r="FV225" s="325">
        <v>127</v>
      </c>
      <c r="FW225" s="330" t="e">
        <f t="shared" si="741"/>
        <v>#N/A</v>
      </c>
      <c r="FX225" s="330" t="e">
        <f t="shared" si="742"/>
        <v>#N/A</v>
      </c>
      <c r="FY225" s="330" t="e">
        <f t="shared" si="743"/>
        <v>#N/A</v>
      </c>
      <c r="FZ225" s="330" t="e">
        <f t="shared" si="744"/>
        <v>#N/A</v>
      </c>
      <c r="GA225" s="330" t="e">
        <f t="shared" si="745"/>
        <v>#N/A</v>
      </c>
      <c r="GB225" s="330"/>
      <c r="GC225" s="331">
        <f t="shared" si="874"/>
        <v>0</v>
      </c>
      <c r="GD225" s="325" t="e">
        <f t="shared" si="875"/>
        <v>#N/A</v>
      </c>
      <c r="GE225" s="325">
        <f t="shared" si="876"/>
        <v>0</v>
      </c>
      <c r="GF225" s="325">
        <f t="shared" si="877"/>
        <v>1</v>
      </c>
      <c r="GG225" s="334">
        <f t="shared" si="746"/>
        <v>3225.7999999999997</v>
      </c>
      <c r="GH225" s="325">
        <f t="shared" si="878"/>
        <v>0</v>
      </c>
      <c r="GI225" s="325">
        <f t="shared" si="879"/>
        <v>0</v>
      </c>
      <c r="GJ225" s="325">
        <f t="shared" si="880"/>
        <v>0</v>
      </c>
      <c r="GK225" s="325">
        <f t="shared" si="881"/>
        <v>0</v>
      </c>
      <c r="GL225" s="325">
        <f t="shared" si="882"/>
        <v>0</v>
      </c>
      <c r="GM225" s="331">
        <f t="shared" si="883"/>
        <v>0</v>
      </c>
      <c r="GN225" s="331">
        <f t="shared" si="884"/>
        <v>0</v>
      </c>
      <c r="GO225" s="331">
        <f t="shared" si="885"/>
        <v>0</v>
      </c>
      <c r="GP225" s="331">
        <f t="shared" si="886"/>
        <v>0</v>
      </c>
      <c r="GQ225" s="331">
        <f t="shared" si="887"/>
        <v>0</v>
      </c>
      <c r="GR225" s="331">
        <f t="shared" si="888"/>
        <v>0</v>
      </c>
      <c r="GS225" s="331">
        <f t="shared" si="889"/>
        <v>0</v>
      </c>
      <c r="GT225" s="331">
        <f t="shared" si="890"/>
        <v>0</v>
      </c>
      <c r="GU225" s="331">
        <f t="shared" si="891"/>
        <v>0</v>
      </c>
      <c r="GV225" s="331">
        <f t="shared" si="892"/>
        <v>0</v>
      </c>
      <c r="GW225" s="331">
        <f t="shared" si="893"/>
        <v>0</v>
      </c>
      <c r="GX225" s="331">
        <f t="shared" si="894"/>
        <v>0</v>
      </c>
      <c r="GY225" s="331">
        <f t="shared" si="895"/>
        <v>0</v>
      </c>
      <c r="GZ225" s="331">
        <f t="shared" si="896"/>
        <v>0</v>
      </c>
      <c r="HA225" s="331">
        <f t="shared" si="897"/>
        <v>0</v>
      </c>
      <c r="HB225" s="329"/>
      <c r="HC225" s="325"/>
      <c r="HD225" s="325">
        <f t="shared" si="747"/>
        <v>0</v>
      </c>
      <c r="HE225" s="325">
        <v>127</v>
      </c>
      <c r="HF225" s="330" t="e">
        <f t="shared" si="748"/>
        <v>#N/A</v>
      </c>
      <c r="HG225" s="330" t="e">
        <f t="shared" si="749"/>
        <v>#N/A</v>
      </c>
      <c r="HH225" s="330" t="e">
        <f t="shared" si="750"/>
        <v>#N/A</v>
      </c>
      <c r="HI225" s="330" t="e">
        <f t="shared" si="751"/>
        <v>#N/A</v>
      </c>
      <c r="HJ225" s="330" t="e">
        <f t="shared" si="752"/>
        <v>#N/A</v>
      </c>
      <c r="HK225" s="330"/>
      <c r="HL225" s="331">
        <f t="shared" si="898"/>
        <v>0</v>
      </c>
      <c r="HM225" s="325" t="e">
        <f t="shared" si="899"/>
        <v>#N/A</v>
      </c>
      <c r="HN225" s="325">
        <f t="shared" si="900"/>
        <v>0</v>
      </c>
      <c r="HO225" s="325">
        <f t="shared" si="901"/>
        <v>1</v>
      </c>
      <c r="HP225" s="334">
        <f t="shared" si="753"/>
        <v>3225.7999999999997</v>
      </c>
      <c r="HQ225" s="325">
        <f t="shared" si="902"/>
        <v>0</v>
      </c>
      <c r="HR225" s="325">
        <f t="shared" si="903"/>
        <v>0</v>
      </c>
      <c r="HS225" s="325">
        <f t="shared" si="904"/>
        <v>0</v>
      </c>
      <c r="HT225" s="325">
        <f t="shared" si="905"/>
        <v>0</v>
      </c>
      <c r="HU225" s="325">
        <f t="shared" si="906"/>
        <v>0</v>
      </c>
      <c r="HV225" s="331">
        <f t="shared" si="907"/>
        <v>0</v>
      </c>
      <c r="HW225" s="331">
        <f t="shared" si="908"/>
        <v>0</v>
      </c>
      <c r="HX225" s="331">
        <f t="shared" si="909"/>
        <v>0</v>
      </c>
      <c r="HY225" s="331">
        <f t="shared" si="910"/>
        <v>0</v>
      </c>
      <c r="HZ225" s="331">
        <f t="shared" si="911"/>
        <v>0</v>
      </c>
      <c r="IA225" s="331">
        <f t="shared" si="912"/>
        <v>0</v>
      </c>
      <c r="IB225" s="331">
        <f t="shared" si="913"/>
        <v>0</v>
      </c>
      <c r="IC225" s="331">
        <f t="shared" si="914"/>
        <v>0</v>
      </c>
      <c r="ID225" s="331">
        <f t="shared" si="915"/>
        <v>0</v>
      </c>
      <c r="IE225" s="331">
        <f t="shared" si="916"/>
        <v>0</v>
      </c>
      <c r="IF225" s="331">
        <f t="shared" si="917"/>
        <v>0</v>
      </c>
      <c r="IG225" s="331">
        <f t="shared" si="918"/>
        <v>0</v>
      </c>
      <c r="IH225" s="331">
        <f t="shared" si="919"/>
        <v>0</v>
      </c>
      <c r="II225" s="331">
        <f t="shared" si="920"/>
        <v>0</v>
      </c>
      <c r="IJ225" s="331">
        <f t="shared" si="921"/>
        <v>0</v>
      </c>
      <c r="IK225" s="329"/>
    </row>
    <row r="226" spans="2:245" x14ac:dyDescent="0.3">
      <c r="B226" s="325">
        <f t="shared" ref="B226:B238" si="922">IF(C226=O226,1,IF(C226=P226,2,IF(C226=Q226,3,IF(C226=R226,4,IF(C226=S226,5,0)))))</f>
        <v>0</v>
      </c>
      <c r="C226" s="325">
        <v>128</v>
      </c>
      <c r="D226" s="330" t="e">
        <f t="shared" ref="D226:D238" si="923">IF(B226=1,T226,IF(B226=2,W226,IF(B226=3,Z226,IF(B226=4,AC226,IF(B226=5,AF226,NA())))))</f>
        <v>#N/A</v>
      </c>
      <c r="E226" s="330" t="e">
        <f t="shared" ref="E226:E238" si="924">IF(B226=1,U226,IF(B226=2,X226,IF(B226=3,AA226,IF(B226=4,AD226,IF(B226=5,AG226,NA())))))</f>
        <v>#N/A</v>
      </c>
      <c r="F226" s="330" t="e">
        <f t="shared" ref="F226:F238" si="925">IF(B226=1,V226,IF(B226=2,Y226,IF(B226=3,AB226,IF(B226=4,AE226,IF(B226=5,AH226,NA())))))</f>
        <v>#N/A</v>
      </c>
      <c r="G226" s="386" t="e">
        <f t="shared" si="537"/>
        <v>#N/A</v>
      </c>
      <c r="H226" s="386" t="e">
        <f t="shared" ref="H226:H238" si="926">-G226</f>
        <v>#N/A</v>
      </c>
      <c r="I226" s="330"/>
      <c r="J226" s="331">
        <f t="shared" si="754"/>
        <v>0</v>
      </c>
      <c r="K226" s="325" t="e">
        <f t="shared" si="755"/>
        <v>#N/A</v>
      </c>
      <c r="L226" s="325">
        <f t="shared" si="756"/>
        <v>0</v>
      </c>
      <c r="M226" s="325">
        <f t="shared" si="757"/>
        <v>1</v>
      </c>
      <c r="N226" s="334">
        <f t="shared" ref="N226:N238" si="927">C226*25.4</f>
        <v>3251.2</v>
      </c>
      <c r="O226" s="325">
        <f t="shared" si="758"/>
        <v>0</v>
      </c>
      <c r="P226" s="325">
        <f t="shared" si="759"/>
        <v>0</v>
      </c>
      <c r="Q226" s="325">
        <f t="shared" si="760"/>
        <v>0</v>
      </c>
      <c r="R226" s="325">
        <f t="shared" si="761"/>
        <v>0</v>
      </c>
      <c r="S226" s="325">
        <f t="shared" si="762"/>
        <v>0</v>
      </c>
      <c r="T226" s="331">
        <f t="shared" si="763"/>
        <v>0</v>
      </c>
      <c r="U226" s="331">
        <f t="shared" si="764"/>
        <v>0</v>
      </c>
      <c r="V226" s="331">
        <f t="shared" si="765"/>
        <v>0</v>
      </c>
      <c r="W226" s="331">
        <f t="shared" si="766"/>
        <v>0</v>
      </c>
      <c r="X226" s="331">
        <f t="shared" si="767"/>
        <v>0</v>
      </c>
      <c r="Y226" s="331">
        <f t="shared" si="768"/>
        <v>0</v>
      </c>
      <c r="Z226" s="331">
        <f t="shared" si="769"/>
        <v>0</v>
      </c>
      <c r="AA226" s="331">
        <f t="shared" si="770"/>
        <v>0</v>
      </c>
      <c r="AB226" s="331">
        <f t="shared" si="771"/>
        <v>0</v>
      </c>
      <c r="AC226" s="331">
        <f t="shared" si="772"/>
        <v>0</v>
      </c>
      <c r="AD226" s="331">
        <f t="shared" si="773"/>
        <v>0</v>
      </c>
      <c r="AE226" s="331">
        <f t="shared" si="774"/>
        <v>0</v>
      </c>
      <c r="AF226" s="331">
        <f t="shared" si="775"/>
        <v>0</v>
      </c>
      <c r="AG226" s="331">
        <f t="shared" si="776"/>
        <v>0</v>
      </c>
      <c r="AH226" s="331">
        <f t="shared" si="777"/>
        <v>0</v>
      </c>
      <c r="AI226" s="329"/>
      <c r="AJ226" s="325"/>
      <c r="AK226" s="325">
        <f t="shared" ref="AK226:AK238" si="928">IF(AL226=AX226,1,IF(AL226=AY226,2,IF(AL226=AZ226,3,IF(AL226=BA226,4,IF(AL226=BB226,5,0)))))</f>
        <v>0</v>
      </c>
      <c r="AL226" s="325">
        <v>128</v>
      </c>
      <c r="AM226" s="330" t="e">
        <f t="shared" ref="AM226:AM238" si="929">IF(AK226=1,BC226,IF(AK226=2,BF226,IF(AK226=3,BI226,IF(AK226=4,BL226,IF(AK226=5,BO226,NA())))))</f>
        <v>#N/A</v>
      </c>
      <c r="AN226" s="330" t="e">
        <f t="shared" ref="AN226:AN238" si="930">IF(AK226=1,BD226,IF(AK226=2,BG226,IF(AK226=3,BJ226,IF(AK226=4,BM226,IF(AK226=5,BP226,NA())))))</f>
        <v>#N/A</v>
      </c>
      <c r="AO226" s="330" t="e">
        <f t="shared" ref="AO226:AO238" si="931">IF(AK226=1,BE226,IF(AK226=2,BH226,IF(AK226=3,BK226,IF(AK226=4,BN226,IF(AK226=5,BQ226,NA())))))</f>
        <v>#N/A</v>
      </c>
      <c r="AP226" s="330" t="e">
        <f t="shared" ref="AP226:AP238" si="932">(AT226+AU226*AW226/AV226)/1000/25.4</f>
        <v>#N/A</v>
      </c>
      <c r="AQ226" s="330" t="e">
        <f t="shared" ref="AQ226:AQ238" si="933">-AP226</f>
        <v>#N/A</v>
      </c>
      <c r="AR226" s="330"/>
      <c r="AS226" s="331">
        <f t="shared" si="778"/>
        <v>0</v>
      </c>
      <c r="AT226" s="325" t="e">
        <f t="shared" si="779"/>
        <v>#N/A</v>
      </c>
      <c r="AU226" s="325">
        <f t="shared" si="780"/>
        <v>0</v>
      </c>
      <c r="AV226" s="325">
        <f t="shared" si="781"/>
        <v>1</v>
      </c>
      <c r="AW226" s="334">
        <f t="shared" ref="AW226:AW238" si="934">AL226*25.4</f>
        <v>3251.2</v>
      </c>
      <c r="AX226" s="325">
        <f t="shared" si="782"/>
        <v>0</v>
      </c>
      <c r="AY226" s="325">
        <f t="shared" si="783"/>
        <v>0</v>
      </c>
      <c r="AZ226" s="325">
        <f t="shared" si="784"/>
        <v>0</v>
      </c>
      <c r="BA226" s="325">
        <f t="shared" si="785"/>
        <v>0</v>
      </c>
      <c r="BB226" s="325">
        <f t="shared" si="786"/>
        <v>0</v>
      </c>
      <c r="BC226" s="331">
        <f t="shared" si="787"/>
        <v>0</v>
      </c>
      <c r="BD226" s="331">
        <f t="shared" si="788"/>
        <v>0</v>
      </c>
      <c r="BE226" s="331">
        <f t="shared" si="789"/>
        <v>0</v>
      </c>
      <c r="BF226" s="331">
        <f t="shared" si="790"/>
        <v>0</v>
      </c>
      <c r="BG226" s="331">
        <f t="shared" si="791"/>
        <v>0</v>
      </c>
      <c r="BH226" s="331">
        <f t="shared" si="792"/>
        <v>0</v>
      </c>
      <c r="BI226" s="331">
        <f t="shared" si="793"/>
        <v>0</v>
      </c>
      <c r="BJ226" s="331">
        <f t="shared" si="794"/>
        <v>0</v>
      </c>
      <c r="BK226" s="331">
        <f t="shared" si="795"/>
        <v>0</v>
      </c>
      <c r="BL226" s="331">
        <f t="shared" si="796"/>
        <v>0</v>
      </c>
      <c r="BM226" s="331">
        <f t="shared" si="797"/>
        <v>0</v>
      </c>
      <c r="BN226" s="331">
        <f t="shared" si="798"/>
        <v>0</v>
      </c>
      <c r="BO226" s="331">
        <f t="shared" si="799"/>
        <v>0</v>
      </c>
      <c r="BP226" s="331">
        <f t="shared" si="800"/>
        <v>0</v>
      </c>
      <c r="BQ226" s="331">
        <f t="shared" si="801"/>
        <v>0</v>
      </c>
      <c r="BR226" s="329"/>
      <c r="BS226" s="325"/>
      <c r="BT226" s="325">
        <f t="shared" ref="BT226:BT238" si="935">IF(BU226=CG226,1,IF(BU226=CH226,2,IF(BU226=CI226,3,IF(BU226=CJ226,4,IF(BU226=CK226,5,0)))))</f>
        <v>0</v>
      </c>
      <c r="BU226" s="325">
        <v>128</v>
      </c>
      <c r="BV226" s="330" t="e">
        <f t="shared" ref="BV226:BV238" si="936">IF(BT226=1,CL226,IF(BT226=2,CO226,IF(BT226=3,CR226,IF(BT226=4,CU226,IF(BT226=5,CX226,NA())))))</f>
        <v>#N/A</v>
      </c>
      <c r="BW226" s="330" t="e">
        <f t="shared" ref="BW226:BW238" si="937">IF(BT226=1,CM226,IF(BT226=2,CP226,IF(BT226=3,CS226,IF(BT226=4,CV226,IF(BT226=5,CY226,NA())))))</f>
        <v>#N/A</v>
      </c>
      <c r="BX226" s="330" t="e">
        <f t="shared" ref="BX226:BX238" si="938">IF(BT226=1,CN226,IF(BT226=2,CQ226,IF(BT226=3,CT226,IF(BT226=4,CW226,IF(BT226=5,CZ226,NA())))))</f>
        <v>#N/A</v>
      </c>
      <c r="BY226" s="330" t="e">
        <f t="shared" ref="BY226:BY238" si="939">(CC226+CD226*CF226/CE226)/1000/25.4</f>
        <v>#N/A</v>
      </c>
      <c r="BZ226" s="330" t="e">
        <f t="shared" ref="BZ226:BZ238" si="940">-BY226</f>
        <v>#N/A</v>
      </c>
      <c r="CA226" s="330"/>
      <c r="CB226" s="331">
        <f t="shared" si="802"/>
        <v>0</v>
      </c>
      <c r="CC226" s="325" t="e">
        <f t="shared" si="803"/>
        <v>#N/A</v>
      </c>
      <c r="CD226" s="325">
        <f t="shared" si="804"/>
        <v>0</v>
      </c>
      <c r="CE226" s="325">
        <f t="shared" si="805"/>
        <v>1</v>
      </c>
      <c r="CF226" s="334">
        <f t="shared" ref="CF226:CF238" si="941">BU226*25.4</f>
        <v>3251.2</v>
      </c>
      <c r="CG226" s="325">
        <f t="shared" si="806"/>
        <v>0</v>
      </c>
      <c r="CH226" s="325">
        <f t="shared" si="807"/>
        <v>0</v>
      </c>
      <c r="CI226" s="325">
        <f t="shared" si="808"/>
        <v>0</v>
      </c>
      <c r="CJ226" s="325">
        <f t="shared" si="809"/>
        <v>0</v>
      </c>
      <c r="CK226" s="325">
        <f t="shared" si="810"/>
        <v>0</v>
      </c>
      <c r="CL226" s="331">
        <f t="shared" si="811"/>
        <v>0</v>
      </c>
      <c r="CM226" s="331">
        <f t="shared" si="812"/>
        <v>0</v>
      </c>
      <c r="CN226" s="331">
        <f t="shared" si="813"/>
        <v>0</v>
      </c>
      <c r="CO226" s="331">
        <f t="shared" si="814"/>
        <v>0</v>
      </c>
      <c r="CP226" s="331">
        <f t="shared" si="815"/>
        <v>0</v>
      </c>
      <c r="CQ226" s="331">
        <f t="shared" si="816"/>
        <v>0</v>
      </c>
      <c r="CR226" s="331">
        <f t="shared" si="817"/>
        <v>0</v>
      </c>
      <c r="CS226" s="331">
        <f t="shared" si="818"/>
        <v>0</v>
      </c>
      <c r="CT226" s="331">
        <f t="shared" si="819"/>
        <v>0</v>
      </c>
      <c r="CU226" s="331">
        <f t="shared" si="820"/>
        <v>0</v>
      </c>
      <c r="CV226" s="331">
        <f t="shared" si="821"/>
        <v>0</v>
      </c>
      <c r="CW226" s="331">
        <f t="shared" si="822"/>
        <v>0</v>
      </c>
      <c r="CX226" s="331">
        <f t="shared" si="823"/>
        <v>0</v>
      </c>
      <c r="CY226" s="331">
        <f t="shared" si="824"/>
        <v>0</v>
      </c>
      <c r="CZ226" s="331">
        <f t="shared" si="825"/>
        <v>0</v>
      </c>
      <c r="DA226" s="329"/>
      <c r="DB226" s="325"/>
      <c r="DC226" s="325">
        <f t="shared" ref="DC226:DC238" si="942">IF(DD226=DP226,1,IF(DD226=DQ226,2,IF(DD226=DR226,3,IF(DD226=DS226,4,IF(DD226=DT226,5,0)))))</f>
        <v>0</v>
      </c>
      <c r="DD226" s="325">
        <v>128</v>
      </c>
      <c r="DE226" s="330" t="e">
        <f t="shared" ref="DE226:DE238" si="943">IF(DC226=1,DU226,IF(DC226=2,DX226,IF(DC226=3,EA226,IF(DC226=4,ED226,IF(DC226=5,EG226,NA())))))</f>
        <v>#N/A</v>
      </c>
      <c r="DF226" s="330" t="e">
        <f t="shared" ref="DF226:DF238" si="944">IF(DC226=1,DV226,IF(DC226=2,DY226,IF(DC226=3,EB226,IF(DC226=4,EE226,IF(DC226=5,EH226,NA())))))</f>
        <v>#N/A</v>
      </c>
      <c r="DG226" s="330" t="e">
        <f t="shared" ref="DG226:DG238" si="945">IF(DC226=1,DW226,IF(DC226=2,DZ226,IF(DC226=3,EC226,IF(DC226=4,EF226,IF(DC226=5,EI226,NA())))))</f>
        <v>#N/A</v>
      </c>
      <c r="DH226" s="330" t="e">
        <f t="shared" ref="DH226:DH238" si="946">(DL226+DM226*DO226/DN226)/1000/25.4</f>
        <v>#N/A</v>
      </c>
      <c r="DI226" s="330" t="e">
        <f t="shared" ref="DI226:DI238" si="947">-DH226</f>
        <v>#N/A</v>
      </c>
      <c r="DJ226" s="330"/>
      <c r="DK226" s="331">
        <f t="shared" si="826"/>
        <v>0</v>
      </c>
      <c r="DL226" s="325" t="e">
        <f t="shared" si="827"/>
        <v>#N/A</v>
      </c>
      <c r="DM226" s="325">
        <f t="shared" si="828"/>
        <v>0</v>
      </c>
      <c r="DN226" s="325">
        <f t="shared" si="829"/>
        <v>1</v>
      </c>
      <c r="DO226" s="334">
        <f t="shared" ref="DO226:DO238" si="948">DD226*25.4</f>
        <v>3251.2</v>
      </c>
      <c r="DP226" s="325">
        <f t="shared" si="830"/>
        <v>0</v>
      </c>
      <c r="DQ226" s="325">
        <f t="shared" si="831"/>
        <v>0</v>
      </c>
      <c r="DR226" s="325">
        <f t="shared" si="832"/>
        <v>0</v>
      </c>
      <c r="DS226" s="325">
        <f t="shared" si="833"/>
        <v>0</v>
      </c>
      <c r="DT226" s="325">
        <f t="shared" si="834"/>
        <v>0</v>
      </c>
      <c r="DU226" s="331">
        <f t="shared" si="835"/>
        <v>0</v>
      </c>
      <c r="DV226" s="331">
        <f t="shared" si="836"/>
        <v>0</v>
      </c>
      <c r="DW226" s="331">
        <f t="shared" si="837"/>
        <v>0</v>
      </c>
      <c r="DX226" s="331">
        <f t="shared" si="838"/>
        <v>0</v>
      </c>
      <c r="DY226" s="331">
        <f t="shared" si="839"/>
        <v>0</v>
      </c>
      <c r="DZ226" s="331">
        <f t="shared" si="840"/>
        <v>0</v>
      </c>
      <c r="EA226" s="331">
        <f t="shared" si="841"/>
        <v>0</v>
      </c>
      <c r="EB226" s="331">
        <f t="shared" si="842"/>
        <v>0</v>
      </c>
      <c r="EC226" s="331">
        <f t="shared" si="843"/>
        <v>0</v>
      </c>
      <c r="ED226" s="331">
        <f t="shared" si="844"/>
        <v>0</v>
      </c>
      <c r="EE226" s="331">
        <f t="shared" si="845"/>
        <v>0</v>
      </c>
      <c r="EF226" s="331">
        <f t="shared" si="846"/>
        <v>0</v>
      </c>
      <c r="EG226" s="331">
        <f t="shared" si="847"/>
        <v>0</v>
      </c>
      <c r="EH226" s="331">
        <f t="shared" si="848"/>
        <v>0</v>
      </c>
      <c r="EI226" s="331">
        <f t="shared" si="849"/>
        <v>0</v>
      </c>
      <c r="EJ226" s="329"/>
      <c r="EK226" s="325"/>
      <c r="EL226" s="325">
        <f t="shared" ref="EL226:EL238" si="949">IF(EM226=EY226,1,IF(EM226=EZ226,2,IF(EM226=FA226,3,IF(EM226=FB226,4,IF(EM226=FC226,5,0)))))</f>
        <v>0</v>
      </c>
      <c r="EM226" s="325">
        <v>128</v>
      </c>
      <c r="EN226" s="330" t="e">
        <f t="shared" ref="EN226:EN238" si="950">IF(EL226=1,FD226,IF(EL226=2,FG226,IF(EL226=3,FJ226,IF(EL226=4,FM226,IF(EL226=5,FP226,NA())))))</f>
        <v>#N/A</v>
      </c>
      <c r="EO226" s="330" t="e">
        <f t="shared" ref="EO226:EO238" si="951">IF(EL226=1,FE226,IF(EL226=2,FH226,IF(EL226=3,FK226,IF(EL226=4,FN226,IF(EL226=5,FQ226,NA())))))</f>
        <v>#N/A</v>
      </c>
      <c r="EP226" s="330" t="e">
        <f t="shared" ref="EP226:EP238" si="952">IF(EL226=1,FF226,IF(EL226=2,FI226,IF(EL226=3,FL226,IF(EL226=4,FO226,IF(EL226=5,FR226,NA())))))</f>
        <v>#N/A</v>
      </c>
      <c r="EQ226" s="330" t="e">
        <f t="shared" ref="EQ226:EQ238" si="953">(EU226+EV226*EX226/EW226)/1000/25.4</f>
        <v>#N/A</v>
      </c>
      <c r="ER226" s="330" t="e">
        <f t="shared" ref="ER226:ER238" si="954">-EQ226</f>
        <v>#N/A</v>
      </c>
      <c r="ES226" s="330"/>
      <c r="ET226" s="331">
        <f t="shared" si="850"/>
        <v>0</v>
      </c>
      <c r="EU226" s="325" t="e">
        <f t="shared" si="851"/>
        <v>#N/A</v>
      </c>
      <c r="EV226" s="325">
        <f t="shared" si="852"/>
        <v>0</v>
      </c>
      <c r="EW226" s="325">
        <f t="shared" si="853"/>
        <v>1</v>
      </c>
      <c r="EX226" s="334">
        <f t="shared" ref="EX226:EX238" si="955">EM226*25.4</f>
        <v>3251.2</v>
      </c>
      <c r="EY226" s="325">
        <f t="shared" si="854"/>
        <v>0</v>
      </c>
      <c r="EZ226" s="325">
        <f t="shared" si="855"/>
        <v>0</v>
      </c>
      <c r="FA226" s="325">
        <f t="shared" si="856"/>
        <v>0</v>
      </c>
      <c r="FB226" s="325">
        <f t="shared" si="857"/>
        <v>0</v>
      </c>
      <c r="FC226" s="325">
        <f t="shared" si="858"/>
        <v>0</v>
      </c>
      <c r="FD226" s="331">
        <f t="shared" si="859"/>
        <v>0</v>
      </c>
      <c r="FE226" s="331">
        <f t="shared" si="860"/>
        <v>0</v>
      </c>
      <c r="FF226" s="331">
        <f t="shared" si="861"/>
        <v>0</v>
      </c>
      <c r="FG226" s="331">
        <f t="shared" si="862"/>
        <v>0</v>
      </c>
      <c r="FH226" s="331">
        <f t="shared" si="863"/>
        <v>0</v>
      </c>
      <c r="FI226" s="331">
        <f t="shared" si="864"/>
        <v>0</v>
      </c>
      <c r="FJ226" s="331">
        <f t="shared" si="865"/>
        <v>0</v>
      </c>
      <c r="FK226" s="331">
        <f t="shared" si="866"/>
        <v>0</v>
      </c>
      <c r="FL226" s="331">
        <f t="shared" si="867"/>
        <v>0</v>
      </c>
      <c r="FM226" s="331">
        <f t="shared" si="868"/>
        <v>0</v>
      </c>
      <c r="FN226" s="331">
        <f t="shared" si="869"/>
        <v>0</v>
      </c>
      <c r="FO226" s="331">
        <f t="shared" si="870"/>
        <v>0</v>
      </c>
      <c r="FP226" s="331">
        <f t="shared" si="871"/>
        <v>0</v>
      </c>
      <c r="FQ226" s="331">
        <f t="shared" si="872"/>
        <v>0</v>
      </c>
      <c r="FR226" s="331">
        <f t="shared" si="873"/>
        <v>0</v>
      </c>
      <c r="FS226" s="329"/>
      <c r="FT226" s="325"/>
      <c r="FU226" s="325">
        <f t="shared" ref="FU226:FU238" si="956">IF(FV226=GH226,1,IF(FV226=GI226,2,IF(FV226=GJ226,3,IF(FV226=GK226,4,IF(FV226=GL226,5,0)))))</f>
        <v>0</v>
      </c>
      <c r="FV226" s="325">
        <v>128</v>
      </c>
      <c r="FW226" s="330" t="e">
        <f t="shared" ref="FW226:FW238" si="957">IF(FU226=1,GM226,IF(FU226=2,GP226,IF(FU226=3,GS226,IF(FU226=4,GV226,IF(FU226=5,GY226,NA())))))</f>
        <v>#N/A</v>
      </c>
      <c r="FX226" s="330" t="e">
        <f t="shared" ref="FX226:FX238" si="958">IF(FU226=1,GN226,IF(FU226=2,GQ226,IF(FU226=3,GT226,IF(FU226=4,GW226,IF(FU226=5,GZ226,NA())))))</f>
        <v>#N/A</v>
      </c>
      <c r="FY226" s="330" t="e">
        <f t="shared" ref="FY226:FY238" si="959">IF(FU226=1,GO226,IF(FU226=2,GR226,IF(FU226=3,GU226,IF(FU226=4,GX226,IF(FU226=5,HA226,NA())))))</f>
        <v>#N/A</v>
      </c>
      <c r="FZ226" s="330" t="e">
        <f t="shared" ref="FZ226:FZ238" si="960">(GD226+GE226*GG226/GF226)/1000/25.4</f>
        <v>#N/A</v>
      </c>
      <c r="GA226" s="330" t="e">
        <f t="shared" ref="GA226:GA238" si="961">-FZ226</f>
        <v>#N/A</v>
      </c>
      <c r="GB226" s="330"/>
      <c r="GC226" s="331">
        <f t="shared" si="874"/>
        <v>0</v>
      </c>
      <c r="GD226" s="325" t="e">
        <f t="shared" si="875"/>
        <v>#N/A</v>
      </c>
      <c r="GE226" s="325">
        <f t="shared" si="876"/>
        <v>0</v>
      </c>
      <c r="GF226" s="325">
        <f t="shared" si="877"/>
        <v>1</v>
      </c>
      <c r="GG226" s="334">
        <f t="shared" ref="GG226:GG238" si="962">FV226*25.4</f>
        <v>3251.2</v>
      </c>
      <c r="GH226" s="325">
        <f t="shared" si="878"/>
        <v>0</v>
      </c>
      <c r="GI226" s="325">
        <f t="shared" si="879"/>
        <v>0</v>
      </c>
      <c r="GJ226" s="325">
        <f t="shared" si="880"/>
        <v>0</v>
      </c>
      <c r="GK226" s="325">
        <f t="shared" si="881"/>
        <v>0</v>
      </c>
      <c r="GL226" s="325">
        <f t="shared" si="882"/>
        <v>0</v>
      </c>
      <c r="GM226" s="331">
        <f t="shared" si="883"/>
        <v>0</v>
      </c>
      <c r="GN226" s="331">
        <f t="shared" si="884"/>
        <v>0</v>
      </c>
      <c r="GO226" s="331">
        <f t="shared" si="885"/>
        <v>0</v>
      </c>
      <c r="GP226" s="331">
        <f t="shared" si="886"/>
        <v>0</v>
      </c>
      <c r="GQ226" s="331">
        <f t="shared" si="887"/>
        <v>0</v>
      </c>
      <c r="GR226" s="331">
        <f t="shared" si="888"/>
        <v>0</v>
      </c>
      <c r="GS226" s="331">
        <f t="shared" si="889"/>
        <v>0</v>
      </c>
      <c r="GT226" s="331">
        <f t="shared" si="890"/>
        <v>0</v>
      </c>
      <c r="GU226" s="331">
        <f t="shared" si="891"/>
        <v>0</v>
      </c>
      <c r="GV226" s="331">
        <f t="shared" si="892"/>
        <v>0</v>
      </c>
      <c r="GW226" s="331">
        <f t="shared" si="893"/>
        <v>0</v>
      </c>
      <c r="GX226" s="331">
        <f t="shared" si="894"/>
        <v>0</v>
      </c>
      <c r="GY226" s="331">
        <f t="shared" si="895"/>
        <v>0</v>
      </c>
      <c r="GZ226" s="331">
        <f t="shared" si="896"/>
        <v>0</v>
      </c>
      <c r="HA226" s="331">
        <f t="shared" si="897"/>
        <v>0</v>
      </c>
      <c r="HB226" s="329"/>
      <c r="HC226" s="325"/>
      <c r="HD226" s="325">
        <f t="shared" ref="HD226:HD238" si="963">IF(HE226=HQ226,1,IF(HE226=HR226,2,IF(HE226=HS226,3,IF(HE226=HT226,4,IF(HE226=HU226,5,0)))))</f>
        <v>0</v>
      </c>
      <c r="HE226" s="325">
        <v>128</v>
      </c>
      <c r="HF226" s="330" t="e">
        <f t="shared" ref="HF226:HF238" si="964">IF(HD226=1,HV226,IF(HD226=2,HY226,IF(HD226=3,IB226,IF(HD226=4,IE226,IF(HD226=5,IH226,NA())))))</f>
        <v>#N/A</v>
      </c>
      <c r="HG226" s="330" t="e">
        <f t="shared" ref="HG226:HG238" si="965">IF(HD226=1,HW226,IF(HD226=2,HZ226,IF(HD226=3,IC226,IF(HD226=4,IF226,IF(HD226=5,II226,NA())))))</f>
        <v>#N/A</v>
      </c>
      <c r="HH226" s="330" t="e">
        <f t="shared" ref="HH226:HH238" si="966">IF(HD226=1,HX226,IF(HD226=2,IA226,IF(HD226=3,ID226,IF(HD226=4,IG226,IF(HD226=5,IJ226,NA())))))</f>
        <v>#N/A</v>
      </c>
      <c r="HI226" s="330" t="e">
        <f t="shared" ref="HI226:HI238" si="967">(HM226+HN226*HP226/HO226)/1000/25.4</f>
        <v>#N/A</v>
      </c>
      <c r="HJ226" s="330" t="e">
        <f t="shared" ref="HJ226:HJ238" si="968">-HI226</f>
        <v>#N/A</v>
      </c>
      <c r="HK226" s="330"/>
      <c r="HL226" s="331">
        <f t="shared" si="898"/>
        <v>0</v>
      </c>
      <c r="HM226" s="325" t="e">
        <f t="shared" si="899"/>
        <v>#N/A</v>
      </c>
      <c r="HN226" s="325">
        <f t="shared" si="900"/>
        <v>0</v>
      </c>
      <c r="HO226" s="325">
        <f t="shared" si="901"/>
        <v>1</v>
      </c>
      <c r="HP226" s="334">
        <f t="shared" ref="HP226:HP238" si="969">HE226*25.4</f>
        <v>3251.2</v>
      </c>
      <c r="HQ226" s="325">
        <f t="shared" si="902"/>
        <v>0</v>
      </c>
      <c r="HR226" s="325">
        <f t="shared" si="903"/>
        <v>0</v>
      </c>
      <c r="HS226" s="325">
        <f t="shared" si="904"/>
        <v>0</v>
      </c>
      <c r="HT226" s="325">
        <f t="shared" si="905"/>
        <v>0</v>
      </c>
      <c r="HU226" s="325">
        <f t="shared" si="906"/>
        <v>0</v>
      </c>
      <c r="HV226" s="331">
        <f t="shared" si="907"/>
        <v>0</v>
      </c>
      <c r="HW226" s="331">
        <f t="shared" si="908"/>
        <v>0</v>
      </c>
      <c r="HX226" s="331">
        <f t="shared" si="909"/>
        <v>0</v>
      </c>
      <c r="HY226" s="331">
        <f t="shared" si="910"/>
        <v>0</v>
      </c>
      <c r="HZ226" s="331">
        <f t="shared" si="911"/>
        <v>0</v>
      </c>
      <c r="IA226" s="331">
        <f t="shared" si="912"/>
        <v>0</v>
      </c>
      <c r="IB226" s="331">
        <f t="shared" si="913"/>
        <v>0</v>
      </c>
      <c r="IC226" s="331">
        <f t="shared" si="914"/>
        <v>0</v>
      </c>
      <c r="ID226" s="331">
        <f t="shared" si="915"/>
        <v>0</v>
      </c>
      <c r="IE226" s="331">
        <f t="shared" si="916"/>
        <v>0</v>
      </c>
      <c r="IF226" s="331">
        <f t="shared" si="917"/>
        <v>0</v>
      </c>
      <c r="IG226" s="331">
        <f t="shared" si="918"/>
        <v>0</v>
      </c>
      <c r="IH226" s="331">
        <f t="shared" si="919"/>
        <v>0</v>
      </c>
      <c r="II226" s="331">
        <f t="shared" si="920"/>
        <v>0</v>
      </c>
      <c r="IJ226" s="331">
        <f t="shared" si="921"/>
        <v>0</v>
      </c>
      <c r="IK226" s="329"/>
    </row>
    <row r="227" spans="2:245" x14ac:dyDescent="0.3">
      <c r="B227" s="325">
        <f t="shared" si="922"/>
        <v>0</v>
      </c>
      <c r="C227" s="325">
        <v>129</v>
      </c>
      <c r="D227" s="330" t="e">
        <f t="shared" si="923"/>
        <v>#N/A</v>
      </c>
      <c r="E227" s="330" t="e">
        <f t="shared" si="924"/>
        <v>#N/A</v>
      </c>
      <c r="F227" s="330" t="e">
        <f t="shared" si="925"/>
        <v>#N/A</v>
      </c>
      <c r="G227" s="386" t="e">
        <f t="shared" ref="G227:G238" si="970">(K227+L227*N227/M227)/1000/25.4</f>
        <v>#N/A</v>
      </c>
      <c r="H227" s="386" t="e">
        <f t="shared" si="926"/>
        <v>#N/A</v>
      </c>
      <c r="I227" s="330"/>
      <c r="J227" s="331">
        <f t="shared" ref="J227:J238" si="971">IF(B227&lt;1,0,IF(MAX(D227:F227)&gt;G227,MAX(D227:F227)-G227,IF(MIN(D227:F227)&lt;H227,ABS(MIN(D227:F227)-H227),0)))</f>
        <v>0</v>
      </c>
      <c r="K227" s="325" t="e">
        <f t="shared" ref="K227:K238" si="972">K226</f>
        <v>#N/A</v>
      </c>
      <c r="L227" s="325">
        <f t="shared" ref="L227:L238" si="973">L226</f>
        <v>0</v>
      </c>
      <c r="M227" s="325">
        <f t="shared" ref="M227:M238" si="974">M226</f>
        <v>1</v>
      </c>
      <c r="N227" s="334">
        <f t="shared" si="927"/>
        <v>3276.6</v>
      </c>
      <c r="O227" s="325">
        <f t="shared" ref="O227:O238" si="975">O226</f>
        <v>0</v>
      </c>
      <c r="P227" s="325">
        <f t="shared" ref="P227:P238" si="976">P226</f>
        <v>0</v>
      </c>
      <c r="Q227" s="325">
        <f t="shared" ref="Q227:Q238" si="977">Q226</f>
        <v>0</v>
      </c>
      <c r="R227" s="325">
        <f t="shared" ref="R227:R238" si="978">R226</f>
        <v>0</v>
      </c>
      <c r="S227" s="325">
        <f t="shared" ref="S227:S238" si="979">S226</f>
        <v>0</v>
      </c>
      <c r="T227" s="331">
        <f t="shared" ref="T227:T238" si="980">T226</f>
        <v>0</v>
      </c>
      <c r="U227" s="331">
        <f t="shared" ref="U227:U238" si="981">U226</f>
        <v>0</v>
      </c>
      <c r="V227" s="331">
        <f t="shared" ref="V227:V238" si="982">V226</f>
        <v>0</v>
      </c>
      <c r="W227" s="331">
        <f t="shared" ref="W227:W238" si="983">W226</f>
        <v>0</v>
      </c>
      <c r="X227" s="331">
        <f t="shared" ref="X227:X238" si="984">X226</f>
        <v>0</v>
      </c>
      <c r="Y227" s="331">
        <f t="shared" ref="Y227:Y238" si="985">Y226</f>
        <v>0</v>
      </c>
      <c r="Z227" s="331">
        <f t="shared" ref="Z227:Z238" si="986">Z226</f>
        <v>0</v>
      </c>
      <c r="AA227" s="331">
        <f t="shared" ref="AA227:AA238" si="987">AA226</f>
        <v>0</v>
      </c>
      <c r="AB227" s="331">
        <f t="shared" ref="AB227:AB238" si="988">AB226</f>
        <v>0</v>
      </c>
      <c r="AC227" s="331">
        <f t="shared" ref="AC227:AC238" si="989">AC226</f>
        <v>0</v>
      </c>
      <c r="AD227" s="331">
        <f t="shared" ref="AD227:AD238" si="990">AD226</f>
        <v>0</v>
      </c>
      <c r="AE227" s="331">
        <f t="shared" ref="AE227:AE238" si="991">AE226</f>
        <v>0</v>
      </c>
      <c r="AF227" s="331">
        <f t="shared" ref="AF227:AF238" si="992">AF226</f>
        <v>0</v>
      </c>
      <c r="AG227" s="331">
        <f t="shared" ref="AG227:AG238" si="993">AG226</f>
        <v>0</v>
      </c>
      <c r="AH227" s="331">
        <f t="shared" ref="AH227:AH238" si="994">AH226</f>
        <v>0</v>
      </c>
      <c r="AI227" s="329"/>
      <c r="AJ227" s="325"/>
      <c r="AK227" s="325">
        <f t="shared" si="928"/>
        <v>0</v>
      </c>
      <c r="AL227" s="325">
        <v>129</v>
      </c>
      <c r="AM227" s="330" t="e">
        <f t="shared" si="929"/>
        <v>#N/A</v>
      </c>
      <c r="AN227" s="330" t="e">
        <f t="shared" si="930"/>
        <v>#N/A</v>
      </c>
      <c r="AO227" s="330" t="e">
        <f t="shared" si="931"/>
        <v>#N/A</v>
      </c>
      <c r="AP227" s="330" t="e">
        <f t="shared" si="932"/>
        <v>#N/A</v>
      </c>
      <c r="AQ227" s="330" t="e">
        <f t="shared" si="933"/>
        <v>#N/A</v>
      </c>
      <c r="AR227" s="330"/>
      <c r="AS227" s="331">
        <f t="shared" ref="AS227:AS238" si="995">IF(AK227&lt;1,0,IF(MAX(AM227:AO227)&gt;AP227,MAX(AM227:AO227)-AP227,IF(MIN(AM227:AO227)&lt;AQ227,ABS(MIN(AM227:AO227)-AQ227),0)))</f>
        <v>0</v>
      </c>
      <c r="AT227" s="325" t="e">
        <f t="shared" ref="AT227:AT238" si="996">AT226</f>
        <v>#N/A</v>
      </c>
      <c r="AU227" s="325">
        <f t="shared" ref="AU227:AU238" si="997">AU226</f>
        <v>0</v>
      </c>
      <c r="AV227" s="325">
        <f t="shared" ref="AV227:AV238" si="998">AV226</f>
        <v>1</v>
      </c>
      <c r="AW227" s="334">
        <f t="shared" si="934"/>
        <v>3276.6</v>
      </c>
      <c r="AX227" s="325">
        <f t="shared" ref="AX227:AX238" si="999">AX226</f>
        <v>0</v>
      </c>
      <c r="AY227" s="325">
        <f t="shared" ref="AY227:AY238" si="1000">AY226</f>
        <v>0</v>
      </c>
      <c r="AZ227" s="325">
        <f t="shared" ref="AZ227:AZ238" si="1001">AZ226</f>
        <v>0</v>
      </c>
      <c r="BA227" s="325">
        <f t="shared" ref="BA227:BA238" si="1002">BA226</f>
        <v>0</v>
      </c>
      <c r="BB227" s="325">
        <f t="shared" ref="BB227:BB238" si="1003">BB226</f>
        <v>0</v>
      </c>
      <c r="BC227" s="331">
        <f t="shared" ref="BC227:BC238" si="1004">BC226</f>
        <v>0</v>
      </c>
      <c r="BD227" s="331">
        <f t="shared" ref="BD227:BD238" si="1005">BD226</f>
        <v>0</v>
      </c>
      <c r="BE227" s="331">
        <f t="shared" ref="BE227:BE238" si="1006">BE226</f>
        <v>0</v>
      </c>
      <c r="BF227" s="331">
        <f t="shared" ref="BF227:BF238" si="1007">BF226</f>
        <v>0</v>
      </c>
      <c r="BG227" s="331">
        <f t="shared" ref="BG227:BG238" si="1008">BG226</f>
        <v>0</v>
      </c>
      <c r="BH227" s="331">
        <f t="shared" ref="BH227:BH238" si="1009">BH226</f>
        <v>0</v>
      </c>
      <c r="BI227" s="331">
        <f t="shared" ref="BI227:BI238" si="1010">BI226</f>
        <v>0</v>
      </c>
      <c r="BJ227" s="331">
        <f t="shared" ref="BJ227:BJ238" si="1011">BJ226</f>
        <v>0</v>
      </c>
      <c r="BK227" s="331">
        <f t="shared" ref="BK227:BK238" si="1012">BK226</f>
        <v>0</v>
      </c>
      <c r="BL227" s="331">
        <f t="shared" ref="BL227:BL238" si="1013">BL226</f>
        <v>0</v>
      </c>
      <c r="BM227" s="331">
        <f t="shared" ref="BM227:BM238" si="1014">BM226</f>
        <v>0</v>
      </c>
      <c r="BN227" s="331">
        <f t="shared" ref="BN227:BN238" si="1015">BN226</f>
        <v>0</v>
      </c>
      <c r="BO227" s="331">
        <f t="shared" ref="BO227:BO238" si="1016">BO226</f>
        <v>0</v>
      </c>
      <c r="BP227" s="331">
        <f t="shared" ref="BP227:BP238" si="1017">BP226</f>
        <v>0</v>
      </c>
      <c r="BQ227" s="331">
        <f t="shared" ref="BQ227:BQ238" si="1018">BQ226</f>
        <v>0</v>
      </c>
      <c r="BR227" s="329"/>
      <c r="BS227" s="325"/>
      <c r="BT227" s="325">
        <f t="shared" si="935"/>
        <v>0</v>
      </c>
      <c r="BU227" s="325">
        <v>129</v>
      </c>
      <c r="BV227" s="330" t="e">
        <f t="shared" si="936"/>
        <v>#N/A</v>
      </c>
      <c r="BW227" s="330" t="e">
        <f t="shared" si="937"/>
        <v>#N/A</v>
      </c>
      <c r="BX227" s="330" t="e">
        <f t="shared" si="938"/>
        <v>#N/A</v>
      </c>
      <c r="BY227" s="330" t="e">
        <f t="shared" si="939"/>
        <v>#N/A</v>
      </c>
      <c r="BZ227" s="330" t="e">
        <f t="shared" si="940"/>
        <v>#N/A</v>
      </c>
      <c r="CA227" s="330"/>
      <c r="CB227" s="331">
        <f t="shared" ref="CB227:CB238" si="1019">IF(BT227&lt;1,0,IF(MAX(BV227:BX227)&gt;BY227,MAX(BV227:BX227)-BY227,IF(MIN(BV227:BX227)&lt;BZ227,ABS(MIN(BV227:BX227)-BZ227),0)))</f>
        <v>0</v>
      </c>
      <c r="CC227" s="325" t="e">
        <f t="shared" ref="CC227:CC238" si="1020">CC226</f>
        <v>#N/A</v>
      </c>
      <c r="CD227" s="325">
        <f t="shared" ref="CD227:CD238" si="1021">CD226</f>
        <v>0</v>
      </c>
      <c r="CE227" s="325">
        <f t="shared" ref="CE227:CE238" si="1022">CE226</f>
        <v>1</v>
      </c>
      <c r="CF227" s="334">
        <f t="shared" si="941"/>
        <v>3276.6</v>
      </c>
      <c r="CG227" s="325">
        <f t="shared" ref="CG227:CG238" si="1023">CG226</f>
        <v>0</v>
      </c>
      <c r="CH227" s="325">
        <f t="shared" ref="CH227:CH238" si="1024">CH226</f>
        <v>0</v>
      </c>
      <c r="CI227" s="325">
        <f t="shared" ref="CI227:CI238" si="1025">CI226</f>
        <v>0</v>
      </c>
      <c r="CJ227" s="325">
        <f t="shared" ref="CJ227:CJ238" si="1026">CJ226</f>
        <v>0</v>
      </c>
      <c r="CK227" s="325">
        <f t="shared" ref="CK227:CK238" si="1027">CK226</f>
        <v>0</v>
      </c>
      <c r="CL227" s="331">
        <f t="shared" ref="CL227:CL238" si="1028">CL226</f>
        <v>0</v>
      </c>
      <c r="CM227" s="331">
        <f t="shared" ref="CM227:CM238" si="1029">CM226</f>
        <v>0</v>
      </c>
      <c r="CN227" s="331">
        <f t="shared" ref="CN227:CN238" si="1030">CN226</f>
        <v>0</v>
      </c>
      <c r="CO227" s="331">
        <f t="shared" ref="CO227:CO238" si="1031">CO226</f>
        <v>0</v>
      </c>
      <c r="CP227" s="331">
        <f t="shared" ref="CP227:CP238" si="1032">CP226</f>
        <v>0</v>
      </c>
      <c r="CQ227" s="331">
        <f t="shared" ref="CQ227:CQ238" si="1033">CQ226</f>
        <v>0</v>
      </c>
      <c r="CR227" s="331">
        <f t="shared" ref="CR227:CR238" si="1034">CR226</f>
        <v>0</v>
      </c>
      <c r="CS227" s="331">
        <f t="shared" ref="CS227:CS238" si="1035">CS226</f>
        <v>0</v>
      </c>
      <c r="CT227" s="331">
        <f t="shared" ref="CT227:CT238" si="1036">CT226</f>
        <v>0</v>
      </c>
      <c r="CU227" s="331">
        <f t="shared" ref="CU227:CU238" si="1037">CU226</f>
        <v>0</v>
      </c>
      <c r="CV227" s="331">
        <f t="shared" ref="CV227:CV238" si="1038">CV226</f>
        <v>0</v>
      </c>
      <c r="CW227" s="331">
        <f t="shared" ref="CW227:CW238" si="1039">CW226</f>
        <v>0</v>
      </c>
      <c r="CX227" s="331">
        <f t="shared" ref="CX227:CX238" si="1040">CX226</f>
        <v>0</v>
      </c>
      <c r="CY227" s="331">
        <f t="shared" ref="CY227:CY238" si="1041">CY226</f>
        <v>0</v>
      </c>
      <c r="CZ227" s="331">
        <f t="shared" ref="CZ227:CZ238" si="1042">CZ226</f>
        <v>0</v>
      </c>
      <c r="DA227" s="329"/>
      <c r="DB227" s="325"/>
      <c r="DC227" s="325">
        <f t="shared" si="942"/>
        <v>0</v>
      </c>
      <c r="DD227" s="325">
        <v>129</v>
      </c>
      <c r="DE227" s="330" t="e">
        <f t="shared" si="943"/>
        <v>#N/A</v>
      </c>
      <c r="DF227" s="330" t="e">
        <f t="shared" si="944"/>
        <v>#N/A</v>
      </c>
      <c r="DG227" s="330" t="e">
        <f t="shared" si="945"/>
        <v>#N/A</v>
      </c>
      <c r="DH227" s="330" t="e">
        <f t="shared" si="946"/>
        <v>#N/A</v>
      </c>
      <c r="DI227" s="330" t="e">
        <f t="shared" si="947"/>
        <v>#N/A</v>
      </c>
      <c r="DJ227" s="330"/>
      <c r="DK227" s="331">
        <f t="shared" ref="DK227:DK238" si="1043">IF(DC227&lt;1,0,IF(MAX(DE227:DG227)&gt;DH227,MAX(DE227:DG227)-DH227,IF(MIN(DE227:DG227)&lt;DI227,ABS(MIN(DE227:DG227)-DI227),0)))</f>
        <v>0</v>
      </c>
      <c r="DL227" s="325" t="e">
        <f t="shared" ref="DL227:DL238" si="1044">DL226</f>
        <v>#N/A</v>
      </c>
      <c r="DM227" s="325">
        <f t="shared" ref="DM227:DM238" si="1045">DM226</f>
        <v>0</v>
      </c>
      <c r="DN227" s="325">
        <f t="shared" ref="DN227:DN238" si="1046">DN226</f>
        <v>1</v>
      </c>
      <c r="DO227" s="334">
        <f t="shared" si="948"/>
        <v>3276.6</v>
      </c>
      <c r="DP227" s="325">
        <f t="shared" ref="DP227:DP238" si="1047">DP226</f>
        <v>0</v>
      </c>
      <c r="DQ227" s="325">
        <f t="shared" ref="DQ227:DQ238" si="1048">DQ226</f>
        <v>0</v>
      </c>
      <c r="DR227" s="325">
        <f t="shared" ref="DR227:DR238" si="1049">DR226</f>
        <v>0</v>
      </c>
      <c r="DS227" s="325">
        <f t="shared" ref="DS227:DS238" si="1050">DS226</f>
        <v>0</v>
      </c>
      <c r="DT227" s="325">
        <f t="shared" ref="DT227:DT238" si="1051">DT226</f>
        <v>0</v>
      </c>
      <c r="DU227" s="331">
        <f t="shared" ref="DU227:DU238" si="1052">DU226</f>
        <v>0</v>
      </c>
      <c r="DV227" s="331">
        <f t="shared" ref="DV227:DV238" si="1053">DV226</f>
        <v>0</v>
      </c>
      <c r="DW227" s="331">
        <f t="shared" ref="DW227:DW238" si="1054">DW226</f>
        <v>0</v>
      </c>
      <c r="DX227" s="331">
        <f t="shared" ref="DX227:DX238" si="1055">DX226</f>
        <v>0</v>
      </c>
      <c r="DY227" s="331">
        <f t="shared" ref="DY227:DY238" si="1056">DY226</f>
        <v>0</v>
      </c>
      <c r="DZ227" s="331">
        <f t="shared" ref="DZ227:DZ238" si="1057">DZ226</f>
        <v>0</v>
      </c>
      <c r="EA227" s="331">
        <f t="shared" ref="EA227:EA238" si="1058">EA226</f>
        <v>0</v>
      </c>
      <c r="EB227" s="331">
        <f t="shared" ref="EB227:EB238" si="1059">EB226</f>
        <v>0</v>
      </c>
      <c r="EC227" s="331">
        <f t="shared" ref="EC227:EC238" si="1060">EC226</f>
        <v>0</v>
      </c>
      <c r="ED227" s="331">
        <f t="shared" ref="ED227:ED238" si="1061">ED226</f>
        <v>0</v>
      </c>
      <c r="EE227" s="331">
        <f t="shared" ref="EE227:EE238" si="1062">EE226</f>
        <v>0</v>
      </c>
      <c r="EF227" s="331">
        <f t="shared" ref="EF227:EF238" si="1063">EF226</f>
        <v>0</v>
      </c>
      <c r="EG227" s="331">
        <f t="shared" ref="EG227:EG238" si="1064">EG226</f>
        <v>0</v>
      </c>
      <c r="EH227" s="331">
        <f t="shared" ref="EH227:EH238" si="1065">EH226</f>
        <v>0</v>
      </c>
      <c r="EI227" s="331">
        <f t="shared" ref="EI227:EI238" si="1066">EI226</f>
        <v>0</v>
      </c>
      <c r="EJ227" s="329"/>
      <c r="EK227" s="325"/>
      <c r="EL227" s="325">
        <f t="shared" si="949"/>
        <v>0</v>
      </c>
      <c r="EM227" s="325">
        <v>129</v>
      </c>
      <c r="EN227" s="330" t="e">
        <f t="shared" si="950"/>
        <v>#N/A</v>
      </c>
      <c r="EO227" s="330" t="e">
        <f t="shared" si="951"/>
        <v>#N/A</v>
      </c>
      <c r="EP227" s="330" t="e">
        <f t="shared" si="952"/>
        <v>#N/A</v>
      </c>
      <c r="EQ227" s="330" t="e">
        <f t="shared" si="953"/>
        <v>#N/A</v>
      </c>
      <c r="ER227" s="330" t="e">
        <f t="shared" si="954"/>
        <v>#N/A</v>
      </c>
      <c r="ES227" s="330"/>
      <c r="ET227" s="331">
        <f t="shared" ref="ET227:ET238" si="1067">IF(EL227&lt;1,0,IF(MAX(EN227:EP227)&gt;EQ227,MAX(EN227:EP227)-EQ227,IF(MIN(EN227:EP227)&lt;ER227,ABS(MIN(EN227:EP227)-ER227),0)))</f>
        <v>0</v>
      </c>
      <c r="EU227" s="325" t="e">
        <f t="shared" ref="EU227:EU238" si="1068">EU226</f>
        <v>#N/A</v>
      </c>
      <c r="EV227" s="325">
        <f t="shared" ref="EV227:EV238" si="1069">EV226</f>
        <v>0</v>
      </c>
      <c r="EW227" s="325">
        <f t="shared" ref="EW227:EW238" si="1070">EW226</f>
        <v>1</v>
      </c>
      <c r="EX227" s="334">
        <f t="shared" si="955"/>
        <v>3276.6</v>
      </c>
      <c r="EY227" s="325">
        <f t="shared" ref="EY227:EY238" si="1071">EY226</f>
        <v>0</v>
      </c>
      <c r="EZ227" s="325">
        <f t="shared" ref="EZ227:EZ238" si="1072">EZ226</f>
        <v>0</v>
      </c>
      <c r="FA227" s="325">
        <f t="shared" ref="FA227:FA238" si="1073">FA226</f>
        <v>0</v>
      </c>
      <c r="FB227" s="325">
        <f t="shared" ref="FB227:FB238" si="1074">FB226</f>
        <v>0</v>
      </c>
      <c r="FC227" s="325">
        <f t="shared" ref="FC227:FC238" si="1075">FC226</f>
        <v>0</v>
      </c>
      <c r="FD227" s="331">
        <f t="shared" ref="FD227:FD238" si="1076">FD226</f>
        <v>0</v>
      </c>
      <c r="FE227" s="331">
        <f t="shared" ref="FE227:FE238" si="1077">FE226</f>
        <v>0</v>
      </c>
      <c r="FF227" s="331">
        <f t="shared" ref="FF227:FF238" si="1078">FF226</f>
        <v>0</v>
      </c>
      <c r="FG227" s="331">
        <f t="shared" ref="FG227:FG238" si="1079">FG226</f>
        <v>0</v>
      </c>
      <c r="FH227" s="331">
        <f t="shared" ref="FH227:FH238" si="1080">FH226</f>
        <v>0</v>
      </c>
      <c r="FI227" s="331">
        <f t="shared" ref="FI227:FI238" si="1081">FI226</f>
        <v>0</v>
      </c>
      <c r="FJ227" s="331">
        <f t="shared" ref="FJ227:FJ238" si="1082">FJ226</f>
        <v>0</v>
      </c>
      <c r="FK227" s="331">
        <f t="shared" ref="FK227:FK238" si="1083">FK226</f>
        <v>0</v>
      </c>
      <c r="FL227" s="331">
        <f t="shared" ref="FL227:FL238" si="1084">FL226</f>
        <v>0</v>
      </c>
      <c r="FM227" s="331">
        <f t="shared" ref="FM227:FM238" si="1085">FM226</f>
        <v>0</v>
      </c>
      <c r="FN227" s="331">
        <f t="shared" ref="FN227:FN238" si="1086">FN226</f>
        <v>0</v>
      </c>
      <c r="FO227" s="331">
        <f t="shared" ref="FO227:FO238" si="1087">FO226</f>
        <v>0</v>
      </c>
      <c r="FP227" s="331">
        <f t="shared" ref="FP227:FP238" si="1088">FP226</f>
        <v>0</v>
      </c>
      <c r="FQ227" s="331">
        <f t="shared" ref="FQ227:FQ238" si="1089">FQ226</f>
        <v>0</v>
      </c>
      <c r="FR227" s="331">
        <f t="shared" ref="FR227:FR238" si="1090">FR226</f>
        <v>0</v>
      </c>
      <c r="FS227" s="329"/>
      <c r="FT227" s="325"/>
      <c r="FU227" s="325">
        <f t="shared" si="956"/>
        <v>0</v>
      </c>
      <c r="FV227" s="325">
        <v>129</v>
      </c>
      <c r="FW227" s="330" t="e">
        <f t="shared" si="957"/>
        <v>#N/A</v>
      </c>
      <c r="FX227" s="330" t="e">
        <f t="shared" si="958"/>
        <v>#N/A</v>
      </c>
      <c r="FY227" s="330" t="e">
        <f t="shared" si="959"/>
        <v>#N/A</v>
      </c>
      <c r="FZ227" s="330" t="e">
        <f t="shared" si="960"/>
        <v>#N/A</v>
      </c>
      <c r="GA227" s="330" t="e">
        <f t="shared" si="961"/>
        <v>#N/A</v>
      </c>
      <c r="GB227" s="330"/>
      <c r="GC227" s="331">
        <f t="shared" ref="GC227:GC238" si="1091">IF(FU227&lt;1,0,IF(MAX(FW227:FY227)&gt;FZ227,MAX(FW227:FY227)-FZ227,IF(MIN(FW227:FY227)&lt;GA227,ABS(MIN(FW227:FY227)-GA227),0)))</f>
        <v>0</v>
      </c>
      <c r="GD227" s="325" t="e">
        <f t="shared" ref="GD227:GD238" si="1092">GD226</f>
        <v>#N/A</v>
      </c>
      <c r="GE227" s="325">
        <f t="shared" ref="GE227:GE238" si="1093">GE226</f>
        <v>0</v>
      </c>
      <c r="GF227" s="325">
        <f t="shared" ref="GF227:GF238" si="1094">GF226</f>
        <v>1</v>
      </c>
      <c r="GG227" s="334">
        <f t="shared" si="962"/>
        <v>3276.6</v>
      </c>
      <c r="GH227" s="325">
        <f t="shared" ref="GH227:GH238" si="1095">GH226</f>
        <v>0</v>
      </c>
      <c r="GI227" s="325">
        <f t="shared" ref="GI227:GI238" si="1096">GI226</f>
        <v>0</v>
      </c>
      <c r="GJ227" s="325">
        <f t="shared" ref="GJ227:GJ238" si="1097">GJ226</f>
        <v>0</v>
      </c>
      <c r="GK227" s="325">
        <f t="shared" ref="GK227:GK238" si="1098">GK226</f>
        <v>0</v>
      </c>
      <c r="GL227" s="325">
        <f t="shared" ref="GL227:GL238" si="1099">GL226</f>
        <v>0</v>
      </c>
      <c r="GM227" s="331">
        <f t="shared" ref="GM227:GM238" si="1100">GM226</f>
        <v>0</v>
      </c>
      <c r="GN227" s="331">
        <f t="shared" ref="GN227:GN238" si="1101">GN226</f>
        <v>0</v>
      </c>
      <c r="GO227" s="331">
        <f t="shared" ref="GO227:GO238" si="1102">GO226</f>
        <v>0</v>
      </c>
      <c r="GP227" s="331">
        <f t="shared" ref="GP227:GP238" si="1103">GP226</f>
        <v>0</v>
      </c>
      <c r="GQ227" s="331">
        <f t="shared" ref="GQ227:GQ238" si="1104">GQ226</f>
        <v>0</v>
      </c>
      <c r="GR227" s="331">
        <f t="shared" ref="GR227:GR238" si="1105">GR226</f>
        <v>0</v>
      </c>
      <c r="GS227" s="331">
        <f t="shared" ref="GS227:GS238" si="1106">GS226</f>
        <v>0</v>
      </c>
      <c r="GT227" s="331">
        <f t="shared" ref="GT227:GT238" si="1107">GT226</f>
        <v>0</v>
      </c>
      <c r="GU227" s="331">
        <f t="shared" ref="GU227:GU238" si="1108">GU226</f>
        <v>0</v>
      </c>
      <c r="GV227" s="331">
        <f t="shared" ref="GV227:GV238" si="1109">GV226</f>
        <v>0</v>
      </c>
      <c r="GW227" s="331">
        <f t="shared" ref="GW227:GW238" si="1110">GW226</f>
        <v>0</v>
      </c>
      <c r="GX227" s="331">
        <f t="shared" ref="GX227:GX238" si="1111">GX226</f>
        <v>0</v>
      </c>
      <c r="GY227" s="331">
        <f t="shared" ref="GY227:GY238" si="1112">GY226</f>
        <v>0</v>
      </c>
      <c r="GZ227" s="331">
        <f t="shared" ref="GZ227:GZ238" si="1113">GZ226</f>
        <v>0</v>
      </c>
      <c r="HA227" s="331">
        <f t="shared" ref="HA227:HA238" si="1114">HA226</f>
        <v>0</v>
      </c>
      <c r="HB227" s="329"/>
      <c r="HC227" s="325"/>
      <c r="HD227" s="325">
        <f t="shared" si="963"/>
        <v>0</v>
      </c>
      <c r="HE227" s="325">
        <v>129</v>
      </c>
      <c r="HF227" s="330" t="e">
        <f t="shared" si="964"/>
        <v>#N/A</v>
      </c>
      <c r="HG227" s="330" t="e">
        <f t="shared" si="965"/>
        <v>#N/A</v>
      </c>
      <c r="HH227" s="330" t="e">
        <f t="shared" si="966"/>
        <v>#N/A</v>
      </c>
      <c r="HI227" s="330" t="e">
        <f t="shared" si="967"/>
        <v>#N/A</v>
      </c>
      <c r="HJ227" s="330" t="e">
        <f t="shared" si="968"/>
        <v>#N/A</v>
      </c>
      <c r="HK227" s="330"/>
      <c r="HL227" s="331">
        <f t="shared" ref="HL227:HL238" si="1115">IF(HD227&lt;1,0,IF(MAX(HF227:HH227)&gt;HI227,MAX(HF227:HH227)-HI227,IF(MIN(HF227:HH227)&lt;HJ227,ABS(MIN(HF227:HH227)-HJ227),0)))</f>
        <v>0</v>
      </c>
      <c r="HM227" s="325" t="e">
        <f t="shared" ref="HM227:HM238" si="1116">HM226</f>
        <v>#N/A</v>
      </c>
      <c r="HN227" s="325">
        <f t="shared" ref="HN227:HN238" si="1117">HN226</f>
        <v>0</v>
      </c>
      <c r="HO227" s="325">
        <f t="shared" ref="HO227:HO238" si="1118">HO226</f>
        <v>1</v>
      </c>
      <c r="HP227" s="334">
        <f t="shared" si="969"/>
        <v>3276.6</v>
      </c>
      <c r="HQ227" s="325">
        <f t="shared" ref="HQ227:HQ238" si="1119">HQ226</f>
        <v>0</v>
      </c>
      <c r="HR227" s="325">
        <f t="shared" ref="HR227:HR238" si="1120">HR226</f>
        <v>0</v>
      </c>
      <c r="HS227" s="325">
        <f t="shared" ref="HS227:HS238" si="1121">HS226</f>
        <v>0</v>
      </c>
      <c r="HT227" s="325">
        <f t="shared" ref="HT227:HT238" si="1122">HT226</f>
        <v>0</v>
      </c>
      <c r="HU227" s="325">
        <f t="shared" ref="HU227:HU238" si="1123">HU226</f>
        <v>0</v>
      </c>
      <c r="HV227" s="331">
        <f t="shared" ref="HV227:HV238" si="1124">HV226</f>
        <v>0</v>
      </c>
      <c r="HW227" s="331">
        <f t="shared" ref="HW227:HW238" si="1125">HW226</f>
        <v>0</v>
      </c>
      <c r="HX227" s="331">
        <f t="shared" ref="HX227:HX238" si="1126">HX226</f>
        <v>0</v>
      </c>
      <c r="HY227" s="331">
        <f t="shared" ref="HY227:HY238" si="1127">HY226</f>
        <v>0</v>
      </c>
      <c r="HZ227" s="331">
        <f t="shared" ref="HZ227:HZ238" si="1128">HZ226</f>
        <v>0</v>
      </c>
      <c r="IA227" s="331">
        <f t="shared" ref="IA227:IA238" si="1129">IA226</f>
        <v>0</v>
      </c>
      <c r="IB227" s="331">
        <f t="shared" ref="IB227:IB238" si="1130">IB226</f>
        <v>0</v>
      </c>
      <c r="IC227" s="331">
        <f t="shared" ref="IC227:IC238" si="1131">IC226</f>
        <v>0</v>
      </c>
      <c r="ID227" s="331">
        <f t="shared" ref="ID227:ID238" si="1132">ID226</f>
        <v>0</v>
      </c>
      <c r="IE227" s="331">
        <f t="shared" ref="IE227:IE238" si="1133">IE226</f>
        <v>0</v>
      </c>
      <c r="IF227" s="331">
        <f t="shared" ref="IF227:IF238" si="1134">IF226</f>
        <v>0</v>
      </c>
      <c r="IG227" s="331">
        <f t="shared" ref="IG227:IG238" si="1135">IG226</f>
        <v>0</v>
      </c>
      <c r="IH227" s="331">
        <f t="shared" ref="IH227:IH238" si="1136">IH226</f>
        <v>0</v>
      </c>
      <c r="II227" s="331">
        <f t="shared" ref="II227:II238" si="1137">II226</f>
        <v>0</v>
      </c>
      <c r="IJ227" s="331">
        <f t="shared" ref="IJ227:IJ238" si="1138">IJ226</f>
        <v>0</v>
      </c>
      <c r="IK227" s="329"/>
    </row>
    <row r="228" spans="2:245" x14ac:dyDescent="0.3">
      <c r="B228" s="325">
        <f t="shared" si="922"/>
        <v>0</v>
      </c>
      <c r="C228" s="325">
        <v>130</v>
      </c>
      <c r="D228" s="330" t="e">
        <f t="shared" si="923"/>
        <v>#N/A</v>
      </c>
      <c r="E228" s="330" t="e">
        <f t="shared" si="924"/>
        <v>#N/A</v>
      </c>
      <c r="F228" s="330" t="e">
        <f t="shared" si="925"/>
        <v>#N/A</v>
      </c>
      <c r="G228" s="386" t="e">
        <f t="shared" si="970"/>
        <v>#N/A</v>
      </c>
      <c r="H228" s="386" t="e">
        <f t="shared" si="926"/>
        <v>#N/A</v>
      </c>
      <c r="I228" s="330"/>
      <c r="J228" s="331">
        <f t="shared" si="971"/>
        <v>0</v>
      </c>
      <c r="K228" s="325" t="e">
        <f t="shared" si="972"/>
        <v>#N/A</v>
      </c>
      <c r="L228" s="325">
        <f t="shared" si="973"/>
        <v>0</v>
      </c>
      <c r="M228" s="325">
        <f t="shared" si="974"/>
        <v>1</v>
      </c>
      <c r="N228" s="334">
        <f t="shared" si="927"/>
        <v>3302</v>
      </c>
      <c r="O228" s="325">
        <f t="shared" si="975"/>
        <v>0</v>
      </c>
      <c r="P228" s="325">
        <f t="shared" si="976"/>
        <v>0</v>
      </c>
      <c r="Q228" s="325">
        <f t="shared" si="977"/>
        <v>0</v>
      </c>
      <c r="R228" s="325">
        <f t="shared" si="978"/>
        <v>0</v>
      </c>
      <c r="S228" s="325">
        <f t="shared" si="979"/>
        <v>0</v>
      </c>
      <c r="T228" s="331">
        <f t="shared" si="980"/>
        <v>0</v>
      </c>
      <c r="U228" s="331">
        <f t="shared" si="981"/>
        <v>0</v>
      </c>
      <c r="V228" s="331">
        <f t="shared" si="982"/>
        <v>0</v>
      </c>
      <c r="W228" s="331">
        <f t="shared" si="983"/>
        <v>0</v>
      </c>
      <c r="X228" s="331">
        <f t="shared" si="984"/>
        <v>0</v>
      </c>
      <c r="Y228" s="331">
        <f t="shared" si="985"/>
        <v>0</v>
      </c>
      <c r="Z228" s="331">
        <f t="shared" si="986"/>
        <v>0</v>
      </c>
      <c r="AA228" s="331">
        <f t="shared" si="987"/>
        <v>0</v>
      </c>
      <c r="AB228" s="331">
        <f t="shared" si="988"/>
        <v>0</v>
      </c>
      <c r="AC228" s="331">
        <f t="shared" si="989"/>
        <v>0</v>
      </c>
      <c r="AD228" s="331">
        <f t="shared" si="990"/>
        <v>0</v>
      </c>
      <c r="AE228" s="331">
        <f t="shared" si="991"/>
        <v>0</v>
      </c>
      <c r="AF228" s="331">
        <f t="shared" si="992"/>
        <v>0</v>
      </c>
      <c r="AG228" s="331">
        <f t="shared" si="993"/>
        <v>0</v>
      </c>
      <c r="AH228" s="331">
        <f t="shared" si="994"/>
        <v>0</v>
      </c>
      <c r="AI228" s="329"/>
      <c r="AJ228" s="325"/>
      <c r="AK228" s="325">
        <f t="shared" si="928"/>
        <v>0</v>
      </c>
      <c r="AL228" s="325">
        <v>130</v>
      </c>
      <c r="AM228" s="330" t="e">
        <f t="shared" si="929"/>
        <v>#N/A</v>
      </c>
      <c r="AN228" s="330" t="e">
        <f t="shared" si="930"/>
        <v>#N/A</v>
      </c>
      <c r="AO228" s="330" t="e">
        <f t="shared" si="931"/>
        <v>#N/A</v>
      </c>
      <c r="AP228" s="330" t="e">
        <f t="shared" si="932"/>
        <v>#N/A</v>
      </c>
      <c r="AQ228" s="330" t="e">
        <f t="shared" si="933"/>
        <v>#N/A</v>
      </c>
      <c r="AR228" s="330"/>
      <c r="AS228" s="331">
        <f t="shared" si="995"/>
        <v>0</v>
      </c>
      <c r="AT228" s="325" t="e">
        <f t="shared" si="996"/>
        <v>#N/A</v>
      </c>
      <c r="AU228" s="325">
        <f t="shared" si="997"/>
        <v>0</v>
      </c>
      <c r="AV228" s="325">
        <f t="shared" si="998"/>
        <v>1</v>
      </c>
      <c r="AW228" s="334">
        <f t="shared" si="934"/>
        <v>3302</v>
      </c>
      <c r="AX228" s="325">
        <f t="shared" si="999"/>
        <v>0</v>
      </c>
      <c r="AY228" s="325">
        <f t="shared" si="1000"/>
        <v>0</v>
      </c>
      <c r="AZ228" s="325">
        <f t="shared" si="1001"/>
        <v>0</v>
      </c>
      <c r="BA228" s="325">
        <f t="shared" si="1002"/>
        <v>0</v>
      </c>
      <c r="BB228" s="325">
        <f t="shared" si="1003"/>
        <v>0</v>
      </c>
      <c r="BC228" s="331">
        <f t="shared" si="1004"/>
        <v>0</v>
      </c>
      <c r="BD228" s="331">
        <f t="shared" si="1005"/>
        <v>0</v>
      </c>
      <c r="BE228" s="331">
        <f t="shared" si="1006"/>
        <v>0</v>
      </c>
      <c r="BF228" s="331">
        <f t="shared" si="1007"/>
        <v>0</v>
      </c>
      <c r="BG228" s="331">
        <f t="shared" si="1008"/>
        <v>0</v>
      </c>
      <c r="BH228" s="331">
        <f t="shared" si="1009"/>
        <v>0</v>
      </c>
      <c r="BI228" s="331">
        <f t="shared" si="1010"/>
        <v>0</v>
      </c>
      <c r="BJ228" s="331">
        <f t="shared" si="1011"/>
        <v>0</v>
      </c>
      <c r="BK228" s="331">
        <f t="shared" si="1012"/>
        <v>0</v>
      </c>
      <c r="BL228" s="331">
        <f t="shared" si="1013"/>
        <v>0</v>
      </c>
      <c r="BM228" s="331">
        <f t="shared" si="1014"/>
        <v>0</v>
      </c>
      <c r="BN228" s="331">
        <f t="shared" si="1015"/>
        <v>0</v>
      </c>
      <c r="BO228" s="331">
        <f t="shared" si="1016"/>
        <v>0</v>
      </c>
      <c r="BP228" s="331">
        <f t="shared" si="1017"/>
        <v>0</v>
      </c>
      <c r="BQ228" s="331">
        <f t="shared" si="1018"/>
        <v>0</v>
      </c>
      <c r="BR228" s="329"/>
      <c r="BS228" s="325"/>
      <c r="BT228" s="325">
        <f t="shared" si="935"/>
        <v>0</v>
      </c>
      <c r="BU228" s="325">
        <v>130</v>
      </c>
      <c r="BV228" s="330" t="e">
        <f t="shared" si="936"/>
        <v>#N/A</v>
      </c>
      <c r="BW228" s="330" t="e">
        <f t="shared" si="937"/>
        <v>#N/A</v>
      </c>
      <c r="BX228" s="330" t="e">
        <f t="shared" si="938"/>
        <v>#N/A</v>
      </c>
      <c r="BY228" s="330" t="e">
        <f t="shared" si="939"/>
        <v>#N/A</v>
      </c>
      <c r="BZ228" s="330" t="e">
        <f t="shared" si="940"/>
        <v>#N/A</v>
      </c>
      <c r="CA228" s="330"/>
      <c r="CB228" s="331">
        <f t="shared" si="1019"/>
        <v>0</v>
      </c>
      <c r="CC228" s="325" t="e">
        <f t="shared" si="1020"/>
        <v>#N/A</v>
      </c>
      <c r="CD228" s="325">
        <f t="shared" si="1021"/>
        <v>0</v>
      </c>
      <c r="CE228" s="325">
        <f t="shared" si="1022"/>
        <v>1</v>
      </c>
      <c r="CF228" s="334">
        <f t="shared" si="941"/>
        <v>3302</v>
      </c>
      <c r="CG228" s="325">
        <f t="shared" si="1023"/>
        <v>0</v>
      </c>
      <c r="CH228" s="325">
        <f t="shared" si="1024"/>
        <v>0</v>
      </c>
      <c r="CI228" s="325">
        <f t="shared" si="1025"/>
        <v>0</v>
      </c>
      <c r="CJ228" s="325">
        <f t="shared" si="1026"/>
        <v>0</v>
      </c>
      <c r="CK228" s="325">
        <f t="shared" si="1027"/>
        <v>0</v>
      </c>
      <c r="CL228" s="331">
        <f t="shared" si="1028"/>
        <v>0</v>
      </c>
      <c r="CM228" s="331">
        <f t="shared" si="1029"/>
        <v>0</v>
      </c>
      <c r="CN228" s="331">
        <f t="shared" si="1030"/>
        <v>0</v>
      </c>
      <c r="CO228" s="331">
        <f t="shared" si="1031"/>
        <v>0</v>
      </c>
      <c r="CP228" s="331">
        <f t="shared" si="1032"/>
        <v>0</v>
      </c>
      <c r="CQ228" s="331">
        <f t="shared" si="1033"/>
        <v>0</v>
      </c>
      <c r="CR228" s="331">
        <f t="shared" si="1034"/>
        <v>0</v>
      </c>
      <c r="CS228" s="331">
        <f t="shared" si="1035"/>
        <v>0</v>
      </c>
      <c r="CT228" s="331">
        <f t="shared" si="1036"/>
        <v>0</v>
      </c>
      <c r="CU228" s="331">
        <f t="shared" si="1037"/>
        <v>0</v>
      </c>
      <c r="CV228" s="331">
        <f t="shared" si="1038"/>
        <v>0</v>
      </c>
      <c r="CW228" s="331">
        <f t="shared" si="1039"/>
        <v>0</v>
      </c>
      <c r="CX228" s="331">
        <f t="shared" si="1040"/>
        <v>0</v>
      </c>
      <c r="CY228" s="331">
        <f t="shared" si="1041"/>
        <v>0</v>
      </c>
      <c r="CZ228" s="331">
        <f t="shared" si="1042"/>
        <v>0</v>
      </c>
      <c r="DA228" s="329"/>
      <c r="DB228" s="325"/>
      <c r="DC228" s="325">
        <f t="shared" si="942"/>
        <v>0</v>
      </c>
      <c r="DD228" s="325">
        <v>130</v>
      </c>
      <c r="DE228" s="330" t="e">
        <f t="shared" si="943"/>
        <v>#N/A</v>
      </c>
      <c r="DF228" s="330" t="e">
        <f t="shared" si="944"/>
        <v>#N/A</v>
      </c>
      <c r="DG228" s="330" t="e">
        <f t="shared" si="945"/>
        <v>#N/A</v>
      </c>
      <c r="DH228" s="330" t="e">
        <f t="shared" si="946"/>
        <v>#N/A</v>
      </c>
      <c r="DI228" s="330" t="e">
        <f t="shared" si="947"/>
        <v>#N/A</v>
      </c>
      <c r="DJ228" s="330"/>
      <c r="DK228" s="331">
        <f t="shared" si="1043"/>
        <v>0</v>
      </c>
      <c r="DL228" s="325" t="e">
        <f t="shared" si="1044"/>
        <v>#N/A</v>
      </c>
      <c r="DM228" s="325">
        <f t="shared" si="1045"/>
        <v>0</v>
      </c>
      <c r="DN228" s="325">
        <f t="shared" si="1046"/>
        <v>1</v>
      </c>
      <c r="DO228" s="334">
        <f t="shared" si="948"/>
        <v>3302</v>
      </c>
      <c r="DP228" s="325">
        <f t="shared" si="1047"/>
        <v>0</v>
      </c>
      <c r="DQ228" s="325">
        <f t="shared" si="1048"/>
        <v>0</v>
      </c>
      <c r="DR228" s="325">
        <f t="shared" si="1049"/>
        <v>0</v>
      </c>
      <c r="DS228" s="325">
        <f t="shared" si="1050"/>
        <v>0</v>
      </c>
      <c r="DT228" s="325">
        <f t="shared" si="1051"/>
        <v>0</v>
      </c>
      <c r="DU228" s="331">
        <f t="shared" si="1052"/>
        <v>0</v>
      </c>
      <c r="DV228" s="331">
        <f t="shared" si="1053"/>
        <v>0</v>
      </c>
      <c r="DW228" s="331">
        <f t="shared" si="1054"/>
        <v>0</v>
      </c>
      <c r="DX228" s="331">
        <f t="shared" si="1055"/>
        <v>0</v>
      </c>
      <c r="DY228" s="331">
        <f t="shared" si="1056"/>
        <v>0</v>
      </c>
      <c r="DZ228" s="331">
        <f t="shared" si="1057"/>
        <v>0</v>
      </c>
      <c r="EA228" s="331">
        <f t="shared" si="1058"/>
        <v>0</v>
      </c>
      <c r="EB228" s="331">
        <f t="shared" si="1059"/>
        <v>0</v>
      </c>
      <c r="EC228" s="331">
        <f t="shared" si="1060"/>
        <v>0</v>
      </c>
      <c r="ED228" s="331">
        <f t="shared" si="1061"/>
        <v>0</v>
      </c>
      <c r="EE228" s="331">
        <f t="shared" si="1062"/>
        <v>0</v>
      </c>
      <c r="EF228" s="331">
        <f t="shared" si="1063"/>
        <v>0</v>
      </c>
      <c r="EG228" s="331">
        <f t="shared" si="1064"/>
        <v>0</v>
      </c>
      <c r="EH228" s="331">
        <f t="shared" si="1065"/>
        <v>0</v>
      </c>
      <c r="EI228" s="331">
        <f t="shared" si="1066"/>
        <v>0</v>
      </c>
      <c r="EJ228" s="329"/>
      <c r="EK228" s="325"/>
      <c r="EL228" s="325">
        <f t="shared" si="949"/>
        <v>0</v>
      </c>
      <c r="EM228" s="325">
        <v>130</v>
      </c>
      <c r="EN228" s="330" t="e">
        <f t="shared" si="950"/>
        <v>#N/A</v>
      </c>
      <c r="EO228" s="330" t="e">
        <f t="shared" si="951"/>
        <v>#N/A</v>
      </c>
      <c r="EP228" s="330" t="e">
        <f t="shared" si="952"/>
        <v>#N/A</v>
      </c>
      <c r="EQ228" s="330" t="e">
        <f t="shared" si="953"/>
        <v>#N/A</v>
      </c>
      <c r="ER228" s="330" t="e">
        <f t="shared" si="954"/>
        <v>#N/A</v>
      </c>
      <c r="ES228" s="330"/>
      <c r="ET228" s="331">
        <f t="shared" si="1067"/>
        <v>0</v>
      </c>
      <c r="EU228" s="325" t="e">
        <f t="shared" si="1068"/>
        <v>#N/A</v>
      </c>
      <c r="EV228" s="325">
        <f t="shared" si="1069"/>
        <v>0</v>
      </c>
      <c r="EW228" s="325">
        <f t="shared" si="1070"/>
        <v>1</v>
      </c>
      <c r="EX228" s="334">
        <f t="shared" si="955"/>
        <v>3302</v>
      </c>
      <c r="EY228" s="325">
        <f t="shared" si="1071"/>
        <v>0</v>
      </c>
      <c r="EZ228" s="325">
        <f t="shared" si="1072"/>
        <v>0</v>
      </c>
      <c r="FA228" s="325">
        <f t="shared" si="1073"/>
        <v>0</v>
      </c>
      <c r="FB228" s="325">
        <f t="shared" si="1074"/>
        <v>0</v>
      </c>
      <c r="FC228" s="325">
        <f t="shared" si="1075"/>
        <v>0</v>
      </c>
      <c r="FD228" s="331">
        <f t="shared" si="1076"/>
        <v>0</v>
      </c>
      <c r="FE228" s="331">
        <f t="shared" si="1077"/>
        <v>0</v>
      </c>
      <c r="FF228" s="331">
        <f t="shared" si="1078"/>
        <v>0</v>
      </c>
      <c r="FG228" s="331">
        <f t="shared" si="1079"/>
        <v>0</v>
      </c>
      <c r="FH228" s="331">
        <f t="shared" si="1080"/>
        <v>0</v>
      </c>
      <c r="FI228" s="331">
        <f t="shared" si="1081"/>
        <v>0</v>
      </c>
      <c r="FJ228" s="331">
        <f t="shared" si="1082"/>
        <v>0</v>
      </c>
      <c r="FK228" s="331">
        <f t="shared" si="1083"/>
        <v>0</v>
      </c>
      <c r="FL228" s="331">
        <f t="shared" si="1084"/>
        <v>0</v>
      </c>
      <c r="FM228" s="331">
        <f t="shared" si="1085"/>
        <v>0</v>
      </c>
      <c r="FN228" s="331">
        <f t="shared" si="1086"/>
        <v>0</v>
      </c>
      <c r="FO228" s="331">
        <f t="shared" si="1087"/>
        <v>0</v>
      </c>
      <c r="FP228" s="331">
        <f t="shared" si="1088"/>
        <v>0</v>
      </c>
      <c r="FQ228" s="331">
        <f t="shared" si="1089"/>
        <v>0</v>
      </c>
      <c r="FR228" s="331">
        <f t="shared" si="1090"/>
        <v>0</v>
      </c>
      <c r="FS228" s="329"/>
      <c r="FT228" s="325"/>
      <c r="FU228" s="325">
        <f t="shared" si="956"/>
        <v>0</v>
      </c>
      <c r="FV228" s="325">
        <v>130</v>
      </c>
      <c r="FW228" s="330" t="e">
        <f t="shared" si="957"/>
        <v>#N/A</v>
      </c>
      <c r="FX228" s="330" t="e">
        <f t="shared" si="958"/>
        <v>#N/A</v>
      </c>
      <c r="FY228" s="330" t="e">
        <f t="shared" si="959"/>
        <v>#N/A</v>
      </c>
      <c r="FZ228" s="330" t="e">
        <f t="shared" si="960"/>
        <v>#N/A</v>
      </c>
      <c r="GA228" s="330" t="e">
        <f t="shared" si="961"/>
        <v>#N/A</v>
      </c>
      <c r="GB228" s="330"/>
      <c r="GC228" s="331">
        <f t="shared" si="1091"/>
        <v>0</v>
      </c>
      <c r="GD228" s="325" t="e">
        <f t="shared" si="1092"/>
        <v>#N/A</v>
      </c>
      <c r="GE228" s="325">
        <f t="shared" si="1093"/>
        <v>0</v>
      </c>
      <c r="GF228" s="325">
        <f t="shared" si="1094"/>
        <v>1</v>
      </c>
      <c r="GG228" s="334">
        <f t="shared" si="962"/>
        <v>3302</v>
      </c>
      <c r="GH228" s="325">
        <f t="shared" si="1095"/>
        <v>0</v>
      </c>
      <c r="GI228" s="325">
        <f t="shared" si="1096"/>
        <v>0</v>
      </c>
      <c r="GJ228" s="325">
        <f t="shared" si="1097"/>
        <v>0</v>
      </c>
      <c r="GK228" s="325">
        <f t="shared" si="1098"/>
        <v>0</v>
      </c>
      <c r="GL228" s="325">
        <f t="shared" si="1099"/>
        <v>0</v>
      </c>
      <c r="GM228" s="331">
        <f t="shared" si="1100"/>
        <v>0</v>
      </c>
      <c r="GN228" s="331">
        <f t="shared" si="1101"/>
        <v>0</v>
      </c>
      <c r="GO228" s="331">
        <f t="shared" si="1102"/>
        <v>0</v>
      </c>
      <c r="GP228" s="331">
        <f t="shared" si="1103"/>
        <v>0</v>
      </c>
      <c r="GQ228" s="331">
        <f t="shared" si="1104"/>
        <v>0</v>
      </c>
      <c r="GR228" s="331">
        <f t="shared" si="1105"/>
        <v>0</v>
      </c>
      <c r="GS228" s="331">
        <f t="shared" si="1106"/>
        <v>0</v>
      </c>
      <c r="GT228" s="331">
        <f t="shared" si="1107"/>
        <v>0</v>
      </c>
      <c r="GU228" s="331">
        <f t="shared" si="1108"/>
        <v>0</v>
      </c>
      <c r="GV228" s="331">
        <f t="shared" si="1109"/>
        <v>0</v>
      </c>
      <c r="GW228" s="331">
        <f t="shared" si="1110"/>
        <v>0</v>
      </c>
      <c r="GX228" s="331">
        <f t="shared" si="1111"/>
        <v>0</v>
      </c>
      <c r="GY228" s="331">
        <f t="shared" si="1112"/>
        <v>0</v>
      </c>
      <c r="GZ228" s="331">
        <f t="shared" si="1113"/>
        <v>0</v>
      </c>
      <c r="HA228" s="331">
        <f t="shared" si="1114"/>
        <v>0</v>
      </c>
      <c r="HB228" s="329"/>
      <c r="HC228" s="325"/>
      <c r="HD228" s="325">
        <f t="shared" si="963"/>
        <v>0</v>
      </c>
      <c r="HE228" s="325">
        <v>130</v>
      </c>
      <c r="HF228" s="330" t="e">
        <f t="shared" si="964"/>
        <v>#N/A</v>
      </c>
      <c r="HG228" s="330" t="e">
        <f t="shared" si="965"/>
        <v>#N/A</v>
      </c>
      <c r="HH228" s="330" t="e">
        <f t="shared" si="966"/>
        <v>#N/A</v>
      </c>
      <c r="HI228" s="330" t="e">
        <f t="shared" si="967"/>
        <v>#N/A</v>
      </c>
      <c r="HJ228" s="330" t="e">
        <f t="shared" si="968"/>
        <v>#N/A</v>
      </c>
      <c r="HK228" s="330"/>
      <c r="HL228" s="331">
        <f t="shared" si="1115"/>
        <v>0</v>
      </c>
      <c r="HM228" s="325" t="e">
        <f t="shared" si="1116"/>
        <v>#N/A</v>
      </c>
      <c r="HN228" s="325">
        <f t="shared" si="1117"/>
        <v>0</v>
      </c>
      <c r="HO228" s="325">
        <f t="shared" si="1118"/>
        <v>1</v>
      </c>
      <c r="HP228" s="334">
        <f t="shared" si="969"/>
        <v>3302</v>
      </c>
      <c r="HQ228" s="325">
        <f t="shared" si="1119"/>
        <v>0</v>
      </c>
      <c r="HR228" s="325">
        <f t="shared" si="1120"/>
        <v>0</v>
      </c>
      <c r="HS228" s="325">
        <f t="shared" si="1121"/>
        <v>0</v>
      </c>
      <c r="HT228" s="325">
        <f t="shared" si="1122"/>
        <v>0</v>
      </c>
      <c r="HU228" s="325">
        <f t="shared" si="1123"/>
        <v>0</v>
      </c>
      <c r="HV228" s="331">
        <f t="shared" si="1124"/>
        <v>0</v>
      </c>
      <c r="HW228" s="331">
        <f t="shared" si="1125"/>
        <v>0</v>
      </c>
      <c r="HX228" s="331">
        <f t="shared" si="1126"/>
        <v>0</v>
      </c>
      <c r="HY228" s="331">
        <f t="shared" si="1127"/>
        <v>0</v>
      </c>
      <c r="HZ228" s="331">
        <f t="shared" si="1128"/>
        <v>0</v>
      </c>
      <c r="IA228" s="331">
        <f t="shared" si="1129"/>
        <v>0</v>
      </c>
      <c r="IB228" s="331">
        <f t="shared" si="1130"/>
        <v>0</v>
      </c>
      <c r="IC228" s="331">
        <f t="shared" si="1131"/>
        <v>0</v>
      </c>
      <c r="ID228" s="331">
        <f t="shared" si="1132"/>
        <v>0</v>
      </c>
      <c r="IE228" s="331">
        <f t="shared" si="1133"/>
        <v>0</v>
      </c>
      <c r="IF228" s="331">
        <f t="shared" si="1134"/>
        <v>0</v>
      </c>
      <c r="IG228" s="331">
        <f t="shared" si="1135"/>
        <v>0</v>
      </c>
      <c r="IH228" s="331">
        <f t="shared" si="1136"/>
        <v>0</v>
      </c>
      <c r="II228" s="331">
        <f t="shared" si="1137"/>
        <v>0</v>
      </c>
      <c r="IJ228" s="331">
        <f t="shared" si="1138"/>
        <v>0</v>
      </c>
      <c r="IK228" s="329"/>
    </row>
    <row r="229" spans="2:245" x14ac:dyDescent="0.3">
      <c r="B229" s="325">
        <f t="shared" si="922"/>
        <v>0</v>
      </c>
      <c r="C229" s="325">
        <v>131</v>
      </c>
      <c r="D229" s="330" t="e">
        <f t="shared" si="923"/>
        <v>#N/A</v>
      </c>
      <c r="E229" s="330" t="e">
        <f t="shared" si="924"/>
        <v>#N/A</v>
      </c>
      <c r="F229" s="330" t="e">
        <f t="shared" si="925"/>
        <v>#N/A</v>
      </c>
      <c r="G229" s="386" t="e">
        <f t="shared" si="970"/>
        <v>#N/A</v>
      </c>
      <c r="H229" s="386" t="e">
        <f t="shared" si="926"/>
        <v>#N/A</v>
      </c>
      <c r="I229" s="330"/>
      <c r="J229" s="331">
        <f t="shared" si="971"/>
        <v>0</v>
      </c>
      <c r="K229" s="325" t="e">
        <f t="shared" si="972"/>
        <v>#N/A</v>
      </c>
      <c r="L229" s="325">
        <f t="shared" si="973"/>
        <v>0</v>
      </c>
      <c r="M229" s="325">
        <f t="shared" si="974"/>
        <v>1</v>
      </c>
      <c r="N229" s="334">
        <f t="shared" si="927"/>
        <v>3327.3999999999996</v>
      </c>
      <c r="O229" s="325">
        <f t="shared" si="975"/>
        <v>0</v>
      </c>
      <c r="P229" s="325">
        <f t="shared" si="976"/>
        <v>0</v>
      </c>
      <c r="Q229" s="325">
        <f t="shared" si="977"/>
        <v>0</v>
      </c>
      <c r="R229" s="325">
        <f t="shared" si="978"/>
        <v>0</v>
      </c>
      <c r="S229" s="325">
        <f t="shared" si="979"/>
        <v>0</v>
      </c>
      <c r="T229" s="331">
        <f t="shared" si="980"/>
        <v>0</v>
      </c>
      <c r="U229" s="331">
        <f t="shared" si="981"/>
        <v>0</v>
      </c>
      <c r="V229" s="331">
        <f t="shared" si="982"/>
        <v>0</v>
      </c>
      <c r="W229" s="331">
        <f t="shared" si="983"/>
        <v>0</v>
      </c>
      <c r="X229" s="331">
        <f t="shared" si="984"/>
        <v>0</v>
      </c>
      <c r="Y229" s="331">
        <f t="shared" si="985"/>
        <v>0</v>
      </c>
      <c r="Z229" s="331">
        <f t="shared" si="986"/>
        <v>0</v>
      </c>
      <c r="AA229" s="331">
        <f t="shared" si="987"/>
        <v>0</v>
      </c>
      <c r="AB229" s="331">
        <f t="shared" si="988"/>
        <v>0</v>
      </c>
      <c r="AC229" s="331">
        <f t="shared" si="989"/>
        <v>0</v>
      </c>
      <c r="AD229" s="331">
        <f t="shared" si="990"/>
        <v>0</v>
      </c>
      <c r="AE229" s="331">
        <f t="shared" si="991"/>
        <v>0</v>
      </c>
      <c r="AF229" s="331">
        <f t="shared" si="992"/>
        <v>0</v>
      </c>
      <c r="AG229" s="331">
        <f t="shared" si="993"/>
        <v>0</v>
      </c>
      <c r="AH229" s="331">
        <f t="shared" si="994"/>
        <v>0</v>
      </c>
      <c r="AI229" s="329"/>
      <c r="AJ229" s="325"/>
      <c r="AK229" s="325">
        <f t="shared" si="928"/>
        <v>0</v>
      </c>
      <c r="AL229" s="325">
        <v>131</v>
      </c>
      <c r="AM229" s="330" t="e">
        <f t="shared" si="929"/>
        <v>#N/A</v>
      </c>
      <c r="AN229" s="330" t="e">
        <f t="shared" si="930"/>
        <v>#N/A</v>
      </c>
      <c r="AO229" s="330" t="e">
        <f t="shared" si="931"/>
        <v>#N/A</v>
      </c>
      <c r="AP229" s="330" t="e">
        <f t="shared" si="932"/>
        <v>#N/A</v>
      </c>
      <c r="AQ229" s="330" t="e">
        <f t="shared" si="933"/>
        <v>#N/A</v>
      </c>
      <c r="AR229" s="330"/>
      <c r="AS229" s="331">
        <f t="shared" si="995"/>
        <v>0</v>
      </c>
      <c r="AT229" s="325" t="e">
        <f t="shared" si="996"/>
        <v>#N/A</v>
      </c>
      <c r="AU229" s="325">
        <f t="shared" si="997"/>
        <v>0</v>
      </c>
      <c r="AV229" s="325">
        <f t="shared" si="998"/>
        <v>1</v>
      </c>
      <c r="AW229" s="334">
        <f t="shared" si="934"/>
        <v>3327.3999999999996</v>
      </c>
      <c r="AX229" s="325">
        <f t="shared" si="999"/>
        <v>0</v>
      </c>
      <c r="AY229" s="325">
        <f t="shared" si="1000"/>
        <v>0</v>
      </c>
      <c r="AZ229" s="325">
        <f t="shared" si="1001"/>
        <v>0</v>
      </c>
      <c r="BA229" s="325">
        <f t="shared" si="1002"/>
        <v>0</v>
      </c>
      <c r="BB229" s="325">
        <f t="shared" si="1003"/>
        <v>0</v>
      </c>
      <c r="BC229" s="331">
        <f t="shared" si="1004"/>
        <v>0</v>
      </c>
      <c r="BD229" s="331">
        <f t="shared" si="1005"/>
        <v>0</v>
      </c>
      <c r="BE229" s="331">
        <f t="shared" si="1006"/>
        <v>0</v>
      </c>
      <c r="BF229" s="331">
        <f t="shared" si="1007"/>
        <v>0</v>
      </c>
      <c r="BG229" s="331">
        <f t="shared" si="1008"/>
        <v>0</v>
      </c>
      <c r="BH229" s="331">
        <f t="shared" si="1009"/>
        <v>0</v>
      </c>
      <c r="BI229" s="331">
        <f t="shared" si="1010"/>
        <v>0</v>
      </c>
      <c r="BJ229" s="331">
        <f t="shared" si="1011"/>
        <v>0</v>
      </c>
      <c r="BK229" s="331">
        <f t="shared" si="1012"/>
        <v>0</v>
      </c>
      <c r="BL229" s="331">
        <f t="shared" si="1013"/>
        <v>0</v>
      </c>
      <c r="BM229" s="331">
        <f t="shared" si="1014"/>
        <v>0</v>
      </c>
      <c r="BN229" s="331">
        <f t="shared" si="1015"/>
        <v>0</v>
      </c>
      <c r="BO229" s="331">
        <f t="shared" si="1016"/>
        <v>0</v>
      </c>
      <c r="BP229" s="331">
        <f t="shared" si="1017"/>
        <v>0</v>
      </c>
      <c r="BQ229" s="331">
        <f t="shared" si="1018"/>
        <v>0</v>
      </c>
      <c r="BR229" s="329"/>
      <c r="BS229" s="325"/>
      <c r="BT229" s="325">
        <f t="shared" si="935"/>
        <v>0</v>
      </c>
      <c r="BU229" s="325">
        <v>131</v>
      </c>
      <c r="BV229" s="330" t="e">
        <f t="shared" si="936"/>
        <v>#N/A</v>
      </c>
      <c r="BW229" s="330" t="e">
        <f t="shared" si="937"/>
        <v>#N/A</v>
      </c>
      <c r="BX229" s="330" t="e">
        <f t="shared" si="938"/>
        <v>#N/A</v>
      </c>
      <c r="BY229" s="330" t="e">
        <f t="shared" si="939"/>
        <v>#N/A</v>
      </c>
      <c r="BZ229" s="330" t="e">
        <f t="shared" si="940"/>
        <v>#N/A</v>
      </c>
      <c r="CA229" s="330"/>
      <c r="CB229" s="331">
        <f t="shared" si="1019"/>
        <v>0</v>
      </c>
      <c r="CC229" s="325" t="e">
        <f t="shared" si="1020"/>
        <v>#N/A</v>
      </c>
      <c r="CD229" s="325">
        <f t="shared" si="1021"/>
        <v>0</v>
      </c>
      <c r="CE229" s="325">
        <f t="shared" si="1022"/>
        <v>1</v>
      </c>
      <c r="CF229" s="334">
        <f t="shared" si="941"/>
        <v>3327.3999999999996</v>
      </c>
      <c r="CG229" s="325">
        <f t="shared" si="1023"/>
        <v>0</v>
      </c>
      <c r="CH229" s="325">
        <f t="shared" si="1024"/>
        <v>0</v>
      </c>
      <c r="CI229" s="325">
        <f t="shared" si="1025"/>
        <v>0</v>
      </c>
      <c r="CJ229" s="325">
        <f t="shared" si="1026"/>
        <v>0</v>
      </c>
      <c r="CK229" s="325">
        <f t="shared" si="1027"/>
        <v>0</v>
      </c>
      <c r="CL229" s="331">
        <f t="shared" si="1028"/>
        <v>0</v>
      </c>
      <c r="CM229" s="331">
        <f t="shared" si="1029"/>
        <v>0</v>
      </c>
      <c r="CN229" s="331">
        <f t="shared" si="1030"/>
        <v>0</v>
      </c>
      <c r="CO229" s="331">
        <f t="shared" si="1031"/>
        <v>0</v>
      </c>
      <c r="CP229" s="331">
        <f t="shared" si="1032"/>
        <v>0</v>
      </c>
      <c r="CQ229" s="331">
        <f t="shared" si="1033"/>
        <v>0</v>
      </c>
      <c r="CR229" s="331">
        <f t="shared" si="1034"/>
        <v>0</v>
      </c>
      <c r="CS229" s="331">
        <f t="shared" si="1035"/>
        <v>0</v>
      </c>
      <c r="CT229" s="331">
        <f t="shared" si="1036"/>
        <v>0</v>
      </c>
      <c r="CU229" s="331">
        <f t="shared" si="1037"/>
        <v>0</v>
      </c>
      <c r="CV229" s="331">
        <f t="shared" si="1038"/>
        <v>0</v>
      </c>
      <c r="CW229" s="331">
        <f t="shared" si="1039"/>
        <v>0</v>
      </c>
      <c r="CX229" s="331">
        <f t="shared" si="1040"/>
        <v>0</v>
      </c>
      <c r="CY229" s="331">
        <f t="shared" si="1041"/>
        <v>0</v>
      </c>
      <c r="CZ229" s="331">
        <f t="shared" si="1042"/>
        <v>0</v>
      </c>
      <c r="DA229" s="329"/>
      <c r="DB229" s="325"/>
      <c r="DC229" s="325">
        <f t="shared" si="942"/>
        <v>0</v>
      </c>
      <c r="DD229" s="325">
        <v>131</v>
      </c>
      <c r="DE229" s="330" t="e">
        <f t="shared" si="943"/>
        <v>#N/A</v>
      </c>
      <c r="DF229" s="330" t="e">
        <f t="shared" si="944"/>
        <v>#N/A</v>
      </c>
      <c r="DG229" s="330" t="e">
        <f t="shared" si="945"/>
        <v>#N/A</v>
      </c>
      <c r="DH229" s="330" t="e">
        <f t="shared" si="946"/>
        <v>#N/A</v>
      </c>
      <c r="DI229" s="330" t="e">
        <f t="shared" si="947"/>
        <v>#N/A</v>
      </c>
      <c r="DJ229" s="330"/>
      <c r="DK229" s="331">
        <f t="shared" si="1043"/>
        <v>0</v>
      </c>
      <c r="DL229" s="325" t="e">
        <f t="shared" si="1044"/>
        <v>#N/A</v>
      </c>
      <c r="DM229" s="325">
        <f t="shared" si="1045"/>
        <v>0</v>
      </c>
      <c r="DN229" s="325">
        <f t="shared" si="1046"/>
        <v>1</v>
      </c>
      <c r="DO229" s="334">
        <f t="shared" si="948"/>
        <v>3327.3999999999996</v>
      </c>
      <c r="DP229" s="325">
        <f t="shared" si="1047"/>
        <v>0</v>
      </c>
      <c r="DQ229" s="325">
        <f t="shared" si="1048"/>
        <v>0</v>
      </c>
      <c r="DR229" s="325">
        <f t="shared" si="1049"/>
        <v>0</v>
      </c>
      <c r="DS229" s="325">
        <f t="shared" si="1050"/>
        <v>0</v>
      </c>
      <c r="DT229" s="325">
        <f t="shared" si="1051"/>
        <v>0</v>
      </c>
      <c r="DU229" s="331">
        <f t="shared" si="1052"/>
        <v>0</v>
      </c>
      <c r="DV229" s="331">
        <f t="shared" si="1053"/>
        <v>0</v>
      </c>
      <c r="DW229" s="331">
        <f t="shared" si="1054"/>
        <v>0</v>
      </c>
      <c r="DX229" s="331">
        <f t="shared" si="1055"/>
        <v>0</v>
      </c>
      <c r="DY229" s="331">
        <f t="shared" si="1056"/>
        <v>0</v>
      </c>
      <c r="DZ229" s="331">
        <f t="shared" si="1057"/>
        <v>0</v>
      </c>
      <c r="EA229" s="331">
        <f t="shared" si="1058"/>
        <v>0</v>
      </c>
      <c r="EB229" s="331">
        <f t="shared" si="1059"/>
        <v>0</v>
      </c>
      <c r="EC229" s="331">
        <f t="shared" si="1060"/>
        <v>0</v>
      </c>
      <c r="ED229" s="331">
        <f t="shared" si="1061"/>
        <v>0</v>
      </c>
      <c r="EE229" s="331">
        <f t="shared" si="1062"/>
        <v>0</v>
      </c>
      <c r="EF229" s="331">
        <f t="shared" si="1063"/>
        <v>0</v>
      </c>
      <c r="EG229" s="331">
        <f t="shared" si="1064"/>
        <v>0</v>
      </c>
      <c r="EH229" s="331">
        <f t="shared" si="1065"/>
        <v>0</v>
      </c>
      <c r="EI229" s="331">
        <f t="shared" si="1066"/>
        <v>0</v>
      </c>
      <c r="EJ229" s="329"/>
      <c r="EK229" s="325"/>
      <c r="EL229" s="325">
        <f t="shared" si="949"/>
        <v>0</v>
      </c>
      <c r="EM229" s="325">
        <v>131</v>
      </c>
      <c r="EN229" s="330" t="e">
        <f t="shared" si="950"/>
        <v>#N/A</v>
      </c>
      <c r="EO229" s="330" t="e">
        <f t="shared" si="951"/>
        <v>#N/A</v>
      </c>
      <c r="EP229" s="330" t="e">
        <f t="shared" si="952"/>
        <v>#N/A</v>
      </c>
      <c r="EQ229" s="330" t="e">
        <f t="shared" si="953"/>
        <v>#N/A</v>
      </c>
      <c r="ER229" s="330" t="e">
        <f t="shared" si="954"/>
        <v>#N/A</v>
      </c>
      <c r="ES229" s="330"/>
      <c r="ET229" s="331">
        <f t="shared" si="1067"/>
        <v>0</v>
      </c>
      <c r="EU229" s="325" t="e">
        <f t="shared" si="1068"/>
        <v>#N/A</v>
      </c>
      <c r="EV229" s="325">
        <f t="shared" si="1069"/>
        <v>0</v>
      </c>
      <c r="EW229" s="325">
        <f t="shared" si="1070"/>
        <v>1</v>
      </c>
      <c r="EX229" s="334">
        <f t="shared" si="955"/>
        <v>3327.3999999999996</v>
      </c>
      <c r="EY229" s="325">
        <f t="shared" si="1071"/>
        <v>0</v>
      </c>
      <c r="EZ229" s="325">
        <f t="shared" si="1072"/>
        <v>0</v>
      </c>
      <c r="FA229" s="325">
        <f t="shared" si="1073"/>
        <v>0</v>
      </c>
      <c r="FB229" s="325">
        <f t="shared" si="1074"/>
        <v>0</v>
      </c>
      <c r="FC229" s="325">
        <f t="shared" si="1075"/>
        <v>0</v>
      </c>
      <c r="FD229" s="331">
        <f t="shared" si="1076"/>
        <v>0</v>
      </c>
      <c r="FE229" s="331">
        <f t="shared" si="1077"/>
        <v>0</v>
      </c>
      <c r="FF229" s="331">
        <f t="shared" si="1078"/>
        <v>0</v>
      </c>
      <c r="FG229" s="331">
        <f t="shared" si="1079"/>
        <v>0</v>
      </c>
      <c r="FH229" s="331">
        <f t="shared" si="1080"/>
        <v>0</v>
      </c>
      <c r="FI229" s="331">
        <f t="shared" si="1081"/>
        <v>0</v>
      </c>
      <c r="FJ229" s="331">
        <f t="shared" si="1082"/>
        <v>0</v>
      </c>
      <c r="FK229" s="331">
        <f t="shared" si="1083"/>
        <v>0</v>
      </c>
      <c r="FL229" s="331">
        <f t="shared" si="1084"/>
        <v>0</v>
      </c>
      <c r="FM229" s="331">
        <f t="shared" si="1085"/>
        <v>0</v>
      </c>
      <c r="FN229" s="331">
        <f t="shared" si="1086"/>
        <v>0</v>
      </c>
      <c r="FO229" s="331">
        <f t="shared" si="1087"/>
        <v>0</v>
      </c>
      <c r="FP229" s="331">
        <f t="shared" si="1088"/>
        <v>0</v>
      </c>
      <c r="FQ229" s="331">
        <f t="shared" si="1089"/>
        <v>0</v>
      </c>
      <c r="FR229" s="331">
        <f t="shared" si="1090"/>
        <v>0</v>
      </c>
      <c r="FS229" s="329"/>
      <c r="FT229" s="325"/>
      <c r="FU229" s="325">
        <f t="shared" si="956"/>
        <v>0</v>
      </c>
      <c r="FV229" s="325">
        <v>131</v>
      </c>
      <c r="FW229" s="330" t="e">
        <f t="shared" si="957"/>
        <v>#N/A</v>
      </c>
      <c r="FX229" s="330" t="e">
        <f t="shared" si="958"/>
        <v>#N/A</v>
      </c>
      <c r="FY229" s="330" t="e">
        <f t="shared" si="959"/>
        <v>#N/A</v>
      </c>
      <c r="FZ229" s="330" t="e">
        <f t="shared" si="960"/>
        <v>#N/A</v>
      </c>
      <c r="GA229" s="330" t="e">
        <f t="shared" si="961"/>
        <v>#N/A</v>
      </c>
      <c r="GB229" s="330"/>
      <c r="GC229" s="331">
        <f t="shared" si="1091"/>
        <v>0</v>
      </c>
      <c r="GD229" s="325" t="e">
        <f t="shared" si="1092"/>
        <v>#N/A</v>
      </c>
      <c r="GE229" s="325">
        <f t="shared" si="1093"/>
        <v>0</v>
      </c>
      <c r="GF229" s="325">
        <f t="shared" si="1094"/>
        <v>1</v>
      </c>
      <c r="GG229" s="334">
        <f t="shared" si="962"/>
        <v>3327.3999999999996</v>
      </c>
      <c r="GH229" s="325">
        <f t="shared" si="1095"/>
        <v>0</v>
      </c>
      <c r="GI229" s="325">
        <f t="shared" si="1096"/>
        <v>0</v>
      </c>
      <c r="GJ229" s="325">
        <f t="shared" si="1097"/>
        <v>0</v>
      </c>
      <c r="GK229" s="325">
        <f t="shared" si="1098"/>
        <v>0</v>
      </c>
      <c r="GL229" s="325">
        <f t="shared" si="1099"/>
        <v>0</v>
      </c>
      <c r="GM229" s="331">
        <f t="shared" si="1100"/>
        <v>0</v>
      </c>
      <c r="GN229" s="331">
        <f t="shared" si="1101"/>
        <v>0</v>
      </c>
      <c r="GO229" s="331">
        <f t="shared" si="1102"/>
        <v>0</v>
      </c>
      <c r="GP229" s="331">
        <f t="shared" si="1103"/>
        <v>0</v>
      </c>
      <c r="GQ229" s="331">
        <f t="shared" si="1104"/>
        <v>0</v>
      </c>
      <c r="GR229" s="331">
        <f t="shared" si="1105"/>
        <v>0</v>
      </c>
      <c r="GS229" s="331">
        <f t="shared" si="1106"/>
        <v>0</v>
      </c>
      <c r="GT229" s="331">
        <f t="shared" si="1107"/>
        <v>0</v>
      </c>
      <c r="GU229" s="331">
        <f t="shared" si="1108"/>
        <v>0</v>
      </c>
      <c r="GV229" s="331">
        <f t="shared" si="1109"/>
        <v>0</v>
      </c>
      <c r="GW229" s="331">
        <f t="shared" si="1110"/>
        <v>0</v>
      </c>
      <c r="GX229" s="331">
        <f t="shared" si="1111"/>
        <v>0</v>
      </c>
      <c r="GY229" s="331">
        <f t="shared" si="1112"/>
        <v>0</v>
      </c>
      <c r="GZ229" s="331">
        <f t="shared" si="1113"/>
        <v>0</v>
      </c>
      <c r="HA229" s="331">
        <f t="shared" si="1114"/>
        <v>0</v>
      </c>
      <c r="HB229" s="329"/>
      <c r="HC229" s="325"/>
      <c r="HD229" s="325">
        <f t="shared" si="963"/>
        <v>0</v>
      </c>
      <c r="HE229" s="325">
        <v>131</v>
      </c>
      <c r="HF229" s="330" t="e">
        <f t="shared" si="964"/>
        <v>#N/A</v>
      </c>
      <c r="HG229" s="330" t="e">
        <f t="shared" si="965"/>
        <v>#N/A</v>
      </c>
      <c r="HH229" s="330" t="e">
        <f t="shared" si="966"/>
        <v>#N/A</v>
      </c>
      <c r="HI229" s="330" t="e">
        <f t="shared" si="967"/>
        <v>#N/A</v>
      </c>
      <c r="HJ229" s="330" t="e">
        <f t="shared" si="968"/>
        <v>#N/A</v>
      </c>
      <c r="HK229" s="330"/>
      <c r="HL229" s="331">
        <f t="shared" si="1115"/>
        <v>0</v>
      </c>
      <c r="HM229" s="325" t="e">
        <f t="shared" si="1116"/>
        <v>#N/A</v>
      </c>
      <c r="HN229" s="325">
        <f t="shared" si="1117"/>
        <v>0</v>
      </c>
      <c r="HO229" s="325">
        <f t="shared" si="1118"/>
        <v>1</v>
      </c>
      <c r="HP229" s="334">
        <f t="shared" si="969"/>
        <v>3327.3999999999996</v>
      </c>
      <c r="HQ229" s="325">
        <f t="shared" si="1119"/>
        <v>0</v>
      </c>
      <c r="HR229" s="325">
        <f t="shared" si="1120"/>
        <v>0</v>
      </c>
      <c r="HS229" s="325">
        <f t="shared" si="1121"/>
        <v>0</v>
      </c>
      <c r="HT229" s="325">
        <f t="shared" si="1122"/>
        <v>0</v>
      </c>
      <c r="HU229" s="325">
        <f t="shared" si="1123"/>
        <v>0</v>
      </c>
      <c r="HV229" s="331">
        <f t="shared" si="1124"/>
        <v>0</v>
      </c>
      <c r="HW229" s="331">
        <f t="shared" si="1125"/>
        <v>0</v>
      </c>
      <c r="HX229" s="331">
        <f t="shared" si="1126"/>
        <v>0</v>
      </c>
      <c r="HY229" s="331">
        <f t="shared" si="1127"/>
        <v>0</v>
      </c>
      <c r="HZ229" s="331">
        <f t="shared" si="1128"/>
        <v>0</v>
      </c>
      <c r="IA229" s="331">
        <f t="shared" si="1129"/>
        <v>0</v>
      </c>
      <c r="IB229" s="331">
        <f t="shared" si="1130"/>
        <v>0</v>
      </c>
      <c r="IC229" s="331">
        <f t="shared" si="1131"/>
        <v>0</v>
      </c>
      <c r="ID229" s="331">
        <f t="shared" si="1132"/>
        <v>0</v>
      </c>
      <c r="IE229" s="331">
        <f t="shared" si="1133"/>
        <v>0</v>
      </c>
      <c r="IF229" s="331">
        <f t="shared" si="1134"/>
        <v>0</v>
      </c>
      <c r="IG229" s="331">
        <f t="shared" si="1135"/>
        <v>0</v>
      </c>
      <c r="IH229" s="331">
        <f t="shared" si="1136"/>
        <v>0</v>
      </c>
      <c r="II229" s="331">
        <f t="shared" si="1137"/>
        <v>0</v>
      </c>
      <c r="IJ229" s="331">
        <f t="shared" si="1138"/>
        <v>0</v>
      </c>
      <c r="IK229" s="329"/>
    </row>
    <row r="230" spans="2:245" x14ac:dyDescent="0.3">
      <c r="B230" s="325">
        <f t="shared" si="922"/>
        <v>0</v>
      </c>
      <c r="C230" s="325">
        <v>132</v>
      </c>
      <c r="D230" s="330" t="e">
        <f t="shared" si="923"/>
        <v>#N/A</v>
      </c>
      <c r="E230" s="330" t="e">
        <f t="shared" si="924"/>
        <v>#N/A</v>
      </c>
      <c r="F230" s="330" t="e">
        <f t="shared" si="925"/>
        <v>#N/A</v>
      </c>
      <c r="G230" s="386" t="e">
        <f t="shared" si="970"/>
        <v>#N/A</v>
      </c>
      <c r="H230" s="386" t="e">
        <f t="shared" si="926"/>
        <v>#N/A</v>
      </c>
      <c r="I230" s="330"/>
      <c r="J230" s="331">
        <f t="shared" si="971"/>
        <v>0</v>
      </c>
      <c r="K230" s="325" t="e">
        <f t="shared" si="972"/>
        <v>#N/A</v>
      </c>
      <c r="L230" s="325">
        <f t="shared" si="973"/>
        <v>0</v>
      </c>
      <c r="M230" s="325">
        <f t="shared" si="974"/>
        <v>1</v>
      </c>
      <c r="N230" s="334">
        <f t="shared" si="927"/>
        <v>3352.7999999999997</v>
      </c>
      <c r="O230" s="325">
        <f t="shared" si="975"/>
        <v>0</v>
      </c>
      <c r="P230" s="325">
        <f t="shared" si="976"/>
        <v>0</v>
      </c>
      <c r="Q230" s="325">
        <f t="shared" si="977"/>
        <v>0</v>
      </c>
      <c r="R230" s="325">
        <f t="shared" si="978"/>
        <v>0</v>
      </c>
      <c r="S230" s="325">
        <f t="shared" si="979"/>
        <v>0</v>
      </c>
      <c r="T230" s="331">
        <f t="shared" si="980"/>
        <v>0</v>
      </c>
      <c r="U230" s="331">
        <f t="shared" si="981"/>
        <v>0</v>
      </c>
      <c r="V230" s="331">
        <f t="shared" si="982"/>
        <v>0</v>
      </c>
      <c r="W230" s="331">
        <f t="shared" si="983"/>
        <v>0</v>
      </c>
      <c r="X230" s="331">
        <f t="shared" si="984"/>
        <v>0</v>
      </c>
      <c r="Y230" s="331">
        <f t="shared" si="985"/>
        <v>0</v>
      </c>
      <c r="Z230" s="331">
        <f t="shared" si="986"/>
        <v>0</v>
      </c>
      <c r="AA230" s="331">
        <f t="shared" si="987"/>
        <v>0</v>
      </c>
      <c r="AB230" s="331">
        <f t="shared" si="988"/>
        <v>0</v>
      </c>
      <c r="AC230" s="331">
        <f t="shared" si="989"/>
        <v>0</v>
      </c>
      <c r="AD230" s="331">
        <f t="shared" si="990"/>
        <v>0</v>
      </c>
      <c r="AE230" s="331">
        <f t="shared" si="991"/>
        <v>0</v>
      </c>
      <c r="AF230" s="331">
        <f t="shared" si="992"/>
        <v>0</v>
      </c>
      <c r="AG230" s="331">
        <f t="shared" si="993"/>
        <v>0</v>
      </c>
      <c r="AH230" s="331">
        <f t="shared" si="994"/>
        <v>0</v>
      </c>
      <c r="AI230" s="329"/>
      <c r="AJ230" s="325"/>
      <c r="AK230" s="325">
        <f t="shared" si="928"/>
        <v>0</v>
      </c>
      <c r="AL230" s="325">
        <v>132</v>
      </c>
      <c r="AM230" s="330" t="e">
        <f t="shared" si="929"/>
        <v>#N/A</v>
      </c>
      <c r="AN230" s="330" t="e">
        <f t="shared" si="930"/>
        <v>#N/A</v>
      </c>
      <c r="AO230" s="330" t="e">
        <f t="shared" si="931"/>
        <v>#N/A</v>
      </c>
      <c r="AP230" s="330" t="e">
        <f t="shared" si="932"/>
        <v>#N/A</v>
      </c>
      <c r="AQ230" s="330" t="e">
        <f t="shared" si="933"/>
        <v>#N/A</v>
      </c>
      <c r="AR230" s="330"/>
      <c r="AS230" s="331">
        <f t="shared" si="995"/>
        <v>0</v>
      </c>
      <c r="AT230" s="325" t="e">
        <f t="shared" si="996"/>
        <v>#N/A</v>
      </c>
      <c r="AU230" s="325">
        <f t="shared" si="997"/>
        <v>0</v>
      </c>
      <c r="AV230" s="325">
        <f t="shared" si="998"/>
        <v>1</v>
      </c>
      <c r="AW230" s="334">
        <f t="shared" si="934"/>
        <v>3352.7999999999997</v>
      </c>
      <c r="AX230" s="325">
        <f t="shared" si="999"/>
        <v>0</v>
      </c>
      <c r="AY230" s="325">
        <f t="shared" si="1000"/>
        <v>0</v>
      </c>
      <c r="AZ230" s="325">
        <f t="shared" si="1001"/>
        <v>0</v>
      </c>
      <c r="BA230" s="325">
        <f t="shared" si="1002"/>
        <v>0</v>
      </c>
      <c r="BB230" s="325">
        <f t="shared" si="1003"/>
        <v>0</v>
      </c>
      <c r="BC230" s="331">
        <f t="shared" si="1004"/>
        <v>0</v>
      </c>
      <c r="BD230" s="331">
        <f t="shared" si="1005"/>
        <v>0</v>
      </c>
      <c r="BE230" s="331">
        <f t="shared" si="1006"/>
        <v>0</v>
      </c>
      <c r="BF230" s="331">
        <f t="shared" si="1007"/>
        <v>0</v>
      </c>
      <c r="BG230" s="331">
        <f t="shared" si="1008"/>
        <v>0</v>
      </c>
      <c r="BH230" s="331">
        <f t="shared" si="1009"/>
        <v>0</v>
      </c>
      <c r="BI230" s="331">
        <f t="shared" si="1010"/>
        <v>0</v>
      </c>
      <c r="BJ230" s="331">
        <f t="shared" si="1011"/>
        <v>0</v>
      </c>
      <c r="BK230" s="331">
        <f t="shared" si="1012"/>
        <v>0</v>
      </c>
      <c r="BL230" s="331">
        <f t="shared" si="1013"/>
        <v>0</v>
      </c>
      <c r="BM230" s="331">
        <f t="shared" si="1014"/>
        <v>0</v>
      </c>
      <c r="BN230" s="331">
        <f t="shared" si="1015"/>
        <v>0</v>
      </c>
      <c r="BO230" s="331">
        <f t="shared" si="1016"/>
        <v>0</v>
      </c>
      <c r="BP230" s="331">
        <f t="shared" si="1017"/>
        <v>0</v>
      </c>
      <c r="BQ230" s="331">
        <f t="shared" si="1018"/>
        <v>0</v>
      </c>
      <c r="BR230" s="329"/>
      <c r="BS230" s="325"/>
      <c r="BT230" s="325">
        <f t="shared" si="935"/>
        <v>0</v>
      </c>
      <c r="BU230" s="325">
        <v>132</v>
      </c>
      <c r="BV230" s="330" t="e">
        <f t="shared" si="936"/>
        <v>#N/A</v>
      </c>
      <c r="BW230" s="330" t="e">
        <f t="shared" si="937"/>
        <v>#N/A</v>
      </c>
      <c r="BX230" s="330" t="e">
        <f t="shared" si="938"/>
        <v>#N/A</v>
      </c>
      <c r="BY230" s="330" t="e">
        <f t="shared" si="939"/>
        <v>#N/A</v>
      </c>
      <c r="BZ230" s="330" t="e">
        <f t="shared" si="940"/>
        <v>#N/A</v>
      </c>
      <c r="CA230" s="330"/>
      <c r="CB230" s="331">
        <f t="shared" si="1019"/>
        <v>0</v>
      </c>
      <c r="CC230" s="325" t="e">
        <f t="shared" si="1020"/>
        <v>#N/A</v>
      </c>
      <c r="CD230" s="325">
        <f t="shared" si="1021"/>
        <v>0</v>
      </c>
      <c r="CE230" s="325">
        <f t="shared" si="1022"/>
        <v>1</v>
      </c>
      <c r="CF230" s="334">
        <f t="shared" si="941"/>
        <v>3352.7999999999997</v>
      </c>
      <c r="CG230" s="325">
        <f t="shared" si="1023"/>
        <v>0</v>
      </c>
      <c r="CH230" s="325">
        <f t="shared" si="1024"/>
        <v>0</v>
      </c>
      <c r="CI230" s="325">
        <f t="shared" si="1025"/>
        <v>0</v>
      </c>
      <c r="CJ230" s="325">
        <f t="shared" si="1026"/>
        <v>0</v>
      </c>
      <c r="CK230" s="325">
        <f t="shared" si="1027"/>
        <v>0</v>
      </c>
      <c r="CL230" s="331">
        <f t="shared" si="1028"/>
        <v>0</v>
      </c>
      <c r="CM230" s="331">
        <f t="shared" si="1029"/>
        <v>0</v>
      </c>
      <c r="CN230" s="331">
        <f t="shared" si="1030"/>
        <v>0</v>
      </c>
      <c r="CO230" s="331">
        <f t="shared" si="1031"/>
        <v>0</v>
      </c>
      <c r="CP230" s="331">
        <f t="shared" si="1032"/>
        <v>0</v>
      </c>
      <c r="CQ230" s="331">
        <f t="shared" si="1033"/>
        <v>0</v>
      </c>
      <c r="CR230" s="331">
        <f t="shared" si="1034"/>
        <v>0</v>
      </c>
      <c r="CS230" s="331">
        <f t="shared" si="1035"/>
        <v>0</v>
      </c>
      <c r="CT230" s="331">
        <f t="shared" si="1036"/>
        <v>0</v>
      </c>
      <c r="CU230" s="331">
        <f t="shared" si="1037"/>
        <v>0</v>
      </c>
      <c r="CV230" s="331">
        <f t="shared" si="1038"/>
        <v>0</v>
      </c>
      <c r="CW230" s="331">
        <f t="shared" si="1039"/>
        <v>0</v>
      </c>
      <c r="CX230" s="331">
        <f t="shared" si="1040"/>
        <v>0</v>
      </c>
      <c r="CY230" s="331">
        <f t="shared" si="1041"/>
        <v>0</v>
      </c>
      <c r="CZ230" s="331">
        <f t="shared" si="1042"/>
        <v>0</v>
      </c>
      <c r="DA230" s="329"/>
      <c r="DB230" s="325"/>
      <c r="DC230" s="325">
        <f t="shared" si="942"/>
        <v>0</v>
      </c>
      <c r="DD230" s="325">
        <v>132</v>
      </c>
      <c r="DE230" s="330" t="e">
        <f t="shared" si="943"/>
        <v>#N/A</v>
      </c>
      <c r="DF230" s="330" t="e">
        <f t="shared" si="944"/>
        <v>#N/A</v>
      </c>
      <c r="DG230" s="330" t="e">
        <f t="shared" si="945"/>
        <v>#N/A</v>
      </c>
      <c r="DH230" s="330" t="e">
        <f t="shared" si="946"/>
        <v>#N/A</v>
      </c>
      <c r="DI230" s="330" t="e">
        <f t="shared" si="947"/>
        <v>#N/A</v>
      </c>
      <c r="DJ230" s="330"/>
      <c r="DK230" s="331">
        <f t="shared" si="1043"/>
        <v>0</v>
      </c>
      <c r="DL230" s="325" t="e">
        <f t="shared" si="1044"/>
        <v>#N/A</v>
      </c>
      <c r="DM230" s="325">
        <f t="shared" si="1045"/>
        <v>0</v>
      </c>
      <c r="DN230" s="325">
        <f t="shared" si="1046"/>
        <v>1</v>
      </c>
      <c r="DO230" s="334">
        <f t="shared" si="948"/>
        <v>3352.7999999999997</v>
      </c>
      <c r="DP230" s="325">
        <f t="shared" si="1047"/>
        <v>0</v>
      </c>
      <c r="DQ230" s="325">
        <f t="shared" si="1048"/>
        <v>0</v>
      </c>
      <c r="DR230" s="325">
        <f t="shared" si="1049"/>
        <v>0</v>
      </c>
      <c r="DS230" s="325">
        <f t="shared" si="1050"/>
        <v>0</v>
      </c>
      <c r="DT230" s="325">
        <f t="shared" si="1051"/>
        <v>0</v>
      </c>
      <c r="DU230" s="331">
        <f t="shared" si="1052"/>
        <v>0</v>
      </c>
      <c r="DV230" s="331">
        <f t="shared" si="1053"/>
        <v>0</v>
      </c>
      <c r="DW230" s="331">
        <f t="shared" si="1054"/>
        <v>0</v>
      </c>
      <c r="DX230" s="331">
        <f t="shared" si="1055"/>
        <v>0</v>
      </c>
      <c r="DY230" s="331">
        <f t="shared" si="1056"/>
        <v>0</v>
      </c>
      <c r="DZ230" s="331">
        <f t="shared" si="1057"/>
        <v>0</v>
      </c>
      <c r="EA230" s="331">
        <f t="shared" si="1058"/>
        <v>0</v>
      </c>
      <c r="EB230" s="331">
        <f t="shared" si="1059"/>
        <v>0</v>
      </c>
      <c r="EC230" s="331">
        <f t="shared" si="1060"/>
        <v>0</v>
      </c>
      <c r="ED230" s="331">
        <f t="shared" si="1061"/>
        <v>0</v>
      </c>
      <c r="EE230" s="331">
        <f t="shared" si="1062"/>
        <v>0</v>
      </c>
      <c r="EF230" s="331">
        <f t="shared" si="1063"/>
        <v>0</v>
      </c>
      <c r="EG230" s="331">
        <f t="shared" si="1064"/>
        <v>0</v>
      </c>
      <c r="EH230" s="331">
        <f t="shared" si="1065"/>
        <v>0</v>
      </c>
      <c r="EI230" s="331">
        <f t="shared" si="1066"/>
        <v>0</v>
      </c>
      <c r="EJ230" s="329"/>
      <c r="EK230" s="325"/>
      <c r="EL230" s="325">
        <f t="shared" si="949"/>
        <v>0</v>
      </c>
      <c r="EM230" s="325">
        <v>132</v>
      </c>
      <c r="EN230" s="330" t="e">
        <f t="shared" si="950"/>
        <v>#N/A</v>
      </c>
      <c r="EO230" s="330" t="e">
        <f t="shared" si="951"/>
        <v>#N/A</v>
      </c>
      <c r="EP230" s="330" t="e">
        <f t="shared" si="952"/>
        <v>#N/A</v>
      </c>
      <c r="EQ230" s="330" t="e">
        <f t="shared" si="953"/>
        <v>#N/A</v>
      </c>
      <c r="ER230" s="330" t="e">
        <f t="shared" si="954"/>
        <v>#N/A</v>
      </c>
      <c r="ES230" s="330"/>
      <c r="ET230" s="331">
        <f t="shared" si="1067"/>
        <v>0</v>
      </c>
      <c r="EU230" s="325" t="e">
        <f t="shared" si="1068"/>
        <v>#N/A</v>
      </c>
      <c r="EV230" s="325">
        <f t="shared" si="1069"/>
        <v>0</v>
      </c>
      <c r="EW230" s="325">
        <f t="shared" si="1070"/>
        <v>1</v>
      </c>
      <c r="EX230" s="334">
        <f t="shared" si="955"/>
        <v>3352.7999999999997</v>
      </c>
      <c r="EY230" s="325">
        <f t="shared" si="1071"/>
        <v>0</v>
      </c>
      <c r="EZ230" s="325">
        <f t="shared" si="1072"/>
        <v>0</v>
      </c>
      <c r="FA230" s="325">
        <f t="shared" si="1073"/>
        <v>0</v>
      </c>
      <c r="FB230" s="325">
        <f t="shared" si="1074"/>
        <v>0</v>
      </c>
      <c r="FC230" s="325">
        <f t="shared" si="1075"/>
        <v>0</v>
      </c>
      <c r="FD230" s="331">
        <f t="shared" si="1076"/>
        <v>0</v>
      </c>
      <c r="FE230" s="331">
        <f t="shared" si="1077"/>
        <v>0</v>
      </c>
      <c r="FF230" s="331">
        <f t="shared" si="1078"/>
        <v>0</v>
      </c>
      <c r="FG230" s="331">
        <f t="shared" si="1079"/>
        <v>0</v>
      </c>
      <c r="FH230" s="331">
        <f t="shared" si="1080"/>
        <v>0</v>
      </c>
      <c r="FI230" s="331">
        <f t="shared" si="1081"/>
        <v>0</v>
      </c>
      <c r="FJ230" s="331">
        <f t="shared" si="1082"/>
        <v>0</v>
      </c>
      <c r="FK230" s="331">
        <f t="shared" si="1083"/>
        <v>0</v>
      </c>
      <c r="FL230" s="331">
        <f t="shared" si="1084"/>
        <v>0</v>
      </c>
      <c r="FM230" s="331">
        <f t="shared" si="1085"/>
        <v>0</v>
      </c>
      <c r="FN230" s="331">
        <f t="shared" si="1086"/>
        <v>0</v>
      </c>
      <c r="FO230" s="331">
        <f t="shared" si="1087"/>
        <v>0</v>
      </c>
      <c r="FP230" s="331">
        <f t="shared" si="1088"/>
        <v>0</v>
      </c>
      <c r="FQ230" s="331">
        <f t="shared" si="1089"/>
        <v>0</v>
      </c>
      <c r="FR230" s="331">
        <f t="shared" si="1090"/>
        <v>0</v>
      </c>
      <c r="FS230" s="329"/>
      <c r="FT230" s="325"/>
      <c r="FU230" s="325">
        <f t="shared" si="956"/>
        <v>0</v>
      </c>
      <c r="FV230" s="325">
        <v>132</v>
      </c>
      <c r="FW230" s="330" t="e">
        <f t="shared" si="957"/>
        <v>#N/A</v>
      </c>
      <c r="FX230" s="330" t="e">
        <f t="shared" si="958"/>
        <v>#N/A</v>
      </c>
      <c r="FY230" s="330" t="e">
        <f t="shared" si="959"/>
        <v>#N/A</v>
      </c>
      <c r="FZ230" s="330" t="e">
        <f t="shared" si="960"/>
        <v>#N/A</v>
      </c>
      <c r="GA230" s="330" t="e">
        <f t="shared" si="961"/>
        <v>#N/A</v>
      </c>
      <c r="GB230" s="330"/>
      <c r="GC230" s="331">
        <f t="shared" si="1091"/>
        <v>0</v>
      </c>
      <c r="GD230" s="325" t="e">
        <f t="shared" si="1092"/>
        <v>#N/A</v>
      </c>
      <c r="GE230" s="325">
        <f t="shared" si="1093"/>
        <v>0</v>
      </c>
      <c r="GF230" s="325">
        <f t="shared" si="1094"/>
        <v>1</v>
      </c>
      <c r="GG230" s="334">
        <f t="shared" si="962"/>
        <v>3352.7999999999997</v>
      </c>
      <c r="GH230" s="325">
        <f t="shared" si="1095"/>
        <v>0</v>
      </c>
      <c r="GI230" s="325">
        <f t="shared" si="1096"/>
        <v>0</v>
      </c>
      <c r="GJ230" s="325">
        <f t="shared" si="1097"/>
        <v>0</v>
      </c>
      <c r="GK230" s="325">
        <f t="shared" si="1098"/>
        <v>0</v>
      </c>
      <c r="GL230" s="325">
        <f t="shared" si="1099"/>
        <v>0</v>
      </c>
      <c r="GM230" s="331">
        <f t="shared" si="1100"/>
        <v>0</v>
      </c>
      <c r="GN230" s="331">
        <f t="shared" si="1101"/>
        <v>0</v>
      </c>
      <c r="GO230" s="331">
        <f t="shared" si="1102"/>
        <v>0</v>
      </c>
      <c r="GP230" s="331">
        <f t="shared" si="1103"/>
        <v>0</v>
      </c>
      <c r="GQ230" s="331">
        <f t="shared" si="1104"/>
        <v>0</v>
      </c>
      <c r="GR230" s="331">
        <f t="shared" si="1105"/>
        <v>0</v>
      </c>
      <c r="GS230" s="331">
        <f t="shared" si="1106"/>
        <v>0</v>
      </c>
      <c r="GT230" s="331">
        <f t="shared" si="1107"/>
        <v>0</v>
      </c>
      <c r="GU230" s="331">
        <f t="shared" si="1108"/>
        <v>0</v>
      </c>
      <c r="GV230" s="331">
        <f t="shared" si="1109"/>
        <v>0</v>
      </c>
      <c r="GW230" s="331">
        <f t="shared" si="1110"/>
        <v>0</v>
      </c>
      <c r="GX230" s="331">
        <f t="shared" si="1111"/>
        <v>0</v>
      </c>
      <c r="GY230" s="331">
        <f t="shared" si="1112"/>
        <v>0</v>
      </c>
      <c r="GZ230" s="331">
        <f t="shared" si="1113"/>
        <v>0</v>
      </c>
      <c r="HA230" s="331">
        <f t="shared" si="1114"/>
        <v>0</v>
      </c>
      <c r="HB230" s="329"/>
      <c r="HC230" s="325"/>
      <c r="HD230" s="325">
        <f t="shared" si="963"/>
        <v>0</v>
      </c>
      <c r="HE230" s="325">
        <v>132</v>
      </c>
      <c r="HF230" s="330" t="e">
        <f t="shared" si="964"/>
        <v>#N/A</v>
      </c>
      <c r="HG230" s="330" t="e">
        <f t="shared" si="965"/>
        <v>#N/A</v>
      </c>
      <c r="HH230" s="330" t="e">
        <f t="shared" si="966"/>
        <v>#N/A</v>
      </c>
      <c r="HI230" s="330" t="e">
        <f t="shared" si="967"/>
        <v>#N/A</v>
      </c>
      <c r="HJ230" s="330" t="e">
        <f t="shared" si="968"/>
        <v>#N/A</v>
      </c>
      <c r="HK230" s="330"/>
      <c r="HL230" s="331">
        <f t="shared" si="1115"/>
        <v>0</v>
      </c>
      <c r="HM230" s="325" t="e">
        <f t="shared" si="1116"/>
        <v>#N/A</v>
      </c>
      <c r="HN230" s="325">
        <f t="shared" si="1117"/>
        <v>0</v>
      </c>
      <c r="HO230" s="325">
        <f t="shared" si="1118"/>
        <v>1</v>
      </c>
      <c r="HP230" s="334">
        <f t="shared" si="969"/>
        <v>3352.7999999999997</v>
      </c>
      <c r="HQ230" s="325">
        <f t="shared" si="1119"/>
        <v>0</v>
      </c>
      <c r="HR230" s="325">
        <f t="shared" si="1120"/>
        <v>0</v>
      </c>
      <c r="HS230" s="325">
        <f t="shared" si="1121"/>
        <v>0</v>
      </c>
      <c r="HT230" s="325">
        <f t="shared" si="1122"/>
        <v>0</v>
      </c>
      <c r="HU230" s="325">
        <f t="shared" si="1123"/>
        <v>0</v>
      </c>
      <c r="HV230" s="331">
        <f t="shared" si="1124"/>
        <v>0</v>
      </c>
      <c r="HW230" s="331">
        <f t="shared" si="1125"/>
        <v>0</v>
      </c>
      <c r="HX230" s="331">
        <f t="shared" si="1126"/>
        <v>0</v>
      </c>
      <c r="HY230" s="331">
        <f t="shared" si="1127"/>
        <v>0</v>
      </c>
      <c r="HZ230" s="331">
        <f t="shared" si="1128"/>
        <v>0</v>
      </c>
      <c r="IA230" s="331">
        <f t="shared" si="1129"/>
        <v>0</v>
      </c>
      <c r="IB230" s="331">
        <f t="shared" si="1130"/>
        <v>0</v>
      </c>
      <c r="IC230" s="331">
        <f t="shared" si="1131"/>
        <v>0</v>
      </c>
      <c r="ID230" s="331">
        <f t="shared" si="1132"/>
        <v>0</v>
      </c>
      <c r="IE230" s="331">
        <f t="shared" si="1133"/>
        <v>0</v>
      </c>
      <c r="IF230" s="331">
        <f t="shared" si="1134"/>
        <v>0</v>
      </c>
      <c r="IG230" s="331">
        <f t="shared" si="1135"/>
        <v>0</v>
      </c>
      <c r="IH230" s="331">
        <f t="shared" si="1136"/>
        <v>0</v>
      </c>
      <c r="II230" s="331">
        <f t="shared" si="1137"/>
        <v>0</v>
      </c>
      <c r="IJ230" s="331">
        <f t="shared" si="1138"/>
        <v>0</v>
      </c>
      <c r="IK230" s="329"/>
    </row>
    <row r="231" spans="2:245" x14ac:dyDescent="0.3">
      <c r="B231" s="325">
        <f t="shared" si="922"/>
        <v>0</v>
      </c>
      <c r="C231" s="325">
        <v>133</v>
      </c>
      <c r="D231" s="330" t="e">
        <f t="shared" si="923"/>
        <v>#N/A</v>
      </c>
      <c r="E231" s="330" t="e">
        <f t="shared" si="924"/>
        <v>#N/A</v>
      </c>
      <c r="F231" s="330" t="e">
        <f t="shared" si="925"/>
        <v>#N/A</v>
      </c>
      <c r="G231" s="386" t="e">
        <f t="shared" si="970"/>
        <v>#N/A</v>
      </c>
      <c r="H231" s="386" t="e">
        <f t="shared" si="926"/>
        <v>#N/A</v>
      </c>
      <c r="I231" s="330"/>
      <c r="J231" s="331">
        <f t="shared" si="971"/>
        <v>0</v>
      </c>
      <c r="K231" s="325" t="e">
        <f t="shared" si="972"/>
        <v>#N/A</v>
      </c>
      <c r="L231" s="325">
        <f t="shared" si="973"/>
        <v>0</v>
      </c>
      <c r="M231" s="325">
        <f t="shared" si="974"/>
        <v>1</v>
      </c>
      <c r="N231" s="334">
        <f t="shared" si="927"/>
        <v>3378.2</v>
      </c>
      <c r="O231" s="325">
        <f t="shared" si="975"/>
        <v>0</v>
      </c>
      <c r="P231" s="325">
        <f t="shared" si="976"/>
        <v>0</v>
      </c>
      <c r="Q231" s="325">
        <f t="shared" si="977"/>
        <v>0</v>
      </c>
      <c r="R231" s="325">
        <f t="shared" si="978"/>
        <v>0</v>
      </c>
      <c r="S231" s="325">
        <f t="shared" si="979"/>
        <v>0</v>
      </c>
      <c r="T231" s="331">
        <f t="shared" si="980"/>
        <v>0</v>
      </c>
      <c r="U231" s="331">
        <f t="shared" si="981"/>
        <v>0</v>
      </c>
      <c r="V231" s="331">
        <f t="shared" si="982"/>
        <v>0</v>
      </c>
      <c r="W231" s="331">
        <f t="shared" si="983"/>
        <v>0</v>
      </c>
      <c r="X231" s="331">
        <f t="shared" si="984"/>
        <v>0</v>
      </c>
      <c r="Y231" s="331">
        <f t="shared" si="985"/>
        <v>0</v>
      </c>
      <c r="Z231" s="331">
        <f t="shared" si="986"/>
        <v>0</v>
      </c>
      <c r="AA231" s="331">
        <f t="shared" si="987"/>
        <v>0</v>
      </c>
      <c r="AB231" s="331">
        <f t="shared" si="988"/>
        <v>0</v>
      </c>
      <c r="AC231" s="331">
        <f t="shared" si="989"/>
        <v>0</v>
      </c>
      <c r="AD231" s="331">
        <f t="shared" si="990"/>
        <v>0</v>
      </c>
      <c r="AE231" s="331">
        <f t="shared" si="991"/>
        <v>0</v>
      </c>
      <c r="AF231" s="331">
        <f t="shared" si="992"/>
        <v>0</v>
      </c>
      <c r="AG231" s="331">
        <f t="shared" si="993"/>
        <v>0</v>
      </c>
      <c r="AH231" s="331">
        <f t="shared" si="994"/>
        <v>0</v>
      </c>
      <c r="AI231" s="329"/>
      <c r="AJ231" s="325"/>
      <c r="AK231" s="325">
        <f t="shared" si="928"/>
        <v>0</v>
      </c>
      <c r="AL231" s="325">
        <v>133</v>
      </c>
      <c r="AM231" s="330" t="e">
        <f t="shared" si="929"/>
        <v>#N/A</v>
      </c>
      <c r="AN231" s="330" t="e">
        <f t="shared" si="930"/>
        <v>#N/A</v>
      </c>
      <c r="AO231" s="330" t="e">
        <f t="shared" si="931"/>
        <v>#N/A</v>
      </c>
      <c r="AP231" s="330" t="e">
        <f t="shared" si="932"/>
        <v>#N/A</v>
      </c>
      <c r="AQ231" s="330" t="e">
        <f t="shared" si="933"/>
        <v>#N/A</v>
      </c>
      <c r="AR231" s="330"/>
      <c r="AS231" s="331">
        <f t="shared" si="995"/>
        <v>0</v>
      </c>
      <c r="AT231" s="325" t="e">
        <f t="shared" si="996"/>
        <v>#N/A</v>
      </c>
      <c r="AU231" s="325">
        <f t="shared" si="997"/>
        <v>0</v>
      </c>
      <c r="AV231" s="325">
        <f t="shared" si="998"/>
        <v>1</v>
      </c>
      <c r="AW231" s="334">
        <f t="shared" si="934"/>
        <v>3378.2</v>
      </c>
      <c r="AX231" s="325">
        <f t="shared" si="999"/>
        <v>0</v>
      </c>
      <c r="AY231" s="325">
        <f t="shared" si="1000"/>
        <v>0</v>
      </c>
      <c r="AZ231" s="325">
        <f t="shared" si="1001"/>
        <v>0</v>
      </c>
      <c r="BA231" s="325">
        <f t="shared" si="1002"/>
        <v>0</v>
      </c>
      <c r="BB231" s="325">
        <f t="shared" si="1003"/>
        <v>0</v>
      </c>
      <c r="BC231" s="331">
        <f t="shared" si="1004"/>
        <v>0</v>
      </c>
      <c r="BD231" s="331">
        <f t="shared" si="1005"/>
        <v>0</v>
      </c>
      <c r="BE231" s="331">
        <f t="shared" si="1006"/>
        <v>0</v>
      </c>
      <c r="BF231" s="331">
        <f t="shared" si="1007"/>
        <v>0</v>
      </c>
      <c r="BG231" s="331">
        <f t="shared" si="1008"/>
        <v>0</v>
      </c>
      <c r="BH231" s="331">
        <f t="shared" si="1009"/>
        <v>0</v>
      </c>
      <c r="BI231" s="331">
        <f t="shared" si="1010"/>
        <v>0</v>
      </c>
      <c r="BJ231" s="331">
        <f t="shared" si="1011"/>
        <v>0</v>
      </c>
      <c r="BK231" s="331">
        <f t="shared" si="1012"/>
        <v>0</v>
      </c>
      <c r="BL231" s="331">
        <f t="shared" si="1013"/>
        <v>0</v>
      </c>
      <c r="BM231" s="331">
        <f t="shared" si="1014"/>
        <v>0</v>
      </c>
      <c r="BN231" s="331">
        <f t="shared" si="1015"/>
        <v>0</v>
      </c>
      <c r="BO231" s="331">
        <f t="shared" si="1016"/>
        <v>0</v>
      </c>
      <c r="BP231" s="331">
        <f t="shared" si="1017"/>
        <v>0</v>
      </c>
      <c r="BQ231" s="331">
        <f t="shared" si="1018"/>
        <v>0</v>
      </c>
      <c r="BR231" s="329"/>
      <c r="BS231" s="325"/>
      <c r="BT231" s="325">
        <f t="shared" si="935"/>
        <v>0</v>
      </c>
      <c r="BU231" s="325">
        <v>133</v>
      </c>
      <c r="BV231" s="330" t="e">
        <f t="shared" si="936"/>
        <v>#N/A</v>
      </c>
      <c r="BW231" s="330" t="e">
        <f t="shared" si="937"/>
        <v>#N/A</v>
      </c>
      <c r="BX231" s="330" t="e">
        <f t="shared" si="938"/>
        <v>#N/A</v>
      </c>
      <c r="BY231" s="330" t="e">
        <f t="shared" si="939"/>
        <v>#N/A</v>
      </c>
      <c r="BZ231" s="330" t="e">
        <f t="shared" si="940"/>
        <v>#N/A</v>
      </c>
      <c r="CA231" s="330"/>
      <c r="CB231" s="331">
        <f t="shared" si="1019"/>
        <v>0</v>
      </c>
      <c r="CC231" s="325" t="e">
        <f t="shared" si="1020"/>
        <v>#N/A</v>
      </c>
      <c r="CD231" s="325">
        <f t="shared" si="1021"/>
        <v>0</v>
      </c>
      <c r="CE231" s="325">
        <f t="shared" si="1022"/>
        <v>1</v>
      </c>
      <c r="CF231" s="334">
        <f t="shared" si="941"/>
        <v>3378.2</v>
      </c>
      <c r="CG231" s="325">
        <f t="shared" si="1023"/>
        <v>0</v>
      </c>
      <c r="CH231" s="325">
        <f t="shared" si="1024"/>
        <v>0</v>
      </c>
      <c r="CI231" s="325">
        <f t="shared" si="1025"/>
        <v>0</v>
      </c>
      <c r="CJ231" s="325">
        <f t="shared" si="1026"/>
        <v>0</v>
      </c>
      <c r="CK231" s="325">
        <f t="shared" si="1027"/>
        <v>0</v>
      </c>
      <c r="CL231" s="331">
        <f t="shared" si="1028"/>
        <v>0</v>
      </c>
      <c r="CM231" s="331">
        <f t="shared" si="1029"/>
        <v>0</v>
      </c>
      <c r="CN231" s="331">
        <f t="shared" si="1030"/>
        <v>0</v>
      </c>
      <c r="CO231" s="331">
        <f t="shared" si="1031"/>
        <v>0</v>
      </c>
      <c r="CP231" s="331">
        <f t="shared" si="1032"/>
        <v>0</v>
      </c>
      <c r="CQ231" s="331">
        <f t="shared" si="1033"/>
        <v>0</v>
      </c>
      <c r="CR231" s="331">
        <f t="shared" si="1034"/>
        <v>0</v>
      </c>
      <c r="CS231" s="331">
        <f t="shared" si="1035"/>
        <v>0</v>
      </c>
      <c r="CT231" s="331">
        <f t="shared" si="1036"/>
        <v>0</v>
      </c>
      <c r="CU231" s="331">
        <f t="shared" si="1037"/>
        <v>0</v>
      </c>
      <c r="CV231" s="331">
        <f t="shared" si="1038"/>
        <v>0</v>
      </c>
      <c r="CW231" s="331">
        <f t="shared" si="1039"/>
        <v>0</v>
      </c>
      <c r="CX231" s="331">
        <f t="shared" si="1040"/>
        <v>0</v>
      </c>
      <c r="CY231" s="331">
        <f t="shared" si="1041"/>
        <v>0</v>
      </c>
      <c r="CZ231" s="331">
        <f t="shared" si="1042"/>
        <v>0</v>
      </c>
      <c r="DA231" s="329"/>
      <c r="DB231" s="325"/>
      <c r="DC231" s="325">
        <f t="shared" si="942"/>
        <v>0</v>
      </c>
      <c r="DD231" s="325">
        <v>133</v>
      </c>
      <c r="DE231" s="330" t="e">
        <f t="shared" si="943"/>
        <v>#N/A</v>
      </c>
      <c r="DF231" s="330" t="e">
        <f t="shared" si="944"/>
        <v>#N/A</v>
      </c>
      <c r="DG231" s="330" t="e">
        <f t="shared" si="945"/>
        <v>#N/A</v>
      </c>
      <c r="DH231" s="330" t="e">
        <f t="shared" si="946"/>
        <v>#N/A</v>
      </c>
      <c r="DI231" s="330" t="e">
        <f t="shared" si="947"/>
        <v>#N/A</v>
      </c>
      <c r="DJ231" s="330"/>
      <c r="DK231" s="331">
        <f t="shared" si="1043"/>
        <v>0</v>
      </c>
      <c r="DL231" s="325" t="e">
        <f t="shared" si="1044"/>
        <v>#N/A</v>
      </c>
      <c r="DM231" s="325">
        <f t="shared" si="1045"/>
        <v>0</v>
      </c>
      <c r="DN231" s="325">
        <f t="shared" si="1046"/>
        <v>1</v>
      </c>
      <c r="DO231" s="334">
        <f t="shared" si="948"/>
        <v>3378.2</v>
      </c>
      <c r="DP231" s="325">
        <f t="shared" si="1047"/>
        <v>0</v>
      </c>
      <c r="DQ231" s="325">
        <f t="shared" si="1048"/>
        <v>0</v>
      </c>
      <c r="DR231" s="325">
        <f t="shared" si="1049"/>
        <v>0</v>
      </c>
      <c r="DS231" s="325">
        <f t="shared" si="1050"/>
        <v>0</v>
      </c>
      <c r="DT231" s="325">
        <f t="shared" si="1051"/>
        <v>0</v>
      </c>
      <c r="DU231" s="331">
        <f t="shared" si="1052"/>
        <v>0</v>
      </c>
      <c r="DV231" s="331">
        <f t="shared" si="1053"/>
        <v>0</v>
      </c>
      <c r="DW231" s="331">
        <f t="shared" si="1054"/>
        <v>0</v>
      </c>
      <c r="DX231" s="331">
        <f t="shared" si="1055"/>
        <v>0</v>
      </c>
      <c r="DY231" s="331">
        <f t="shared" si="1056"/>
        <v>0</v>
      </c>
      <c r="DZ231" s="331">
        <f t="shared" si="1057"/>
        <v>0</v>
      </c>
      <c r="EA231" s="331">
        <f t="shared" si="1058"/>
        <v>0</v>
      </c>
      <c r="EB231" s="331">
        <f t="shared" si="1059"/>
        <v>0</v>
      </c>
      <c r="EC231" s="331">
        <f t="shared" si="1060"/>
        <v>0</v>
      </c>
      <c r="ED231" s="331">
        <f t="shared" si="1061"/>
        <v>0</v>
      </c>
      <c r="EE231" s="331">
        <f t="shared" si="1062"/>
        <v>0</v>
      </c>
      <c r="EF231" s="331">
        <f t="shared" si="1063"/>
        <v>0</v>
      </c>
      <c r="EG231" s="331">
        <f t="shared" si="1064"/>
        <v>0</v>
      </c>
      <c r="EH231" s="331">
        <f t="shared" si="1065"/>
        <v>0</v>
      </c>
      <c r="EI231" s="331">
        <f t="shared" si="1066"/>
        <v>0</v>
      </c>
      <c r="EJ231" s="329"/>
      <c r="EK231" s="325"/>
      <c r="EL231" s="325">
        <f t="shared" si="949"/>
        <v>0</v>
      </c>
      <c r="EM231" s="325">
        <v>133</v>
      </c>
      <c r="EN231" s="330" t="e">
        <f t="shared" si="950"/>
        <v>#N/A</v>
      </c>
      <c r="EO231" s="330" t="e">
        <f t="shared" si="951"/>
        <v>#N/A</v>
      </c>
      <c r="EP231" s="330" t="e">
        <f t="shared" si="952"/>
        <v>#N/A</v>
      </c>
      <c r="EQ231" s="330" t="e">
        <f t="shared" si="953"/>
        <v>#N/A</v>
      </c>
      <c r="ER231" s="330" t="e">
        <f t="shared" si="954"/>
        <v>#N/A</v>
      </c>
      <c r="ES231" s="330"/>
      <c r="ET231" s="331">
        <f t="shared" si="1067"/>
        <v>0</v>
      </c>
      <c r="EU231" s="325" t="e">
        <f t="shared" si="1068"/>
        <v>#N/A</v>
      </c>
      <c r="EV231" s="325">
        <f t="shared" si="1069"/>
        <v>0</v>
      </c>
      <c r="EW231" s="325">
        <f t="shared" si="1070"/>
        <v>1</v>
      </c>
      <c r="EX231" s="334">
        <f t="shared" si="955"/>
        <v>3378.2</v>
      </c>
      <c r="EY231" s="325">
        <f t="shared" si="1071"/>
        <v>0</v>
      </c>
      <c r="EZ231" s="325">
        <f t="shared" si="1072"/>
        <v>0</v>
      </c>
      <c r="FA231" s="325">
        <f t="shared" si="1073"/>
        <v>0</v>
      </c>
      <c r="FB231" s="325">
        <f t="shared" si="1074"/>
        <v>0</v>
      </c>
      <c r="FC231" s="325">
        <f t="shared" si="1075"/>
        <v>0</v>
      </c>
      <c r="FD231" s="331">
        <f t="shared" si="1076"/>
        <v>0</v>
      </c>
      <c r="FE231" s="331">
        <f t="shared" si="1077"/>
        <v>0</v>
      </c>
      <c r="FF231" s="331">
        <f t="shared" si="1078"/>
        <v>0</v>
      </c>
      <c r="FG231" s="331">
        <f t="shared" si="1079"/>
        <v>0</v>
      </c>
      <c r="FH231" s="331">
        <f t="shared" si="1080"/>
        <v>0</v>
      </c>
      <c r="FI231" s="331">
        <f t="shared" si="1081"/>
        <v>0</v>
      </c>
      <c r="FJ231" s="331">
        <f t="shared" si="1082"/>
        <v>0</v>
      </c>
      <c r="FK231" s="331">
        <f t="shared" si="1083"/>
        <v>0</v>
      </c>
      <c r="FL231" s="331">
        <f t="shared" si="1084"/>
        <v>0</v>
      </c>
      <c r="FM231" s="331">
        <f t="shared" si="1085"/>
        <v>0</v>
      </c>
      <c r="FN231" s="331">
        <f t="shared" si="1086"/>
        <v>0</v>
      </c>
      <c r="FO231" s="331">
        <f t="shared" si="1087"/>
        <v>0</v>
      </c>
      <c r="FP231" s="331">
        <f t="shared" si="1088"/>
        <v>0</v>
      </c>
      <c r="FQ231" s="331">
        <f t="shared" si="1089"/>
        <v>0</v>
      </c>
      <c r="FR231" s="331">
        <f t="shared" si="1090"/>
        <v>0</v>
      </c>
      <c r="FS231" s="329"/>
      <c r="FT231" s="325"/>
      <c r="FU231" s="325">
        <f t="shared" si="956"/>
        <v>0</v>
      </c>
      <c r="FV231" s="325">
        <v>133</v>
      </c>
      <c r="FW231" s="330" t="e">
        <f t="shared" si="957"/>
        <v>#N/A</v>
      </c>
      <c r="FX231" s="330" t="e">
        <f t="shared" si="958"/>
        <v>#N/A</v>
      </c>
      <c r="FY231" s="330" t="e">
        <f t="shared" si="959"/>
        <v>#N/A</v>
      </c>
      <c r="FZ231" s="330" t="e">
        <f t="shared" si="960"/>
        <v>#N/A</v>
      </c>
      <c r="GA231" s="330" t="e">
        <f t="shared" si="961"/>
        <v>#N/A</v>
      </c>
      <c r="GB231" s="330"/>
      <c r="GC231" s="331">
        <f t="shared" si="1091"/>
        <v>0</v>
      </c>
      <c r="GD231" s="325" t="e">
        <f t="shared" si="1092"/>
        <v>#N/A</v>
      </c>
      <c r="GE231" s="325">
        <f t="shared" si="1093"/>
        <v>0</v>
      </c>
      <c r="GF231" s="325">
        <f t="shared" si="1094"/>
        <v>1</v>
      </c>
      <c r="GG231" s="334">
        <f t="shared" si="962"/>
        <v>3378.2</v>
      </c>
      <c r="GH231" s="325">
        <f t="shared" si="1095"/>
        <v>0</v>
      </c>
      <c r="GI231" s="325">
        <f t="shared" si="1096"/>
        <v>0</v>
      </c>
      <c r="GJ231" s="325">
        <f t="shared" si="1097"/>
        <v>0</v>
      </c>
      <c r="GK231" s="325">
        <f t="shared" si="1098"/>
        <v>0</v>
      </c>
      <c r="GL231" s="325">
        <f t="shared" si="1099"/>
        <v>0</v>
      </c>
      <c r="GM231" s="331">
        <f t="shared" si="1100"/>
        <v>0</v>
      </c>
      <c r="GN231" s="331">
        <f t="shared" si="1101"/>
        <v>0</v>
      </c>
      <c r="GO231" s="331">
        <f t="shared" si="1102"/>
        <v>0</v>
      </c>
      <c r="GP231" s="331">
        <f t="shared" si="1103"/>
        <v>0</v>
      </c>
      <c r="GQ231" s="331">
        <f t="shared" si="1104"/>
        <v>0</v>
      </c>
      <c r="GR231" s="331">
        <f t="shared" si="1105"/>
        <v>0</v>
      </c>
      <c r="GS231" s="331">
        <f t="shared" si="1106"/>
        <v>0</v>
      </c>
      <c r="GT231" s="331">
        <f t="shared" si="1107"/>
        <v>0</v>
      </c>
      <c r="GU231" s="331">
        <f t="shared" si="1108"/>
        <v>0</v>
      </c>
      <c r="GV231" s="331">
        <f t="shared" si="1109"/>
        <v>0</v>
      </c>
      <c r="GW231" s="331">
        <f t="shared" si="1110"/>
        <v>0</v>
      </c>
      <c r="GX231" s="331">
        <f t="shared" si="1111"/>
        <v>0</v>
      </c>
      <c r="GY231" s="331">
        <f t="shared" si="1112"/>
        <v>0</v>
      </c>
      <c r="GZ231" s="331">
        <f t="shared" si="1113"/>
        <v>0</v>
      </c>
      <c r="HA231" s="331">
        <f t="shared" si="1114"/>
        <v>0</v>
      </c>
      <c r="HB231" s="329"/>
      <c r="HC231" s="325"/>
      <c r="HD231" s="325">
        <f t="shared" si="963"/>
        <v>0</v>
      </c>
      <c r="HE231" s="325">
        <v>133</v>
      </c>
      <c r="HF231" s="330" t="e">
        <f t="shared" si="964"/>
        <v>#N/A</v>
      </c>
      <c r="HG231" s="330" t="e">
        <f t="shared" si="965"/>
        <v>#N/A</v>
      </c>
      <c r="HH231" s="330" t="e">
        <f t="shared" si="966"/>
        <v>#N/A</v>
      </c>
      <c r="HI231" s="330" t="e">
        <f t="shared" si="967"/>
        <v>#N/A</v>
      </c>
      <c r="HJ231" s="330" t="e">
        <f t="shared" si="968"/>
        <v>#N/A</v>
      </c>
      <c r="HK231" s="330"/>
      <c r="HL231" s="331">
        <f t="shared" si="1115"/>
        <v>0</v>
      </c>
      <c r="HM231" s="325" t="e">
        <f t="shared" si="1116"/>
        <v>#N/A</v>
      </c>
      <c r="HN231" s="325">
        <f t="shared" si="1117"/>
        <v>0</v>
      </c>
      <c r="HO231" s="325">
        <f t="shared" si="1118"/>
        <v>1</v>
      </c>
      <c r="HP231" s="334">
        <f t="shared" si="969"/>
        <v>3378.2</v>
      </c>
      <c r="HQ231" s="325">
        <f t="shared" si="1119"/>
        <v>0</v>
      </c>
      <c r="HR231" s="325">
        <f t="shared" si="1120"/>
        <v>0</v>
      </c>
      <c r="HS231" s="325">
        <f t="shared" si="1121"/>
        <v>0</v>
      </c>
      <c r="HT231" s="325">
        <f t="shared" si="1122"/>
        <v>0</v>
      </c>
      <c r="HU231" s="325">
        <f t="shared" si="1123"/>
        <v>0</v>
      </c>
      <c r="HV231" s="331">
        <f t="shared" si="1124"/>
        <v>0</v>
      </c>
      <c r="HW231" s="331">
        <f t="shared" si="1125"/>
        <v>0</v>
      </c>
      <c r="HX231" s="331">
        <f t="shared" si="1126"/>
        <v>0</v>
      </c>
      <c r="HY231" s="331">
        <f t="shared" si="1127"/>
        <v>0</v>
      </c>
      <c r="HZ231" s="331">
        <f t="shared" si="1128"/>
        <v>0</v>
      </c>
      <c r="IA231" s="331">
        <f t="shared" si="1129"/>
        <v>0</v>
      </c>
      <c r="IB231" s="331">
        <f t="shared" si="1130"/>
        <v>0</v>
      </c>
      <c r="IC231" s="331">
        <f t="shared" si="1131"/>
        <v>0</v>
      </c>
      <c r="ID231" s="331">
        <f t="shared" si="1132"/>
        <v>0</v>
      </c>
      <c r="IE231" s="331">
        <f t="shared" si="1133"/>
        <v>0</v>
      </c>
      <c r="IF231" s="331">
        <f t="shared" si="1134"/>
        <v>0</v>
      </c>
      <c r="IG231" s="331">
        <f t="shared" si="1135"/>
        <v>0</v>
      </c>
      <c r="IH231" s="331">
        <f t="shared" si="1136"/>
        <v>0</v>
      </c>
      <c r="II231" s="331">
        <f t="shared" si="1137"/>
        <v>0</v>
      </c>
      <c r="IJ231" s="331">
        <f t="shared" si="1138"/>
        <v>0</v>
      </c>
      <c r="IK231" s="329"/>
    </row>
    <row r="232" spans="2:245" x14ac:dyDescent="0.3">
      <c r="B232" s="325">
        <f t="shared" si="922"/>
        <v>0</v>
      </c>
      <c r="C232" s="325">
        <v>134</v>
      </c>
      <c r="D232" s="330" t="e">
        <f t="shared" si="923"/>
        <v>#N/A</v>
      </c>
      <c r="E232" s="330" t="e">
        <f t="shared" si="924"/>
        <v>#N/A</v>
      </c>
      <c r="F232" s="330" t="e">
        <f t="shared" si="925"/>
        <v>#N/A</v>
      </c>
      <c r="G232" s="386" t="e">
        <f t="shared" si="970"/>
        <v>#N/A</v>
      </c>
      <c r="H232" s="386" t="e">
        <f t="shared" si="926"/>
        <v>#N/A</v>
      </c>
      <c r="I232" s="330"/>
      <c r="J232" s="331">
        <f t="shared" si="971"/>
        <v>0</v>
      </c>
      <c r="K232" s="325" t="e">
        <f t="shared" si="972"/>
        <v>#N/A</v>
      </c>
      <c r="L232" s="325">
        <f t="shared" si="973"/>
        <v>0</v>
      </c>
      <c r="M232" s="325">
        <f t="shared" si="974"/>
        <v>1</v>
      </c>
      <c r="N232" s="334">
        <f t="shared" si="927"/>
        <v>3403.6</v>
      </c>
      <c r="O232" s="325">
        <f t="shared" si="975"/>
        <v>0</v>
      </c>
      <c r="P232" s="325">
        <f t="shared" si="976"/>
        <v>0</v>
      </c>
      <c r="Q232" s="325">
        <f t="shared" si="977"/>
        <v>0</v>
      </c>
      <c r="R232" s="325">
        <f t="shared" si="978"/>
        <v>0</v>
      </c>
      <c r="S232" s="325">
        <f t="shared" si="979"/>
        <v>0</v>
      </c>
      <c r="T232" s="331">
        <f t="shared" si="980"/>
        <v>0</v>
      </c>
      <c r="U232" s="331">
        <f t="shared" si="981"/>
        <v>0</v>
      </c>
      <c r="V232" s="331">
        <f t="shared" si="982"/>
        <v>0</v>
      </c>
      <c r="W232" s="331">
        <f t="shared" si="983"/>
        <v>0</v>
      </c>
      <c r="X232" s="331">
        <f t="shared" si="984"/>
        <v>0</v>
      </c>
      <c r="Y232" s="331">
        <f t="shared" si="985"/>
        <v>0</v>
      </c>
      <c r="Z232" s="331">
        <f t="shared" si="986"/>
        <v>0</v>
      </c>
      <c r="AA232" s="331">
        <f t="shared" si="987"/>
        <v>0</v>
      </c>
      <c r="AB232" s="331">
        <f t="shared" si="988"/>
        <v>0</v>
      </c>
      <c r="AC232" s="331">
        <f t="shared" si="989"/>
        <v>0</v>
      </c>
      <c r="AD232" s="331">
        <f t="shared" si="990"/>
        <v>0</v>
      </c>
      <c r="AE232" s="331">
        <f t="shared" si="991"/>
        <v>0</v>
      </c>
      <c r="AF232" s="331">
        <f t="shared" si="992"/>
        <v>0</v>
      </c>
      <c r="AG232" s="331">
        <f t="shared" si="993"/>
        <v>0</v>
      </c>
      <c r="AH232" s="331">
        <f t="shared" si="994"/>
        <v>0</v>
      </c>
      <c r="AI232" s="329"/>
      <c r="AJ232" s="325"/>
      <c r="AK232" s="325">
        <f t="shared" si="928"/>
        <v>0</v>
      </c>
      <c r="AL232" s="325">
        <v>134</v>
      </c>
      <c r="AM232" s="330" t="e">
        <f t="shared" si="929"/>
        <v>#N/A</v>
      </c>
      <c r="AN232" s="330" t="e">
        <f t="shared" si="930"/>
        <v>#N/A</v>
      </c>
      <c r="AO232" s="330" t="e">
        <f t="shared" si="931"/>
        <v>#N/A</v>
      </c>
      <c r="AP232" s="330" t="e">
        <f t="shared" si="932"/>
        <v>#N/A</v>
      </c>
      <c r="AQ232" s="330" t="e">
        <f t="shared" si="933"/>
        <v>#N/A</v>
      </c>
      <c r="AR232" s="330"/>
      <c r="AS232" s="331">
        <f t="shared" si="995"/>
        <v>0</v>
      </c>
      <c r="AT232" s="325" t="e">
        <f t="shared" si="996"/>
        <v>#N/A</v>
      </c>
      <c r="AU232" s="325">
        <f t="shared" si="997"/>
        <v>0</v>
      </c>
      <c r="AV232" s="325">
        <f t="shared" si="998"/>
        <v>1</v>
      </c>
      <c r="AW232" s="334">
        <f t="shared" si="934"/>
        <v>3403.6</v>
      </c>
      <c r="AX232" s="325">
        <f t="shared" si="999"/>
        <v>0</v>
      </c>
      <c r="AY232" s="325">
        <f t="shared" si="1000"/>
        <v>0</v>
      </c>
      <c r="AZ232" s="325">
        <f t="shared" si="1001"/>
        <v>0</v>
      </c>
      <c r="BA232" s="325">
        <f t="shared" si="1002"/>
        <v>0</v>
      </c>
      <c r="BB232" s="325">
        <f t="shared" si="1003"/>
        <v>0</v>
      </c>
      <c r="BC232" s="331">
        <f t="shared" si="1004"/>
        <v>0</v>
      </c>
      <c r="BD232" s="331">
        <f t="shared" si="1005"/>
        <v>0</v>
      </c>
      <c r="BE232" s="331">
        <f t="shared" si="1006"/>
        <v>0</v>
      </c>
      <c r="BF232" s="331">
        <f t="shared" si="1007"/>
        <v>0</v>
      </c>
      <c r="BG232" s="331">
        <f t="shared" si="1008"/>
        <v>0</v>
      </c>
      <c r="BH232" s="331">
        <f t="shared" si="1009"/>
        <v>0</v>
      </c>
      <c r="BI232" s="331">
        <f t="shared" si="1010"/>
        <v>0</v>
      </c>
      <c r="BJ232" s="331">
        <f t="shared" si="1011"/>
        <v>0</v>
      </c>
      <c r="BK232" s="331">
        <f t="shared" si="1012"/>
        <v>0</v>
      </c>
      <c r="BL232" s="331">
        <f t="shared" si="1013"/>
        <v>0</v>
      </c>
      <c r="BM232" s="331">
        <f t="shared" si="1014"/>
        <v>0</v>
      </c>
      <c r="BN232" s="331">
        <f t="shared" si="1015"/>
        <v>0</v>
      </c>
      <c r="BO232" s="331">
        <f t="shared" si="1016"/>
        <v>0</v>
      </c>
      <c r="BP232" s="331">
        <f t="shared" si="1017"/>
        <v>0</v>
      </c>
      <c r="BQ232" s="331">
        <f t="shared" si="1018"/>
        <v>0</v>
      </c>
      <c r="BR232" s="329"/>
      <c r="BS232" s="325"/>
      <c r="BT232" s="325">
        <f t="shared" si="935"/>
        <v>0</v>
      </c>
      <c r="BU232" s="325">
        <v>134</v>
      </c>
      <c r="BV232" s="330" t="e">
        <f t="shared" si="936"/>
        <v>#N/A</v>
      </c>
      <c r="BW232" s="330" t="e">
        <f t="shared" si="937"/>
        <v>#N/A</v>
      </c>
      <c r="BX232" s="330" t="e">
        <f t="shared" si="938"/>
        <v>#N/A</v>
      </c>
      <c r="BY232" s="330" t="e">
        <f t="shared" si="939"/>
        <v>#N/A</v>
      </c>
      <c r="BZ232" s="330" t="e">
        <f t="shared" si="940"/>
        <v>#N/A</v>
      </c>
      <c r="CA232" s="330"/>
      <c r="CB232" s="331">
        <f t="shared" si="1019"/>
        <v>0</v>
      </c>
      <c r="CC232" s="325" t="e">
        <f t="shared" si="1020"/>
        <v>#N/A</v>
      </c>
      <c r="CD232" s="325">
        <f t="shared" si="1021"/>
        <v>0</v>
      </c>
      <c r="CE232" s="325">
        <f t="shared" si="1022"/>
        <v>1</v>
      </c>
      <c r="CF232" s="334">
        <f t="shared" si="941"/>
        <v>3403.6</v>
      </c>
      <c r="CG232" s="325">
        <f t="shared" si="1023"/>
        <v>0</v>
      </c>
      <c r="CH232" s="325">
        <f t="shared" si="1024"/>
        <v>0</v>
      </c>
      <c r="CI232" s="325">
        <f t="shared" si="1025"/>
        <v>0</v>
      </c>
      <c r="CJ232" s="325">
        <f t="shared" si="1026"/>
        <v>0</v>
      </c>
      <c r="CK232" s="325">
        <f t="shared" si="1027"/>
        <v>0</v>
      </c>
      <c r="CL232" s="331">
        <f t="shared" si="1028"/>
        <v>0</v>
      </c>
      <c r="CM232" s="331">
        <f t="shared" si="1029"/>
        <v>0</v>
      </c>
      <c r="CN232" s="331">
        <f t="shared" si="1030"/>
        <v>0</v>
      </c>
      <c r="CO232" s="331">
        <f t="shared" si="1031"/>
        <v>0</v>
      </c>
      <c r="CP232" s="331">
        <f t="shared" si="1032"/>
        <v>0</v>
      </c>
      <c r="CQ232" s="331">
        <f t="shared" si="1033"/>
        <v>0</v>
      </c>
      <c r="CR232" s="331">
        <f t="shared" si="1034"/>
        <v>0</v>
      </c>
      <c r="CS232" s="331">
        <f t="shared" si="1035"/>
        <v>0</v>
      </c>
      <c r="CT232" s="331">
        <f t="shared" si="1036"/>
        <v>0</v>
      </c>
      <c r="CU232" s="331">
        <f t="shared" si="1037"/>
        <v>0</v>
      </c>
      <c r="CV232" s="331">
        <f t="shared" si="1038"/>
        <v>0</v>
      </c>
      <c r="CW232" s="331">
        <f t="shared" si="1039"/>
        <v>0</v>
      </c>
      <c r="CX232" s="331">
        <f t="shared" si="1040"/>
        <v>0</v>
      </c>
      <c r="CY232" s="331">
        <f t="shared" si="1041"/>
        <v>0</v>
      </c>
      <c r="CZ232" s="331">
        <f t="shared" si="1042"/>
        <v>0</v>
      </c>
      <c r="DA232" s="329"/>
      <c r="DB232" s="325"/>
      <c r="DC232" s="325">
        <f t="shared" si="942"/>
        <v>0</v>
      </c>
      <c r="DD232" s="325">
        <v>134</v>
      </c>
      <c r="DE232" s="330" t="e">
        <f t="shared" si="943"/>
        <v>#N/A</v>
      </c>
      <c r="DF232" s="330" t="e">
        <f t="shared" si="944"/>
        <v>#N/A</v>
      </c>
      <c r="DG232" s="330" t="e">
        <f t="shared" si="945"/>
        <v>#N/A</v>
      </c>
      <c r="DH232" s="330" t="e">
        <f t="shared" si="946"/>
        <v>#N/A</v>
      </c>
      <c r="DI232" s="330" t="e">
        <f t="shared" si="947"/>
        <v>#N/A</v>
      </c>
      <c r="DJ232" s="330"/>
      <c r="DK232" s="331">
        <f t="shared" si="1043"/>
        <v>0</v>
      </c>
      <c r="DL232" s="325" t="e">
        <f t="shared" si="1044"/>
        <v>#N/A</v>
      </c>
      <c r="DM232" s="325">
        <f t="shared" si="1045"/>
        <v>0</v>
      </c>
      <c r="DN232" s="325">
        <f t="shared" si="1046"/>
        <v>1</v>
      </c>
      <c r="DO232" s="334">
        <f t="shared" si="948"/>
        <v>3403.6</v>
      </c>
      <c r="DP232" s="325">
        <f t="shared" si="1047"/>
        <v>0</v>
      </c>
      <c r="DQ232" s="325">
        <f t="shared" si="1048"/>
        <v>0</v>
      </c>
      <c r="DR232" s="325">
        <f t="shared" si="1049"/>
        <v>0</v>
      </c>
      <c r="DS232" s="325">
        <f t="shared" si="1050"/>
        <v>0</v>
      </c>
      <c r="DT232" s="325">
        <f t="shared" si="1051"/>
        <v>0</v>
      </c>
      <c r="DU232" s="331">
        <f t="shared" si="1052"/>
        <v>0</v>
      </c>
      <c r="DV232" s="331">
        <f t="shared" si="1053"/>
        <v>0</v>
      </c>
      <c r="DW232" s="331">
        <f t="shared" si="1054"/>
        <v>0</v>
      </c>
      <c r="DX232" s="331">
        <f t="shared" si="1055"/>
        <v>0</v>
      </c>
      <c r="DY232" s="331">
        <f t="shared" si="1056"/>
        <v>0</v>
      </c>
      <c r="DZ232" s="331">
        <f t="shared" si="1057"/>
        <v>0</v>
      </c>
      <c r="EA232" s="331">
        <f t="shared" si="1058"/>
        <v>0</v>
      </c>
      <c r="EB232" s="331">
        <f t="shared" si="1059"/>
        <v>0</v>
      </c>
      <c r="EC232" s="331">
        <f t="shared" si="1060"/>
        <v>0</v>
      </c>
      <c r="ED232" s="331">
        <f t="shared" si="1061"/>
        <v>0</v>
      </c>
      <c r="EE232" s="331">
        <f t="shared" si="1062"/>
        <v>0</v>
      </c>
      <c r="EF232" s="331">
        <f t="shared" si="1063"/>
        <v>0</v>
      </c>
      <c r="EG232" s="331">
        <f t="shared" si="1064"/>
        <v>0</v>
      </c>
      <c r="EH232" s="331">
        <f t="shared" si="1065"/>
        <v>0</v>
      </c>
      <c r="EI232" s="331">
        <f t="shared" si="1066"/>
        <v>0</v>
      </c>
      <c r="EJ232" s="329"/>
      <c r="EK232" s="325"/>
      <c r="EL232" s="325">
        <f t="shared" si="949"/>
        <v>0</v>
      </c>
      <c r="EM232" s="325">
        <v>134</v>
      </c>
      <c r="EN232" s="330" t="e">
        <f t="shared" si="950"/>
        <v>#N/A</v>
      </c>
      <c r="EO232" s="330" t="e">
        <f t="shared" si="951"/>
        <v>#N/A</v>
      </c>
      <c r="EP232" s="330" t="e">
        <f t="shared" si="952"/>
        <v>#N/A</v>
      </c>
      <c r="EQ232" s="330" t="e">
        <f t="shared" si="953"/>
        <v>#N/A</v>
      </c>
      <c r="ER232" s="330" t="e">
        <f t="shared" si="954"/>
        <v>#N/A</v>
      </c>
      <c r="ES232" s="330"/>
      <c r="ET232" s="331">
        <f t="shared" si="1067"/>
        <v>0</v>
      </c>
      <c r="EU232" s="325" t="e">
        <f t="shared" si="1068"/>
        <v>#N/A</v>
      </c>
      <c r="EV232" s="325">
        <f t="shared" si="1069"/>
        <v>0</v>
      </c>
      <c r="EW232" s="325">
        <f t="shared" si="1070"/>
        <v>1</v>
      </c>
      <c r="EX232" s="334">
        <f t="shared" si="955"/>
        <v>3403.6</v>
      </c>
      <c r="EY232" s="325">
        <f t="shared" si="1071"/>
        <v>0</v>
      </c>
      <c r="EZ232" s="325">
        <f t="shared" si="1072"/>
        <v>0</v>
      </c>
      <c r="FA232" s="325">
        <f t="shared" si="1073"/>
        <v>0</v>
      </c>
      <c r="FB232" s="325">
        <f t="shared" si="1074"/>
        <v>0</v>
      </c>
      <c r="FC232" s="325">
        <f t="shared" si="1075"/>
        <v>0</v>
      </c>
      <c r="FD232" s="331">
        <f t="shared" si="1076"/>
        <v>0</v>
      </c>
      <c r="FE232" s="331">
        <f t="shared" si="1077"/>
        <v>0</v>
      </c>
      <c r="FF232" s="331">
        <f t="shared" si="1078"/>
        <v>0</v>
      </c>
      <c r="FG232" s="331">
        <f t="shared" si="1079"/>
        <v>0</v>
      </c>
      <c r="FH232" s="331">
        <f t="shared" si="1080"/>
        <v>0</v>
      </c>
      <c r="FI232" s="331">
        <f t="shared" si="1081"/>
        <v>0</v>
      </c>
      <c r="FJ232" s="331">
        <f t="shared" si="1082"/>
        <v>0</v>
      </c>
      <c r="FK232" s="331">
        <f t="shared" si="1083"/>
        <v>0</v>
      </c>
      <c r="FL232" s="331">
        <f t="shared" si="1084"/>
        <v>0</v>
      </c>
      <c r="FM232" s="331">
        <f t="shared" si="1085"/>
        <v>0</v>
      </c>
      <c r="FN232" s="331">
        <f t="shared" si="1086"/>
        <v>0</v>
      </c>
      <c r="FO232" s="331">
        <f t="shared" si="1087"/>
        <v>0</v>
      </c>
      <c r="FP232" s="331">
        <f t="shared" si="1088"/>
        <v>0</v>
      </c>
      <c r="FQ232" s="331">
        <f t="shared" si="1089"/>
        <v>0</v>
      </c>
      <c r="FR232" s="331">
        <f t="shared" si="1090"/>
        <v>0</v>
      </c>
      <c r="FS232" s="329"/>
      <c r="FT232" s="325"/>
      <c r="FU232" s="325">
        <f t="shared" si="956"/>
        <v>0</v>
      </c>
      <c r="FV232" s="325">
        <v>134</v>
      </c>
      <c r="FW232" s="330" t="e">
        <f t="shared" si="957"/>
        <v>#N/A</v>
      </c>
      <c r="FX232" s="330" t="e">
        <f t="shared" si="958"/>
        <v>#N/A</v>
      </c>
      <c r="FY232" s="330" t="e">
        <f t="shared" si="959"/>
        <v>#N/A</v>
      </c>
      <c r="FZ232" s="330" t="e">
        <f t="shared" si="960"/>
        <v>#N/A</v>
      </c>
      <c r="GA232" s="330" t="e">
        <f t="shared" si="961"/>
        <v>#N/A</v>
      </c>
      <c r="GB232" s="330"/>
      <c r="GC232" s="331">
        <f t="shared" si="1091"/>
        <v>0</v>
      </c>
      <c r="GD232" s="325" t="e">
        <f t="shared" si="1092"/>
        <v>#N/A</v>
      </c>
      <c r="GE232" s="325">
        <f t="shared" si="1093"/>
        <v>0</v>
      </c>
      <c r="GF232" s="325">
        <f t="shared" si="1094"/>
        <v>1</v>
      </c>
      <c r="GG232" s="334">
        <f t="shared" si="962"/>
        <v>3403.6</v>
      </c>
      <c r="GH232" s="325">
        <f t="shared" si="1095"/>
        <v>0</v>
      </c>
      <c r="GI232" s="325">
        <f t="shared" si="1096"/>
        <v>0</v>
      </c>
      <c r="GJ232" s="325">
        <f t="shared" si="1097"/>
        <v>0</v>
      </c>
      <c r="GK232" s="325">
        <f t="shared" si="1098"/>
        <v>0</v>
      </c>
      <c r="GL232" s="325">
        <f t="shared" si="1099"/>
        <v>0</v>
      </c>
      <c r="GM232" s="331">
        <f t="shared" si="1100"/>
        <v>0</v>
      </c>
      <c r="GN232" s="331">
        <f t="shared" si="1101"/>
        <v>0</v>
      </c>
      <c r="GO232" s="331">
        <f t="shared" si="1102"/>
        <v>0</v>
      </c>
      <c r="GP232" s="331">
        <f t="shared" si="1103"/>
        <v>0</v>
      </c>
      <c r="GQ232" s="331">
        <f t="shared" si="1104"/>
        <v>0</v>
      </c>
      <c r="GR232" s="331">
        <f t="shared" si="1105"/>
        <v>0</v>
      </c>
      <c r="GS232" s="331">
        <f t="shared" si="1106"/>
        <v>0</v>
      </c>
      <c r="GT232" s="331">
        <f t="shared" si="1107"/>
        <v>0</v>
      </c>
      <c r="GU232" s="331">
        <f t="shared" si="1108"/>
        <v>0</v>
      </c>
      <c r="GV232" s="331">
        <f t="shared" si="1109"/>
        <v>0</v>
      </c>
      <c r="GW232" s="331">
        <f t="shared" si="1110"/>
        <v>0</v>
      </c>
      <c r="GX232" s="331">
        <f t="shared" si="1111"/>
        <v>0</v>
      </c>
      <c r="GY232" s="331">
        <f t="shared" si="1112"/>
        <v>0</v>
      </c>
      <c r="GZ232" s="331">
        <f t="shared" si="1113"/>
        <v>0</v>
      </c>
      <c r="HA232" s="331">
        <f t="shared" si="1114"/>
        <v>0</v>
      </c>
      <c r="HB232" s="329"/>
      <c r="HC232" s="325"/>
      <c r="HD232" s="325">
        <f t="shared" si="963"/>
        <v>0</v>
      </c>
      <c r="HE232" s="325">
        <v>134</v>
      </c>
      <c r="HF232" s="330" t="e">
        <f t="shared" si="964"/>
        <v>#N/A</v>
      </c>
      <c r="HG232" s="330" t="e">
        <f t="shared" si="965"/>
        <v>#N/A</v>
      </c>
      <c r="HH232" s="330" t="e">
        <f t="shared" si="966"/>
        <v>#N/A</v>
      </c>
      <c r="HI232" s="330" t="e">
        <f t="shared" si="967"/>
        <v>#N/A</v>
      </c>
      <c r="HJ232" s="330" t="e">
        <f t="shared" si="968"/>
        <v>#N/A</v>
      </c>
      <c r="HK232" s="330"/>
      <c r="HL232" s="331">
        <f t="shared" si="1115"/>
        <v>0</v>
      </c>
      <c r="HM232" s="325" t="e">
        <f t="shared" si="1116"/>
        <v>#N/A</v>
      </c>
      <c r="HN232" s="325">
        <f t="shared" si="1117"/>
        <v>0</v>
      </c>
      <c r="HO232" s="325">
        <f t="shared" si="1118"/>
        <v>1</v>
      </c>
      <c r="HP232" s="334">
        <f t="shared" si="969"/>
        <v>3403.6</v>
      </c>
      <c r="HQ232" s="325">
        <f t="shared" si="1119"/>
        <v>0</v>
      </c>
      <c r="HR232" s="325">
        <f t="shared" si="1120"/>
        <v>0</v>
      </c>
      <c r="HS232" s="325">
        <f t="shared" si="1121"/>
        <v>0</v>
      </c>
      <c r="HT232" s="325">
        <f t="shared" si="1122"/>
        <v>0</v>
      </c>
      <c r="HU232" s="325">
        <f t="shared" si="1123"/>
        <v>0</v>
      </c>
      <c r="HV232" s="331">
        <f t="shared" si="1124"/>
        <v>0</v>
      </c>
      <c r="HW232" s="331">
        <f t="shared" si="1125"/>
        <v>0</v>
      </c>
      <c r="HX232" s="331">
        <f t="shared" si="1126"/>
        <v>0</v>
      </c>
      <c r="HY232" s="331">
        <f t="shared" si="1127"/>
        <v>0</v>
      </c>
      <c r="HZ232" s="331">
        <f t="shared" si="1128"/>
        <v>0</v>
      </c>
      <c r="IA232" s="331">
        <f t="shared" si="1129"/>
        <v>0</v>
      </c>
      <c r="IB232" s="331">
        <f t="shared" si="1130"/>
        <v>0</v>
      </c>
      <c r="IC232" s="331">
        <f t="shared" si="1131"/>
        <v>0</v>
      </c>
      <c r="ID232" s="331">
        <f t="shared" si="1132"/>
        <v>0</v>
      </c>
      <c r="IE232" s="331">
        <f t="shared" si="1133"/>
        <v>0</v>
      </c>
      <c r="IF232" s="331">
        <f t="shared" si="1134"/>
        <v>0</v>
      </c>
      <c r="IG232" s="331">
        <f t="shared" si="1135"/>
        <v>0</v>
      </c>
      <c r="IH232" s="331">
        <f t="shared" si="1136"/>
        <v>0</v>
      </c>
      <c r="II232" s="331">
        <f t="shared" si="1137"/>
        <v>0</v>
      </c>
      <c r="IJ232" s="331">
        <f t="shared" si="1138"/>
        <v>0</v>
      </c>
      <c r="IK232" s="329"/>
    </row>
    <row r="233" spans="2:245" x14ac:dyDescent="0.3">
      <c r="B233" s="325">
        <f t="shared" si="922"/>
        <v>0</v>
      </c>
      <c r="C233" s="325">
        <v>135</v>
      </c>
      <c r="D233" s="330" t="e">
        <f t="shared" si="923"/>
        <v>#N/A</v>
      </c>
      <c r="E233" s="330" t="e">
        <f t="shared" si="924"/>
        <v>#N/A</v>
      </c>
      <c r="F233" s="330" t="e">
        <f t="shared" si="925"/>
        <v>#N/A</v>
      </c>
      <c r="G233" s="386" t="e">
        <f t="shared" si="970"/>
        <v>#N/A</v>
      </c>
      <c r="H233" s="386" t="e">
        <f t="shared" si="926"/>
        <v>#N/A</v>
      </c>
      <c r="I233" s="330"/>
      <c r="J233" s="331">
        <f t="shared" si="971"/>
        <v>0</v>
      </c>
      <c r="K233" s="325" t="e">
        <f t="shared" si="972"/>
        <v>#N/A</v>
      </c>
      <c r="L233" s="325">
        <f t="shared" si="973"/>
        <v>0</v>
      </c>
      <c r="M233" s="325">
        <f t="shared" si="974"/>
        <v>1</v>
      </c>
      <c r="N233" s="334">
        <f t="shared" si="927"/>
        <v>3429</v>
      </c>
      <c r="O233" s="325">
        <f t="shared" si="975"/>
        <v>0</v>
      </c>
      <c r="P233" s="325">
        <f t="shared" si="976"/>
        <v>0</v>
      </c>
      <c r="Q233" s="325">
        <f t="shared" si="977"/>
        <v>0</v>
      </c>
      <c r="R233" s="325">
        <f t="shared" si="978"/>
        <v>0</v>
      </c>
      <c r="S233" s="325">
        <f t="shared" si="979"/>
        <v>0</v>
      </c>
      <c r="T233" s="331">
        <f t="shared" si="980"/>
        <v>0</v>
      </c>
      <c r="U233" s="331">
        <f t="shared" si="981"/>
        <v>0</v>
      </c>
      <c r="V233" s="331">
        <f t="shared" si="982"/>
        <v>0</v>
      </c>
      <c r="W233" s="331">
        <f t="shared" si="983"/>
        <v>0</v>
      </c>
      <c r="X233" s="331">
        <f t="shared" si="984"/>
        <v>0</v>
      </c>
      <c r="Y233" s="331">
        <f t="shared" si="985"/>
        <v>0</v>
      </c>
      <c r="Z233" s="331">
        <f t="shared" si="986"/>
        <v>0</v>
      </c>
      <c r="AA233" s="331">
        <f t="shared" si="987"/>
        <v>0</v>
      </c>
      <c r="AB233" s="331">
        <f t="shared" si="988"/>
        <v>0</v>
      </c>
      <c r="AC233" s="331">
        <f t="shared" si="989"/>
        <v>0</v>
      </c>
      <c r="AD233" s="331">
        <f t="shared" si="990"/>
        <v>0</v>
      </c>
      <c r="AE233" s="331">
        <f t="shared" si="991"/>
        <v>0</v>
      </c>
      <c r="AF233" s="331">
        <f t="shared" si="992"/>
        <v>0</v>
      </c>
      <c r="AG233" s="331">
        <f t="shared" si="993"/>
        <v>0</v>
      </c>
      <c r="AH233" s="331">
        <f t="shared" si="994"/>
        <v>0</v>
      </c>
      <c r="AI233" s="329"/>
      <c r="AJ233" s="325"/>
      <c r="AK233" s="325">
        <f t="shared" si="928"/>
        <v>0</v>
      </c>
      <c r="AL233" s="325">
        <v>135</v>
      </c>
      <c r="AM233" s="330" t="e">
        <f t="shared" si="929"/>
        <v>#N/A</v>
      </c>
      <c r="AN233" s="330" t="e">
        <f t="shared" si="930"/>
        <v>#N/A</v>
      </c>
      <c r="AO233" s="330" t="e">
        <f t="shared" si="931"/>
        <v>#N/A</v>
      </c>
      <c r="AP233" s="330" t="e">
        <f t="shared" si="932"/>
        <v>#N/A</v>
      </c>
      <c r="AQ233" s="330" t="e">
        <f t="shared" si="933"/>
        <v>#N/A</v>
      </c>
      <c r="AR233" s="330"/>
      <c r="AS233" s="331">
        <f t="shared" si="995"/>
        <v>0</v>
      </c>
      <c r="AT233" s="325" t="e">
        <f t="shared" si="996"/>
        <v>#N/A</v>
      </c>
      <c r="AU233" s="325">
        <f t="shared" si="997"/>
        <v>0</v>
      </c>
      <c r="AV233" s="325">
        <f t="shared" si="998"/>
        <v>1</v>
      </c>
      <c r="AW233" s="334">
        <f t="shared" si="934"/>
        <v>3429</v>
      </c>
      <c r="AX233" s="325">
        <f t="shared" si="999"/>
        <v>0</v>
      </c>
      <c r="AY233" s="325">
        <f t="shared" si="1000"/>
        <v>0</v>
      </c>
      <c r="AZ233" s="325">
        <f t="shared" si="1001"/>
        <v>0</v>
      </c>
      <c r="BA233" s="325">
        <f t="shared" si="1002"/>
        <v>0</v>
      </c>
      <c r="BB233" s="325">
        <f t="shared" si="1003"/>
        <v>0</v>
      </c>
      <c r="BC233" s="331">
        <f t="shared" si="1004"/>
        <v>0</v>
      </c>
      <c r="BD233" s="331">
        <f t="shared" si="1005"/>
        <v>0</v>
      </c>
      <c r="BE233" s="331">
        <f t="shared" si="1006"/>
        <v>0</v>
      </c>
      <c r="BF233" s="331">
        <f t="shared" si="1007"/>
        <v>0</v>
      </c>
      <c r="BG233" s="331">
        <f t="shared" si="1008"/>
        <v>0</v>
      </c>
      <c r="BH233" s="331">
        <f t="shared" si="1009"/>
        <v>0</v>
      </c>
      <c r="BI233" s="331">
        <f t="shared" si="1010"/>
        <v>0</v>
      </c>
      <c r="BJ233" s="331">
        <f t="shared" si="1011"/>
        <v>0</v>
      </c>
      <c r="BK233" s="331">
        <f t="shared" si="1012"/>
        <v>0</v>
      </c>
      <c r="BL233" s="331">
        <f t="shared" si="1013"/>
        <v>0</v>
      </c>
      <c r="BM233" s="331">
        <f t="shared" si="1014"/>
        <v>0</v>
      </c>
      <c r="BN233" s="331">
        <f t="shared" si="1015"/>
        <v>0</v>
      </c>
      <c r="BO233" s="331">
        <f t="shared" si="1016"/>
        <v>0</v>
      </c>
      <c r="BP233" s="331">
        <f t="shared" si="1017"/>
        <v>0</v>
      </c>
      <c r="BQ233" s="331">
        <f t="shared" si="1018"/>
        <v>0</v>
      </c>
      <c r="BR233" s="329"/>
      <c r="BS233" s="325"/>
      <c r="BT233" s="325">
        <f t="shared" si="935"/>
        <v>0</v>
      </c>
      <c r="BU233" s="325">
        <v>135</v>
      </c>
      <c r="BV233" s="330" t="e">
        <f t="shared" si="936"/>
        <v>#N/A</v>
      </c>
      <c r="BW233" s="330" t="e">
        <f t="shared" si="937"/>
        <v>#N/A</v>
      </c>
      <c r="BX233" s="330" t="e">
        <f t="shared" si="938"/>
        <v>#N/A</v>
      </c>
      <c r="BY233" s="330" t="e">
        <f t="shared" si="939"/>
        <v>#N/A</v>
      </c>
      <c r="BZ233" s="330" t="e">
        <f t="shared" si="940"/>
        <v>#N/A</v>
      </c>
      <c r="CA233" s="330"/>
      <c r="CB233" s="331">
        <f t="shared" si="1019"/>
        <v>0</v>
      </c>
      <c r="CC233" s="325" t="e">
        <f t="shared" si="1020"/>
        <v>#N/A</v>
      </c>
      <c r="CD233" s="325">
        <f t="shared" si="1021"/>
        <v>0</v>
      </c>
      <c r="CE233" s="325">
        <f t="shared" si="1022"/>
        <v>1</v>
      </c>
      <c r="CF233" s="334">
        <f t="shared" si="941"/>
        <v>3429</v>
      </c>
      <c r="CG233" s="325">
        <f t="shared" si="1023"/>
        <v>0</v>
      </c>
      <c r="CH233" s="325">
        <f t="shared" si="1024"/>
        <v>0</v>
      </c>
      <c r="CI233" s="325">
        <f t="shared" si="1025"/>
        <v>0</v>
      </c>
      <c r="CJ233" s="325">
        <f t="shared" si="1026"/>
        <v>0</v>
      </c>
      <c r="CK233" s="325">
        <f t="shared" si="1027"/>
        <v>0</v>
      </c>
      <c r="CL233" s="331">
        <f t="shared" si="1028"/>
        <v>0</v>
      </c>
      <c r="CM233" s="331">
        <f t="shared" si="1029"/>
        <v>0</v>
      </c>
      <c r="CN233" s="331">
        <f t="shared" si="1030"/>
        <v>0</v>
      </c>
      <c r="CO233" s="331">
        <f t="shared" si="1031"/>
        <v>0</v>
      </c>
      <c r="CP233" s="331">
        <f t="shared" si="1032"/>
        <v>0</v>
      </c>
      <c r="CQ233" s="331">
        <f t="shared" si="1033"/>
        <v>0</v>
      </c>
      <c r="CR233" s="331">
        <f t="shared" si="1034"/>
        <v>0</v>
      </c>
      <c r="CS233" s="331">
        <f t="shared" si="1035"/>
        <v>0</v>
      </c>
      <c r="CT233" s="331">
        <f t="shared" si="1036"/>
        <v>0</v>
      </c>
      <c r="CU233" s="331">
        <f t="shared" si="1037"/>
        <v>0</v>
      </c>
      <c r="CV233" s="331">
        <f t="shared" si="1038"/>
        <v>0</v>
      </c>
      <c r="CW233" s="331">
        <f t="shared" si="1039"/>
        <v>0</v>
      </c>
      <c r="CX233" s="331">
        <f t="shared" si="1040"/>
        <v>0</v>
      </c>
      <c r="CY233" s="331">
        <f t="shared" si="1041"/>
        <v>0</v>
      </c>
      <c r="CZ233" s="331">
        <f t="shared" si="1042"/>
        <v>0</v>
      </c>
      <c r="DA233" s="329"/>
      <c r="DB233" s="325"/>
      <c r="DC233" s="325">
        <f t="shared" si="942"/>
        <v>0</v>
      </c>
      <c r="DD233" s="325">
        <v>135</v>
      </c>
      <c r="DE233" s="330" t="e">
        <f t="shared" si="943"/>
        <v>#N/A</v>
      </c>
      <c r="DF233" s="330" t="e">
        <f t="shared" si="944"/>
        <v>#N/A</v>
      </c>
      <c r="DG233" s="330" t="e">
        <f t="shared" si="945"/>
        <v>#N/A</v>
      </c>
      <c r="DH233" s="330" t="e">
        <f t="shared" si="946"/>
        <v>#N/A</v>
      </c>
      <c r="DI233" s="330" t="e">
        <f t="shared" si="947"/>
        <v>#N/A</v>
      </c>
      <c r="DJ233" s="330"/>
      <c r="DK233" s="331">
        <f t="shared" si="1043"/>
        <v>0</v>
      </c>
      <c r="DL233" s="325" t="e">
        <f t="shared" si="1044"/>
        <v>#N/A</v>
      </c>
      <c r="DM233" s="325">
        <f t="shared" si="1045"/>
        <v>0</v>
      </c>
      <c r="DN233" s="325">
        <f t="shared" si="1046"/>
        <v>1</v>
      </c>
      <c r="DO233" s="334">
        <f t="shared" si="948"/>
        <v>3429</v>
      </c>
      <c r="DP233" s="325">
        <f t="shared" si="1047"/>
        <v>0</v>
      </c>
      <c r="DQ233" s="325">
        <f t="shared" si="1048"/>
        <v>0</v>
      </c>
      <c r="DR233" s="325">
        <f t="shared" si="1049"/>
        <v>0</v>
      </c>
      <c r="DS233" s="325">
        <f t="shared" si="1050"/>
        <v>0</v>
      </c>
      <c r="DT233" s="325">
        <f t="shared" si="1051"/>
        <v>0</v>
      </c>
      <c r="DU233" s="331">
        <f t="shared" si="1052"/>
        <v>0</v>
      </c>
      <c r="DV233" s="331">
        <f t="shared" si="1053"/>
        <v>0</v>
      </c>
      <c r="DW233" s="331">
        <f t="shared" si="1054"/>
        <v>0</v>
      </c>
      <c r="DX233" s="331">
        <f t="shared" si="1055"/>
        <v>0</v>
      </c>
      <c r="DY233" s="331">
        <f t="shared" si="1056"/>
        <v>0</v>
      </c>
      <c r="DZ233" s="331">
        <f t="shared" si="1057"/>
        <v>0</v>
      </c>
      <c r="EA233" s="331">
        <f t="shared" si="1058"/>
        <v>0</v>
      </c>
      <c r="EB233" s="331">
        <f t="shared" si="1059"/>
        <v>0</v>
      </c>
      <c r="EC233" s="331">
        <f t="shared" si="1060"/>
        <v>0</v>
      </c>
      <c r="ED233" s="331">
        <f t="shared" si="1061"/>
        <v>0</v>
      </c>
      <c r="EE233" s="331">
        <f t="shared" si="1062"/>
        <v>0</v>
      </c>
      <c r="EF233" s="331">
        <f t="shared" si="1063"/>
        <v>0</v>
      </c>
      <c r="EG233" s="331">
        <f t="shared" si="1064"/>
        <v>0</v>
      </c>
      <c r="EH233" s="331">
        <f t="shared" si="1065"/>
        <v>0</v>
      </c>
      <c r="EI233" s="331">
        <f t="shared" si="1066"/>
        <v>0</v>
      </c>
      <c r="EJ233" s="329"/>
      <c r="EK233" s="325"/>
      <c r="EL233" s="325">
        <f t="shared" si="949"/>
        <v>0</v>
      </c>
      <c r="EM233" s="325">
        <v>135</v>
      </c>
      <c r="EN233" s="330" t="e">
        <f t="shared" si="950"/>
        <v>#N/A</v>
      </c>
      <c r="EO233" s="330" t="e">
        <f t="shared" si="951"/>
        <v>#N/A</v>
      </c>
      <c r="EP233" s="330" t="e">
        <f t="shared" si="952"/>
        <v>#N/A</v>
      </c>
      <c r="EQ233" s="330" t="e">
        <f t="shared" si="953"/>
        <v>#N/A</v>
      </c>
      <c r="ER233" s="330" t="e">
        <f t="shared" si="954"/>
        <v>#N/A</v>
      </c>
      <c r="ES233" s="330"/>
      <c r="ET233" s="331">
        <f t="shared" si="1067"/>
        <v>0</v>
      </c>
      <c r="EU233" s="325" t="e">
        <f t="shared" si="1068"/>
        <v>#N/A</v>
      </c>
      <c r="EV233" s="325">
        <f t="shared" si="1069"/>
        <v>0</v>
      </c>
      <c r="EW233" s="325">
        <f t="shared" si="1070"/>
        <v>1</v>
      </c>
      <c r="EX233" s="334">
        <f t="shared" si="955"/>
        <v>3429</v>
      </c>
      <c r="EY233" s="325">
        <f t="shared" si="1071"/>
        <v>0</v>
      </c>
      <c r="EZ233" s="325">
        <f t="shared" si="1072"/>
        <v>0</v>
      </c>
      <c r="FA233" s="325">
        <f t="shared" si="1073"/>
        <v>0</v>
      </c>
      <c r="FB233" s="325">
        <f t="shared" si="1074"/>
        <v>0</v>
      </c>
      <c r="FC233" s="325">
        <f t="shared" si="1075"/>
        <v>0</v>
      </c>
      <c r="FD233" s="331">
        <f t="shared" si="1076"/>
        <v>0</v>
      </c>
      <c r="FE233" s="331">
        <f t="shared" si="1077"/>
        <v>0</v>
      </c>
      <c r="FF233" s="331">
        <f t="shared" si="1078"/>
        <v>0</v>
      </c>
      <c r="FG233" s="331">
        <f t="shared" si="1079"/>
        <v>0</v>
      </c>
      <c r="FH233" s="331">
        <f t="shared" si="1080"/>
        <v>0</v>
      </c>
      <c r="FI233" s="331">
        <f t="shared" si="1081"/>
        <v>0</v>
      </c>
      <c r="FJ233" s="331">
        <f t="shared" si="1082"/>
        <v>0</v>
      </c>
      <c r="FK233" s="331">
        <f t="shared" si="1083"/>
        <v>0</v>
      </c>
      <c r="FL233" s="331">
        <f t="shared" si="1084"/>
        <v>0</v>
      </c>
      <c r="FM233" s="331">
        <f t="shared" si="1085"/>
        <v>0</v>
      </c>
      <c r="FN233" s="331">
        <f t="shared" si="1086"/>
        <v>0</v>
      </c>
      <c r="FO233" s="331">
        <f t="shared" si="1087"/>
        <v>0</v>
      </c>
      <c r="FP233" s="331">
        <f t="shared" si="1088"/>
        <v>0</v>
      </c>
      <c r="FQ233" s="331">
        <f t="shared" si="1089"/>
        <v>0</v>
      </c>
      <c r="FR233" s="331">
        <f t="shared" si="1090"/>
        <v>0</v>
      </c>
      <c r="FS233" s="329"/>
      <c r="FT233" s="325"/>
      <c r="FU233" s="325">
        <f t="shared" si="956"/>
        <v>0</v>
      </c>
      <c r="FV233" s="325">
        <v>135</v>
      </c>
      <c r="FW233" s="330" t="e">
        <f t="shared" si="957"/>
        <v>#N/A</v>
      </c>
      <c r="FX233" s="330" t="e">
        <f t="shared" si="958"/>
        <v>#N/A</v>
      </c>
      <c r="FY233" s="330" t="e">
        <f t="shared" si="959"/>
        <v>#N/A</v>
      </c>
      <c r="FZ233" s="330" t="e">
        <f t="shared" si="960"/>
        <v>#N/A</v>
      </c>
      <c r="GA233" s="330" t="e">
        <f t="shared" si="961"/>
        <v>#N/A</v>
      </c>
      <c r="GB233" s="330"/>
      <c r="GC233" s="331">
        <f t="shared" si="1091"/>
        <v>0</v>
      </c>
      <c r="GD233" s="325" t="e">
        <f t="shared" si="1092"/>
        <v>#N/A</v>
      </c>
      <c r="GE233" s="325">
        <f t="shared" si="1093"/>
        <v>0</v>
      </c>
      <c r="GF233" s="325">
        <f t="shared" si="1094"/>
        <v>1</v>
      </c>
      <c r="GG233" s="334">
        <f t="shared" si="962"/>
        <v>3429</v>
      </c>
      <c r="GH233" s="325">
        <f t="shared" si="1095"/>
        <v>0</v>
      </c>
      <c r="GI233" s="325">
        <f t="shared" si="1096"/>
        <v>0</v>
      </c>
      <c r="GJ233" s="325">
        <f t="shared" si="1097"/>
        <v>0</v>
      </c>
      <c r="GK233" s="325">
        <f t="shared" si="1098"/>
        <v>0</v>
      </c>
      <c r="GL233" s="325">
        <f t="shared" si="1099"/>
        <v>0</v>
      </c>
      <c r="GM233" s="331">
        <f t="shared" si="1100"/>
        <v>0</v>
      </c>
      <c r="GN233" s="331">
        <f t="shared" si="1101"/>
        <v>0</v>
      </c>
      <c r="GO233" s="331">
        <f t="shared" si="1102"/>
        <v>0</v>
      </c>
      <c r="GP233" s="331">
        <f t="shared" si="1103"/>
        <v>0</v>
      </c>
      <c r="GQ233" s="331">
        <f t="shared" si="1104"/>
        <v>0</v>
      </c>
      <c r="GR233" s="331">
        <f t="shared" si="1105"/>
        <v>0</v>
      </c>
      <c r="GS233" s="331">
        <f t="shared" si="1106"/>
        <v>0</v>
      </c>
      <c r="GT233" s="331">
        <f t="shared" si="1107"/>
        <v>0</v>
      </c>
      <c r="GU233" s="331">
        <f t="shared" si="1108"/>
        <v>0</v>
      </c>
      <c r="GV233" s="331">
        <f t="shared" si="1109"/>
        <v>0</v>
      </c>
      <c r="GW233" s="331">
        <f t="shared" si="1110"/>
        <v>0</v>
      </c>
      <c r="GX233" s="331">
        <f t="shared" si="1111"/>
        <v>0</v>
      </c>
      <c r="GY233" s="331">
        <f t="shared" si="1112"/>
        <v>0</v>
      </c>
      <c r="GZ233" s="331">
        <f t="shared" si="1113"/>
        <v>0</v>
      </c>
      <c r="HA233" s="331">
        <f t="shared" si="1114"/>
        <v>0</v>
      </c>
      <c r="HB233" s="329"/>
      <c r="HC233" s="325"/>
      <c r="HD233" s="325">
        <f t="shared" si="963"/>
        <v>0</v>
      </c>
      <c r="HE233" s="325">
        <v>135</v>
      </c>
      <c r="HF233" s="330" t="e">
        <f t="shared" si="964"/>
        <v>#N/A</v>
      </c>
      <c r="HG233" s="330" t="e">
        <f t="shared" si="965"/>
        <v>#N/A</v>
      </c>
      <c r="HH233" s="330" t="e">
        <f t="shared" si="966"/>
        <v>#N/A</v>
      </c>
      <c r="HI233" s="330" t="e">
        <f t="shared" si="967"/>
        <v>#N/A</v>
      </c>
      <c r="HJ233" s="330" t="e">
        <f t="shared" si="968"/>
        <v>#N/A</v>
      </c>
      <c r="HK233" s="330"/>
      <c r="HL233" s="331">
        <f t="shared" si="1115"/>
        <v>0</v>
      </c>
      <c r="HM233" s="325" t="e">
        <f t="shared" si="1116"/>
        <v>#N/A</v>
      </c>
      <c r="HN233" s="325">
        <f t="shared" si="1117"/>
        <v>0</v>
      </c>
      <c r="HO233" s="325">
        <f t="shared" si="1118"/>
        <v>1</v>
      </c>
      <c r="HP233" s="334">
        <f t="shared" si="969"/>
        <v>3429</v>
      </c>
      <c r="HQ233" s="325">
        <f t="shared" si="1119"/>
        <v>0</v>
      </c>
      <c r="HR233" s="325">
        <f t="shared" si="1120"/>
        <v>0</v>
      </c>
      <c r="HS233" s="325">
        <f t="shared" si="1121"/>
        <v>0</v>
      </c>
      <c r="HT233" s="325">
        <f t="shared" si="1122"/>
        <v>0</v>
      </c>
      <c r="HU233" s="325">
        <f t="shared" si="1123"/>
        <v>0</v>
      </c>
      <c r="HV233" s="331">
        <f t="shared" si="1124"/>
        <v>0</v>
      </c>
      <c r="HW233" s="331">
        <f t="shared" si="1125"/>
        <v>0</v>
      </c>
      <c r="HX233" s="331">
        <f t="shared" si="1126"/>
        <v>0</v>
      </c>
      <c r="HY233" s="331">
        <f t="shared" si="1127"/>
        <v>0</v>
      </c>
      <c r="HZ233" s="331">
        <f t="shared" si="1128"/>
        <v>0</v>
      </c>
      <c r="IA233" s="331">
        <f t="shared" si="1129"/>
        <v>0</v>
      </c>
      <c r="IB233" s="331">
        <f t="shared" si="1130"/>
        <v>0</v>
      </c>
      <c r="IC233" s="331">
        <f t="shared" si="1131"/>
        <v>0</v>
      </c>
      <c r="ID233" s="331">
        <f t="shared" si="1132"/>
        <v>0</v>
      </c>
      <c r="IE233" s="331">
        <f t="shared" si="1133"/>
        <v>0</v>
      </c>
      <c r="IF233" s="331">
        <f t="shared" si="1134"/>
        <v>0</v>
      </c>
      <c r="IG233" s="331">
        <f t="shared" si="1135"/>
        <v>0</v>
      </c>
      <c r="IH233" s="331">
        <f t="shared" si="1136"/>
        <v>0</v>
      </c>
      <c r="II233" s="331">
        <f t="shared" si="1137"/>
        <v>0</v>
      </c>
      <c r="IJ233" s="331">
        <f t="shared" si="1138"/>
        <v>0</v>
      </c>
      <c r="IK233" s="329"/>
    </row>
    <row r="234" spans="2:245" x14ac:dyDescent="0.3">
      <c r="B234" s="325">
        <f t="shared" si="922"/>
        <v>0</v>
      </c>
      <c r="C234" s="325">
        <v>136</v>
      </c>
      <c r="D234" s="330" t="e">
        <f t="shared" si="923"/>
        <v>#N/A</v>
      </c>
      <c r="E234" s="330" t="e">
        <f t="shared" si="924"/>
        <v>#N/A</v>
      </c>
      <c r="F234" s="330" t="e">
        <f t="shared" si="925"/>
        <v>#N/A</v>
      </c>
      <c r="G234" s="386" t="e">
        <f t="shared" si="970"/>
        <v>#N/A</v>
      </c>
      <c r="H234" s="386" t="e">
        <f t="shared" si="926"/>
        <v>#N/A</v>
      </c>
      <c r="I234" s="330"/>
      <c r="J234" s="331">
        <f t="shared" si="971"/>
        <v>0</v>
      </c>
      <c r="K234" s="325" t="e">
        <f t="shared" si="972"/>
        <v>#N/A</v>
      </c>
      <c r="L234" s="325">
        <f t="shared" si="973"/>
        <v>0</v>
      </c>
      <c r="M234" s="325">
        <f t="shared" si="974"/>
        <v>1</v>
      </c>
      <c r="N234" s="334">
        <f t="shared" si="927"/>
        <v>3454.3999999999996</v>
      </c>
      <c r="O234" s="325">
        <f t="shared" si="975"/>
        <v>0</v>
      </c>
      <c r="P234" s="325">
        <f t="shared" si="976"/>
        <v>0</v>
      </c>
      <c r="Q234" s="325">
        <f t="shared" si="977"/>
        <v>0</v>
      </c>
      <c r="R234" s="325">
        <f t="shared" si="978"/>
        <v>0</v>
      </c>
      <c r="S234" s="325">
        <f t="shared" si="979"/>
        <v>0</v>
      </c>
      <c r="T234" s="331">
        <f t="shared" si="980"/>
        <v>0</v>
      </c>
      <c r="U234" s="331">
        <f t="shared" si="981"/>
        <v>0</v>
      </c>
      <c r="V234" s="331">
        <f t="shared" si="982"/>
        <v>0</v>
      </c>
      <c r="W234" s="331">
        <f t="shared" si="983"/>
        <v>0</v>
      </c>
      <c r="X234" s="331">
        <f t="shared" si="984"/>
        <v>0</v>
      </c>
      <c r="Y234" s="331">
        <f t="shared" si="985"/>
        <v>0</v>
      </c>
      <c r="Z234" s="331">
        <f t="shared" si="986"/>
        <v>0</v>
      </c>
      <c r="AA234" s="331">
        <f t="shared" si="987"/>
        <v>0</v>
      </c>
      <c r="AB234" s="331">
        <f t="shared" si="988"/>
        <v>0</v>
      </c>
      <c r="AC234" s="331">
        <f t="shared" si="989"/>
        <v>0</v>
      </c>
      <c r="AD234" s="331">
        <f t="shared" si="990"/>
        <v>0</v>
      </c>
      <c r="AE234" s="331">
        <f t="shared" si="991"/>
        <v>0</v>
      </c>
      <c r="AF234" s="331">
        <f t="shared" si="992"/>
        <v>0</v>
      </c>
      <c r="AG234" s="331">
        <f t="shared" si="993"/>
        <v>0</v>
      </c>
      <c r="AH234" s="331">
        <f t="shared" si="994"/>
        <v>0</v>
      </c>
      <c r="AI234" s="329"/>
      <c r="AJ234" s="325"/>
      <c r="AK234" s="325">
        <f t="shared" si="928"/>
        <v>0</v>
      </c>
      <c r="AL234" s="325">
        <v>136</v>
      </c>
      <c r="AM234" s="330" t="e">
        <f t="shared" si="929"/>
        <v>#N/A</v>
      </c>
      <c r="AN234" s="330" t="e">
        <f t="shared" si="930"/>
        <v>#N/A</v>
      </c>
      <c r="AO234" s="330" t="e">
        <f t="shared" si="931"/>
        <v>#N/A</v>
      </c>
      <c r="AP234" s="330" t="e">
        <f t="shared" si="932"/>
        <v>#N/A</v>
      </c>
      <c r="AQ234" s="330" t="e">
        <f t="shared" si="933"/>
        <v>#N/A</v>
      </c>
      <c r="AR234" s="330"/>
      <c r="AS234" s="331">
        <f t="shared" si="995"/>
        <v>0</v>
      </c>
      <c r="AT234" s="325" t="e">
        <f t="shared" si="996"/>
        <v>#N/A</v>
      </c>
      <c r="AU234" s="325">
        <f t="shared" si="997"/>
        <v>0</v>
      </c>
      <c r="AV234" s="325">
        <f t="shared" si="998"/>
        <v>1</v>
      </c>
      <c r="AW234" s="334">
        <f t="shared" si="934"/>
        <v>3454.3999999999996</v>
      </c>
      <c r="AX234" s="325">
        <f t="shared" si="999"/>
        <v>0</v>
      </c>
      <c r="AY234" s="325">
        <f t="shared" si="1000"/>
        <v>0</v>
      </c>
      <c r="AZ234" s="325">
        <f t="shared" si="1001"/>
        <v>0</v>
      </c>
      <c r="BA234" s="325">
        <f t="shared" si="1002"/>
        <v>0</v>
      </c>
      <c r="BB234" s="325">
        <f t="shared" si="1003"/>
        <v>0</v>
      </c>
      <c r="BC234" s="331">
        <f t="shared" si="1004"/>
        <v>0</v>
      </c>
      <c r="BD234" s="331">
        <f t="shared" si="1005"/>
        <v>0</v>
      </c>
      <c r="BE234" s="331">
        <f t="shared" si="1006"/>
        <v>0</v>
      </c>
      <c r="BF234" s="331">
        <f t="shared" si="1007"/>
        <v>0</v>
      </c>
      <c r="BG234" s="331">
        <f t="shared" si="1008"/>
        <v>0</v>
      </c>
      <c r="BH234" s="331">
        <f t="shared" si="1009"/>
        <v>0</v>
      </c>
      <c r="BI234" s="331">
        <f t="shared" si="1010"/>
        <v>0</v>
      </c>
      <c r="BJ234" s="331">
        <f t="shared" si="1011"/>
        <v>0</v>
      </c>
      <c r="BK234" s="331">
        <f t="shared" si="1012"/>
        <v>0</v>
      </c>
      <c r="BL234" s="331">
        <f t="shared" si="1013"/>
        <v>0</v>
      </c>
      <c r="BM234" s="331">
        <f t="shared" si="1014"/>
        <v>0</v>
      </c>
      <c r="BN234" s="331">
        <f t="shared" si="1015"/>
        <v>0</v>
      </c>
      <c r="BO234" s="331">
        <f t="shared" si="1016"/>
        <v>0</v>
      </c>
      <c r="BP234" s="331">
        <f t="shared" si="1017"/>
        <v>0</v>
      </c>
      <c r="BQ234" s="331">
        <f t="shared" si="1018"/>
        <v>0</v>
      </c>
      <c r="BR234" s="329"/>
      <c r="BS234" s="325"/>
      <c r="BT234" s="325">
        <f t="shared" si="935"/>
        <v>0</v>
      </c>
      <c r="BU234" s="325">
        <v>136</v>
      </c>
      <c r="BV234" s="330" t="e">
        <f t="shared" si="936"/>
        <v>#N/A</v>
      </c>
      <c r="BW234" s="330" t="e">
        <f t="shared" si="937"/>
        <v>#N/A</v>
      </c>
      <c r="BX234" s="330" t="e">
        <f t="shared" si="938"/>
        <v>#N/A</v>
      </c>
      <c r="BY234" s="330" t="e">
        <f t="shared" si="939"/>
        <v>#N/A</v>
      </c>
      <c r="BZ234" s="330" t="e">
        <f t="shared" si="940"/>
        <v>#N/A</v>
      </c>
      <c r="CA234" s="330"/>
      <c r="CB234" s="331">
        <f t="shared" si="1019"/>
        <v>0</v>
      </c>
      <c r="CC234" s="325" t="e">
        <f t="shared" si="1020"/>
        <v>#N/A</v>
      </c>
      <c r="CD234" s="325">
        <f t="shared" si="1021"/>
        <v>0</v>
      </c>
      <c r="CE234" s="325">
        <f t="shared" si="1022"/>
        <v>1</v>
      </c>
      <c r="CF234" s="334">
        <f t="shared" si="941"/>
        <v>3454.3999999999996</v>
      </c>
      <c r="CG234" s="325">
        <f t="shared" si="1023"/>
        <v>0</v>
      </c>
      <c r="CH234" s="325">
        <f t="shared" si="1024"/>
        <v>0</v>
      </c>
      <c r="CI234" s="325">
        <f t="shared" si="1025"/>
        <v>0</v>
      </c>
      <c r="CJ234" s="325">
        <f t="shared" si="1026"/>
        <v>0</v>
      </c>
      <c r="CK234" s="325">
        <f t="shared" si="1027"/>
        <v>0</v>
      </c>
      <c r="CL234" s="331">
        <f t="shared" si="1028"/>
        <v>0</v>
      </c>
      <c r="CM234" s="331">
        <f t="shared" si="1029"/>
        <v>0</v>
      </c>
      <c r="CN234" s="331">
        <f t="shared" si="1030"/>
        <v>0</v>
      </c>
      <c r="CO234" s="331">
        <f t="shared" si="1031"/>
        <v>0</v>
      </c>
      <c r="CP234" s="331">
        <f t="shared" si="1032"/>
        <v>0</v>
      </c>
      <c r="CQ234" s="331">
        <f t="shared" si="1033"/>
        <v>0</v>
      </c>
      <c r="CR234" s="331">
        <f t="shared" si="1034"/>
        <v>0</v>
      </c>
      <c r="CS234" s="331">
        <f t="shared" si="1035"/>
        <v>0</v>
      </c>
      <c r="CT234" s="331">
        <f t="shared" si="1036"/>
        <v>0</v>
      </c>
      <c r="CU234" s="331">
        <f t="shared" si="1037"/>
        <v>0</v>
      </c>
      <c r="CV234" s="331">
        <f t="shared" si="1038"/>
        <v>0</v>
      </c>
      <c r="CW234" s="331">
        <f t="shared" si="1039"/>
        <v>0</v>
      </c>
      <c r="CX234" s="331">
        <f t="shared" si="1040"/>
        <v>0</v>
      </c>
      <c r="CY234" s="331">
        <f t="shared" si="1041"/>
        <v>0</v>
      </c>
      <c r="CZ234" s="331">
        <f t="shared" si="1042"/>
        <v>0</v>
      </c>
      <c r="DA234" s="329"/>
      <c r="DB234" s="325"/>
      <c r="DC234" s="325">
        <f t="shared" si="942"/>
        <v>0</v>
      </c>
      <c r="DD234" s="325">
        <v>136</v>
      </c>
      <c r="DE234" s="330" t="e">
        <f t="shared" si="943"/>
        <v>#N/A</v>
      </c>
      <c r="DF234" s="330" t="e">
        <f t="shared" si="944"/>
        <v>#N/A</v>
      </c>
      <c r="DG234" s="330" t="e">
        <f t="shared" si="945"/>
        <v>#N/A</v>
      </c>
      <c r="DH234" s="330" t="e">
        <f t="shared" si="946"/>
        <v>#N/A</v>
      </c>
      <c r="DI234" s="330" t="e">
        <f t="shared" si="947"/>
        <v>#N/A</v>
      </c>
      <c r="DJ234" s="330"/>
      <c r="DK234" s="331">
        <f t="shared" si="1043"/>
        <v>0</v>
      </c>
      <c r="DL234" s="325" t="e">
        <f t="shared" si="1044"/>
        <v>#N/A</v>
      </c>
      <c r="DM234" s="325">
        <f t="shared" si="1045"/>
        <v>0</v>
      </c>
      <c r="DN234" s="325">
        <f t="shared" si="1046"/>
        <v>1</v>
      </c>
      <c r="DO234" s="334">
        <f t="shared" si="948"/>
        <v>3454.3999999999996</v>
      </c>
      <c r="DP234" s="325">
        <f t="shared" si="1047"/>
        <v>0</v>
      </c>
      <c r="DQ234" s="325">
        <f t="shared" si="1048"/>
        <v>0</v>
      </c>
      <c r="DR234" s="325">
        <f t="shared" si="1049"/>
        <v>0</v>
      </c>
      <c r="DS234" s="325">
        <f t="shared" si="1050"/>
        <v>0</v>
      </c>
      <c r="DT234" s="325">
        <f t="shared" si="1051"/>
        <v>0</v>
      </c>
      <c r="DU234" s="331">
        <f t="shared" si="1052"/>
        <v>0</v>
      </c>
      <c r="DV234" s="331">
        <f t="shared" si="1053"/>
        <v>0</v>
      </c>
      <c r="DW234" s="331">
        <f t="shared" si="1054"/>
        <v>0</v>
      </c>
      <c r="DX234" s="331">
        <f t="shared" si="1055"/>
        <v>0</v>
      </c>
      <c r="DY234" s="331">
        <f t="shared" si="1056"/>
        <v>0</v>
      </c>
      <c r="DZ234" s="331">
        <f t="shared" si="1057"/>
        <v>0</v>
      </c>
      <c r="EA234" s="331">
        <f t="shared" si="1058"/>
        <v>0</v>
      </c>
      <c r="EB234" s="331">
        <f t="shared" si="1059"/>
        <v>0</v>
      </c>
      <c r="EC234" s="331">
        <f t="shared" si="1060"/>
        <v>0</v>
      </c>
      <c r="ED234" s="331">
        <f t="shared" si="1061"/>
        <v>0</v>
      </c>
      <c r="EE234" s="331">
        <f t="shared" si="1062"/>
        <v>0</v>
      </c>
      <c r="EF234" s="331">
        <f t="shared" si="1063"/>
        <v>0</v>
      </c>
      <c r="EG234" s="331">
        <f t="shared" si="1064"/>
        <v>0</v>
      </c>
      <c r="EH234" s="331">
        <f t="shared" si="1065"/>
        <v>0</v>
      </c>
      <c r="EI234" s="331">
        <f t="shared" si="1066"/>
        <v>0</v>
      </c>
      <c r="EJ234" s="329"/>
      <c r="EK234" s="325"/>
      <c r="EL234" s="325">
        <f t="shared" si="949"/>
        <v>0</v>
      </c>
      <c r="EM234" s="325">
        <v>136</v>
      </c>
      <c r="EN234" s="330" t="e">
        <f t="shared" si="950"/>
        <v>#N/A</v>
      </c>
      <c r="EO234" s="330" t="e">
        <f t="shared" si="951"/>
        <v>#N/A</v>
      </c>
      <c r="EP234" s="330" t="e">
        <f t="shared" si="952"/>
        <v>#N/A</v>
      </c>
      <c r="EQ234" s="330" t="e">
        <f t="shared" si="953"/>
        <v>#N/A</v>
      </c>
      <c r="ER234" s="330" t="e">
        <f t="shared" si="954"/>
        <v>#N/A</v>
      </c>
      <c r="ES234" s="330"/>
      <c r="ET234" s="331">
        <f t="shared" si="1067"/>
        <v>0</v>
      </c>
      <c r="EU234" s="325" t="e">
        <f t="shared" si="1068"/>
        <v>#N/A</v>
      </c>
      <c r="EV234" s="325">
        <f t="shared" si="1069"/>
        <v>0</v>
      </c>
      <c r="EW234" s="325">
        <f t="shared" si="1070"/>
        <v>1</v>
      </c>
      <c r="EX234" s="334">
        <f t="shared" si="955"/>
        <v>3454.3999999999996</v>
      </c>
      <c r="EY234" s="325">
        <f t="shared" si="1071"/>
        <v>0</v>
      </c>
      <c r="EZ234" s="325">
        <f t="shared" si="1072"/>
        <v>0</v>
      </c>
      <c r="FA234" s="325">
        <f t="shared" si="1073"/>
        <v>0</v>
      </c>
      <c r="FB234" s="325">
        <f t="shared" si="1074"/>
        <v>0</v>
      </c>
      <c r="FC234" s="325">
        <f t="shared" si="1075"/>
        <v>0</v>
      </c>
      <c r="FD234" s="331">
        <f t="shared" si="1076"/>
        <v>0</v>
      </c>
      <c r="FE234" s="331">
        <f t="shared" si="1077"/>
        <v>0</v>
      </c>
      <c r="FF234" s="331">
        <f t="shared" si="1078"/>
        <v>0</v>
      </c>
      <c r="FG234" s="331">
        <f t="shared" si="1079"/>
        <v>0</v>
      </c>
      <c r="FH234" s="331">
        <f t="shared" si="1080"/>
        <v>0</v>
      </c>
      <c r="FI234" s="331">
        <f t="shared" si="1081"/>
        <v>0</v>
      </c>
      <c r="FJ234" s="331">
        <f t="shared" si="1082"/>
        <v>0</v>
      </c>
      <c r="FK234" s="331">
        <f t="shared" si="1083"/>
        <v>0</v>
      </c>
      <c r="FL234" s="331">
        <f t="shared" si="1084"/>
        <v>0</v>
      </c>
      <c r="FM234" s="331">
        <f t="shared" si="1085"/>
        <v>0</v>
      </c>
      <c r="FN234" s="331">
        <f t="shared" si="1086"/>
        <v>0</v>
      </c>
      <c r="FO234" s="331">
        <f t="shared" si="1087"/>
        <v>0</v>
      </c>
      <c r="FP234" s="331">
        <f t="shared" si="1088"/>
        <v>0</v>
      </c>
      <c r="FQ234" s="331">
        <f t="shared" si="1089"/>
        <v>0</v>
      </c>
      <c r="FR234" s="331">
        <f t="shared" si="1090"/>
        <v>0</v>
      </c>
      <c r="FS234" s="329"/>
      <c r="FT234" s="325"/>
      <c r="FU234" s="325">
        <f t="shared" si="956"/>
        <v>0</v>
      </c>
      <c r="FV234" s="325">
        <v>136</v>
      </c>
      <c r="FW234" s="330" t="e">
        <f t="shared" si="957"/>
        <v>#N/A</v>
      </c>
      <c r="FX234" s="330" t="e">
        <f t="shared" si="958"/>
        <v>#N/A</v>
      </c>
      <c r="FY234" s="330" t="e">
        <f t="shared" si="959"/>
        <v>#N/A</v>
      </c>
      <c r="FZ234" s="330" t="e">
        <f t="shared" si="960"/>
        <v>#N/A</v>
      </c>
      <c r="GA234" s="330" t="e">
        <f t="shared" si="961"/>
        <v>#N/A</v>
      </c>
      <c r="GB234" s="330"/>
      <c r="GC234" s="331">
        <f t="shared" si="1091"/>
        <v>0</v>
      </c>
      <c r="GD234" s="325" t="e">
        <f t="shared" si="1092"/>
        <v>#N/A</v>
      </c>
      <c r="GE234" s="325">
        <f t="shared" si="1093"/>
        <v>0</v>
      </c>
      <c r="GF234" s="325">
        <f t="shared" si="1094"/>
        <v>1</v>
      </c>
      <c r="GG234" s="334">
        <f t="shared" si="962"/>
        <v>3454.3999999999996</v>
      </c>
      <c r="GH234" s="325">
        <f t="shared" si="1095"/>
        <v>0</v>
      </c>
      <c r="GI234" s="325">
        <f t="shared" si="1096"/>
        <v>0</v>
      </c>
      <c r="GJ234" s="325">
        <f t="shared" si="1097"/>
        <v>0</v>
      </c>
      <c r="GK234" s="325">
        <f t="shared" si="1098"/>
        <v>0</v>
      </c>
      <c r="GL234" s="325">
        <f t="shared" si="1099"/>
        <v>0</v>
      </c>
      <c r="GM234" s="331">
        <f t="shared" si="1100"/>
        <v>0</v>
      </c>
      <c r="GN234" s="331">
        <f t="shared" si="1101"/>
        <v>0</v>
      </c>
      <c r="GO234" s="331">
        <f t="shared" si="1102"/>
        <v>0</v>
      </c>
      <c r="GP234" s="331">
        <f t="shared" si="1103"/>
        <v>0</v>
      </c>
      <c r="GQ234" s="331">
        <f t="shared" si="1104"/>
        <v>0</v>
      </c>
      <c r="GR234" s="331">
        <f t="shared" si="1105"/>
        <v>0</v>
      </c>
      <c r="GS234" s="331">
        <f t="shared" si="1106"/>
        <v>0</v>
      </c>
      <c r="GT234" s="331">
        <f t="shared" si="1107"/>
        <v>0</v>
      </c>
      <c r="GU234" s="331">
        <f t="shared" si="1108"/>
        <v>0</v>
      </c>
      <c r="GV234" s="331">
        <f t="shared" si="1109"/>
        <v>0</v>
      </c>
      <c r="GW234" s="331">
        <f t="shared" si="1110"/>
        <v>0</v>
      </c>
      <c r="GX234" s="331">
        <f t="shared" si="1111"/>
        <v>0</v>
      </c>
      <c r="GY234" s="331">
        <f t="shared" si="1112"/>
        <v>0</v>
      </c>
      <c r="GZ234" s="331">
        <f t="shared" si="1113"/>
        <v>0</v>
      </c>
      <c r="HA234" s="331">
        <f t="shared" si="1114"/>
        <v>0</v>
      </c>
      <c r="HB234" s="329"/>
      <c r="HC234" s="325"/>
      <c r="HD234" s="325">
        <f t="shared" si="963"/>
        <v>0</v>
      </c>
      <c r="HE234" s="325">
        <v>136</v>
      </c>
      <c r="HF234" s="330" t="e">
        <f t="shared" si="964"/>
        <v>#N/A</v>
      </c>
      <c r="HG234" s="330" t="e">
        <f t="shared" si="965"/>
        <v>#N/A</v>
      </c>
      <c r="HH234" s="330" t="e">
        <f t="shared" si="966"/>
        <v>#N/A</v>
      </c>
      <c r="HI234" s="330" t="e">
        <f t="shared" si="967"/>
        <v>#N/A</v>
      </c>
      <c r="HJ234" s="330" t="e">
        <f t="shared" si="968"/>
        <v>#N/A</v>
      </c>
      <c r="HK234" s="330"/>
      <c r="HL234" s="331">
        <f t="shared" si="1115"/>
        <v>0</v>
      </c>
      <c r="HM234" s="325" t="e">
        <f t="shared" si="1116"/>
        <v>#N/A</v>
      </c>
      <c r="HN234" s="325">
        <f t="shared" si="1117"/>
        <v>0</v>
      </c>
      <c r="HO234" s="325">
        <f t="shared" si="1118"/>
        <v>1</v>
      </c>
      <c r="HP234" s="334">
        <f t="shared" si="969"/>
        <v>3454.3999999999996</v>
      </c>
      <c r="HQ234" s="325">
        <f t="shared" si="1119"/>
        <v>0</v>
      </c>
      <c r="HR234" s="325">
        <f t="shared" si="1120"/>
        <v>0</v>
      </c>
      <c r="HS234" s="325">
        <f t="shared" si="1121"/>
        <v>0</v>
      </c>
      <c r="HT234" s="325">
        <f t="shared" si="1122"/>
        <v>0</v>
      </c>
      <c r="HU234" s="325">
        <f t="shared" si="1123"/>
        <v>0</v>
      </c>
      <c r="HV234" s="331">
        <f t="shared" si="1124"/>
        <v>0</v>
      </c>
      <c r="HW234" s="331">
        <f t="shared" si="1125"/>
        <v>0</v>
      </c>
      <c r="HX234" s="331">
        <f t="shared" si="1126"/>
        <v>0</v>
      </c>
      <c r="HY234" s="331">
        <f t="shared" si="1127"/>
        <v>0</v>
      </c>
      <c r="HZ234" s="331">
        <f t="shared" si="1128"/>
        <v>0</v>
      </c>
      <c r="IA234" s="331">
        <f t="shared" si="1129"/>
        <v>0</v>
      </c>
      <c r="IB234" s="331">
        <f t="shared" si="1130"/>
        <v>0</v>
      </c>
      <c r="IC234" s="331">
        <f t="shared" si="1131"/>
        <v>0</v>
      </c>
      <c r="ID234" s="331">
        <f t="shared" si="1132"/>
        <v>0</v>
      </c>
      <c r="IE234" s="331">
        <f t="shared" si="1133"/>
        <v>0</v>
      </c>
      <c r="IF234" s="331">
        <f t="shared" si="1134"/>
        <v>0</v>
      </c>
      <c r="IG234" s="331">
        <f t="shared" si="1135"/>
        <v>0</v>
      </c>
      <c r="IH234" s="331">
        <f t="shared" si="1136"/>
        <v>0</v>
      </c>
      <c r="II234" s="331">
        <f t="shared" si="1137"/>
        <v>0</v>
      </c>
      <c r="IJ234" s="331">
        <f t="shared" si="1138"/>
        <v>0</v>
      </c>
      <c r="IK234" s="329"/>
    </row>
    <row r="235" spans="2:245" x14ac:dyDescent="0.3">
      <c r="B235" s="325">
        <f t="shared" si="922"/>
        <v>0</v>
      </c>
      <c r="C235" s="325">
        <v>137</v>
      </c>
      <c r="D235" s="330" t="e">
        <f t="shared" si="923"/>
        <v>#N/A</v>
      </c>
      <c r="E235" s="330" t="e">
        <f t="shared" si="924"/>
        <v>#N/A</v>
      </c>
      <c r="F235" s="330" t="e">
        <f t="shared" si="925"/>
        <v>#N/A</v>
      </c>
      <c r="G235" s="386" t="e">
        <f t="shared" si="970"/>
        <v>#N/A</v>
      </c>
      <c r="H235" s="386" t="e">
        <f t="shared" si="926"/>
        <v>#N/A</v>
      </c>
      <c r="I235" s="330"/>
      <c r="J235" s="331">
        <f t="shared" si="971"/>
        <v>0</v>
      </c>
      <c r="K235" s="325" t="e">
        <f t="shared" si="972"/>
        <v>#N/A</v>
      </c>
      <c r="L235" s="325">
        <f t="shared" si="973"/>
        <v>0</v>
      </c>
      <c r="M235" s="325">
        <f t="shared" si="974"/>
        <v>1</v>
      </c>
      <c r="N235" s="334">
        <f t="shared" si="927"/>
        <v>3479.7999999999997</v>
      </c>
      <c r="O235" s="325">
        <f t="shared" si="975"/>
        <v>0</v>
      </c>
      <c r="P235" s="325">
        <f t="shared" si="976"/>
        <v>0</v>
      </c>
      <c r="Q235" s="325">
        <f t="shared" si="977"/>
        <v>0</v>
      </c>
      <c r="R235" s="325">
        <f t="shared" si="978"/>
        <v>0</v>
      </c>
      <c r="S235" s="325">
        <f t="shared" si="979"/>
        <v>0</v>
      </c>
      <c r="T235" s="331">
        <f t="shared" si="980"/>
        <v>0</v>
      </c>
      <c r="U235" s="331">
        <f t="shared" si="981"/>
        <v>0</v>
      </c>
      <c r="V235" s="331">
        <f t="shared" si="982"/>
        <v>0</v>
      </c>
      <c r="W235" s="331">
        <f t="shared" si="983"/>
        <v>0</v>
      </c>
      <c r="X235" s="331">
        <f t="shared" si="984"/>
        <v>0</v>
      </c>
      <c r="Y235" s="331">
        <f t="shared" si="985"/>
        <v>0</v>
      </c>
      <c r="Z235" s="331">
        <f t="shared" si="986"/>
        <v>0</v>
      </c>
      <c r="AA235" s="331">
        <f t="shared" si="987"/>
        <v>0</v>
      </c>
      <c r="AB235" s="331">
        <f t="shared" si="988"/>
        <v>0</v>
      </c>
      <c r="AC235" s="331">
        <f t="shared" si="989"/>
        <v>0</v>
      </c>
      <c r="AD235" s="331">
        <f t="shared" si="990"/>
        <v>0</v>
      </c>
      <c r="AE235" s="331">
        <f t="shared" si="991"/>
        <v>0</v>
      </c>
      <c r="AF235" s="331">
        <f t="shared" si="992"/>
        <v>0</v>
      </c>
      <c r="AG235" s="331">
        <f t="shared" si="993"/>
        <v>0</v>
      </c>
      <c r="AH235" s="331">
        <f t="shared" si="994"/>
        <v>0</v>
      </c>
      <c r="AI235" s="329"/>
      <c r="AJ235" s="325"/>
      <c r="AK235" s="325">
        <f t="shared" si="928"/>
        <v>0</v>
      </c>
      <c r="AL235" s="325">
        <v>137</v>
      </c>
      <c r="AM235" s="330" t="e">
        <f t="shared" si="929"/>
        <v>#N/A</v>
      </c>
      <c r="AN235" s="330" t="e">
        <f t="shared" si="930"/>
        <v>#N/A</v>
      </c>
      <c r="AO235" s="330" t="e">
        <f t="shared" si="931"/>
        <v>#N/A</v>
      </c>
      <c r="AP235" s="330" t="e">
        <f t="shared" si="932"/>
        <v>#N/A</v>
      </c>
      <c r="AQ235" s="330" t="e">
        <f t="shared" si="933"/>
        <v>#N/A</v>
      </c>
      <c r="AR235" s="330"/>
      <c r="AS235" s="331">
        <f t="shared" si="995"/>
        <v>0</v>
      </c>
      <c r="AT235" s="325" t="e">
        <f t="shared" si="996"/>
        <v>#N/A</v>
      </c>
      <c r="AU235" s="325">
        <f t="shared" si="997"/>
        <v>0</v>
      </c>
      <c r="AV235" s="325">
        <f t="shared" si="998"/>
        <v>1</v>
      </c>
      <c r="AW235" s="334">
        <f t="shared" si="934"/>
        <v>3479.7999999999997</v>
      </c>
      <c r="AX235" s="325">
        <f t="shared" si="999"/>
        <v>0</v>
      </c>
      <c r="AY235" s="325">
        <f t="shared" si="1000"/>
        <v>0</v>
      </c>
      <c r="AZ235" s="325">
        <f t="shared" si="1001"/>
        <v>0</v>
      </c>
      <c r="BA235" s="325">
        <f t="shared" si="1002"/>
        <v>0</v>
      </c>
      <c r="BB235" s="325">
        <f t="shared" si="1003"/>
        <v>0</v>
      </c>
      <c r="BC235" s="331">
        <f t="shared" si="1004"/>
        <v>0</v>
      </c>
      <c r="BD235" s="331">
        <f t="shared" si="1005"/>
        <v>0</v>
      </c>
      <c r="BE235" s="331">
        <f t="shared" si="1006"/>
        <v>0</v>
      </c>
      <c r="BF235" s="331">
        <f t="shared" si="1007"/>
        <v>0</v>
      </c>
      <c r="BG235" s="331">
        <f t="shared" si="1008"/>
        <v>0</v>
      </c>
      <c r="BH235" s="331">
        <f t="shared" si="1009"/>
        <v>0</v>
      </c>
      <c r="BI235" s="331">
        <f t="shared" si="1010"/>
        <v>0</v>
      </c>
      <c r="BJ235" s="331">
        <f t="shared" si="1011"/>
        <v>0</v>
      </c>
      <c r="BK235" s="331">
        <f t="shared" si="1012"/>
        <v>0</v>
      </c>
      <c r="BL235" s="331">
        <f t="shared" si="1013"/>
        <v>0</v>
      </c>
      <c r="BM235" s="331">
        <f t="shared" si="1014"/>
        <v>0</v>
      </c>
      <c r="BN235" s="331">
        <f t="shared" si="1015"/>
        <v>0</v>
      </c>
      <c r="BO235" s="331">
        <f t="shared" si="1016"/>
        <v>0</v>
      </c>
      <c r="BP235" s="331">
        <f t="shared" si="1017"/>
        <v>0</v>
      </c>
      <c r="BQ235" s="331">
        <f t="shared" si="1018"/>
        <v>0</v>
      </c>
      <c r="BR235" s="329"/>
      <c r="BS235" s="325"/>
      <c r="BT235" s="325">
        <f t="shared" si="935"/>
        <v>0</v>
      </c>
      <c r="BU235" s="325">
        <v>137</v>
      </c>
      <c r="BV235" s="330" t="e">
        <f t="shared" si="936"/>
        <v>#N/A</v>
      </c>
      <c r="BW235" s="330" t="e">
        <f t="shared" si="937"/>
        <v>#N/A</v>
      </c>
      <c r="BX235" s="330" t="e">
        <f t="shared" si="938"/>
        <v>#N/A</v>
      </c>
      <c r="BY235" s="330" t="e">
        <f t="shared" si="939"/>
        <v>#N/A</v>
      </c>
      <c r="BZ235" s="330" t="e">
        <f t="shared" si="940"/>
        <v>#N/A</v>
      </c>
      <c r="CA235" s="330"/>
      <c r="CB235" s="331">
        <f t="shared" si="1019"/>
        <v>0</v>
      </c>
      <c r="CC235" s="325" t="e">
        <f t="shared" si="1020"/>
        <v>#N/A</v>
      </c>
      <c r="CD235" s="325">
        <f t="shared" si="1021"/>
        <v>0</v>
      </c>
      <c r="CE235" s="325">
        <f t="shared" si="1022"/>
        <v>1</v>
      </c>
      <c r="CF235" s="334">
        <f t="shared" si="941"/>
        <v>3479.7999999999997</v>
      </c>
      <c r="CG235" s="325">
        <f t="shared" si="1023"/>
        <v>0</v>
      </c>
      <c r="CH235" s="325">
        <f t="shared" si="1024"/>
        <v>0</v>
      </c>
      <c r="CI235" s="325">
        <f t="shared" si="1025"/>
        <v>0</v>
      </c>
      <c r="CJ235" s="325">
        <f t="shared" si="1026"/>
        <v>0</v>
      </c>
      <c r="CK235" s="325">
        <f t="shared" si="1027"/>
        <v>0</v>
      </c>
      <c r="CL235" s="331">
        <f t="shared" si="1028"/>
        <v>0</v>
      </c>
      <c r="CM235" s="331">
        <f t="shared" si="1029"/>
        <v>0</v>
      </c>
      <c r="CN235" s="331">
        <f t="shared" si="1030"/>
        <v>0</v>
      </c>
      <c r="CO235" s="331">
        <f t="shared" si="1031"/>
        <v>0</v>
      </c>
      <c r="CP235" s="331">
        <f t="shared" si="1032"/>
        <v>0</v>
      </c>
      <c r="CQ235" s="331">
        <f t="shared" si="1033"/>
        <v>0</v>
      </c>
      <c r="CR235" s="331">
        <f t="shared" si="1034"/>
        <v>0</v>
      </c>
      <c r="CS235" s="331">
        <f t="shared" si="1035"/>
        <v>0</v>
      </c>
      <c r="CT235" s="331">
        <f t="shared" si="1036"/>
        <v>0</v>
      </c>
      <c r="CU235" s="331">
        <f t="shared" si="1037"/>
        <v>0</v>
      </c>
      <c r="CV235" s="331">
        <f t="shared" si="1038"/>
        <v>0</v>
      </c>
      <c r="CW235" s="331">
        <f t="shared" si="1039"/>
        <v>0</v>
      </c>
      <c r="CX235" s="331">
        <f t="shared" si="1040"/>
        <v>0</v>
      </c>
      <c r="CY235" s="331">
        <f t="shared" si="1041"/>
        <v>0</v>
      </c>
      <c r="CZ235" s="331">
        <f t="shared" si="1042"/>
        <v>0</v>
      </c>
      <c r="DA235" s="329"/>
      <c r="DB235" s="325"/>
      <c r="DC235" s="325">
        <f t="shared" si="942"/>
        <v>0</v>
      </c>
      <c r="DD235" s="325">
        <v>137</v>
      </c>
      <c r="DE235" s="330" t="e">
        <f t="shared" si="943"/>
        <v>#N/A</v>
      </c>
      <c r="DF235" s="330" t="e">
        <f t="shared" si="944"/>
        <v>#N/A</v>
      </c>
      <c r="DG235" s="330" t="e">
        <f t="shared" si="945"/>
        <v>#N/A</v>
      </c>
      <c r="DH235" s="330" t="e">
        <f t="shared" si="946"/>
        <v>#N/A</v>
      </c>
      <c r="DI235" s="330" t="e">
        <f t="shared" si="947"/>
        <v>#N/A</v>
      </c>
      <c r="DJ235" s="330"/>
      <c r="DK235" s="331">
        <f t="shared" si="1043"/>
        <v>0</v>
      </c>
      <c r="DL235" s="325" t="e">
        <f t="shared" si="1044"/>
        <v>#N/A</v>
      </c>
      <c r="DM235" s="325">
        <f t="shared" si="1045"/>
        <v>0</v>
      </c>
      <c r="DN235" s="325">
        <f t="shared" si="1046"/>
        <v>1</v>
      </c>
      <c r="DO235" s="334">
        <f t="shared" si="948"/>
        <v>3479.7999999999997</v>
      </c>
      <c r="DP235" s="325">
        <f t="shared" si="1047"/>
        <v>0</v>
      </c>
      <c r="DQ235" s="325">
        <f t="shared" si="1048"/>
        <v>0</v>
      </c>
      <c r="DR235" s="325">
        <f t="shared" si="1049"/>
        <v>0</v>
      </c>
      <c r="DS235" s="325">
        <f t="shared" si="1050"/>
        <v>0</v>
      </c>
      <c r="DT235" s="325">
        <f t="shared" si="1051"/>
        <v>0</v>
      </c>
      <c r="DU235" s="331">
        <f t="shared" si="1052"/>
        <v>0</v>
      </c>
      <c r="DV235" s="331">
        <f t="shared" si="1053"/>
        <v>0</v>
      </c>
      <c r="DW235" s="331">
        <f t="shared" si="1054"/>
        <v>0</v>
      </c>
      <c r="DX235" s="331">
        <f t="shared" si="1055"/>
        <v>0</v>
      </c>
      <c r="DY235" s="331">
        <f t="shared" si="1056"/>
        <v>0</v>
      </c>
      <c r="DZ235" s="331">
        <f t="shared" si="1057"/>
        <v>0</v>
      </c>
      <c r="EA235" s="331">
        <f t="shared" si="1058"/>
        <v>0</v>
      </c>
      <c r="EB235" s="331">
        <f t="shared" si="1059"/>
        <v>0</v>
      </c>
      <c r="EC235" s="331">
        <f t="shared" si="1060"/>
        <v>0</v>
      </c>
      <c r="ED235" s="331">
        <f t="shared" si="1061"/>
        <v>0</v>
      </c>
      <c r="EE235" s="331">
        <f t="shared" si="1062"/>
        <v>0</v>
      </c>
      <c r="EF235" s="331">
        <f t="shared" si="1063"/>
        <v>0</v>
      </c>
      <c r="EG235" s="331">
        <f t="shared" si="1064"/>
        <v>0</v>
      </c>
      <c r="EH235" s="331">
        <f t="shared" si="1065"/>
        <v>0</v>
      </c>
      <c r="EI235" s="331">
        <f t="shared" si="1066"/>
        <v>0</v>
      </c>
      <c r="EJ235" s="329"/>
      <c r="EK235" s="325"/>
      <c r="EL235" s="325">
        <f t="shared" si="949"/>
        <v>0</v>
      </c>
      <c r="EM235" s="325">
        <v>137</v>
      </c>
      <c r="EN235" s="330" t="e">
        <f t="shared" si="950"/>
        <v>#N/A</v>
      </c>
      <c r="EO235" s="330" t="e">
        <f t="shared" si="951"/>
        <v>#N/A</v>
      </c>
      <c r="EP235" s="330" t="e">
        <f t="shared" si="952"/>
        <v>#N/A</v>
      </c>
      <c r="EQ235" s="330" t="e">
        <f t="shared" si="953"/>
        <v>#N/A</v>
      </c>
      <c r="ER235" s="330" t="e">
        <f t="shared" si="954"/>
        <v>#N/A</v>
      </c>
      <c r="ES235" s="330"/>
      <c r="ET235" s="331">
        <f t="shared" si="1067"/>
        <v>0</v>
      </c>
      <c r="EU235" s="325" t="e">
        <f t="shared" si="1068"/>
        <v>#N/A</v>
      </c>
      <c r="EV235" s="325">
        <f t="shared" si="1069"/>
        <v>0</v>
      </c>
      <c r="EW235" s="325">
        <f t="shared" si="1070"/>
        <v>1</v>
      </c>
      <c r="EX235" s="334">
        <f t="shared" si="955"/>
        <v>3479.7999999999997</v>
      </c>
      <c r="EY235" s="325">
        <f t="shared" si="1071"/>
        <v>0</v>
      </c>
      <c r="EZ235" s="325">
        <f t="shared" si="1072"/>
        <v>0</v>
      </c>
      <c r="FA235" s="325">
        <f t="shared" si="1073"/>
        <v>0</v>
      </c>
      <c r="FB235" s="325">
        <f t="shared" si="1074"/>
        <v>0</v>
      </c>
      <c r="FC235" s="325">
        <f t="shared" si="1075"/>
        <v>0</v>
      </c>
      <c r="FD235" s="331">
        <f t="shared" si="1076"/>
        <v>0</v>
      </c>
      <c r="FE235" s="331">
        <f t="shared" si="1077"/>
        <v>0</v>
      </c>
      <c r="FF235" s="331">
        <f t="shared" si="1078"/>
        <v>0</v>
      </c>
      <c r="FG235" s="331">
        <f t="shared" si="1079"/>
        <v>0</v>
      </c>
      <c r="FH235" s="331">
        <f t="shared" si="1080"/>
        <v>0</v>
      </c>
      <c r="FI235" s="331">
        <f t="shared" si="1081"/>
        <v>0</v>
      </c>
      <c r="FJ235" s="331">
        <f t="shared" si="1082"/>
        <v>0</v>
      </c>
      <c r="FK235" s="331">
        <f t="shared" si="1083"/>
        <v>0</v>
      </c>
      <c r="FL235" s="331">
        <f t="shared" si="1084"/>
        <v>0</v>
      </c>
      <c r="FM235" s="331">
        <f t="shared" si="1085"/>
        <v>0</v>
      </c>
      <c r="FN235" s="331">
        <f t="shared" si="1086"/>
        <v>0</v>
      </c>
      <c r="FO235" s="331">
        <f t="shared" si="1087"/>
        <v>0</v>
      </c>
      <c r="FP235" s="331">
        <f t="shared" si="1088"/>
        <v>0</v>
      </c>
      <c r="FQ235" s="331">
        <f t="shared" si="1089"/>
        <v>0</v>
      </c>
      <c r="FR235" s="331">
        <f t="shared" si="1090"/>
        <v>0</v>
      </c>
      <c r="FS235" s="329"/>
      <c r="FT235" s="325"/>
      <c r="FU235" s="325">
        <f t="shared" si="956"/>
        <v>0</v>
      </c>
      <c r="FV235" s="325">
        <v>137</v>
      </c>
      <c r="FW235" s="330" t="e">
        <f t="shared" si="957"/>
        <v>#N/A</v>
      </c>
      <c r="FX235" s="330" t="e">
        <f t="shared" si="958"/>
        <v>#N/A</v>
      </c>
      <c r="FY235" s="330" t="e">
        <f t="shared" si="959"/>
        <v>#N/A</v>
      </c>
      <c r="FZ235" s="330" t="e">
        <f t="shared" si="960"/>
        <v>#N/A</v>
      </c>
      <c r="GA235" s="330" t="e">
        <f t="shared" si="961"/>
        <v>#N/A</v>
      </c>
      <c r="GB235" s="330"/>
      <c r="GC235" s="331">
        <f t="shared" si="1091"/>
        <v>0</v>
      </c>
      <c r="GD235" s="325" t="e">
        <f t="shared" si="1092"/>
        <v>#N/A</v>
      </c>
      <c r="GE235" s="325">
        <f t="shared" si="1093"/>
        <v>0</v>
      </c>
      <c r="GF235" s="325">
        <f t="shared" si="1094"/>
        <v>1</v>
      </c>
      <c r="GG235" s="334">
        <f t="shared" si="962"/>
        <v>3479.7999999999997</v>
      </c>
      <c r="GH235" s="325">
        <f t="shared" si="1095"/>
        <v>0</v>
      </c>
      <c r="GI235" s="325">
        <f t="shared" si="1096"/>
        <v>0</v>
      </c>
      <c r="GJ235" s="325">
        <f t="shared" si="1097"/>
        <v>0</v>
      </c>
      <c r="GK235" s="325">
        <f t="shared" si="1098"/>
        <v>0</v>
      </c>
      <c r="GL235" s="325">
        <f t="shared" si="1099"/>
        <v>0</v>
      </c>
      <c r="GM235" s="331">
        <f t="shared" si="1100"/>
        <v>0</v>
      </c>
      <c r="GN235" s="331">
        <f t="shared" si="1101"/>
        <v>0</v>
      </c>
      <c r="GO235" s="331">
        <f t="shared" si="1102"/>
        <v>0</v>
      </c>
      <c r="GP235" s="331">
        <f t="shared" si="1103"/>
        <v>0</v>
      </c>
      <c r="GQ235" s="331">
        <f t="shared" si="1104"/>
        <v>0</v>
      </c>
      <c r="GR235" s="331">
        <f t="shared" si="1105"/>
        <v>0</v>
      </c>
      <c r="GS235" s="331">
        <f t="shared" si="1106"/>
        <v>0</v>
      </c>
      <c r="GT235" s="331">
        <f t="shared" si="1107"/>
        <v>0</v>
      </c>
      <c r="GU235" s="331">
        <f t="shared" si="1108"/>
        <v>0</v>
      </c>
      <c r="GV235" s="331">
        <f t="shared" si="1109"/>
        <v>0</v>
      </c>
      <c r="GW235" s="331">
        <f t="shared" si="1110"/>
        <v>0</v>
      </c>
      <c r="GX235" s="331">
        <f t="shared" si="1111"/>
        <v>0</v>
      </c>
      <c r="GY235" s="331">
        <f t="shared" si="1112"/>
        <v>0</v>
      </c>
      <c r="GZ235" s="331">
        <f t="shared" si="1113"/>
        <v>0</v>
      </c>
      <c r="HA235" s="331">
        <f t="shared" si="1114"/>
        <v>0</v>
      </c>
      <c r="HB235" s="329"/>
      <c r="HC235" s="325"/>
      <c r="HD235" s="325">
        <f t="shared" si="963"/>
        <v>0</v>
      </c>
      <c r="HE235" s="325">
        <v>137</v>
      </c>
      <c r="HF235" s="330" t="e">
        <f t="shared" si="964"/>
        <v>#N/A</v>
      </c>
      <c r="HG235" s="330" t="e">
        <f t="shared" si="965"/>
        <v>#N/A</v>
      </c>
      <c r="HH235" s="330" t="e">
        <f t="shared" si="966"/>
        <v>#N/A</v>
      </c>
      <c r="HI235" s="330" t="e">
        <f t="shared" si="967"/>
        <v>#N/A</v>
      </c>
      <c r="HJ235" s="330" t="e">
        <f t="shared" si="968"/>
        <v>#N/A</v>
      </c>
      <c r="HK235" s="330"/>
      <c r="HL235" s="331">
        <f t="shared" si="1115"/>
        <v>0</v>
      </c>
      <c r="HM235" s="325" t="e">
        <f t="shared" si="1116"/>
        <v>#N/A</v>
      </c>
      <c r="HN235" s="325">
        <f t="shared" si="1117"/>
        <v>0</v>
      </c>
      <c r="HO235" s="325">
        <f t="shared" si="1118"/>
        <v>1</v>
      </c>
      <c r="HP235" s="334">
        <f t="shared" si="969"/>
        <v>3479.7999999999997</v>
      </c>
      <c r="HQ235" s="325">
        <f t="shared" si="1119"/>
        <v>0</v>
      </c>
      <c r="HR235" s="325">
        <f t="shared" si="1120"/>
        <v>0</v>
      </c>
      <c r="HS235" s="325">
        <f t="shared" si="1121"/>
        <v>0</v>
      </c>
      <c r="HT235" s="325">
        <f t="shared" si="1122"/>
        <v>0</v>
      </c>
      <c r="HU235" s="325">
        <f t="shared" si="1123"/>
        <v>0</v>
      </c>
      <c r="HV235" s="331">
        <f t="shared" si="1124"/>
        <v>0</v>
      </c>
      <c r="HW235" s="331">
        <f t="shared" si="1125"/>
        <v>0</v>
      </c>
      <c r="HX235" s="331">
        <f t="shared" si="1126"/>
        <v>0</v>
      </c>
      <c r="HY235" s="331">
        <f t="shared" si="1127"/>
        <v>0</v>
      </c>
      <c r="HZ235" s="331">
        <f t="shared" si="1128"/>
        <v>0</v>
      </c>
      <c r="IA235" s="331">
        <f t="shared" si="1129"/>
        <v>0</v>
      </c>
      <c r="IB235" s="331">
        <f t="shared" si="1130"/>
        <v>0</v>
      </c>
      <c r="IC235" s="331">
        <f t="shared" si="1131"/>
        <v>0</v>
      </c>
      <c r="ID235" s="331">
        <f t="shared" si="1132"/>
        <v>0</v>
      </c>
      <c r="IE235" s="331">
        <f t="shared" si="1133"/>
        <v>0</v>
      </c>
      <c r="IF235" s="331">
        <f t="shared" si="1134"/>
        <v>0</v>
      </c>
      <c r="IG235" s="331">
        <f t="shared" si="1135"/>
        <v>0</v>
      </c>
      <c r="IH235" s="331">
        <f t="shared" si="1136"/>
        <v>0</v>
      </c>
      <c r="II235" s="331">
        <f t="shared" si="1137"/>
        <v>0</v>
      </c>
      <c r="IJ235" s="331">
        <f t="shared" si="1138"/>
        <v>0</v>
      </c>
      <c r="IK235" s="329"/>
    </row>
    <row r="236" spans="2:245" x14ac:dyDescent="0.3">
      <c r="B236" s="325">
        <f t="shared" si="922"/>
        <v>0</v>
      </c>
      <c r="C236" s="325">
        <v>138</v>
      </c>
      <c r="D236" s="330" t="e">
        <f t="shared" si="923"/>
        <v>#N/A</v>
      </c>
      <c r="E236" s="330" t="e">
        <f t="shared" si="924"/>
        <v>#N/A</v>
      </c>
      <c r="F236" s="330" t="e">
        <f t="shared" si="925"/>
        <v>#N/A</v>
      </c>
      <c r="G236" s="386" t="e">
        <f t="shared" si="970"/>
        <v>#N/A</v>
      </c>
      <c r="H236" s="386" t="e">
        <f t="shared" si="926"/>
        <v>#N/A</v>
      </c>
      <c r="I236" s="330"/>
      <c r="J236" s="331">
        <f t="shared" si="971"/>
        <v>0</v>
      </c>
      <c r="K236" s="325" t="e">
        <f t="shared" si="972"/>
        <v>#N/A</v>
      </c>
      <c r="L236" s="325">
        <f t="shared" si="973"/>
        <v>0</v>
      </c>
      <c r="M236" s="325">
        <f t="shared" si="974"/>
        <v>1</v>
      </c>
      <c r="N236" s="334">
        <f t="shared" si="927"/>
        <v>3505.2</v>
      </c>
      <c r="O236" s="325">
        <f t="shared" si="975"/>
        <v>0</v>
      </c>
      <c r="P236" s="325">
        <f t="shared" si="976"/>
        <v>0</v>
      </c>
      <c r="Q236" s="325">
        <f t="shared" si="977"/>
        <v>0</v>
      </c>
      <c r="R236" s="325">
        <f t="shared" si="978"/>
        <v>0</v>
      </c>
      <c r="S236" s="325">
        <f t="shared" si="979"/>
        <v>0</v>
      </c>
      <c r="T236" s="331">
        <f t="shared" si="980"/>
        <v>0</v>
      </c>
      <c r="U236" s="331">
        <f t="shared" si="981"/>
        <v>0</v>
      </c>
      <c r="V236" s="331">
        <f t="shared" si="982"/>
        <v>0</v>
      </c>
      <c r="W236" s="331">
        <f t="shared" si="983"/>
        <v>0</v>
      </c>
      <c r="X236" s="331">
        <f t="shared" si="984"/>
        <v>0</v>
      </c>
      <c r="Y236" s="331">
        <f t="shared" si="985"/>
        <v>0</v>
      </c>
      <c r="Z236" s="331">
        <f t="shared" si="986"/>
        <v>0</v>
      </c>
      <c r="AA236" s="331">
        <f t="shared" si="987"/>
        <v>0</v>
      </c>
      <c r="AB236" s="331">
        <f t="shared" si="988"/>
        <v>0</v>
      </c>
      <c r="AC236" s="331">
        <f t="shared" si="989"/>
        <v>0</v>
      </c>
      <c r="AD236" s="331">
        <f t="shared" si="990"/>
        <v>0</v>
      </c>
      <c r="AE236" s="331">
        <f t="shared" si="991"/>
        <v>0</v>
      </c>
      <c r="AF236" s="331">
        <f t="shared" si="992"/>
        <v>0</v>
      </c>
      <c r="AG236" s="331">
        <f t="shared" si="993"/>
        <v>0</v>
      </c>
      <c r="AH236" s="331">
        <f t="shared" si="994"/>
        <v>0</v>
      </c>
      <c r="AI236" s="329"/>
      <c r="AJ236" s="325"/>
      <c r="AK236" s="325">
        <f t="shared" si="928"/>
        <v>0</v>
      </c>
      <c r="AL236" s="325">
        <v>138</v>
      </c>
      <c r="AM236" s="330" t="e">
        <f t="shared" si="929"/>
        <v>#N/A</v>
      </c>
      <c r="AN236" s="330" t="e">
        <f t="shared" si="930"/>
        <v>#N/A</v>
      </c>
      <c r="AO236" s="330" t="e">
        <f t="shared" si="931"/>
        <v>#N/A</v>
      </c>
      <c r="AP236" s="330" t="e">
        <f t="shared" si="932"/>
        <v>#N/A</v>
      </c>
      <c r="AQ236" s="330" t="e">
        <f t="shared" si="933"/>
        <v>#N/A</v>
      </c>
      <c r="AR236" s="330"/>
      <c r="AS236" s="331">
        <f t="shared" si="995"/>
        <v>0</v>
      </c>
      <c r="AT236" s="325" t="e">
        <f t="shared" si="996"/>
        <v>#N/A</v>
      </c>
      <c r="AU236" s="325">
        <f t="shared" si="997"/>
        <v>0</v>
      </c>
      <c r="AV236" s="325">
        <f t="shared" si="998"/>
        <v>1</v>
      </c>
      <c r="AW236" s="334">
        <f t="shared" si="934"/>
        <v>3505.2</v>
      </c>
      <c r="AX236" s="325">
        <f t="shared" si="999"/>
        <v>0</v>
      </c>
      <c r="AY236" s="325">
        <f t="shared" si="1000"/>
        <v>0</v>
      </c>
      <c r="AZ236" s="325">
        <f t="shared" si="1001"/>
        <v>0</v>
      </c>
      <c r="BA236" s="325">
        <f t="shared" si="1002"/>
        <v>0</v>
      </c>
      <c r="BB236" s="325">
        <f t="shared" si="1003"/>
        <v>0</v>
      </c>
      <c r="BC236" s="331">
        <f t="shared" si="1004"/>
        <v>0</v>
      </c>
      <c r="BD236" s="331">
        <f t="shared" si="1005"/>
        <v>0</v>
      </c>
      <c r="BE236" s="331">
        <f t="shared" si="1006"/>
        <v>0</v>
      </c>
      <c r="BF236" s="331">
        <f t="shared" si="1007"/>
        <v>0</v>
      </c>
      <c r="BG236" s="331">
        <f t="shared" si="1008"/>
        <v>0</v>
      </c>
      <c r="BH236" s="331">
        <f t="shared" si="1009"/>
        <v>0</v>
      </c>
      <c r="BI236" s="331">
        <f t="shared" si="1010"/>
        <v>0</v>
      </c>
      <c r="BJ236" s="331">
        <f t="shared" si="1011"/>
        <v>0</v>
      </c>
      <c r="BK236" s="331">
        <f t="shared" si="1012"/>
        <v>0</v>
      </c>
      <c r="BL236" s="331">
        <f t="shared" si="1013"/>
        <v>0</v>
      </c>
      <c r="BM236" s="331">
        <f t="shared" si="1014"/>
        <v>0</v>
      </c>
      <c r="BN236" s="331">
        <f t="shared" si="1015"/>
        <v>0</v>
      </c>
      <c r="BO236" s="331">
        <f t="shared" si="1016"/>
        <v>0</v>
      </c>
      <c r="BP236" s="331">
        <f t="shared" si="1017"/>
        <v>0</v>
      </c>
      <c r="BQ236" s="331">
        <f t="shared" si="1018"/>
        <v>0</v>
      </c>
      <c r="BR236" s="329"/>
      <c r="BS236" s="325"/>
      <c r="BT236" s="325">
        <f t="shared" si="935"/>
        <v>0</v>
      </c>
      <c r="BU236" s="325">
        <v>138</v>
      </c>
      <c r="BV236" s="330" t="e">
        <f t="shared" si="936"/>
        <v>#N/A</v>
      </c>
      <c r="BW236" s="330" t="e">
        <f t="shared" si="937"/>
        <v>#N/A</v>
      </c>
      <c r="BX236" s="330" t="e">
        <f t="shared" si="938"/>
        <v>#N/A</v>
      </c>
      <c r="BY236" s="330" t="e">
        <f t="shared" si="939"/>
        <v>#N/A</v>
      </c>
      <c r="BZ236" s="330" t="e">
        <f t="shared" si="940"/>
        <v>#N/A</v>
      </c>
      <c r="CA236" s="330"/>
      <c r="CB236" s="331">
        <f t="shared" si="1019"/>
        <v>0</v>
      </c>
      <c r="CC236" s="325" t="e">
        <f t="shared" si="1020"/>
        <v>#N/A</v>
      </c>
      <c r="CD236" s="325">
        <f t="shared" si="1021"/>
        <v>0</v>
      </c>
      <c r="CE236" s="325">
        <f t="shared" si="1022"/>
        <v>1</v>
      </c>
      <c r="CF236" s="334">
        <f t="shared" si="941"/>
        <v>3505.2</v>
      </c>
      <c r="CG236" s="325">
        <f t="shared" si="1023"/>
        <v>0</v>
      </c>
      <c r="CH236" s="325">
        <f t="shared" si="1024"/>
        <v>0</v>
      </c>
      <c r="CI236" s="325">
        <f t="shared" si="1025"/>
        <v>0</v>
      </c>
      <c r="CJ236" s="325">
        <f t="shared" si="1026"/>
        <v>0</v>
      </c>
      <c r="CK236" s="325">
        <f t="shared" si="1027"/>
        <v>0</v>
      </c>
      <c r="CL236" s="331">
        <f t="shared" si="1028"/>
        <v>0</v>
      </c>
      <c r="CM236" s="331">
        <f t="shared" si="1029"/>
        <v>0</v>
      </c>
      <c r="CN236" s="331">
        <f t="shared" si="1030"/>
        <v>0</v>
      </c>
      <c r="CO236" s="331">
        <f t="shared" si="1031"/>
        <v>0</v>
      </c>
      <c r="CP236" s="331">
        <f t="shared" si="1032"/>
        <v>0</v>
      </c>
      <c r="CQ236" s="331">
        <f t="shared" si="1033"/>
        <v>0</v>
      </c>
      <c r="CR236" s="331">
        <f t="shared" si="1034"/>
        <v>0</v>
      </c>
      <c r="CS236" s="331">
        <f t="shared" si="1035"/>
        <v>0</v>
      </c>
      <c r="CT236" s="331">
        <f t="shared" si="1036"/>
        <v>0</v>
      </c>
      <c r="CU236" s="331">
        <f t="shared" si="1037"/>
        <v>0</v>
      </c>
      <c r="CV236" s="331">
        <f t="shared" si="1038"/>
        <v>0</v>
      </c>
      <c r="CW236" s="331">
        <f t="shared" si="1039"/>
        <v>0</v>
      </c>
      <c r="CX236" s="331">
        <f t="shared" si="1040"/>
        <v>0</v>
      </c>
      <c r="CY236" s="331">
        <f t="shared" si="1041"/>
        <v>0</v>
      </c>
      <c r="CZ236" s="331">
        <f t="shared" si="1042"/>
        <v>0</v>
      </c>
      <c r="DA236" s="329"/>
      <c r="DB236" s="325"/>
      <c r="DC236" s="325">
        <f t="shared" si="942"/>
        <v>0</v>
      </c>
      <c r="DD236" s="325">
        <v>138</v>
      </c>
      <c r="DE236" s="330" t="e">
        <f t="shared" si="943"/>
        <v>#N/A</v>
      </c>
      <c r="DF236" s="330" t="e">
        <f t="shared" si="944"/>
        <v>#N/A</v>
      </c>
      <c r="DG236" s="330" t="e">
        <f t="shared" si="945"/>
        <v>#N/A</v>
      </c>
      <c r="DH236" s="330" t="e">
        <f t="shared" si="946"/>
        <v>#N/A</v>
      </c>
      <c r="DI236" s="330" t="e">
        <f t="shared" si="947"/>
        <v>#N/A</v>
      </c>
      <c r="DJ236" s="330"/>
      <c r="DK236" s="331">
        <f t="shared" si="1043"/>
        <v>0</v>
      </c>
      <c r="DL236" s="325" t="e">
        <f t="shared" si="1044"/>
        <v>#N/A</v>
      </c>
      <c r="DM236" s="325">
        <f t="shared" si="1045"/>
        <v>0</v>
      </c>
      <c r="DN236" s="325">
        <f t="shared" si="1046"/>
        <v>1</v>
      </c>
      <c r="DO236" s="334">
        <f t="shared" si="948"/>
        <v>3505.2</v>
      </c>
      <c r="DP236" s="325">
        <f t="shared" si="1047"/>
        <v>0</v>
      </c>
      <c r="DQ236" s="325">
        <f t="shared" si="1048"/>
        <v>0</v>
      </c>
      <c r="DR236" s="325">
        <f t="shared" si="1049"/>
        <v>0</v>
      </c>
      <c r="DS236" s="325">
        <f t="shared" si="1050"/>
        <v>0</v>
      </c>
      <c r="DT236" s="325">
        <f t="shared" si="1051"/>
        <v>0</v>
      </c>
      <c r="DU236" s="331">
        <f t="shared" si="1052"/>
        <v>0</v>
      </c>
      <c r="DV236" s="331">
        <f t="shared" si="1053"/>
        <v>0</v>
      </c>
      <c r="DW236" s="331">
        <f t="shared" si="1054"/>
        <v>0</v>
      </c>
      <c r="DX236" s="331">
        <f t="shared" si="1055"/>
        <v>0</v>
      </c>
      <c r="DY236" s="331">
        <f t="shared" si="1056"/>
        <v>0</v>
      </c>
      <c r="DZ236" s="331">
        <f t="shared" si="1057"/>
        <v>0</v>
      </c>
      <c r="EA236" s="331">
        <f t="shared" si="1058"/>
        <v>0</v>
      </c>
      <c r="EB236" s="331">
        <f t="shared" si="1059"/>
        <v>0</v>
      </c>
      <c r="EC236" s="331">
        <f t="shared" si="1060"/>
        <v>0</v>
      </c>
      <c r="ED236" s="331">
        <f t="shared" si="1061"/>
        <v>0</v>
      </c>
      <c r="EE236" s="331">
        <f t="shared" si="1062"/>
        <v>0</v>
      </c>
      <c r="EF236" s="331">
        <f t="shared" si="1063"/>
        <v>0</v>
      </c>
      <c r="EG236" s="331">
        <f t="shared" si="1064"/>
        <v>0</v>
      </c>
      <c r="EH236" s="331">
        <f t="shared" si="1065"/>
        <v>0</v>
      </c>
      <c r="EI236" s="331">
        <f t="shared" si="1066"/>
        <v>0</v>
      </c>
      <c r="EJ236" s="329"/>
      <c r="EK236" s="325"/>
      <c r="EL236" s="325">
        <f t="shared" si="949"/>
        <v>0</v>
      </c>
      <c r="EM236" s="325">
        <v>138</v>
      </c>
      <c r="EN236" s="330" t="e">
        <f t="shared" si="950"/>
        <v>#N/A</v>
      </c>
      <c r="EO236" s="330" t="e">
        <f t="shared" si="951"/>
        <v>#N/A</v>
      </c>
      <c r="EP236" s="330" t="e">
        <f t="shared" si="952"/>
        <v>#N/A</v>
      </c>
      <c r="EQ236" s="330" t="e">
        <f t="shared" si="953"/>
        <v>#N/A</v>
      </c>
      <c r="ER236" s="330" t="e">
        <f t="shared" si="954"/>
        <v>#N/A</v>
      </c>
      <c r="ES236" s="330"/>
      <c r="ET236" s="331">
        <f t="shared" si="1067"/>
        <v>0</v>
      </c>
      <c r="EU236" s="325" t="e">
        <f t="shared" si="1068"/>
        <v>#N/A</v>
      </c>
      <c r="EV236" s="325">
        <f t="shared" si="1069"/>
        <v>0</v>
      </c>
      <c r="EW236" s="325">
        <f t="shared" si="1070"/>
        <v>1</v>
      </c>
      <c r="EX236" s="334">
        <f t="shared" si="955"/>
        <v>3505.2</v>
      </c>
      <c r="EY236" s="325">
        <f t="shared" si="1071"/>
        <v>0</v>
      </c>
      <c r="EZ236" s="325">
        <f t="shared" si="1072"/>
        <v>0</v>
      </c>
      <c r="FA236" s="325">
        <f t="shared" si="1073"/>
        <v>0</v>
      </c>
      <c r="FB236" s="325">
        <f t="shared" si="1074"/>
        <v>0</v>
      </c>
      <c r="FC236" s="325">
        <f t="shared" si="1075"/>
        <v>0</v>
      </c>
      <c r="FD236" s="331">
        <f t="shared" si="1076"/>
        <v>0</v>
      </c>
      <c r="FE236" s="331">
        <f t="shared" si="1077"/>
        <v>0</v>
      </c>
      <c r="FF236" s="331">
        <f t="shared" si="1078"/>
        <v>0</v>
      </c>
      <c r="FG236" s="331">
        <f t="shared" si="1079"/>
        <v>0</v>
      </c>
      <c r="FH236" s="331">
        <f t="shared" si="1080"/>
        <v>0</v>
      </c>
      <c r="FI236" s="331">
        <f t="shared" si="1081"/>
        <v>0</v>
      </c>
      <c r="FJ236" s="331">
        <f t="shared" si="1082"/>
        <v>0</v>
      </c>
      <c r="FK236" s="331">
        <f t="shared" si="1083"/>
        <v>0</v>
      </c>
      <c r="FL236" s="331">
        <f t="shared" si="1084"/>
        <v>0</v>
      </c>
      <c r="FM236" s="331">
        <f t="shared" si="1085"/>
        <v>0</v>
      </c>
      <c r="FN236" s="331">
        <f t="shared" si="1086"/>
        <v>0</v>
      </c>
      <c r="FO236" s="331">
        <f t="shared" si="1087"/>
        <v>0</v>
      </c>
      <c r="FP236" s="331">
        <f t="shared" si="1088"/>
        <v>0</v>
      </c>
      <c r="FQ236" s="331">
        <f t="shared" si="1089"/>
        <v>0</v>
      </c>
      <c r="FR236" s="331">
        <f t="shared" si="1090"/>
        <v>0</v>
      </c>
      <c r="FS236" s="329"/>
      <c r="FT236" s="325"/>
      <c r="FU236" s="325">
        <f t="shared" si="956"/>
        <v>0</v>
      </c>
      <c r="FV236" s="325">
        <v>138</v>
      </c>
      <c r="FW236" s="330" t="e">
        <f t="shared" si="957"/>
        <v>#N/A</v>
      </c>
      <c r="FX236" s="330" t="e">
        <f t="shared" si="958"/>
        <v>#N/A</v>
      </c>
      <c r="FY236" s="330" t="e">
        <f t="shared" si="959"/>
        <v>#N/A</v>
      </c>
      <c r="FZ236" s="330" t="e">
        <f t="shared" si="960"/>
        <v>#N/A</v>
      </c>
      <c r="GA236" s="330" t="e">
        <f t="shared" si="961"/>
        <v>#N/A</v>
      </c>
      <c r="GB236" s="330"/>
      <c r="GC236" s="331">
        <f t="shared" si="1091"/>
        <v>0</v>
      </c>
      <c r="GD236" s="325" t="e">
        <f t="shared" si="1092"/>
        <v>#N/A</v>
      </c>
      <c r="GE236" s="325">
        <f t="shared" si="1093"/>
        <v>0</v>
      </c>
      <c r="GF236" s="325">
        <f t="shared" si="1094"/>
        <v>1</v>
      </c>
      <c r="GG236" s="334">
        <f t="shared" si="962"/>
        <v>3505.2</v>
      </c>
      <c r="GH236" s="325">
        <f t="shared" si="1095"/>
        <v>0</v>
      </c>
      <c r="GI236" s="325">
        <f t="shared" si="1096"/>
        <v>0</v>
      </c>
      <c r="GJ236" s="325">
        <f t="shared" si="1097"/>
        <v>0</v>
      </c>
      <c r="GK236" s="325">
        <f t="shared" si="1098"/>
        <v>0</v>
      </c>
      <c r="GL236" s="325">
        <f t="shared" si="1099"/>
        <v>0</v>
      </c>
      <c r="GM236" s="331">
        <f t="shared" si="1100"/>
        <v>0</v>
      </c>
      <c r="GN236" s="331">
        <f t="shared" si="1101"/>
        <v>0</v>
      </c>
      <c r="GO236" s="331">
        <f t="shared" si="1102"/>
        <v>0</v>
      </c>
      <c r="GP236" s="331">
        <f t="shared" si="1103"/>
        <v>0</v>
      </c>
      <c r="GQ236" s="331">
        <f t="shared" si="1104"/>
        <v>0</v>
      </c>
      <c r="GR236" s="331">
        <f t="shared" si="1105"/>
        <v>0</v>
      </c>
      <c r="GS236" s="331">
        <f t="shared" si="1106"/>
        <v>0</v>
      </c>
      <c r="GT236" s="331">
        <f t="shared" si="1107"/>
        <v>0</v>
      </c>
      <c r="GU236" s="331">
        <f t="shared" si="1108"/>
        <v>0</v>
      </c>
      <c r="GV236" s="331">
        <f t="shared" si="1109"/>
        <v>0</v>
      </c>
      <c r="GW236" s="331">
        <f t="shared" si="1110"/>
        <v>0</v>
      </c>
      <c r="GX236" s="331">
        <f t="shared" si="1111"/>
        <v>0</v>
      </c>
      <c r="GY236" s="331">
        <f t="shared" si="1112"/>
        <v>0</v>
      </c>
      <c r="GZ236" s="331">
        <f t="shared" si="1113"/>
        <v>0</v>
      </c>
      <c r="HA236" s="331">
        <f t="shared" si="1114"/>
        <v>0</v>
      </c>
      <c r="HB236" s="329"/>
      <c r="HC236" s="325"/>
      <c r="HD236" s="325">
        <f t="shared" si="963"/>
        <v>0</v>
      </c>
      <c r="HE236" s="325">
        <v>138</v>
      </c>
      <c r="HF236" s="330" t="e">
        <f t="shared" si="964"/>
        <v>#N/A</v>
      </c>
      <c r="HG236" s="330" t="e">
        <f t="shared" si="965"/>
        <v>#N/A</v>
      </c>
      <c r="HH236" s="330" t="e">
        <f t="shared" si="966"/>
        <v>#N/A</v>
      </c>
      <c r="HI236" s="330" t="e">
        <f t="shared" si="967"/>
        <v>#N/A</v>
      </c>
      <c r="HJ236" s="330" t="e">
        <f t="shared" si="968"/>
        <v>#N/A</v>
      </c>
      <c r="HK236" s="330"/>
      <c r="HL236" s="331">
        <f t="shared" si="1115"/>
        <v>0</v>
      </c>
      <c r="HM236" s="325" t="e">
        <f t="shared" si="1116"/>
        <v>#N/A</v>
      </c>
      <c r="HN236" s="325">
        <f t="shared" si="1117"/>
        <v>0</v>
      </c>
      <c r="HO236" s="325">
        <f t="shared" si="1118"/>
        <v>1</v>
      </c>
      <c r="HP236" s="334">
        <f t="shared" si="969"/>
        <v>3505.2</v>
      </c>
      <c r="HQ236" s="325">
        <f t="shared" si="1119"/>
        <v>0</v>
      </c>
      <c r="HR236" s="325">
        <f t="shared" si="1120"/>
        <v>0</v>
      </c>
      <c r="HS236" s="325">
        <f t="shared" si="1121"/>
        <v>0</v>
      </c>
      <c r="HT236" s="325">
        <f t="shared" si="1122"/>
        <v>0</v>
      </c>
      <c r="HU236" s="325">
        <f t="shared" si="1123"/>
        <v>0</v>
      </c>
      <c r="HV236" s="331">
        <f t="shared" si="1124"/>
        <v>0</v>
      </c>
      <c r="HW236" s="331">
        <f t="shared" si="1125"/>
        <v>0</v>
      </c>
      <c r="HX236" s="331">
        <f t="shared" si="1126"/>
        <v>0</v>
      </c>
      <c r="HY236" s="331">
        <f t="shared" si="1127"/>
        <v>0</v>
      </c>
      <c r="HZ236" s="331">
        <f t="shared" si="1128"/>
        <v>0</v>
      </c>
      <c r="IA236" s="331">
        <f t="shared" si="1129"/>
        <v>0</v>
      </c>
      <c r="IB236" s="331">
        <f t="shared" si="1130"/>
        <v>0</v>
      </c>
      <c r="IC236" s="331">
        <f t="shared" si="1131"/>
        <v>0</v>
      </c>
      <c r="ID236" s="331">
        <f t="shared" si="1132"/>
        <v>0</v>
      </c>
      <c r="IE236" s="331">
        <f t="shared" si="1133"/>
        <v>0</v>
      </c>
      <c r="IF236" s="331">
        <f t="shared" si="1134"/>
        <v>0</v>
      </c>
      <c r="IG236" s="331">
        <f t="shared" si="1135"/>
        <v>0</v>
      </c>
      <c r="IH236" s="331">
        <f t="shared" si="1136"/>
        <v>0</v>
      </c>
      <c r="II236" s="331">
        <f t="shared" si="1137"/>
        <v>0</v>
      </c>
      <c r="IJ236" s="331">
        <f t="shared" si="1138"/>
        <v>0</v>
      </c>
      <c r="IK236" s="329"/>
    </row>
    <row r="237" spans="2:245" x14ac:dyDescent="0.3">
      <c r="B237" s="325">
        <f t="shared" si="922"/>
        <v>0</v>
      </c>
      <c r="C237" s="325">
        <v>139</v>
      </c>
      <c r="D237" s="330" t="e">
        <f t="shared" si="923"/>
        <v>#N/A</v>
      </c>
      <c r="E237" s="330" t="e">
        <f t="shared" si="924"/>
        <v>#N/A</v>
      </c>
      <c r="F237" s="330" t="e">
        <f t="shared" si="925"/>
        <v>#N/A</v>
      </c>
      <c r="G237" s="386" t="e">
        <f t="shared" si="970"/>
        <v>#N/A</v>
      </c>
      <c r="H237" s="386" t="e">
        <f t="shared" si="926"/>
        <v>#N/A</v>
      </c>
      <c r="I237" s="330"/>
      <c r="J237" s="331">
        <f t="shared" si="971"/>
        <v>0</v>
      </c>
      <c r="K237" s="325" t="e">
        <f t="shared" si="972"/>
        <v>#N/A</v>
      </c>
      <c r="L237" s="325">
        <f t="shared" si="973"/>
        <v>0</v>
      </c>
      <c r="M237" s="325">
        <f t="shared" si="974"/>
        <v>1</v>
      </c>
      <c r="N237" s="334">
        <f t="shared" si="927"/>
        <v>3530.6</v>
      </c>
      <c r="O237" s="325">
        <f t="shared" si="975"/>
        <v>0</v>
      </c>
      <c r="P237" s="325">
        <f t="shared" si="976"/>
        <v>0</v>
      </c>
      <c r="Q237" s="325">
        <f t="shared" si="977"/>
        <v>0</v>
      </c>
      <c r="R237" s="325">
        <f t="shared" si="978"/>
        <v>0</v>
      </c>
      <c r="S237" s="325">
        <f t="shared" si="979"/>
        <v>0</v>
      </c>
      <c r="T237" s="331">
        <f t="shared" si="980"/>
        <v>0</v>
      </c>
      <c r="U237" s="331">
        <f t="shared" si="981"/>
        <v>0</v>
      </c>
      <c r="V237" s="331">
        <f t="shared" si="982"/>
        <v>0</v>
      </c>
      <c r="W237" s="331">
        <f t="shared" si="983"/>
        <v>0</v>
      </c>
      <c r="X237" s="331">
        <f t="shared" si="984"/>
        <v>0</v>
      </c>
      <c r="Y237" s="331">
        <f t="shared" si="985"/>
        <v>0</v>
      </c>
      <c r="Z237" s="331">
        <f t="shared" si="986"/>
        <v>0</v>
      </c>
      <c r="AA237" s="331">
        <f t="shared" si="987"/>
        <v>0</v>
      </c>
      <c r="AB237" s="331">
        <f t="shared" si="988"/>
        <v>0</v>
      </c>
      <c r="AC237" s="331">
        <f t="shared" si="989"/>
        <v>0</v>
      </c>
      <c r="AD237" s="331">
        <f t="shared" si="990"/>
        <v>0</v>
      </c>
      <c r="AE237" s="331">
        <f t="shared" si="991"/>
        <v>0</v>
      </c>
      <c r="AF237" s="331">
        <f t="shared" si="992"/>
        <v>0</v>
      </c>
      <c r="AG237" s="331">
        <f t="shared" si="993"/>
        <v>0</v>
      </c>
      <c r="AH237" s="331">
        <f t="shared" si="994"/>
        <v>0</v>
      </c>
      <c r="AI237" s="329"/>
      <c r="AJ237" s="325"/>
      <c r="AK237" s="325">
        <f t="shared" si="928"/>
        <v>0</v>
      </c>
      <c r="AL237" s="325">
        <v>139</v>
      </c>
      <c r="AM237" s="330" t="e">
        <f t="shared" si="929"/>
        <v>#N/A</v>
      </c>
      <c r="AN237" s="330" t="e">
        <f t="shared" si="930"/>
        <v>#N/A</v>
      </c>
      <c r="AO237" s="330" t="e">
        <f t="shared" si="931"/>
        <v>#N/A</v>
      </c>
      <c r="AP237" s="330" t="e">
        <f t="shared" si="932"/>
        <v>#N/A</v>
      </c>
      <c r="AQ237" s="330" t="e">
        <f t="shared" si="933"/>
        <v>#N/A</v>
      </c>
      <c r="AR237" s="330"/>
      <c r="AS237" s="331">
        <f t="shared" si="995"/>
        <v>0</v>
      </c>
      <c r="AT237" s="325" t="e">
        <f t="shared" si="996"/>
        <v>#N/A</v>
      </c>
      <c r="AU237" s="325">
        <f t="shared" si="997"/>
        <v>0</v>
      </c>
      <c r="AV237" s="325">
        <f t="shared" si="998"/>
        <v>1</v>
      </c>
      <c r="AW237" s="334">
        <f t="shared" si="934"/>
        <v>3530.6</v>
      </c>
      <c r="AX237" s="325">
        <f t="shared" si="999"/>
        <v>0</v>
      </c>
      <c r="AY237" s="325">
        <f t="shared" si="1000"/>
        <v>0</v>
      </c>
      <c r="AZ237" s="325">
        <f t="shared" si="1001"/>
        <v>0</v>
      </c>
      <c r="BA237" s="325">
        <f t="shared" si="1002"/>
        <v>0</v>
      </c>
      <c r="BB237" s="325">
        <f t="shared" si="1003"/>
        <v>0</v>
      </c>
      <c r="BC237" s="331">
        <f t="shared" si="1004"/>
        <v>0</v>
      </c>
      <c r="BD237" s="331">
        <f t="shared" si="1005"/>
        <v>0</v>
      </c>
      <c r="BE237" s="331">
        <f t="shared" si="1006"/>
        <v>0</v>
      </c>
      <c r="BF237" s="331">
        <f t="shared" si="1007"/>
        <v>0</v>
      </c>
      <c r="BG237" s="331">
        <f t="shared" si="1008"/>
        <v>0</v>
      </c>
      <c r="BH237" s="331">
        <f t="shared" si="1009"/>
        <v>0</v>
      </c>
      <c r="BI237" s="331">
        <f t="shared" si="1010"/>
        <v>0</v>
      </c>
      <c r="BJ237" s="331">
        <f t="shared" si="1011"/>
        <v>0</v>
      </c>
      <c r="BK237" s="331">
        <f t="shared" si="1012"/>
        <v>0</v>
      </c>
      <c r="BL237" s="331">
        <f t="shared" si="1013"/>
        <v>0</v>
      </c>
      <c r="BM237" s="331">
        <f t="shared" si="1014"/>
        <v>0</v>
      </c>
      <c r="BN237" s="331">
        <f t="shared" si="1015"/>
        <v>0</v>
      </c>
      <c r="BO237" s="331">
        <f t="shared" si="1016"/>
        <v>0</v>
      </c>
      <c r="BP237" s="331">
        <f t="shared" si="1017"/>
        <v>0</v>
      </c>
      <c r="BQ237" s="331">
        <f t="shared" si="1018"/>
        <v>0</v>
      </c>
      <c r="BR237" s="329"/>
      <c r="BS237" s="325"/>
      <c r="BT237" s="325">
        <f t="shared" si="935"/>
        <v>0</v>
      </c>
      <c r="BU237" s="325">
        <v>139</v>
      </c>
      <c r="BV237" s="330" t="e">
        <f t="shared" si="936"/>
        <v>#N/A</v>
      </c>
      <c r="BW237" s="330" t="e">
        <f t="shared" si="937"/>
        <v>#N/A</v>
      </c>
      <c r="BX237" s="330" t="e">
        <f t="shared" si="938"/>
        <v>#N/A</v>
      </c>
      <c r="BY237" s="330" t="e">
        <f t="shared" si="939"/>
        <v>#N/A</v>
      </c>
      <c r="BZ237" s="330" t="e">
        <f t="shared" si="940"/>
        <v>#N/A</v>
      </c>
      <c r="CA237" s="330"/>
      <c r="CB237" s="331">
        <f t="shared" si="1019"/>
        <v>0</v>
      </c>
      <c r="CC237" s="325" t="e">
        <f t="shared" si="1020"/>
        <v>#N/A</v>
      </c>
      <c r="CD237" s="325">
        <f t="shared" si="1021"/>
        <v>0</v>
      </c>
      <c r="CE237" s="325">
        <f t="shared" si="1022"/>
        <v>1</v>
      </c>
      <c r="CF237" s="334">
        <f t="shared" si="941"/>
        <v>3530.6</v>
      </c>
      <c r="CG237" s="325">
        <f t="shared" si="1023"/>
        <v>0</v>
      </c>
      <c r="CH237" s="325">
        <f t="shared" si="1024"/>
        <v>0</v>
      </c>
      <c r="CI237" s="325">
        <f t="shared" si="1025"/>
        <v>0</v>
      </c>
      <c r="CJ237" s="325">
        <f t="shared" si="1026"/>
        <v>0</v>
      </c>
      <c r="CK237" s="325">
        <f t="shared" si="1027"/>
        <v>0</v>
      </c>
      <c r="CL237" s="331">
        <f t="shared" si="1028"/>
        <v>0</v>
      </c>
      <c r="CM237" s="331">
        <f t="shared" si="1029"/>
        <v>0</v>
      </c>
      <c r="CN237" s="331">
        <f t="shared" si="1030"/>
        <v>0</v>
      </c>
      <c r="CO237" s="331">
        <f t="shared" si="1031"/>
        <v>0</v>
      </c>
      <c r="CP237" s="331">
        <f t="shared" si="1032"/>
        <v>0</v>
      </c>
      <c r="CQ237" s="331">
        <f t="shared" si="1033"/>
        <v>0</v>
      </c>
      <c r="CR237" s="331">
        <f t="shared" si="1034"/>
        <v>0</v>
      </c>
      <c r="CS237" s="331">
        <f t="shared" si="1035"/>
        <v>0</v>
      </c>
      <c r="CT237" s="331">
        <f t="shared" si="1036"/>
        <v>0</v>
      </c>
      <c r="CU237" s="331">
        <f t="shared" si="1037"/>
        <v>0</v>
      </c>
      <c r="CV237" s="331">
        <f t="shared" si="1038"/>
        <v>0</v>
      </c>
      <c r="CW237" s="331">
        <f t="shared" si="1039"/>
        <v>0</v>
      </c>
      <c r="CX237" s="331">
        <f t="shared" si="1040"/>
        <v>0</v>
      </c>
      <c r="CY237" s="331">
        <f t="shared" si="1041"/>
        <v>0</v>
      </c>
      <c r="CZ237" s="331">
        <f t="shared" si="1042"/>
        <v>0</v>
      </c>
      <c r="DA237" s="329"/>
      <c r="DB237" s="325"/>
      <c r="DC237" s="325">
        <f t="shared" si="942"/>
        <v>0</v>
      </c>
      <c r="DD237" s="325">
        <v>139</v>
      </c>
      <c r="DE237" s="330" t="e">
        <f t="shared" si="943"/>
        <v>#N/A</v>
      </c>
      <c r="DF237" s="330" t="e">
        <f t="shared" si="944"/>
        <v>#N/A</v>
      </c>
      <c r="DG237" s="330" t="e">
        <f t="shared" si="945"/>
        <v>#N/A</v>
      </c>
      <c r="DH237" s="330" t="e">
        <f t="shared" si="946"/>
        <v>#N/A</v>
      </c>
      <c r="DI237" s="330" t="e">
        <f t="shared" si="947"/>
        <v>#N/A</v>
      </c>
      <c r="DJ237" s="330"/>
      <c r="DK237" s="331">
        <f t="shared" si="1043"/>
        <v>0</v>
      </c>
      <c r="DL237" s="325" t="e">
        <f t="shared" si="1044"/>
        <v>#N/A</v>
      </c>
      <c r="DM237" s="325">
        <f t="shared" si="1045"/>
        <v>0</v>
      </c>
      <c r="DN237" s="325">
        <f t="shared" si="1046"/>
        <v>1</v>
      </c>
      <c r="DO237" s="334">
        <f t="shared" si="948"/>
        <v>3530.6</v>
      </c>
      <c r="DP237" s="325">
        <f t="shared" si="1047"/>
        <v>0</v>
      </c>
      <c r="DQ237" s="325">
        <f t="shared" si="1048"/>
        <v>0</v>
      </c>
      <c r="DR237" s="325">
        <f t="shared" si="1049"/>
        <v>0</v>
      </c>
      <c r="DS237" s="325">
        <f t="shared" si="1050"/>
        <v>0</v>
      </c>
      <c r="DT237" s="325">
        <f t="shared" si="1051"/>
        <v>0</v>
      </c>
      <c r="DU237" s="331">
        <f t="shared" si="1052"/>
        <v>0</v>
      </c>
      <c r="DV237" s="331">
        <f t="shared" si="1053"/>
        <v>0</v>
      </c>
      <c r="DW237" s="331">
        <f t="shared" si="1054"/>
        <v>0</v>
      </c>
      <c r="DX237" s="331">
        <f t="shared" si="1055"/>
        <v>0</v>
      </c>
      <c r="DY237" s="331">
        <f t="shared" si="1056"/>
        <v>0</v>
      </c>
      <c r="DZ237" s="331">
        <f t="shared" si="1057"/>
        <v>0</v>
      </c>
      <c r="EA237" s="331">
        <f t="shared" si="1058"/>
        <v>0</v>
      </c>
      <c r="EB237" s="331">
        <f t="shared" si="1059"/>
        <v>0</v>
      </c>
      <c r="EC237" s="331">
        <f t="shared" si="1060"/>
        <v>0</v>
      </c>
      <c r="ED237" s="331">
        <f t="shared" si="1061"/>
        <v>0</v>
      </c>
      <c r="EE237" s="331">
        <f t="shared" si="1062"/>
        <v>0</v>
      </c>
      <c r="EF237" s="331">
        <f t="shared" si="1063"/>
        <v>0</v>
      </c>
      <c r="EG237" s="331">
        <f t="shared" si="1064"/>
        <v>0</v>
      </c>
      <c r="EH237" s="331">
        <f t="shared" si="1065"/>
        <v>0</v>
      </c>
      <c r="EI237" s="331">
        <f t="shared" si="1066"/>
        <v>0</v>
      </c>
      <c r="EJ237" s="329"/>
      <c r="EK237" s="325"/>
      <c r="EL237" s="325">
        <f t="shared" si="949"/>
        <v>0</v>
      </c>
      <c r="EM237" s="325">
        <v>139</v>
      </c>
      <c r="EN237" s="330" t="e">
        <f t="shared" si="950"/>
        <v>#N/A</v>
      </c>
      <c r="EO237" s="330" t="e">
        <f t="shared" si="951"/>
        <v>#N/A</v>
      </c>
      <c r="EP237" s="330" t="e">
        <f t="shared" si="952"/>
        <v>#N/A</v>
      </c>
      <c r="EQ237" s="330" t="e">
        <f t="shared" si="953"/>
        <v>#N/A</v>
      </c>
      <c r="ER237" s="330" t="e">
        <f t="shared" si="954"/>
        <v>#N/A</v>
      </c>
      <c r="ES237" s="330"/>
      <c r="ET237" s="331">
        <f t="shared" si="1067"/>
        <v>0</v>
      </c>
      <c r="EU237" s="325" t="e">
        <f t="shared" si="1068"/>
        <v>#N/A</v>
      </c>
      <c r="EV237" s="325">
        <f t="shared" si="1069"/>
        <v>0</v>
      </c>
      <c r="EW237" s="325">
        <f t="shared" si="1070"/>
        <v>1</v>
      </c>
      <c r="EX237" s="334">
        <f t="shared" si="955"/>
        <v>3530.6</v>
      </c>
      <c r="EY237" s="325">
        <f t="shared" si="1071"/>
        <v>0</v>
      </c>
      <c r="EZ237" s="325">
        <f t="shared" si="1072"/>
        <v>0</v>
      </c>
      <c r="FA237" s="325">
        <f t="shared" si="1073"/>
        <v>0</v>
      </c>
      <c r="FB237" s="325">
        <f t="shared" si="1074"/>
        <v>0</v>
      </c>
      <c r="FC237" s="325">
        <f t="shared" si="1075"/>
        <v>0</v>
      </c>
      <c r="FD237" s="331">
        <f t="shared" si="1076"/>
        <v>0</v>
      </c>
      <c r="FE237" s="331">
        <f t="shared" si="1077"/>
        <v>0</v>
      </c>
      <c r="FF237" s="331">
        <f t="shared" si="1078"/>
        <v>0</v>
      </c>
      <c r="FG237" s="331">
        <f t="shared" si="1079"/>
        <v>0</v>
      </c>
      <c r="FH237" s="331">
        <f t="shared" si="1080"/>
        <v>0</v>
      </c>
      <c r="FI237" s="331">
        <f t="shared" si="1081"/>
        <v>0</v>
      </c>
      <c r="FJ237" s="331">
        <f t="shared" si="1082"/>
        <v>0</v>
      </c>
      <c r="FK237" s="331">
        <f t="shared" si="1083"/>
        <v>0</v>
      </c>
      <c r="FL237" s="331">
        <f t="shared" si="1084"/>
        <v>0</v>
      </c>
      <c r="FM237" s="331">
        <f t="shared" si="1085"/>
        <v>0</v>
      </c>
      <c r="FN237" s="331">
        <f t="shared" si="1086"/>
        <v>0</v>
      </c>
      <c r="FO237" s="331">
        <f t="shared" si="1087"/>
        <v>0</v>
      </c>
      <c r="FP237" s="331">
        <f t="shared" si="1088"/>
        <v>0</v>
      </c>
      <c r="FQ237" s="331">
        <f t="shared" si="1089"/>
        <v>0</v>
      </c>
      <c r="FR237" s="331">
        <f t="shared" si="1090"/>
        <v>0</v>
      </c>
      <c r="FS237" s="329"/>
      <c r="FT237" s="325"/>
      <c r="FU237" s="325">
        <f t="shared" si="956"/>
        <v>0</v>
      </c>
      <c r="FV237" s="325">
        <v>139</v>
      </c>
      <c r="FW237" s="330" t="e">
        <f t="shared" si="957"/>
        <v>#N/A</v>
      </c>
      <c r="FX237" s="330" t="e">
        <f t="shared" si="958"/>
        <v>#N/A</v>
      </c>
      <c r="FY237" s="330" t="e">
        <f t="shared" si="959"/>
        <v>#N/A</v>
      </c>
      <c r="FZ237" s="330" t="e">
        <f t="shared" si="960"/>
        <v>#N/A</v>
      </c>
      <c r="GA237" s="330" t="e">
        <f t="shared" si="961"/>
        <v>#N/A</v>
      </c>
      <c r="GB237" s="330"/>
      <c r="GC237" s="331">
        <f t="shared" si="1091"/>
        <v>0</v>
      </c>
      <c r="GD237" s="325" t="e">
        <f t="shared" si="1092"/>
        <v>#N/A</v>
      </c>
      <c r="GE237" s="325">
        <f t="shared" si="1093"/>
        <v>0</v>
      </c>
      <c r="GF237" s="325">
        <f t="shared" si="1094"/>
        <v>1</v>
      </c>
      <c r="GG237" s="334">
        <f t="shared" si="962"/>
        <v>3530.6</v>
      </c>
      <c r="GH237" s="325">
        <f t="shared" si="1095"/>
        <v>0</v>
      </c>
      <c r="GI237" s="325">
        <f t="shared" si="1096"/>
        <v>0</v>
      </c>
      <c r="GJ237" s="325">
        <f t="shared" si="1097"/>
        <v>0</v>
      </c>
      <c r="GK237" s="325">
        <f t="shared" si="1098"/>
        <v>0</v>
      </c>
      <c r="GL237" s="325">
        <f t="shared" si="1099"/>
        <v>0</v>
      </c>
      <c r="GM237" s="331">
        <f t="shared" si="1100"/>
        <v>0</v>
      </c>
      <c r="GN237" s="331">
        <f t="shared" si="1101"/>
        <v>0</v>
      </c>
      <c r="GO237" s="331">
        <f t="shared" si="1102"/>
        <v>0</v>
      </c>
      <c r="GP237" s="331">
        <f t="shared" si="1103"/>
        <v>0</v>
      </c>
      <c r="GQ237" s="331">
        <f t="shared" si="1104"/>
        <v>0</v>
      </c>
      <c r="GR237" s="331">
        <f t="shared" si="1105"/>
        <v>0</v>
      </c>
      <c r="GS237" s="331">
        <f t="shared" si="1106"/>
        <v>0</v>
      </c>
      <c r="GT237" s="331">
        <f t="shared" si="1107"/>
        <v>0</v>
      </c>
      <c r="GU237" s="331">
        <f t="shared" si="1108"/>
        <v>0</v>
      </c>
      <c r="GV237" s="331">
        <f t="shared" si="1109"/>
        <v>0</v>
      </c>
      <c r="GW237" s="331">
        <f t="shared" si="1110"/>
        <v>0</v>
      </c>
      <c r="GX237" s="331">
        <f t="shared" si="1111"/>
        <v>0</v>
      </c>
      <c r="GY237" s="331">
        <f t="shared" si="1112"/>
        <v>0</v>
      </c>
      <c r="GZ237" s="331">
        <f t="shared" si="1113"/>
        <v>0</v>
      </c>
      <c r="HA237" s="331">
        <f t="shared" si="1114"/>
        <v>0</v>
      </c>
      <c r="HB237" s="329"/>
      <c r="HC237" s="325"/>
      <c r="HD237" s="325">
        <f t="shared" si="963"/>
        <v>0</v>
      </c>
      <c r="HE237" s="325">
        <v>139</v>
      </c>
      <c r="HF237" s="330" t="e">
        <f t="shared" si="964"/>
        <v>#N/A</v>
      </c>
      <c r="HG237" s="330" t="e">
        <f t="shared" si="965"/>
        <v>#N/A</v>
      </c>
      <c r="HH237" s="330" t="e">
        <f t="shared" si="966"/>
        <v>#N/A</v>
      </c>
      <c r="HI237" s="330" t="e">
        <f t="shared" si="967"/>
        <v>#N/A</v>
      </c>
      <c r="HJ237" s="330" t="e">
        <f t="shared" si="968"/>
        <v>#N/A</v>
      </c>
      <c r="HK237" s="330"/>
      <c r="HL237" s="331">
        <f t="shared" si="1115"/>
        <v>0</v>
      </c>
      <c r="HM237" s="325" t="e">
        <f t="shared" si="1116"/>
        <v>#N/A</v>
      </c>
      <c r="HN237" s="325">
        <f t="shared" si="1117"/>
        <v>0</v>
      </c>
      <c r="HO237" s="325">
        <f t="shared" si="1118"/>
        <v>1</v>
      </c>
      <c r="HP237" s="334">
        <f t="shared" si="969"/>
        <v>3530.6</v>
      </c>
      <c r="HQ237" s="325">
        <f t="shared" si="1119"/>
        <v>0</v>
      </c>
      <c r="HR237" s="325">
        <f t="shared" si="1120"/>
        <v>0</v>
      </c>
      <c r="HS237" s="325">
        <f t="shared" si="1121"/>
        <v>0</v>
      </c>
      <c r="HT237" s="325">
        <f t="shared" si="1122"/>
        <v>0</v>
      </c>
      <c r="HU237" s="325">
        <f t="shared" si="1123"/>
        <v>0</v>
      </c>
      <c r="HV237" s="331">
        <f t="shared" si="1124"/>
        <v>0</v>
      </c>
      <c r="HW237" s="331">
        <f t="shared" si="1125"/>
        <v>0</v>
      </c>
      <c r="HX237" s="331">
        <f t="shared" si="1126"/>
        <v>0</v>
      </c>
      <c r="HY237" s="331">
        <f t="shared" si="1127"/>
        <v>0</v>
      </c>
      <c r="HZ237" s="331">
        <f t="shared" si="1128"/>
        <v>0</v>
      </c>
      <c r="IA237" s="331">
        <f t="shared" si="1129"/>
        <v>0</v>
      </c>
      <c r="IB237" s="331">
        <f t="shared" si="1130"/>
        <v>0</v>
      </c>
      <c r="IC237" s="331">
        <f t="shared" si="1131"/>
        <v>0</v>
      </c>
      <c r="ID237" s="331">
        <f t="shared" si="1132"/>
        <v>0</v>
      </c>
      <c r="IE237" s="331">
        <f t="shared" si="1133"/>
        <v>0</v>
      </c>
      <c r="IF237" s="331">
        <f t="shared" si="1134"/>
        <v>0</v>
      </c>
      <c r="IG237" s="331">
        <f t="shared" si="1135"/>
        <v>0</v>
      </c>
      <c r="IH237" s="331">
        <f t="shared" si="1136"/>
        <v>0</v>
      </c>
      <c r="II237" s="331">
        <f t="shared" si="1137"/>
        <v>0</v>
      </c>
      <c r="IJ237" s="331">
        <f t="shared" si="1138"/>
        <v>0</v>
      </c>
      <c r="IK237" s="329"/>
    </row>
    <row r="238" spans="2:245" x14ac:dyDescent="0.3">
      <c r="B238" s="325">
        <f t="shared" si="922"/>
        <v>0</v>
      </c>
      <c r="C238" s="325">
        <v>140</v>
      </c>
      <c r="D238" s="330" t="e">
        <f t="shared" si="923"/>
        <v>#N/A</v>
      </c>
      <c r="E238" s="330" t="e">
        <f t="shared" si="924"/>
        <v>#N/A</v>
      </c>
      <c r="F238" s="330" t="e">
        <f t="shared" si="925"/>
        <v>#N/A</v>
      </c>
      <c r="G238" s="386" t="e">
        <f t="shared" si="970"/>
        <v>#N/A</v>
      </c>
      <c r="H238" s="386" t="e">
        <f t="shared" si="926"/>
        <v>#N/A</v>
      </c>
      <c r="I238" s="330"/>
      <c r="J238" s="331">
        <f t="shared" si="971"/>
        <v>0</v>
      </c>
      <c r="K238" s="325" t="e">
        <f t="shared" si="972"/>
        <v>#N/A</v>
      </c>
      <c r="L238" s="325">
        <f t="shared" si="973"/>
        <v>0</v>
      </c>
      <c r="M238" s="325">
        <f t="shared" si="974"/>
        <v>1</v>
      </c>
      <c r="N238" s="334">
        <f t="shared" si="927"/>
        <v>3556</v>
      </c>
      <c r="O238" s="325">
        <f t="shared" si="975"/>
        <v>0</v>
      </c>
      <c r="P238" s="325">
        <f t="shared" si="976"/>
        <v>0</v>
      </c>
      <c r="Q238" s="325">
        <f t="shared" si="977"/>
        <v>0</v>
      </c>
      <c r="R238" s="325">
        <f t="shared" si="978"/>
        <v>0</v>
      </c>
      <c r="S238" s="325">
        <f t="shared" si="979"/>
        <v>0</v>
      </c>
      <c r="T238" s="331">
        <f t="shared" si="980"/>
        <v>0</v>
      </c>
      <c r="U238" s="331">
        <f t="shared" si="981"/>
        <v>0</v>
      </c>
      <c r="V238" s="331">
        <f t="shared" si="982"/>
        <v>0</v>
      </c>
      <c r="W238" s="331">
        <f t="shared" si="983"/>
        <v>0</v>
      </c>
      <c r="X238" s="331">
        <f t="shared" si="984"/>
        <v>0</v>
      </c>
      <c r="Y238" s="331">
        <f t="shared" si="985"/>
        <v>0</v>
      </c>
      <c r="Z238" s="331">
        <f t="shared" si="986"/>
        <v>0</v>
      </c>
      <c r="AA238" s="331">
        <f t="shared" si="987"/>
        <v>0</v>
      </c>
      <c r="AB238" s="331">
        <f t="shared" si="988"/>
        <v>0</v>
      </c>
      <c r="AC238" s="331">
        <f t="shared" si="989"/>
        <v>0</v>
      </c>
      <c r="AD238" s="331">
        <f t="shared" si="990"/>
        <v>0</v>
      </c>
      <c r="AE238" s="331">
        <f t="shared" si="991"/>
        <v>0</v>
      </c>
      <c r="AF238" s="331">
        <f t="shared" si="992"/>
        <v>0</v>
      </c>
      <c r="AG238" s="331">
        <f t="shared" si="993"/>
        <v>0</v>
      </c>
      <c r="AH238" s="331">
        <f t="shared" si="994"/>
        <v>0</v>
      </c>
      <c r="AI238" s="329"/>
      <c r="AJ238" s="325"/>
      <c r="AK238" s="325">
        <f t="shared" si="928"/>
        <v>0</v>
      </c>
      <c r="AL238" s="325">
        <v>140</v>
      </c>
      <c r="AM238" s="330" t="e">
        <f t="shared" si="929"/>
        <v>#N/A</v>
      </c>
      <c r="AN238" s="330" t="e">
        <f t="shared" si="930"/>
        <v>#N/A</v>
      </c>
      <c r="AO238" s="330" t="e">
        <f t="shared" si="931"/>
        <v>#N/A</v>
      </c>
      <c r="AP238" s="330" t="e">
        <f t="shared" si="932"/>
        <v>#N/A</v>
      </c>
      <c r="AQ238" s="330" t="e">
        <f t="shared" si="933"/>
        <v>#N/A</v>
      </c>
      <c r="AR238" s="330"/>
      <c r="AS238" s="331">
        <f t="shared" si="995"/>
        <v>0</v>
      </c>
      <c r="AT238" s="325" t="e">
        <f t="shared" si="996"/>
        <v>#N/A</v>
      </c>
      <c r="AU238" s="325">
        <f t="shared" si="997"/>
        <v>0</v>
      </c>
      <c r="AV238" s="325">
        <f t="shared" si="998"/>
        <v>1</v>
      </c>
      <c r="AW238" s="334">
        <f t="shared" si="934"/>
        <v>3556</v>
      </c>
      <c r="AX238" s="325">
        <f t="shared" si="999"/>
        <v>0</v>
      </c>
      <c r="AY238" s="325">
        <f t="shared" si="1000"/>
        <v>0</v>
      </c>
      <c r="AZ238" s="325">
        <f t="shared" si="1001"/>
        <v>0</v>
      </c>
      <c r="BA238" s="325">
        <f t="shared" si="1002"/>
        <v>0</v>
      </c>
      <c r="BB238" s="325">
        <f t="shared" si="1003"/>
        <v>0</v>
      </c>
      <c r="BC238" s="331">
        <f t="shared" si="1004"/>
        <v>0</v>
      </c>
      <c r="BD238" s="331">
        <f t="shared" si="1005"/>
        <v>0</v>
      </c>
      <c r="BE238" s="331">
        <f t="shared" si="1006"/>
        <v>0</v>
      </c>
      <c r="BF238" s="331">
        <f t="shared" si="1007"/>
        <v>0</v>
      </c>
      <c r="BG238" s="331">
        <f t="shared" si="1008"/>
        <v>0</v>
      </c>
      <c r="BH238" s="331">
        <f t="shared" si="1009"/>
        <v>0</v>
      </c>
      <c r="BI238" s="331">
        <f t="shared" si="1010"/>
        <v>0</v>
      </c>
      <c r="BJ238" s="331">
        <f t="shared" si="1011"/>
        <v>0</v>
      </c>
      <c r="BK238" s="331">
        <f t="shared" si="1012"/>
        <v>0</v>
      </c>
      <c r="BL238" s="331">
        <f t="shared" si="1013"/>
        <v>0</v>
      </c>
      <c r="BM238" s="331">
        <f t="shared" si="1014"/>
        <v>0</v>
      </c>
      <c r="BN238" s="331">
        <f t="shared" si="1015"/>
        <v>0</v>
      </c>
      <c r="BO238" s="331">
        <f t="shared" si="1016"/>
        <v>0</v>
      </c>
      <c r="BP238" s="331">
        <f t="shared" si="1017"/>
        <v>0</v>
      </c>
      <c r="BQ238" s="331">
        <f t="shared" si="1018"/>
        <v>0</v>
      </c>
      <c r="BR238" s="329"/>
      <c r="BS238" s="325"/>
      <c r="BT238" s="325">
        <f t="shared" si="935"/>
        <v>0</v>
      </c>
      <c r="BU238" s="325">
        <v>140</v>
      </c>
      <c r="BV238" s="330" t="e">
        <f t="shared" si="936"/>
        <v>#N/A</v>
      </c>
      <c r="BW238" s="330" t="e">
        <f t="shared" si="937"/>
        <v>#N/A</v>
      </c>
      <c r="BX238" s="330" t="e">
        <f t="shared" si="938"/>
        <v>#N/A</v>
      </c>
      <c r="BY238" s="330" t="e">
        <f t="shared" si="939"/>
        <v>#N/A</v>
      </c>
      <c r="BZ238" s="330" t="e">
        <f t="shared" si="940"/>
        <v>#N/A</v>
      </c>
      <c r="CA238" s="330"/>
      <c r="CB238" s="331">
        <f t="shared" si="1019"/>
        <v>0</v>
      </c>
      <c r="CC238" s="325" t="e">
        <f t="shared" si="1020"/>
        <v>#N/A</v>
      </c>
      <c r="CD238" s="325">
        <f t="shared" si="1021"/>
        <v>0</v>
      </c>
      <c r="CE238" s="325">
        <f t="shared" si="1022"/>
        <v>1</v>
      </c>
      <c r="CF238" s="334">
        <f t="shared" si="941"/>
        <v>3556</v>
      </c>
      <c r="CG238" s="325">
        <f t="shared" si="1023"/>
        <v>0</v>
      </c>
      <c r="CH238" s="325">
        <f t="shared" si="1024"/>
        <v>0</v>
      </c>
      <c r="CI238" s="325">
        <f t="shared" si="1025"/>
        <v>0</v>
      </c>
      <c r="CJ238" s="325">
        <f t="shared" si="1026"/>
        <v>0</v>
      </c>
      <c r="CK238" s="325">
        <f t="shared" si="1027"/>
        <v>0</v>
      </c>
      <c r="CL238" s="331">
        <f t="shared" si="1028"/>
        <v>0</v>
      </c>
      <c r="CM238" s="331">
        <f t="shared" si="1029"/>
        <v>0</v>
      </c>
      <c r="CN238" s="331">
        <f t="shared" si="1030"/>
        <v>0</v>
      </c>
      <c r="CO238" s="331">
        <f t="shared" si="1031"/>
        <v>0</v>
      </c>
      <c r="CP238" s="331">
        <f t="shared" si="1032"/>
        <v>0</v>
      </c>
      <c r="CQ238" s="331">
        <f t="shared" si="1033"/>
        <v>0</v>
      </c>
      <c r="CR238" s="331">
        <f t="shared" si="1034"/>
        <v>0</v>
      </c>
      <c r="CS238" s="331">
        <f t="shared" si="1035"/>
        <v>0</v>
      </c>
      <c r="CT238" s="331">
        <f t="shared" si="1036"/>
        <v>0</v>
      </c>
      <c r="CU238" s="331">
        <f t="shared" si="1037"/>
        <v>0</v>
      </c>
      <c r="CV238" s="331">
        <f t="shared" si="1038"/>
        <v>0</v>
      </c>
      <c r="CW238" s="331">
        <f t="shared" si="1039"/>
        <v>0</v>
      </c>
      <c r="CX238" s="331">
        <f t="shared" si="1040"/>
        <v>0</v>
      </c>
      <c r="CY238" s="331">
        <f t="shared" si="1041"/>
        <v>0</v>
      </c>
      <c r="CZ238" s="331">
        <f t="shared" si="1042"/>
        <v>0</v>
      </c>
      <c r="DA238" s="329"/>
      <c r="DB238" s="325"/>
      <c r="DC238" s="325">
        <f t="shared" si="942"/>
        <v>0</v>
      </c>
      <c r="DD238" s="325">
        <v>140</v>
      </c>
      <c r="DE238" s="330" t="e">
        <f t="shared" si="943"/>
        <v>#N/A</v>
      </c>
      <c r="DF238" s="330" t="e">
        <f t="shared" si="944"/>
        <v>#N/A</v>
      </c>
      <c r="DG238" s="330" t="e">
        <f t="shared" si="945"/>
        <v>#N/A</v>
      </c>
      <c r="DH238" s="330" t="e">
        <f t="shared" si="946"/>
        <v>#N/A</v>
      </c>
      <c r="DI238" s="330" t="e">
        <f t="shared" si="947"/>
        <v>#N/A</v>
      </c>
      <c r="DJ238" s="330"/>
      <c r="DK238" s="331">
        <f t="shared" si="1043"/>
        <v>0</v>
      </c>
      <c r="DL238" s="325" t="e">
        <f t="shared" si="1044"/>
        <v>#N/A</v>
      </c>
      <c r="DM238" s="325">
        <f t="shared" si="1045"/>
        <v>0</v>
      </c>
      <c r="DN238" s="325">
        <f t="shared" si="1046"/>
        <v>1</v>
      </c>
      <c r="DO238" s="334">
        <f t="shared" si="948"/>
        <v>3556</v>
      </c>
      <c r="DP238" s="325">
        <f t="shared" si="1047"/>
        <v>0</v>
      </c>
      <c r="DQ238" s="325">
        <f t="shared" si="1048"/>
        <v>0</v>
      </c>
      <c r="DR238" s="325">
        <f t="shared" si="1049"/>
        <v>0</v>
      </c>
      <c r="DS238" s="325">
        <f t="shared" si="1050"/>
        <v>0</v>
      </c>
      <c r="DT238" s="325">
        <f t="shared" si="1051"/>
        <v>0</v>
      </c>
      <c r="DU238" s="331">
        <f t="shared" si="1052"/>
        <v>0</v>
      </c>
      <c r="DV238" s="331">
        <f t="shared" si="1053"/>
        <v>0</v>
      </c>
      <c r="DW238" s="331">
        <f t="shared" si="1054"/>
        <v>0</v>
      </c>
      <c r="DX238" s="331">
        <f t="shared" si="1055"/>
        <v>0</v>
      </c>
      <c r="DY238" s="331">
        <f t="shared" si="1056"/>
        <v>0</v>
      </c>
      <c r="DZ238" s="331">
        <f t="shared" si="1057"/>
        <v>0</v>
      </c>
      <c r="EA238" s="331">
        <f t="shared" si="1058"/>
        <v>0</v>
      </c>
      <c r="EB238" s="331">
        <f t="shared" si="1059"/>
        <v>0</v>
      </c>
      <c r="EC238" s="331">
        <f t="shared" si="1060"/>
        <v>0</v>
      </c>
      <c r="ED238" s="331">
        <f t="shared" si="1061"/>
        <v>0</v>
      </c>
      <c r="EE238" s="331">
        <f t="shared" si="1062"/>
        <v>0</v>
      </c>
      <c r="EF238" s="331">
        <f t="shared" si="1063"/>
        <v>0</v>
      </c>
      <c r="EG238" s="331">
        <f t="shared" si="1064"/>
        <v>0</v>
      </c>
      <c r="EH238" s="331">
        <f t="shared" si="1065"/>
        <v>0</v>
      </c>
      <c r="EI238" s="331">
        <f t="shared" si="1066"/>
        <v>0</v>
      </c>
      <c r="EJ238" s="329"/>
      <c r="EK238" s="325"/>
      <c r="EL238" s="325">
        <f t="shared" si="949"/>
        <v>0</v>
      </c>
      <c r="EM238" s="325">
        <v>140</v>
      </c>
      <c r="EN238" s="330" t="e">
        <f t="shared" si="950"/>
        <v>#N/A</v>
      </c>
      <c r="EO238" s="330" t="e">
        <f t="shared" si="951"/>
        <v>#N/A</v>
      </c>
      <c r="EP238" s="330" t="e">
        <f t="shared" si="952"/>
        <v>#N/A</v>
      </c>
      <c r="EQ238" s="330" t="e">
        <f t="shared" si="953"/>
        <v>#N/A</v>
      </c>
      <c r="ER238" s="330" t="e">
        <f t="shared" si="954"/>
        <v>#N/A</v>
      </c>
      <c r="ES238" s="330"/>
      <c r="ET238" s="331">
        <f t="shared" si="1067"/>
        <v>0</v>
      </c>
      <c r="EU238" s="325" t="e">
        <f t="shared" si="1068"/>
        <v>#N/A</v>
      </c>
      <c r="EV238" s="325">
        <f t="shared" si="1069"/>
        <v>0</v>
      </c>
      <c r="EW238" s="325">
        <f t="shared" si="1070"/>
        <v>1</v>
      </c>
      <c r="EX238" s="334">
        <f t="shared" si="955"/>
        <v>3556</v>
      </c>
      <c r="EY238" s="325">
        <f t="shared" si="1071"/>
        <v>0</v>
      </c>
      <c r="EZ238" s="325">
        <f t="shared" si="1072"/>
        <v>0</v>
      </c>
      <c r="FA238" s="325">
        <f t="shared" si="1073"/>
        <v>0</v>
      </c>
      <c r="FB238" s="325">
        <f t="shared" si="1074"/>
        <v>0</v>
      </c>
      <c r="FC238" s="325">
        <f t="shared" si="1075"/>
        <v>0</v>
      </c>
      <c r="FD238" s="331">
        <f t="shared" si="1076"/>
        <v>0</v>
      </c>
      <c r="FE238" s="331">
        <f t="shared" si="1077"/>
        <v>0</v>
      </c>
      <c r="FF238" s="331">
        <f t="shared" si="1078"/>
        <v>0</v>
      </c>
      <c r="FG238" s="331">
        <f t="shared" si="1079"/>
        <v>0</v>
      </c>
      <c r="FH238" s="331">
        <f t="shared" si="1080"/>
        <v>0</v>
      </c>
      <c r="FI238" s="331">
        <f t="shared" si="1081"/>
        <v>0</v>
      </c>
      <c r="FJ238" s="331">
        <f t="shared" si="1082"/>
        <v>0</v>
      </c>
      <c r="FK238" s="331">
        <f t="shared" si="1083"/>
        <v>0</v>
      </c>
      <c r="FL238" s="331">
        <f t="shared" si="1084"/>
        <v>0</v>
      </c>
      <c r="FM238" s="331">
        <f t="shared" si="1085"/>
        <v>0</v>
      </c>
      <c r="FN238" s="331">
        <f t="shared" si="1086"/>
        <v>0</v>
      </c>
      <c r="FO238" s="331">
        <f t="shared" si="1087"/>
        <v>0</v>
      </c>
      <c r="FP238" s="331">
        <f t="shared" si="1088"/>
        <v>0</v>
      </c>
      <c r="FQ238" s="331">
        <f t="shared" si="1089"/>
        <v>0</v>
      </c>
      <c r="FR238" s="331">
        <f t="shared" si="1090"/>
        <v>0</v>
      </c>
      <c r="FS238" s="329"/>
      <c r="FT238" s="325"/>
      <c r="FU238" s="325">
        <f t="shared" si="956"/>
        <v>0</v>
      </c>
      <c r="FV238" s="325">
        <v>140</v>
      </c>
      <c r="FW238" s="330" t="e">
        <f t="shared" si="957"/>
        <v>#N/A</v>
      </c>
      <c r="FX238" s="330" t="e">
        <f t="shared" si="958"/>
        <v>#N/A</v>
      </c>
      <c r="FY238" s="330" t="e">
        <f t="shared" si="959"/>
        <v>#N/A</v>
      </c>
      <c r="FZ238" s="330" t="e">
        <f t="shared" si="960"/>
        <v>#N/A</v>
      </c>
      <c r="GA238" s="330" t="e">
        <f t="shared" si="961"/>
        <v>#N/A</v>
      </c>
      <c r="GB238" s="330"/>
      <c r="GC238" s="331">
        <f t="shared" si="1091"/>
        <v>0</v>
      </c>
      <c r="GD238" s="325" t="e">
        <f t="shared" si="1092"/>
        <v>#N/A</v>
      </c>
      <c r="GE238" s="325">
        <f t="shared" si="1093"/>
        <v>0</v>
      </c>
      <c r="GF238" s="325">
        <f t="shared" si="1094"/>
        <v>1</v>
      </c>
      <c r="GG238" s="334">
        <f t="shared" si="962"/>
        <v>3556</v>
      </c>
      <c r="GH238" s="325">
        <f t="shared" si="1095"/>
        <v>0</v>
      </c>
      <c r="GI238" s="325">
        <f t="shared" si="1096"/>
        <v>0</v>
      </c>
      <c r="GJ238" s="325">
        <f t="shared" si="1097"/>
        <v>0</v>
      </c>
      <c r="GK238" s="325">
        <f t="shared" si="1098"/>
        <v>0</v>
      </c>
      <c r="GL238" s="325">
        <f t="shared" si="1099"/>
        <v>0</v>
      </c>
      <c r="GM238" s="331">
        <f t="shared" si="1100"/>
        <v>0</v>
      </c>
      <c r="GN238" s="331">
        <f t="shared" si="1101"/>
        <v>0</v>
      </c>
      <c r="GO238" s="331">
        <f t="shared" si="1102"/>
        <v>0</v>
      </c>
      <c r="GP238" s="331">
        <f t="shared" si="1103"/>
        <v>0</v>
      </c>
      <c r="GQ238" s="331">
        <f t="shared" si="1104"/>
        <v>0</v>
      </c>
      <c r="GR238" s="331">
        <f t="shared" si="1105"/>
        <v>0</v>
      </c>
      <c r="GS238" s="331">
        <f t="shared" si="1106"/>
        <v>0</v>
      </c>
      <c r="GT238" s="331">
        <f t="shared" si="1107"/>
        <v>0</v>
      </c>
      <c r="GU238" s="331">
        <f t="shared" si="1108"/>
        <v>0</v>
      </c>
      <c r="GV238" s="331">
        <f t="shared" si="1109"/>
        <v>0</v>
      </c>
      <c r="GW238" s="331">
        <f t="shared" si="1110"/>
        <v>0</v>
      </c>
      <c r="GX238" s="331">
        <f t="shared" si="1111"/>
        <v>0</v>
      </c>
      <c r="GY238" s="331">
        <f t="shared" si="1112"/>
        <v>0</v>
      </c>
      <c r="GZ238" s="331">
        <f t="shared" si="1113"/>
        <v>0</v>
      </c>
      <c r="HA238" s="331">
        <f t="shared" si="1114"/>
        <v>0</v>
      </c>
      <c r="HB238" s="329"/>
      <c r="HC238" s="325"/>
      <c r="HD238" s="325">
        <f t="shared" si="963"/>
        <v>0</v>
      </c>
      <c r="HE238" s="325">
        <v>140</v>
      </c>
      <c r="HF238" s="330" t="e">
        <f t="shared" si="964"/>
        <v>#N/A</v>
      </c>
      <c r="HG238" s="330" t="e">
        <f t="shared" si="965"/>
        <v>#N/A</v>
      </c>
      <c r="HH238" s="330" t="e">
        <f t="shared" si="966"/>
        <v>#N/A</v>
      </c>
      <c r="HI238" s="330" t="e">
        <f t="shared" si="967"/>
        <v>#N/A</v>
      </c>
      <c r="HJ238" s="330" t="e">
        <f t="shared" si="968"/>
        <v>#N/A</v>
      </c>
      <c r="HK238" s="330"/>
      <c r="HL238" s="331">
        <f t="shared" si="1115"/>
        <v>0</v>
      </c>
      <c r="HM238" s="325" t="e">
        <f t="shared" si="1116"/>
        <v>#N/A</v>
      </c>
      <c r="HN238" s="325">
        <f t="shared" si="1117"/>
        <v>0</v>
      </c>
      <c r="HO238" s="325">
        <f t="shared" si="1118"/>
        <v>1</v>
      </c>
      <c r="HP238" s="334">
        <f t="shared" si="969"/>
        <v>3556</v>
      </c>
      <c r="HQ238" s="325">
        <f t="shared" si="1119"/>
        <v>0</v>
      </c>
      <c r="HR238" s="325">
        <f t="shared" si="1120"/>
        <v>0</v>
      </c>
      <c r="HS238" s="325">
        <f t="shared" si="1121"/>
        <v>0</v>
      </c>
      <c r="HT238" s="325">
        <f t="shared" si="1122"/>
        <v>0</v>
      </c>
      <c r="HU238" s="325">
        <f t="shared" si="1123"/>
        <v>0</v>
      </c>
      <c r="HV238" s="331">
        <f t="shared" si="1124"/>
        <v>0</v>
      </c>
      <c r="HW238" s="331">
        <f t="shared" si="1125"/>
        <v>0</v>
      </c>
      <c r="HX238" s="331">
        <f t="shared" si="1126"/>
        <v>0</v>
      </c>
      <c r="HY238" s="331">
        <f t="shared" si="1127"/>
        <v>0</v>
      </c>
      <c r="HZ238" s="331">
        <f t="shared" si="1128"/>
        <v>0</v>
      </c>
      <c r="IA238" s="331">
        <f t="shared" si="1129"/>
        <v>0</v>
      </c>
      <c r="IB238" s="331">
        <f t="shared" si="1130"/>
        <v>0</v>
      </c>
      <c r="IC238" s="331">
        <f t="shared" si="1131"/>
        <v>0</v>
      </c>
      <c r="ID238" s="331">
        <f t="shared" si="1132"/>
        <v>0</v>
      </c>
      <c r="IE238" s="331">
        <f t="shared" si="1133"/>
        <v>0</v>
      </c>
      <c r="IF238" s="331">
        <f t="shared" si="1134"/>
        <v>0</v>
      </c>
      <c r="IG238" s="331">
        <f t="shared" si="1135"/>
        <v>0</v>
      </c>
      <c r="IH238" s="331">
        <f t="shared" si="1136"/>
        <v>0</v>
      </c>
      <c r="II238" s="331">
        <f t="shared" si="1137"/>
        <v>0</v>
      </c>
      <c r="IJ238" s="331">
        <f t="shared" si="1138"/>
        <v>0</v>
      </c>
      <c r="IK238" s="329"/>
    </row>
  </sheetData>
  <sheetProtection selectLockedCells="1"/>
  <mergeCells count="6">
    <mergeCell ref="B95:G95"/>
    <mergeCell ref="AD35:AE35"/>
    <mergeCell ref="X8:Z8"/>
    <mergeCell ref="AL3:AP3"/>
    <mergeCell ref="W38:AA38"/>
    <mergeCell ref="AC40:AD41"/>
  </mergeCells>
  <conditionalFormatting sqref="B98:B238">
    <cfRule type="cellIs" dxfId="25" priority="9" operator="equal">
      <formula>5</formula>
    </cfRule>
  </conditionalFormatting>
  <conditionalFormatting sqref="J99:J238">
    <cfRule type="cellIs" dxfId="24" priority="5" operator="greaterThan">
      <formula>0</formula>
    </cfRule>
  </conditionalFormatting>
  <conditionalFormatting sqref="L3">
    <cfRule type="cellIs" dxfId="23" priority="1" operator="lessThan">
      <formula>$M$3</formula>
    </cfRule>
    <cfRule type="cellIs" dxfId="22" priority="10" operator="greaterThan">
      <formula>$M$3</formula>
    </cfRule>
  </conditionalFormatting>
  <conditionalFormatting sqref="AS99:AS238">
    <cfRule type="cellIs" dxfId="21" priority="6" operator="greaterThan">
      <formula>0</formula>
    </cfRule>
  </conditionalFormatting>
  <conditionalFormatting sqref="CB99:CB238">
    <cfRule type="cellIs" dxfId="20" priority="7" operator="greaterThan">
      <formula>0</formula>
    </cfRule>
  </conditionalFormatting>
  <conditionalFormatting sqref="DK99:DK238">
    <cfRule type="cellIs" dxfId="19" priority="8" operator="greaterThan">
      <formula>0</formula>
    </cfRule>
  </conditionalFormatting>
  <conditionalFormatting sqref="ET99:ET238">
    <cfRule type="cellIs" dxfId="18" priority="2" operator="greaterThan">
      <formula>0</formula>
    </cfRule>
  </conditionalFormatting>
  <conditionalFormatting sqref="GC99:GC238">
    <cfRule type="cellIs" dxfId="17" priority="3" operator="greaterThan">
      <formula>0</formula>
    </cfRule>
  </conditionalFormatting>
  <conditionalFormatting sqref="HL99:HL238">
    <cfRule type="cellIs" dxfId="16" priority="4" operator="greaterThan">
      <formula>0</formula>
    </cfRule>
  </conditionalFormatting>
  <pageMargins left="0.25" right="0.25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Spinner 1">
              <controlPr defaultSize="0" autoPict="0">
                <anchor moveWithCells="1" sizeWithCells="1">
                  <from>
                    <xdr:col>8</xdr:col>
                    <xdr:colOff>152400</xdr:colOff>
                    <xdr:row>1</xdr:row>
                    <xdr:rowOff>213360</xdr:rowOff>
                  </from>
                  <to>
                    <xdr:col>8</xdr:col>
                    <xdr:colOff>502920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9</xdr:col>
                    <xdr:colOff>144780</xdr:colOff>
                    <xdr:row>0</xdr:row>
                    <xdr:rowOff>0</xdr:rowOff>
                  </from>
                  <to>
                    <xdr:col>11</xdr:col>
                    <xdr:colOff>83820</xdr:colOff>
                    <xdr:row>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6" name="Check Box 4">
              <controlPr defaultSize="0" autoFill="0" autoLine="0" autoPict="0">
                <anchor moveWithCells="1">
                  <from>
                    <xdr:col>5</xdr:col>
                    <xdr:colOff>457200</xdr:colOff>
                    <xdr:row>0</xdr:row>
                    <xdr:rowOff>0</xdr:rowOff>
                  </from>
                  <to>
                    <xdr:col>6</xdr:col>
                    <xdr:colOff>396240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762D-A100-40F9-A322-E22CCF9B3EF2}">
  <sheetPr>
    <tabColor theme="5" tint="0.39997558519241921"/>
  </sheetPr>
  <dimension ref="A1:AY73"/>
  <sheetViews>
    <sheetView workbookViewId="0">
      <selection activeCell="C3" sqref="C3"/>
    </sheetView>
  </sheetViews>
  <sheetFormatPr defaultRowHeight="14.4" x14ac:dyDescent="0.3"/>
  <cols>
    <col min="1" max="2" width="8.88671875" style="166"/>
    <col min="3" max="4" width="9.88671875" style="166" bestFit="1" customWidth="1"/>
    <col min="5" max="10" width="8.88671875" style="166"/>
    <col min="11" max="11" width="3.6640625" style="166" customWidth="1"/>
    <col min="12" max="20" width="8.88671875" style="166"/>
    <col min="21" max="21" width="3.6640625" style="166" customWidth="1"/>
    <col min="22" max="43" width="8.88671875" style="166"/>
    <col min="44" max="44" width="9.21875" style="166" customWidth="1"/>
    <col min="45" max="45" width="8.88671875" style="166"/>
    <col min="46" max="46" width="11.44140625" style="166" customWidth="1"/>
    <col min="47" max="47" width="10.6640625" style="166" customWidth="1"/>
    <col min="48" max="48" width="8.88671875" style="166"/>
    <col min="49" max="49" width="15.44140625" style="166" bestFit="1" customWidth="1"/>
    <col min="50" max="50" width="9.5546875" style="166" bestFit="1" customWidth="1"/>
    <col min="51" max="51" width="9.109375" style="166" bestFit="1" customWidth="1"/>
    <col min="52" max="16384" width="8.88671875" style="166"/>
  </cols>
  <sheetData>
    <row r="1" spans="1:51" x14ac:dyDescent="0.3">
      <c r="A1" s="165" t="s">
        <v>605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</row>
    <row r="2" spans="1:51" x14ac:dyDescent="0.3">
      <c r="A2" s="579" t="str">
        <f>IF(Standards!L10=TRUE,"Past Due!","Standard")</f>
        <v>Standard</v>
      </c>
      <c r="B2" s="579"/>
      <c r="C2" s="167" t="s">
        <v>606</v>
      </c>
      <c r="D2" s="167" t="s">
        <v>607</v>
      </c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</row>
    <row r="3" spans="1:51" x14ac:dyDescent="0.3">
      <c r="A3" s="165"/>
      <c r="B3" s="165"/>
      <c r="C3" s="168"/>
      <c r="D3" s="169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AQ3" s="112"/>
      <c r="AR3" s="112"/>
      <c r="AS3" s="565" t="s">
        <v>551</v>
      </c>
      <c r="AT3" s="566"/>
      <c r="AU3" s="567"/>
    </row>
    <row r="4" spans="1:51" x14ac:dyDescent="0.3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AQ4" s="137"/>
      <c r="AR4" s="140" t="s">
        <v>547</v>
      </c>
      <c r="AS4" s="132">
        <f>Info!B1</f>
        <v>0</v>
      </c>
      <c r="AT4" s="133"/>
      <c r="AU4" s="134"/>
    </row>
    <row r="5" spans="1:51" x14ac:dyDescent="0.3">
      <c r="A5" s="165"/>
      <c r="B5" s="170" t="s">
        <v>608</v>
      </c>
      <c r="C5" s="171" t="s">
        <v>609</v>
      </c>
      <c r="D5" s="171" t="s">
        <v>610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AQ5" s="137"/>
      <c r="AR5" s="140" t="s">
        <v>495</v>
      </c>
      <c r="AS5" s="132">
        <f>Info!B2</f>
        <v>0</v>
      </c>
      <c r="AT5" s="133"/>
      <c r="AU5" s="134"/>
    </row>
    <row r="6" spans="1:51" x14ac:dyDescent="0.3">
      <c r="A6" s="165"/>
      <c r="B6" s="171" t="s">
        <v>611</v>
      </c>
      <c r="C6" s="17"/>
      <c r="D6" s="17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AQ6" s="137"/>
      <c r="AR6" s="140" t="s">
        <v>496</v>
      </c>
      <c r="AS6" s="132" t="e">
        <f>Info!D14</f>
        <v>#N/A</v>
      </c>
      <c r="AT6" s="133"/>
      <c r="AU6" s="134"/>
    </row>
    <row r="7" spans="1:51" x14ac:dyDescent="0.3">
      <c r="A7" s="165"/>
      <c r="B7" s="171" t="s">
        <v>612</v>
      </c>
      <c r="C7" s="17"/>
      <c r="D7" s="17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AQ7" s="137"/>
      <c r="AR7" s="140" t="s">
        <v>498</v>
      </c>
      <c r="AS7" s="135">
        <f>Info!B8</f>
        <v>0</v>
      </c>
      <c r="AT7" s="133"/>
      <c r="AU7" s="134"/>
    </row>
    <row r="8" spans="1:51" x14ac:dyDescent="0.3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AQ8" s="137"/>
      <c r="AR8" s="140" t="s">
        <v>497</v>
      </c>
      <c r="AS8" s="136">
        <f>Info!B5</f>
        <v>0</v>
      </c>
      <c r="AT8" s="133"/>
      <c r="AU8" s="134"/>
    </row>
    <row r="9" spans="1:51" ht="15.6" x14ac:dyDescent="0.35">
      <c r="A9" s="165"/>
      <c r="B9" s="171" t="s">
        <v>613</v>
      </c>
      <c r="C9" s="177" t="e">
        <f>AX14</f>
        <v>#N/A</v>
      </c>
      <c r="D9" s="172" t="e">
        <f>C9</f>
        <v>#N/A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AQ9" s="137"/>
      <c r="AR9" s="140" t="s">
        <v>549</v>
      </c>
      <c r="AS9" s="132">
        <f>Info!B6</f>
        <v>0</v>
      </c>
      <c r="AT9" s="133"/>
      <c r="AU9" s="134"/>
    </row>
    <row r="10" spans="1:51" ht="15.6" x14ac:dyDescent="0.35">
      <c r="A10" s="165"/>
      <c r="B10" s="171" t="s">
        <v>614</v>
      </c>
      <c r="C10" s="172" t="e">
        <f>IF(C6="",C9,IF(AU12=TRUE,ROUND(C6/25.4,5),C6))</f>
        <v>#N/A</v>
      </c>
      <c r="D10" s="172" t="e">
        <f>IF(D6="",D9,IF(AU12=TRUE,ROUND(D6/25.4,5),D6))</f>
        <v>#N/A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AQ10" s="137"/>
      <c r="AR10" s="140" t="s">
        <v>552</v>
      </c>
      <c r="AS10" s="164">
        <f>Switches!BJ5</f>
        <v>1</v>
      </c>
      <c r="AT10" s="138" t="s">
        <v>548</v>
      </c>
      <c r="AU10" s="323">
        <f>Switches!BI8</f>
        <v>1</v>
      </c>
    </row>
    <row r="11" spans="1:51" ht="15.6" x14ac:dyDescent="0.35">
      <c r="A11" s="165"/>
      <c r="B11" s="171" t="s">
        <v>615</v>
      </c>
      <c r="C11" s="172" t="e">
        <f>ROUND(C10-C9,5)</f>
        <v>#N/A</v>
      </c>
      <c r="D11" s="172" t="e">
        <f>ROUND(D10-D9,5)</f>
        <v>#N/A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AQ11" s="137"/>
      <c r="AR11" s="140" t="s">
        <v>620</v>
      </c>
      <c r="AS11" s="132" t="e">
        <f>Switches!K4</f>
        <v>#N/A</v>
      </c>
      <c r="AT11" s="138"/>
      <c r="AU11" s="183"/>
    </row>
    <row r="12" spans="1:51" ht="15.6" x14ac:dyDescent="0.35">
      <c r="A12" s="165"/>
      <c r="B12" s="171" t="s">
        <v>616</v>
      </c>
      <c r="C12" s="172" t="e">
        <f>ABS(C11)</f>
        <v>#N/A</v>
      </c>
      <c r="D12" s="172" t="e">
        <f>ABS(D11)</f>
        <v>#N/A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AQ12" s="178"/>
      <c r="AR12" s="179" t="s">
        <v>621</v>
      </c>
      <c r="AS12" s="180" t="e">
        <f>Switches!L4</f>
        <v>#N/A</v>
      </c>
      <c r="AT12" s="181" t="s">
        <v>557</v>
      </c>
      <c r="AU12" s="182" t="b">
        <f>Switches!Y6</f>
        <v>0</v>
      </c>
    </row>
    <row r="13" spans="1:51" x14ac:dyDescent="0.3">
      <c r="A13" s="165"/>
      <c r="B13" s="171" t="s">
        <v>617</v>
      </c>
      <c r="C13" s="172" t="e">
        <f>AS11</f>
        <v>#N/A</v>
      </c>
      <c r="D13" s="172" t="e">
        <f>C13</f>
        <v>#N/A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AQ13" s="3" t="s">
        <v>29</v>
      </c>
      <c r="AR13" s="3" t="s">
        <v>21</v>
      </c>
      <c r="AS13" s="3" t="s">
        <v>30</v>
      </c>
      <c r="AT13" s="3" t="s">
        <v>23</v>
      </c>
      <c r="AU13" s="3" t="s">
        <v>24</v>
      </c>
      <c r="AV13" s="3" t="s">
        <v>25</v>
      </c>
      <c r="AW13" s="3" t="s">
        <v>26</v>
      </c>
      <c r="AX13" s="3" t="s">
        <v>27</v>
      </c>
      <c r="AY13" s="4" t="s">
        <v>31</v>
      </c>
    </row>
    <row r="14" spans="1:51" x14ac:dyDescent="0.3">
      <c r="A14" s="165"/>
      <c r="B14" s="171" t="s">
        <v>618</v>
      </c>
      <c r="C14" s="173" t="e">
        <f>C12/C13</f>
        <v>#N/A</v>
      </c>
      <c r="D14" s="173" t="e">
        <f>D12/D13</f>
        <v>#N/A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AQ14" s="3" t="s">
        <v>35</v>
      </c>
      <c r="AR14" s="184" t="e">
        <f>VLOOKUP(Standards!K10,Standards!J2:S6,3)</f>
        <v>#N/A</v>
      </c>
      <c r="AS14" s="184" t="e">
        <f>VLOOKUP(Standards!K10,Standards!J2:S6,4)</f>
        <v>#N/A</v>
      </c>
      <c r="AT14" s="185" t="e">
        <f>VLOOKUP(Standards!K10,Standards!J2:S6,5)</f>
        <v>#N/A</v>
      </c>
      <c r="AU14" s="185" t="e">
        <f>VLOOKUP(Standards!K10,Standards!J2:S6,6)</f>
        <v>#N/A</v>
      </c>
      <c r="AV14" s="184" t="e">
        <f>VLOOKUP(Standards!K10,Standards!J2:S6,7)</f>
        <v>#N/A</v>
      </c>
      <c r="AW14" s="184" t="e">
        <f>VLOOKUP(Standards!K10,Standards!J2:S6,8)</f>
        <v>#N/A</v>
      </c>
      <c r="AX14" s="184" t="e">
        <f>VLOOKUP(Standards!K10,Standards!J2:S6,9)</f>
        <v>#N/A</v>
      </c>
      <c r="AY14" s="184" t="e">
        <f>VLOOKUP(Standards!K10,Standards!J2:S6,10)</f>
        <v>#N/A</v>
      </c>
    </row>
    <row r="15" spans="1:51" x14ac:dyDescent="0.3">
      <c r="A15" s="165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AQ15" s="186"/>
      <c r="AR15" s="187"/>
      <c r="AS15" s="187"/>
      <c r="AT15" s="188"/>
      <c r="AU15" s="188"/>
      <c r="AV15" s="186"/>
      <c r="AW15" s="186"/>
      <c r="AX15" s="189"/>
      <c r="AY15" s="186"/>
    </row>
    <row r="16" spans="1:51" ht="15.6" x14ac:dyDescent="0.35">
      <c r="A16" s="165"/>
      <c r="B16" s="171" t="s">
        <v>619</v>
      </c>
      <c r="C16" s="172">
        <f>IF(AU12=TRUE,ROUND(C7/25.4,5),C7)</f>
        <v>0</v>
      </c>
      <c r="D16" s="172">
        <f>IF(AU12=TRUE,ROUND(D7/25.4,5),D7)</f>
        <v>0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AR16" s="190"/>
      <c r="AS16" s="190"/>
      <c r="AT16" s="191"/>
      <c r="AU16" s="191"/>
      <c r="AX16" s="192"/>
    </row>
    <row r="17" spans="1:50" x14ac:dyDescent="0.3">
      <c r="A17" s="165"/>
      <c r="B17" s="171" t="s">
        <v>617</v>
      </c>
      <c r="C17" s="172" t="e">
        <f>AS12</f>
        <v>#N/A</v>
      </c>
      <c r="D17" s="172" t="e">
        <f>C17</f>
        <v>#N/A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AR17" s="190"/>
      <c r="AS17" s="190"/>
      <c r="AT17" s="191"/>
      <c r="AU17" s="191"/>
      <c r="AX17" s="192"/>
    </row>
    <row r="18" spans="1:50" x14ac:dyDescent="0.3">
      <c r="A18" s="165"/>
      <c r="B18" s="171" t="s">
        <v>618</v>
      </c>
      <c r="C18" s="174" t="e">
        <f>C16/C17</f>
        <v>#N/A</v>
      </c>
      <c r="D18" s="174" t="e">
        <f>D16/D17</f>
        <v>#N/A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AR18" s="190"/>
      <c r="AS18" s="190"/>
      <c r="AT18" s="191"/>
      <c r="AU18" s="191"/>
      <c r="AX18" s="192"/>
    </row>
    <row r="19" spans="1:50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50" ht="15.6" x14ac:dyDescent="0.35">
      <c r="A20" s="165"/>
      <c r="B20" s="171" t="s">
        <v>615</v>
      </c>
      <c r="C20" s="175" t="e">
        <f>IF(C12=MAX(C12,D12),C11,D11)</f>
        <v>#N/A</v>
      </c>
      <c r="D20" s="176" t="e">
        <f>IF(OR(C12&gt;C13,D12&gt;D13),"Fail","Pass")</f>
        <v>#N/A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</row>
    <row r="21" spans="1:50" ht="15.6" x14ac:dyDescent="0.35">
      <c r="A21" s="165"/>
      <c r="B21" s="171" t="s">
        <v>619</v>
      </c>
      <c r="C21" s="175">
        <f>MAX(C16:D16)</f>
        <v>0</v>
      </c>
      <c r="D21" s="176" t="e">
        <f>IF(C21&gt;C17,"Fail","Pass")</f>
        <v>#N/A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</row>
    <row r="22" spans="1:50" x14ac:dyDescent="0.3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</row>
    <row r="23" spans="1:50" ht="15" customHeight="1" x14ac:dyDescent="0.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50" x14ac:dyDescent="0.3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</row>
    <row r="25" spans="1:50" x14ac:dyDescent="0.3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</row>
    <row r="26" spans="1:50" x14ac:dyDescent="0.3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</row>
    <row r="27" spans="1:50" x14ac:dyDescent="0.3">
      <c r="A27" s="165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</row>
    <row r="28" spans="1:50" x14ac:dyDescent="0.3">
      <c r="A28" s="165"/>
      <c r="B28" s="165"/>
      <c r="C28" s="165"/>
      <c r="D28" s="165"/>
      <c r="E28" s="165"/>
      <c r="F28" s="165"/>
      <c r="G28" s="165"/>
      <c r="H28" s="165"/>
      <c r="I28" s="165"/>
      <c r="J28" s="165"/>
      <c r="K28" s="84" t="str">
        <f>"Report No. "&amp;AS4</f>
        <v>Report No. 0</v>
      </c>
      <c r="L28" s="84"/>
      <c r="M28" s="84"/>
      <c r="N28" s="84"/>
      <c r="O28" s="84"/>
      <c r="P28" s="84"/>
      <c r="Q28" s="84"/>
      <c r="R28" s="84"/>
      <c r="S28" s="84"/>
      <c r="T28" s="84"/>
      <c r="U28" s="85" t="str">
        <f>"Page "&amp;AS10&amp;" of "&amp;AU10</f>
        <v>Page 1 of 1</v>
      </c>
      <c r="V28" s="165"/>
    </row>
    <row r="29" spans="1:50" x14ac:dyDescent="0.3">
      <c r="A29" s="165"/>
      <c r="B29" s="165"/>
      <c r="C29" s="165"/>
      <c r="D29" s="165"/>
      <c r="E29" s="165"/>
      <c r="F29" s="165"/>
      <c r="G29" s="165"/>
      <c r="H29" s="165"/>
      <c r="I29" s="165"/>
      <c r="J29" s="165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165"/>
    </row>
    <row r="30" spans="1:50" ht="27.6" x14ac:dyDescent="0.45">
      <c r="A30" s="165"/>
      <c r="B30" s="165"/>
      <c r="C30" s="165"/>
      <c r="D30" s="165"/>
      <c r="E30" s="165"/>
      <c r="F30" s="165"/>
      <c r="G30" s="165"/>
      <c r="H30" s="165"/>
      <c r="I30" s="165"/>
      <c r="J30" s="165"/>
      <c r="K30" s="84"/>
      <c r="L30" s="84"/>
      <c r="M30" s="84"/>
      <c r="N30" s="84"/>
      <c r="O30" s="84"/>
      <c r="P30" s="87" t="s">
        <v>492</v>
      </c>
      <c r="Q30" s="84"/>
      <c r="R30" s="84"/>
      <c r="S30" s="84"/>
      <c r="T30" s="84"/>
      <c r="U30" s="84"/>
      <c r="V30" s="165"/>
    </row>
    <row r="31" spans="1:50" ht="17.399999999999999" x14ac:dyDescent="0.3">
      <c r="A31" s="165"/>
      <c r="B31" s="165"/>
      <c r="C31" s="165"/>
      <c r="D31" s="165"/>
      <c r="E31" s="165"/>
      <c r="F31" s="165"/>
      <c r="G31" s="165"/>
      <c r="H31" s="165"/>
      <c r="I31" s="165"/>
      <c r="J31" s="165"/>
      <c r="K31" s="84"/>
      <c r="L31" s="84"/>
      <c r="M31" s="84"/>
      <c r="N31" s="84"/>
      <c r="O31" s="84"/>
      <c r="P31" s="93" t="s">
        <v>493</v>
      </c>
      <c r="Q31" s="84"/>
      <c r="R31" s="84"/>
      <c r="S31" s="84"/>
      <c r="T31" s="84"/>
      <c r="U31" s="84"/>
      <c r="V31" s="165"/>
    </row>
    <row r="32" spans="1:50" ht="17.399999999999999" x14ac:dyDescent="0.3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84"/>
      <c r="L32" s="84"/>
      <c r="M32" s="84"/>
      <c r="N32" s="84"/>
      <c r="O32" s="84"/>
      <c r="P32" s="93" t="s">
        <v>494</v>
      </c>
      <c r="Q32" s="84"/>
      <c r="R32" s="84"/>
      <c r="S32" s="84"/>
      <c r="T32" s="84"/>
      <c r="U32" s="84"/>
      <c r="V32" s="165"/>
    </row>
    <row r="33" spans="1:22" x14ac:dyDescent="0.3">
      <c r="A33" s="165"/>
      <c r="B33" s="165"/>
      <c r="C33" s="165"/>
      <c r="D33" s="165"/>
      <c r="E33" s="165"/>
      <c r="F33" s="165"/>
      <c r="G33" s="165"/>
      <c r="H33" s="165"/>
      <c r="I33" s="165"/>
      <c r="J33" s="165"/>
      <c r="K33" s="84"/>
      <c r="L33" s="84"/>
      <c r="M33" s="84"/>
      <c r="N33" s="84"/>
      <c r="O33" s="84"/>
      <c r="P33" s="312"/>
      <c r="Q33" s="84"/>
      <c r="R33" s="84"/>
      <c r="S33" s="84"/>
      <c r="T33" s="84"/>
      <c r="U33" s="84"/>
      <c r="V33" s="165"/>
    </row>
    <row r="34" spans="1:22" ht="24.6" x14ac:dyDescent="0.4">
      <c r="A34" s="165"/>
      <c r="B34" s="165"/>
      <c r="C34" s="165"/>
      <c r="D34" s="165"/>
      <c r="E34" s="165"/>
      <c r="F34" s="165"/>
      <c r="G34" s="165"/>
      <c r="H34" s="165"/>
      <c r="I34" s="165"/>
      <c r="J34" s="165"/>
      <c r="K34" s="84"/>
      <c r="L34" s="84"/>
      <c r="M34" s="84"/>
      <c r="N34" s="84"/>
      <c r="O34" s="84"/>
      <c r="P34" s="321" t="s">
        <v>939</v>
      </c>
      <c r="Q34" s="84"/>
      <c r="R34" s="84"/>
      <c r="S34" s="84"/>
      <c r="T34" s="84"/>
      <c r="U34" s="84"/>
      <c r="V34" s="165"/>
    </row>
    <row r="35" spans="1:22" x14ac:dyDescent="0.3">
      <c r="A35" s="165"/>
      <c r="B35" s="165"/>
      <c r="C35" s="165"/>
      <c r="D35" s="165"/>
      <c r="E35" s="165"/>
      <c r="F35" s="165"/>
      <c r="G35" s="165"/>
      <c r="H35" s="165"/>
      <c r="I35" s="165"/>
      <c r="J35" s="165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165"/>
    </row>
    <row r="36" spans="1:22" x14ac:dyDescent="0.3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165"/>
    </row>
    <row r="37" spans="1:22" x14ac:dyDescent="0.3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84"/>
      <c r="L37" s="85" t="s">
        <v>495</v>
      </c>
      <c r="M37" s="84">
        <f>AS5</f>
        <v>0</v>
      </c>
      <c r="N37" s="84"/>
      <c r="O37" s="84"/>
      <c r="P37" s="84"/>
      <c r="Q37" s="84"/>
      <c r="R37" s="84"/>
      <c r="S37" s="84"/>
      <c r="T37" s="84"/>
      <c r="U37" s="84"/>
      <c r="V37" s="165"/>
    </row>
    <row r="38" spans="1:22" x14ac:dyDescent="0.3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84"/>
      <c r="L38" s="85" t="s">
        <v>496</v>
      </c>
      <c r="M38" s="84" t="e">
        <f>AS6</f>
        <v>#N/A</v>
      </c>
      <c r="N38" s="84"/>
      <c r="O38" s="84"/>
      <c r="P38" s="84"/>
      <c r="Q38" s="84"/>
      <c r="R38" s="84"/>
      <c r="S38" s="85" t="s">
        <v>497</v>
      </c>
      <c r="T38" s="551">
        <f>AS8</f>
        <v>0</v>
      </c>
      <c r="U38" s="84"/>
      <c r="V38" s="165"/>
    </row>
    <row r="39" spans="1:22" x14ac:dyDescent="0.3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84"/>
      <c r="L39" s="85" t="s">
        <v>498</v>
      </c>
      <c r="M39" s="314">
        <f>AS7</f>
        <v>0</v>
      </c>
      <c r="N39" s="84"/>
      <c r="O39" s="84"/>
      <c r="P39" s="84"/>
      <c r="Q39" s="84"/>
      <c r="R39" s="84"/>
      <c r="S39" s="85" t="s">
        <v>499</v>
      </c>
      <c r="T39" s="84">
        <f>AS9</f>
        <v>0</v>
      </c>
      <c r="U39" s="84"/>
      <c r="V39" s="165"/>
    </row>
    <row r="40" spans="1:22" x14ac:dyDescent="0.3">
      <c r="A40" s="165"/>
      <c r="B40" s="165"/>
      <c r="C40" s="165"/>
      <c r="D40" s="165"/>
      <c r="E40" s="165"/>
      <c r="F40" s="165"/>
      <c r="G40" s="165"/>
      <c r="H40" s="165"/>
      <c r="I40" s="165"/>
      <c r="J40" s="165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165"/>
    </row>
    <row r="41" spans="1:22" x14ac:dyDescent="0.3">
      <c r="A41" s="165"/>
      <c r="B41" s="165"/>
      <c r="C41" s="165"/>
      <c r="D41" s="165"/>
      <c r="E41" s="165"/>
      <c r="F41" s="165"/>
      <c r="G41" s="165"/>
      <c r="H41" s="165"/>
      <c r="I41" s="165"/>
      <c r="J41" s="165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165"/>
    </row>
    <row r="42" spans="1:22" x14ac:dyDescent="0.3">
      <c r="A42" s="165"/>
      <c r="B42" s="165"/>
      <c r="C42" s="165"/>
      <c r="D42" s="165"/>
      <c r="E42" s="165"/>
      <c r="F42" s="165"/>
      <c r="G42" s="165"/>
      <c r="H42" s="165"/>
      <c r="I42" s="165"/>
      <c r="J42" s="165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165"/>
    </row>
    <row r="43" spans="1:22" x14ac:dyDescent="0.3">
      <c r="A43" s="165"/>
      <c r="B43" s="165"/>
      <c r="C43" s="165"/>
      <c r="D43" s="165"/>
      <c r="E43" s="165"/>
      <c r="F43" s="165"/>
      <c r="G43" s="165"/>
      <c r="H43" s="165"/>
      <c r="I43" s="165"/>
      <c r="J43" s="165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165"/>
    </row>
    <row r="44" spans="1:22" x14ac:dyDescent="0.3">
      <c r="A44" s="165"/>
      <c r="B44" s="165"/>
      <c r="C44" s="165"/>
      <c r="D44" s="165"/>
      <c r="E44" s="165"/>
      <c r="F44" s="165"/>
      <c r="G44" s="165"/>
      <c r="H44" s="165"/>
      <c r="I44" s="165"/>
      <c r="J44" s="165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165"/>
    </row>
    <row r="45" spans="1:22" x14ac:dyDescent="0.3">
      <c r="A45" s="165"/>
      <c r="B45" s="165"/>
      <c r="C45" s="165"/>
      <c r="D45" s="165"/>
      <c r="E45" s="165"/>
      <c r="F45" s="165"/>
      <c r="G45" s="165"/>
      <c r="H45" s="165"/>
      <c r="I45" s="165"/>
      <c r="J45" s="165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165"/>
    </row>
    <row r="46" spans="1:22" x14ac:dyDescent="0.3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84"/>
      <c r="L46" s="84"/>
      <c r="M46" s="84"/>
      <c r="N46" s="578" t="s">
        <v>940</v>
      </c>
      <c r="O46" s="578"/>
      <c r="P46" s="578"/>
      <c r="Q46" s="578"/>
      <c r="R46" s="84"/>
      <c r="S46" s="578" t="s">
        <v>941</v>
      </c>
      <c r="T46" s="578"/>
      <c r="U46" s="84"/>
      <c r="V46" s="165"/>
    </row>
    <row r="47" spans="1:22" x14ac:dyDescent="0.3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84"/>
      <c r="L47" s="84"/>
      <c r="M47" s="84"/>
      <c r="N47" s="578"/>
      <c r="O47" s="578"/>
      <c r="P47" s="578"/>
      <c r="Q47" s="578"/>
      <c r="R47" s="84"/>
      <c r="S47" s="578"/>
      <c r="T47" s="578"/>
      <c r="U47" s="84"/>
      <c r="V47" s="165"/>
    </row>
    <row r="48" spans="1:22" x14ac:dyDescent="0.3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84"/>
      <c r="L48" s="312" t="s">
        <v>509</v>
      </c>
      <c r="N48" s="312" t="s">
        <v>823</v>
      </c>
      <c r="O48" s="312" t="s">
        <v>824</v>
      </c>
      <c r="P48" s="312" t="s">
        <v>953</v>
      </c>
      <c r="Q48" s="312" t="s">
        <v>574</v>
      </c>
      <c r="R48" s="312"/>
      <c r="S48" s="312" t="s">
        <v>823</v>
      </c>
      <c r="T48" s="312" t="s">
        <v>953</v>
      </c>
      <c r="U48" s="84"/>
      <c r="V48" s="165"/>
    </row>
    <row r="49" spans="1:22" x14ac:dyDescent="0.3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84"/>
      <c r="L49" s="312"/>
      <c r="N49" s="84"/>
      <c r="O49" s="84"/>
      <c r="P49" s="84"/>
      <c r="Q49" s="84"/>
      <c r="R49" s="84"/>
      <c r="T49" s="84"/>
      <c r="U49" s="84"/>
      <c r="V49" s="165"/>
    </row>
    <row r="50" spans="1:22" x14ac:dyDescent="0.3">
      <c r="A50" s="165"/>
      <c r="B50" s="165"/>
      <c r="C50" s="165"/>
      <c r="D50" s="165"/>
      <c r="E50" s="165"/>
      <c r="F50" s="165"/>
      <c r="G50" s="165"/>
      <c r="H50" s="165"/>
      <c r="I50" s="165"/>
      <c r="J50" s="165"/>
      <c r="K50" s="84"/>
      <c r="L50" s="312">
        <v>1</v>
      </c>
      <c r="N50" s="150" t="e">
        <f>C10</f>
        <v>#N/A</v>
      </c>
      <c r="O50" s="150" t="e">
        <f>C9</f>
        <v>#N/A</v>
      </c>
      <c r="P50" s="150" t="e">
        <f>AS11</f>
        <v>#N/A</v>
      </c>
      <c r="Q50" s="150" t="e">
        <f>C11</f>
        <v>#N/A</v>
      </c>
      <c r="R50" s="84"/>
      <c r="S50" s="192">
        <f>C16</f>
        <v>0</v>
      </c>
      <c r="T50" s="150" t="e">
        <f>AS12</f>
        <v>#N/A</v>
      </c>
      <c r="U50" s="84"/>
      <c r="V50" s="165"/>
    </row>
    <row r="51" spans="1:22" x14ac:dyDescent="0.3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84"/>
      <c r="L51" s="312"/>
      <c r="N51" s="84"/>
      <c r="O51" s="84"/>
      <c r="P51" s="84"/>
      <c r="Q51" s="84"/>
      <c r="R51" s="84"/>
      <c r="T51" s="84"/>
      <c r="U51" s="84"/>
      <c r="V51" s="165"/>
    </row>
    <row r="52" spans="1:22" x14ac:dyDescent="0.3">
      <c r="A52" s="165"/>
      <c r="B52" s="165"/>
      <c r="C52" s="165"/>
      <c r="D52" s="165"/>
      <c r="E52" s="165"/>
      <c r="F52" s="165"/>
      <c r="G52" s="165"/>
      <c r="H52" s="165"/>
      <c r="I52" s="165"/>
      <c r="J52" s="165"/>
      <c r="K52" s="84"/>
      <c r="L52" s="312">
        <v>2</v>
      </c>
      <c r="N52" s="150" t="e">
        <f>D10</f>
        <v>#N/A</v>
      </c>
      <c r="O52" s="150" t="e">
        <f>D9</f>
        <v>#N/A</v>
      </c>
      <c r="P52" s="150" t="e">
        <f>P50</f>
        <v>#N/A</v>
      </c>
      <c r="Q52" s="150" t="e">
        <f>D11</f>
        <v>#N/A</v>
      </c>
      <c r="R52" s="84"/>
      <c r="S52" s="192">
        <f>D16</f>
        <v>0</v>
      </c>
      <c r="T52" s="150" t="e">
        <f>T50</f>
        <v>#N/A</v>
      </c>
      <c r="U52" s="84"/>
      <c r="V52" s="165"/>
    </row>
    <row r="53" spans="1:22" x14ac:dyDescent="0.3">
      <c r="A53" s="165"/>
      <c r="B53" s="165"/>
      <c r="C53" s="165"/>
      <c r="D53" s="165"/>
      <c r="E53" s="165"/>
      <c r="F53" s="165"/>
      <c r="G53" s="165"/>
      <c r="H53" s="165"/>
      <c r="I53" s="165"/>
      <c r="J53" s="165"/>
      <c r="K53" s="84"/>
      <c r="L53" s="84"/>
      <c r="M53" s="312"/>
      <c r="N53" s="84"/>
      <c r="O53" s="84"/>
      <c r="P53" s="84"/>
      <c r="Q53" s="84"/>
      <c r="R53" s="84"/>
      <c r="S53" s="84"/>
      <c r="T53" s="84"/>
      <c r="U53" s="84"/>
      <c r="V53" s="165"/>
    </row>
    <row r="54" spans="1:22" x14ac:dyDescent="0.3">
      <c r="A54" s="165"/>
      <c r="B54" s="165"/>
      <c r="C54" s="165"/>
      <c r="D54" s="165"/>
      <c r="E54" s="165"/>
      <c r="F54" s="165"/>
      <c r="G54" s="165"/>
      <c r="H54" s="165"/>
      <c r="I54" s="165"/>
      <c r="J54" s="165"/>
      <c r="K54" s="84"/>
      <c r="L54" s="84"/>
      <c r="M54" s="312"/>
      <c r="N54" s="84"/>
      <c r="O54" s="150"/>
      <c r="P54" s="84"/>
      <c r="Q54" s="84"/>
      <c r="R54" s="84"/>
      <c r="S54" s="150"/>
      <c r="T54" s="84"/>
      <c r="U54" s="84"/>
      <c r="V54" s="165"/>
    </row>
    <row r="55" spans="1:22" x14ac:dyDescent="0.3">
      <c r="A55" s="165"/>
      <c r="B55" s="165"/>
      <c r="C55" s="165"/>
      <c r="D55" s="165"/>
      <c r="E55" s="165"/>
      <c r="F55" s="165"/>
      <c r="G55" s="165"/>
      <c r="H55" s="165"/>
      <c r="I55" s="165"/>
      <c r="J55" s="165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165"/>
    </row>
    <row r="56" spans="1:22" x14ac:dyDescent="0.3">
      <c r="A56" s="165"/>
      <c r="B56" s="165"/>
      <c r="C56" s="165"/>
      <c r="D56" s="165"/>
      <c r="E56" s="165"/>
      <c r="F56" s="165"/>
      <c r="G56" s="165"/>
      <c r="H56" s="165"/>
      <c r="I56" s="165"/>
      <c r="J56" s="165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165"/>
    </row>
    <row r="57" spans="1:22" x14ac:dyDescent="0.3">
      <c r="A57" s="165"/>
      <c r="B57" s="165"/>
      <c r="C57" s="165"/>
      <c r="D57" s="165"/>
      <c r="E57" s="165"/>
      <c r="F57" s="165"/>
      <c r="G57" s="165"/>
      <c r="H57" s="165"/>
      <c r="I57" s="165"/>
      <c r="J57" s="165"/>
      <c r="K57" s="84"/>
      <c r="L57" s="84"/>
      <c r="M57" s="84"/>
      <c r="N57" s="84"/>
      <c r="O57" s="84"/>
      <c r="P57" s="84"/>
      <c r="Q57" s="84"/>
      <c r="R57" s="85"/>
      <c r="S57" s="150"/>
      <c r="T57" s="84"/>
      <c r="U57" s="84"/>
      <c r="V57" s="165"/>
    </row>
    <row r="58" spans="1:22" x14ac:dyDescent="0.3">
      <c r="A58" s="165"/>
      <c r="B58" s="165"/>
      <c r="C58" s="165"/>
      <c r="D58" s="165"/>
      <c r="E58" s="165"/>
      <c r="F58" s="165"/>
      <c r="G58" s="165"/>
      <c r="H58" s="165"/>
      <c r="I58" s="165"/>
      <c r="J58" s="165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165"/>
    </row>
    <row r="59" spans="1:22" x14ac:dyDescent="0.3">
      <c r="A59" s="165"/>
      <c r="B59" s="165"/>
      <c r="C59" s="165"/>
      <c r="D59" s="165"/>
      <c r="E59" s="165"/>
      <c r="F59" s="165"/>
      <c r="G59" s="165"/>
      <c r="H59" s="165"/>
      <c r="I59" s="165"/>
      <c r="J59" s="165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165"/>
    </row>
    <row r="60" spans="1:22" x14ac:dyDescent="0.3">
      <c r="A60" s="165"/>
      <c r="B60" s="165"/>
      <c r="C60" s="165"/>
      <c r="D60" s="165"/>
      <c r="E60" s="165"/>
      <c r="F60" s="165"/>
      <c r="G60" s="165"/>
      <c r="H60" s="165"/>
      <c r="I60" s="165"/>
      <c r="J60" s="165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165"/>
    </row>
    <row r="61" spans="1:22" x14ac:dyDescent="0.3">
      <c r="A61" s="165"/>
      <c r="B61" s="165"/>
      <c r="C61" s="165"/>
      <c r="D61" s="165"/>
      <c r="E61" s="165"/>
      <c r="F61" s="165"/>
      <c r="G61" s="165"/>
      <c r="H61" s="165"/>
      <c r="I61" s="165"/>
      <c r="J61" s="165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165"/>
    </row>
    <row r="62" spans="1:22" x14ac:dyDescent="0.3">
      <c r="A62" s="165"/>
      <c r="B62" s="165"/>
      <c r="C62" s="165"/>
      <c r="D62" s="165"/>
      <c r="E62" s="165"/>
      <c r="F62" s="165"/>
      <c r="G62" s="165"/>
      <c r="H62" s="165"/>
      <c r="I62" s="165"/>
      <c r="J62" s="165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165"/>
    </row>
    <row r="63" spans="1:22" x14ac:dyDescent="0.3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165"/>
    </row>
    <row r="64" spans="1:22" x14ac:dyDescent="0.3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165"/>
    </row>
    <row r="65" spans="1:22" x14ac:dyDescent="0.3">
      <c r="A65" s="165"/>
      <c r="B65" s="165"/>
      <c r="C65" s="165"/>
      <c r="D65" s="165"/>
      <c r="E65" s="165"/>
      <c r="F65" s="165"/>
      <c r="G65" s="165"/>
      <c r="H65" s="165"/>
      <c r="I65" s="165"/>
      <c r="J65" s="165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165"/>
    </row>
    <row r="66" spans="1:22" x14ac:dyDescent="0.3">
      <c r="A66" s="165"/>
      <c r="B66" s="165"/>
      <c r="C66" s="165"/>
      <c r="D66" s="165"/>
      <c r="E66" s="165"/>
      <c r="F66" s="165"/>
      <c r="G66" s="165"/>
      <c r="H66" s="165"/>
      <c r="I66" s="165"/>
      <c r="J66" s="165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165"/>
    </row>
    <row r="67" spans="1:22" x14ac:dyDescent="0.3">
      <c r="A67" s="165"/>
      <c r="B67" s="165"/>
      <c r="C67" s="165"/>
      <c r="D67" s="165"/>
      <c r="E67" s="165"/>
      <c r="F67" s="165"/>
      <c r="G67" s="165"/>
      <c r="H67" s="165"/>
      <c r="I67" s="165"/>
      <c r="J67" s="165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165"/>
    </row>
    <row r="68" spans="1:22" x14ac:dyDescent="0.3">
      <c r="A68" s="165"/>
      <c r="B68" s="165"/>
      <c r="C68" s="165"/>
      <c r="D68" s="165"/>
      <c r="E68" s="165"/>
      <c r="F68" s="165"/>
      <c r="G68" s="165"/>
      <c r="H68" s="165"/>
      <c r="I68" s="165"/>
      <c r="J68" s="165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165"/>
    </row>
    <row r="69" spans="1:22" x14ac:dyDescent="0.3">
      <c r="A69" s="165"/>
      <c r="B69" s="165"/>
      <c r="C69" s="165"/>
      <c r="D69" s="165"/>
      <c r="E69" s="165"/>
      <c r="F69" s="165"/>
      <c r="G69" s="165"/>
      <c r="H69" s="165"/>
      <c r="I69" s="165"/>
      <c r="J69" s="165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165"/>
    </row>
    <row r="70" spans="1:22" x14ac:dyDescent="0.3">
      <c r="A70" s="165"/>
      <c r="B70" s="165"/>
      <c r="C70" s="165"/>
      <c r="D70" s="165"/>
      <c r="E70" s="165"/>
      <c r="F70" s="165"/>
      <c r="G70" s="165"/>
      <c r="H70" s="165"/>
      <c r="I70" s="165"/>
      <c r="J70" s="165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165"/>
    </row>
    <row r="71" spans="1:22" x14ac:dyDescent="0.3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165"/>
    </row>
    <row r="72" spans="1:22" x14ac:dyDescent="0.3">
      <c r="A72" s="165"/>
      <c r="B72" s="165"/>
      <c r="C72" s="165"/>
      <c r="D72" s="165"/>
      <c r="E72" s="165"/>
      <c r="F72" s="165"/>
      <c r="G72" s="165"/>
      <c r="H72" s="165"/>
      <c r="I72" s="165"/>
      <c r="J72" s="165"/>
      <c r="K72" s="84"/>
      <c r="L72" s="84"/>
      <c r="M72" s="84"/>
      <c r="N72" s="84"/>
      <c r="O72" s="84"/>
      <c r="P72" s="312" t="s">
        <v>541</v>
      </c>
      <c r="Q72" s="84"/>
      <c r="R72" s="84"/>
      <c r="S72" s="84"/>
      <c r="T72" s="84"/>
      <c r="U72" s="84"/>
      <c r="V72" s="165"/>
    </row>
    <row r="73" spans="1:22" x14ac:dyDescent="0.3">
      <c r="A73" s="165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</row>
  </sheetData>
  <sheetProtection sheet="1" selectLockedCells="1"/>
  <mergeCells count="4">
    <mergeCell ref="AS3:AU3"/>
    <mergeCell ref="N46:Q47"/>
    <mergeCell ref="S46:T47"/>
    <mergeCell ref="A2:B2"/>
  </mergeCells>
  <conditionalFormatting sqref="A2:B2">
    <cfRule type="containsText" dxfId="15" priority="1" operator="containsText" text="Past">
      <formula>NOT(ISERROR(SEARCH("Past",A2)))</formula>
    </cfRule>
  </conditionalFormatting>
  <conditionalFormatting sqref="D20:D21">
    <cfRule type="cellIs" dxfId="14" priority="6" operator="equal">
      <formula>"Fail"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0</xdr:col>
                    <xdr:colOff>259080</xdr:colOff>
                    <xdr:row>2</xdr:row>
                    <xdr:rowOff>0</xdr:rowOff>
                  </from>
                  <to>
                    <xdr:col>1</xdr:col>
                    <xdr:colOff>358140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4</xdr:col>
                    <xdr:colOff>7620</xdr:colOff>
                    <xdr:row>5</xdr:row>
                    <xdr:rowOff>76200</xdr:rowOff>
                  </from>
                  <to>
                    <xdr:col>5</xdr:col>
                    <xdr:colOff>30480</xdr:colOff>
                    <xdr:row>6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6C4E-5C73-4335-B52D-5B6F0BC765A5}">
  <sheetPr>
    <tabColor theme="5" tint="0.39997558519241921"/>
  </sheetPr>
  <dimension ref="A1:AY983"/>
  <sheetViews>
    <sheetView workbookViewId="0">
      <selection activeCell="C1" sqref="C1"/>
    </sheetView>
  </sheetViews>
  <sheetFormatPr defaultRowHeight="14.4" x14ac:dyDescent="0.3"/>
  <cols>
    <col min="1" max="1" width="8.88671875" style="166"/>
    <col min="2" max="3" width="9.109375" style="166" customWidth="1"/>
    <col min="4" max="5" width="8.88671875" style="166"/>
    <col min="6" max="6" width="9.109375" style="166" customWidth="1"/>
    <col min="7" max="7" width="8.88671875" style="166"/>
    <col min="8" max="8" width="10.109375" style="166" customWidth="1"/>
    <col min="9" max="9" width="10.33203125" style="166" customWidth="1"/>
    <col min="10" max="10" width="10.33203125" style="166" bestFit="1" customWidth="1"/>
    <col min="11" max="20" width="8.88671875" style="166"/>
    <col min="21" max="21" width="9.6640625" style="166" bestFit="1" customWidth="1"/>
    <col min="22" max="24" width="8.88671875" style="166"/>
    <col min="25" max="25" width="10.109375" style="166" customWidth="1"/>
    <col min="26" max="26" width="10.6640625" style="166" customWidth="1"/>
    <col min="27" max="27" width="12.109375" style="166" customWidth="1"/>
    <col min="28" max="28" width="3.6640625" style="166" customWidth="1"/>
    <col min="29" max="29" width="8.88671875" style="166"/>
    <col min="30" max="32" width="8.88671875" style="166" customWidth="1"/>
    <col min="33" max="34" width="8.88671875" style="166"/>
    <col min="35" max="35" width="8.88671875" style="166" customWidth="1"/>
    <col min="36" max="36" width="8.88671875" style="166"/>
    <col min="37" max="37" width="8.88671875" style="166" customWidth="1"/>
    <col min="38" max="38" width="3.6640625" style="166" customWidth="1"/>
    <col min="39" max="39" width="10.33203125" style="166" bestFit="1" customWidth="1"/>
    <col min="40" max="45" width="8.88671875" style="166"/>
    <col min="46" max="46" width="9.5546875" style="166" customWidth="1"/>
    <col min="47" max="47" width="9.33203125" style="166" customWidth="1"/>
    <col min="48" max="16384" width="8.88671875" style="166"/>
  </cols>
  <sheetData>
    <row r="1" spans="1:51" x14ac:dyDescent="0.3">
      <c r="A1" s="165"/>
      <c r="B1" s="194" t="s">
        <v>606</v>
      </c>
      <c r="C1" s="168"/>
      <c r="D1" s="194" t="s">
        <v>607</v>
      </c>
      <c r="E1" s="169"/>
      <c r="F1" s="165"/>
      <c r="G1" s="165" t="s">
        <v>626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70"/>
      <c r="T1" s="165"/>
      <c r="U1" s="167"/>
      <c r="V1" s="165"/>
      <c r="W1" s="165"/>
    </row>
    <row r="2" spans="1:51" ht="15" thickBot="1" x14ac:dyDescent="0.35">
      <c r="A2" s="165"/>
      <c r="B2" s="165"/>
      <c r="C2" s="167" t="s">
        <v>513</v>
      </c>
      <c r="D2" s="167" t="s">
        <v>514</v>
      </c>
      <c r="E2" s="167" t="s">
        <v>515</v>
      </c>
      <c r="F2" s="165"/>
      <c r="G2" s="165" t="s">
        <v>1166</v>
      </c>
      <c r="H2" s="165"/>
      <c r="I2" s="579" t="s">
        <v>1165</v>
      </c>
      <c r="J2" s="579"/>
      <c r="K2" s="165"/>
      <c r="L2" s="165"/>
      <c r="M2" s="165"/>
      <c r="N2" s="165"/>
      <c r="O2" s="165"/>
      <c r="P2" s="165"/>
      <c r="Q2" s="165"/>
      <c r="R2" s="165"/>
      <c r="S2" s="165"/>
      <c r="T2" s="167"/>
      <c r="U2" s="167"/>
      <c r="V2" s="167"/>
      <c r="W2" s="165"/>
    </row>
    <row r="3" spans="1:51" x14ac:dyDescent="0.3">
      <c r="A3" s="194" t="s">
        <v>627</v>
      </c>
      <c r="B3" s="165">
        <v>1</v>
      </c>
      <c r="C3" s="197"/>
      <c r="D3" s="198"/>
      <c r="E3" s="199"/>
      <c r="F3" s="533">
        <v>1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AQ3" s="112"/>
      <c r="AR3" s="112"/>
      <c r="AS3" s="565" t="s">
        <v>551</v>
      </c>
      <c r="AT3" s="566"/>
      <c r="AU3" s="567"/>
    </row>
    <row r="4" spans="1:51" x14ac:dyDescent="0.3">
      <c r="A4" s="201">
        <f>IF(AU11=TRUE,ROUND(G66/25.4,5),G66)</f>
        <v>0</v>
      </c>
      <c r="B4" s="165">
        <v>2</v>
      </c>
      <c r="C4" s="202"/>
      <c r="D4" s="17"/>
      <c r="E4" s="203"/>
      <c r="F4" s="534">
        <v>2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AQ4" s="137"/>
      <c r="AR4" s="140" t="s">
        <v>547</v>
      </c>
      <c r="AS4" s="132">
        <f>Info!B1</f>
        <v>0</v>
      </c>
      <c r="AT4" s="133"/>
      <c r="AU4" s="134"/>
    </row>
    <row r="5" spans="1:51" x14ac:dyDescent="0.3">
      <c r="A5" s="204" t="e">
        <f>IF(A4&gt;D15,"Fail","Pass")</f>
        <v>#N/A</v>
      </c>
      <c r="B5" s="165">
        <v>3</v>
      </c>
      <c r="C5" s="202"/>
      <c r="D5" s="17"/>
      <c r="E5" s="203"/>
      <c r="F5" s="537">
        <v>3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AQ5" s="137"/>
      <c r="AR5" s="140" t="s">
        <v>495</v>
      </c>
      <c r="AS5" s="132">
        <f>Info!B2</f>
        <v>0</v>
      </c>
      <c r="AT5" s="133"/>
      <c r="AU5" s="134"/>
    </row>
    <row r="6" spans="1:51" x14ac:dyDescent="0.3">
      <c r="A6" s="165"/>
      <c r="B6" s="165">
        <v>4</v>
      </c>
      <c r="C6" s="202"/>
      <c r="D6" s="17"/>
      <c r="E6" s="203"/>
      <c r="F6" s="535">
        <v>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AQ6" s="137"/>
      <c r="AR6" s="140" t="s">
        <v>496</v>
      </c>
      <c r="AS6" s="132" t="e">
        <f>Info!D14</f>
        <v>#N/A</v>
      </c>
      <c r="AT6" s="133"/>
      <c r="AU6" s="134"/>
    </row>
    <row r="7" spans="1:51" ht="15" thickBot="1" x14ac:dyDescent="0.35">
      <c r="A7" s="165"/>
      <c r="B7" s="165">
        <v>5</v>
      </c>
      <c r="C7" s="205"/>
      <c r="D7" s="206"/>
      <c r="E7" s="207"/>
      <c r="F7" s="536">
        <v>5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AQ7" s="137"/>
      <c r="AR7" s="140" t="s">
        <v>498</v>
      </c>
      <c r="AS7" s="135">
        <f>Info!B8</f>
        <v>0</v>
      </c>
      <c r="AT7" s="133"/>
      <c r="AU7" s="134"/>
    </row>
    <row r="8" spans="1:51" x14ac:dyDescent="0.3">
      <c r="A8" s="194" t="s">
        <v>628</v>
      </c>
      <c r="B8" s="165">
        <v>1</v>
      </c>
      <c r="C8" s="197"/>
      <c r="D8" s="198"/>
      <c r="E8" s="199"/>
      <c r="F8" s="533">
        <v>1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AQ8" s="137"/>
      <c r="AR8" s="140" t="s">
        <v>497</v>
      </c>
      <c r="AS8" s="136">
        <f>Info!B5</f>
        <v>0</v>
      </c>
      <c r="AT8" s="133"/>
      <c r="AU8" s="134"/>
    </row>
    <row r="9" spans="1:51" x14ac:dyDescent="0.3">
      <c r="A9" s="201">
        <f>IF(AU11=TRUE,ROUND(X66/25.4,5),X66)</f>
        <v>0</v>
      </c>
      <c r="B9" s="165">
        <v>2</v>
      </c>
      <c r="C9" s="202"/>
      <c r="D9" s="17"/>
      <c r="E9" s="203"/>
      <c r="F9" s="534">
        <v>2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7"/>
      <c r="S9" s="167"/>
      <c r="T9" s="167"/>
      <c r="U9" s="167"/>
      <c r="V9" s="167"/>
      <c r="W9" s="167"/>
      <c r="Y9" s="196"/>
      <c r="AQ9" s="137"/>
      <c r="AR9" s="140" t="s">
        <v>549</v>
      </c>
      <c r="AS9" s="132">
        <f>Info!B6</f>
        <v>0</v>
      </c>
      <c r="AT9" s="133"/>
      <c r="AU9" s="134"/>
    </row>
    <row r="10" spans="1:51" x14ac:dyDescent="0.3">
      <c r="A10" s="204" t="e">
        <f>IF(A9&gt;D15,"Fail","Pass")</f>
        <v>#N/A</v>
      </c>
      <c r="B10" s="165">
        <v>3</v>
      </c>
      <c r="C10" s="202"/>
      <c r="D10" s="17"/>
      <c r="E10" s="203"/>
      <c r="F10" s="537">
        <v>3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AQ10" s="137"/>
      <c r="AR10" s="140" t="s">
        <v>552</v>
      </c>
      <c r="AS10" s="164">
        <f>Switches!BJ6</f>
        <v>1</v>
      </c>
      <c r="AT10" s="138" t="s">
        <v>548</v>
      </c>
      <c r="AU10" s="323">
        <f>Switches!BI8</f>
        <v>1</v>
      </c>
    </row>
    <row r="11" spans="1:51" x14ac:dyDescent="0.3">
      <c r="A11" s="165"/>
      <c r="B11" s="165">
        <v>4</v>
      </c>
      <c r="C11" s="202"/>
      <c r="D11" s="17"/>
      <c r="E11" s="203"/>
      <c r="F11" s="535">
        <v>4</v>
      </c>
      <c r="G11" s="200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AQ11" s="137"/>
      <c r="AR11" s="140" t="s">
        <v>521</v>
      </c>
      <c r="AS11" s="132" t="e">
        <f>Switches!M4</f>
        <v>#N/A</v>
      </c>
      <c r="AT11" s="181" t="s">
        <v>557</v>
      </c>
      <c r="AU11" s="283" t="b">
        <f>Switches!Y7</f>
        <v>0</v>
      </c>
    </row>
    <row r="12" spans="1:51" ht="15" thickBot="1" x14ac:dyDescent="0.35">
      <c r="A12" s="165"/>
      <c r="B12" s="165">
        <v>5</v>
      </c>
      <c r="C12" s="208"/>
      <c r="D12" s="209"/>
      <c r="E12" s="210"/>
      <c r="F12" s="536">
        <v>5</v>
      </c>
      <c r="G12" s="200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AQ12" s="178"/>
      <c r="AR12" s="179" t="s">
        <v>550</v>
      </c>
      <c r="AS12" s="180">
        <f>Switches!AE2</f>
        <v>1</v>
      </c>
      <c r="AT12" s="285" t="str">
        <f>IF(AS12=1,Switches!AF2,IF(AS12=2,Switches!AF3,"Error"))</f>
        <v>Min Circumscribed</v>
      </c>
      <c r="AU12" s="284"/>
    </row>
    <row r="13" spans="1:51" x14ac:dyDescent="0.3">
      <c r="A13" s="165"/>
      <c r="B13" s="165"/>
      <c r="C13" s="583" t="str">
        <f>AT12</f>
        <v>Min Circumscribed</v>
      </c>
      <c r="D13" s="583"/>
      <c r="E13" s="167"/>
      <c r="F13" s="167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7"/>
      <c r="U13" s="167"/>
      <c r="V13" s="167"/>
      <c r="W13" s="167"/>
      <c r="AQ13" s="3" t="s">
        <v>29</v>
      </c>
      <c r="AR13" s="3" t="s">
        <v>21</v>
      </c>
      <c r="AS13" s="3" t="s">
        <v>30</v>
      </c>
      <c r="AT13" s="3" t="s">
        <v>23</v>
      </c>
      <c r="AU13" s="3" t="s">
        <v>24</v>
      </c>
      <c r="AV13" s="3" t="s">
        <v>25</v>
      </c>
      <c r="AW13" s="3" t="s">
        <v>26</v>
      </c>
      <c r="AX13" s="3" t="s">
        <v>27</v>
      </c>
      <c r="AY13" s="4" t="s">
        <v>31</v>
      </c>
    </row>
    <row r="14" spans="1:51" ht="15.6" x14ac:dyDescent="0.35">
      <c r="A14" s="579" t="str">
        <f>IF(Standards!L11=TRUE,"Past Due!","Standard")</f>
        <v>Standard</v>
      </c>
      <c r="B14" s="580"/>
      <c r="C14" s="171" t="s">
        <v>629</v>
      </c>
      <c r="D14" s="175">
        <f>IF(A9=0,A4,O63)</f>
        <v>0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AQ14" s="3" t="s">
        <v>35</v>
      </c>
      <c r="AR14" s="184" t="e">
        <f>VLOOKUP(Standards!K11,Standards!J2:S6,3)</f>
        <v>#N/A</v>
      </c>
      <c r="AS14" s="184" t="e">
        <f>VLOOKUP(Standards!K11,Standards!J2:S6,4)</f>
        <v>#N/A</v>
      </c>
      <c r="AT14" s="185" t="e">
        <f>VLOOKUP(Standards!K11,Standards!J2:S6,5)</f>
        <v>#N/A</v>
      </c>
      <c r="AU14" s="185" t="e">
        <f>VLOOKUP(Standards!K11,Standards!J2:S6,6)</f>
        <v>#N/A</v>
      </c>
      <c r="AV14" s="184" t="e">
        <f>VLOOKUP(Standards!K11,Standards!J2:S6,7)</f>
        <v>#N/A</v>
      </c>
      <c r="AW14" s="184" t="e">
        <f>VLOOKUP(Standards!K11,Standards!J2:S6,8)</f>
        <v>#N/A</v>
      </c>
      <c r="AX14" s="184" t="e">
        <f>VLOOKUP(Standards!K11,Standards!J2:S6,9)</f>
        <v>#N/A</v>
      </c>
      <c r="AY14" s="184" t="e">
        <f>VLOOKUP(Standards!K11,Standards!J2:S6,10)</f>
        <v>#N/A</v>
      </c>
    </row>
    <row r="15" spans="1:51" x14ac:dyDescent="0.3">
      <c r="A15" s="165"/>
      <c r="B15" s="170"/>
      <c r="C15" s="171" t="s">
        <v>617</v>
      </c>
      <c r="D15" s="172" t="e">
        <f>AS11</f>
        <v>#N/A</v>
      </c>
      <c r="E15" s="581"/>
      <c r="F15" s="579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70"/>
      <c r="T15" s="532"/>
      <c r="U15" s="532"/>
      <c r="V15" s="532"/>
      <c r="W15" s="532"/>
    </row>
    <row r="16" spans="1:51" x14ac:dyDescent="0.3">
      <c r="A16" s="165"/>
      <c r="B16" s="165"/>
      <c r="C16" s="171" t="s">
        <v>618</v>
      </c>
      <c r="D16" s="212" t="e">
        <f>D14/D15</f>
        <v>#N/A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</row>
    <row r="17" spans="1:39" x14ac:dyDescent="0.3">
      <c r="A17" s="165"/>
      <c r="B17" s="165"/>
      <c r="C17" s="213"/>
      <c r="D17" s="213"/>
      <c r="E17" s="213"/>
      <c r="F17" s="165"/>
      <c r="G17" s="165"/>
      <c r="H17" s="165"/>
      <c r="I17" s="165"/>
      <c r="J17" s="453"/>
      <c r="K17" s="213"/>
      <c r="L17" s="213"/>
      <c r="M17" s="165"/>
      <c r="N17" s="452" t="s">
        <v>937</v>
      </c>
      <c r="O17" s="452"/>
      <c r="P17" s="165"/>
      <c r="Q17" s="165"/>
      <c r="R17" s="165"/>
      <c r="S17" s="165"/>
      <c r="T17" s="165"/>
      <c r="U17" s="452"/>
      <c r="V17" s="165"/>
      <c r="W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</row>
    <row r="18" spans="1:39" x14ac:dyDescent="0.3">
      <c r="A18" s="165"/>
      <c r="B18" s="165"/>
      <c r="C18" s="453" t="s">
        <v>938</v>
      </c>
      <c r="D18" s="213"/>
      <c r="E18" s="213"/>
      <c r="F18" s="165"/>
      <c r="G18" s="165"/>
      <c r="H18" s="165"/>
      <c r="I18" s="165"/>
      <c r="J18" s="213"/>
      <c r="K18" s="213"/>
      <c r="L18" s="213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AA18" s="165"/>
      <c r="AB18" s="84" t="str">
        <f>"Report No. "&amp;AS4</f>
        <v>Report No. 0</v>
      </c>
      <c r="AC18" s="84"/>
      <c r="AD18" s="84"/>
      <c r="AE18" s="84"/>
      <c r="AF18" s="84"/>
      <c r="AG18" s="84"/>
      <c r="AH18" s="84"/>
      <c r="AI18" s="84"/>
      <c r="AJ18" s="84"/>
      <c r="AK18" s="84"/>
      <c r="AL18" s="85" t="str">
        <f>"Page "&amp;AS10&amp;" of "&amp;AU10</f>
        <v>Page 1 of 1</v>
      </c>
      <c r="AM18" s="165"/>
    </row>
    <row r="19" spans="1:39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213"/>
      <c r="K19" s="213"/>
      <c r="L19" s="213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AA19" s="165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165"/>
    </row>
    <row r="20" spans="1:39" ht="27.6" x14ac:dyDescent="0.45">
      <c r="A20" s="165"/>
      <c r="B20" s="165"/>
      <c r="C20" s="165"/>
      <c r="D20" s="165"/>
      <c r="E20" s="165"/>
      <c r="F20" s="165"/>
      <c r="G20" s="165"/>
      <c r="H20" s="165"/>
      <c r="I20" s="165"/>
      <c r="J20" s="213"/>
      <c r="K20" s="213"/>
      <c r="L20" s="213"/>
      <c r="M20" s="213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AA20" s="165"/>
      <c r="AB20" s="84"/>
      <c r="AC20" s="84"/>
      <c r="AD20" s="84"/>
      <c r="AE20" s="84"/>
      <c r="AF20" s="84"/>
      <c r="AG20" s="87" t="s">
        <v>492</v>
      </c>
      <c r="AH20" s="84"/>
      <c r="AI20" s="84"/>
      <c r="AJ20" s="84"/>
      <c r="AK20" s="84"/>
      <c r="AL20" s="84"/>
      <c r="AM20" s="165"/>
    </row>
    <row r="21" spans="1:39" ht="17.399999999999999" x14ac:dyDescent="0.3">
      <c r="A21" s="165"/>
      <c r="B21" s="165"/>
      <c r="C21" s="165"/>
      <c r="D21" s="165"/>
      <c r="E21" s="165"/>
      <c r="F21" s="165"/>
      <c r="G21" s="165"/>
      <c r="H21" s="165"/>
      <c r="I21" s="165"/>
      <c r="J21" s="213"/>
      <c r="K21" s="213"/>
      <c r="L21" s="213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AA21" s="165"/>
      <c r="AB21" s="84"/>
      <c r="AC21" s="84"/>
      <c r="AD21" s="84"/>
      <c r="AE21" s="84"/>
      <c r="AF21" s="84"/>
      <c r="AG21" s="93" t="s">
        <v>493</v>
      </c>
      <c r="AH21" s="84"/>
      <c r="AI21" s="84"/>
      <c r="AJ21" s="84"/>
      <c r="AK21" s="84"/>
      <c r="AL21" s="84"/>
      <c r="AM21" s="165"/>
    </row>
    <row r="22" spans="1:39" ht="17.399999999999999" x14ac:dyDescent="0.3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213"/>
      <c r="L22" s="213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AA22" s="165"/>
      <c r="AB22" s="84"/>
      <c r="AC22" s="84"/>
      <c r="AD22" s="84"/>
      <c r="AE22" s="84"/>
      <c r="AF22" s="84"/>
      <c r="AG22" s="93" t="s">
        <v>494</v>
      </c>
      <c r="AH22" s="84"/>
      <c r="AI22" s="84"/>
      <c r="AJ22" s="84"/>
      <c r="AK22" s="84"/>
      <c r="AL22" s="84"/>
      <c r="AM22" s="165"/>
    </row>
    <row r="23" spans="1:39" x14ac:dyDescent="0.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AA23" s="165"/>
      <c r="AB23" s="84"/>
      <c r="AC23" s="84"/>
      <c r="AD23" s="84"/>
      <c r="AE23" s="84"/>
      <c r="AF23" s="84"/>
      <c r="AG23" s="312"/>
      <c r="AH23" s="84"/>
      <c r="AI23" s="84"/>
      <c r="AJ23" s="84"/>
      <c r="AK23" s="84"/>
      <c r="AL23" s="84"/>
      <c r="AM23" s="165"/>
    </row>
    <row r="24" spans="1:39" ht="24.6" x14ac:dyDescent="0.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AA24" s="165"/>
      <c r="AB24" s="84"/>
      <c r="AC24" s="84"/>
      <c r="AD24" s="84"/>
      <c r="AE24" s="84"/>
      <c r="AF24" s="84"/>
      <c r="AG24" s="321" t="s">
        <v>942</v>
      </c>
      <c r="AH24" s="84"/>
      <c r="AI24" s="84"/>
      <c r="AJ24" s="84"/>
      <c r="AK24" s="84"/>
      <c r="AL24" s="84"/>
      <c r="AM24" s="165"/>
    </row>
    <row r="25" spans="1:39" x14ac:dyDescent="0.3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AA25" s="165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165"/>
    </row>
    <row r="26" spans="1:39" x14ac:dyDescent="0.3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AA26" s="165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165"/>
    </row>
    <row r="27" spans="1:39" x14ac:dyDescent="0.3">
      <c r="AA27" s="165"/>
      <c r="AB27" s="84"/>
      <c r="AC27" s="85" t="s">
        <v>495</v>
      </c>
      <c r="AD27" s="84">
        <f>AS5</f>
        <v>0</v>
      </c>
      <c r="AE27" s="84"/>
      <c r="AF27" s="84"/>
      <c r="AG27" s="84"/>
      <c r="AH27" s="84"/>
      <c r="AI27" s="84"/>
      <c r="AJ27" s="84"/>
      <c r="AK27" s="84"/>
      <c r="AL27" s="84"/>
      <c r="AM27" s="165"/>
    </row>
    <row r="28" spans="1:39" x14ac:dyDescent="0.3">
      <c r="AA28" s="165"/>
      <c r="AB28" s="84"/>
      <c r="AC28" s="85" t="s">
        <v>496</v>
      </c>
      <c r="AD28" s="84" t="e">
        <f t="shared" ref="AD28:AD29" si="0">AS6</f>
        <v>#N/A</v>
      </c>
      <c r="AE28" s="84"/>
      <c r="AF28" s="84"/>
      <c r="AG28" s="84"/>
      <c r="AH28" s="84"/>
      <c r="AI28" s="84"/>
      <c r="AJ28" s="85" t="s">
        <v>497</v>
      </c>
      <c r="AK28" s="551">
        <f>AS8</f>
        <v>0</v>
      </c>
      <c r="AL28" s="84"/>
      <c r="AM28" s="165"/>
    </row>
    <row r="29" spans="1:39" x14ac:dyDescent="0.3">
      <c r="AA29" s="165"/>
      <c r="AB29" s="84"/>
      <c r="AC29" s="85" t="s">
        <v>498</v>
      </c>
      <c r="AD29" s="84">
        <f t="shared" si="0"/>
        <v>0</v>
      </c>
      <c r="AE29" s="84"/>
      <c r="AF29" s="84"/>
      <c r="AG29" s="84"/>
      <c r="AH29" s="84"/>
      <c r="AI29" s="84"/>
      <c r="AJ29" s="85" t="s">
        <v>499</v>
      </c>
      <c r="AK29" s="84">
        <f>AS9</f>
        <v>0</v>
      </c>
      <c r="AL29" s="84"/>
      <c r="AM29" s="165"/>
    </row>
    <row r="30" spans="1:39" x14ac:dyDescent="0.3">
      <c r="AA30" s="165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165"/>
    </row>
    <row r="31" spans="1:39" x14ac:dyDescent="0.3">
      <c r="AA31" s="165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165"/>
    </row>
    <row r="32" spans="1:39" x14ac:dyDescent="0.3">
      <c r="AA32" s="165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165"/>
    </row>
    <row r="33" spans="27:39" x14ac:dyDescent="0.3">
      <c r="AA33" s="165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165"/>
    </row>
    <row r="34" spans="27:39" x14ac:dyDescent="0.3">
      <c r="AA34" s="165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165"/>
    </row>
    <row r="35" spans="27:39" x14ac:dyDescent="0.3">
      <c r="AA35" s="165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165"/>
    </row>
    <row r="36" spans="27:39" x14ac:dyDescent="0.3">
      <c r="AA36" s="165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165"/>
    </row>
    <row r="37" spans="27:39" x14ac:dyDescent="0.3">
      <c r="AA37" s="165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165"/>
    </row>
    <row r="38" spans="27:39" x14ac:dyDescent="0.3">
      <c r="AA38" s="165"/>
      <c r="AB38" s="84"/>
      <c r="AC38" s="84"/>
      <c r="AD38" s="312"/>
      <c r="AE38" s="84"/>
      <c r="AF38" s="312"/>
      <c r="AG38" s="84"/>
      <c r="AH38" s="312"/>
      <c r="AI38" s="84"/>
      <c r="AJ38" s="312"/>
      <c r="AK38" s="84"/>
      <c r="AL38" s="84"/>
      <c r="AM38" s="165"/>
    </row>
    <row r="39" spans="27:39" x14ac:dyDescent="0.3">
      <c r="AA39" s="165"/>
      <c r="AB39" s="84"/>
      <c r="AC39" s="84"/>
      <c r="AD39" s="569" t="s">
        <v>609</v>
      </c>
      <c r="AE39" s="569"/>
      <c r="AF39" s="569"/>
      <c r="AG39" s="84"/>
      <c r="AH39" s="84"/>
      <c r="AI39" s="569" t="s">
        <v>610</v>
      </c>
      <c r="AJ39" s="569"/>
      <c r="AK39" s="569"/>
      <c r="AL39" s="84"/>
      <c r="AM39" s="165"/>
    </row>
    <row r="40" spans="27:39" x14ac:dyDescent="0.3">
      <c r="AA40" s="165"/>
      <c r="AB40" s="84"/>
      <c r="AC40" s="84"/>
      <c r="AD40" s="312"/>
      <c r="AE40" s="84"/>
      <c r="AF40" s="150"/>
      <c r="AG40" s="84"/>
      <c r="AH40" s="84"/>
      <c r="AI40" s="84"/>
      <c r="AJ40" s="150"/>
      <c r="AK40" s="84"/>
      <c r="AL40" s="84"/>
      <c r="AM40" s="165"/>
    </row>
    <row r="41" spans="27:39" x14ac:dyDescent="0.3">
      <c r="AA41" s="165"/>
      <c r="AB41" s="84"/>
      <c r="AC41" s="84"/>
      <c r="AD41" s="312" t="s">
        <v>513</v>
      </c>
      <c r="AE41" s="312" t="s">
        <v>514</v>
      </c>
      <c r="AF41" s="312" t="s">
        <v>515</v>
      </c>
      <c r="AG41" s="312"/>
      <c r="AH41" s="84"/>
      <c r="AI41" s="312" t="s">
        <v>513</v>
      </c>
      <c r="AJ41" s="312" t="s">
        <v>514</v>
      </c>
      <c r="AK41" s="312" t="s">
        <v>515</v>
      </c>
      <c r="AL41" s="84"/>
      <c r="AM41" s="165"/>
    </row>
    <row r="42" spans="27:39" x14ac:dyDescent="0.3">
      <c r="AA42" s="165"/>
      <c r="AB42" s="84"/>
      <c r="AC42" s="84">
        <v>1</v>
      </c>
      <c r="AD42" s="454">
        <f>IF($AU$11=FALSE,C3,ROUND(C3/25.4,5))</f>
        <v>0</v>
      </c>
      <c r="AE42" s="454">
        <f t="shared" ref="AE42:AF42" si="1">IF($AU$11=FALSE,D3,ROUND(D3/25.4,5))</f>
        <v>0</v>
      </c>
      <c r="AF42" s="454">
        <f t="shared" si="1"/>
        <v>0</v>
      </c>
      <c r="AG42" s="84"/>
      <c r="AH42" s="84">
        <v>1</v>
      </c>
      <c r="AI42" s="454">
        <f>IF($AU$11=FALSE,C8,ROUND(C8/25.4,5))</f>
        <v>0</v>
      </c>
      <c r="AJ42" s="454">
        <f t="shared" ref="AJ42:AK42" si="2">IF($AU$11=FALSE,D8,ROUND(D8/25.4,5))</f>
        <v>0</v>
      </c>
      <c r="AK42" s="454">
        <f t="shared" si="2"/>
        <v>0</v>
      </c>
      <c r="AL42" s="84"/>
      <c r="AM42" s="165"/>
    </row>
    <row r="43" spans="27:39" x14ac:dyDescent="0.3">
      <c r="AA43" s="165"/>
      <c r="AB43" s="84"/>
      <c r="AC43" s="84">
        <v>2</v>
      </c>
      <c r="AD43" s="454">
        <f t="shared" ref="AD43:AD46" si="3">IF($AU$11=FALSE,C4,ROUND(C4/25.4,5))</f>
        <v>0</v>
      </c>
      <c r="AE43" s="454">
        <f t="shared" ref="AE43:AE46" si="4">IF($AU$11=FALSE,D4,ROUND(D4/25.4,5))</f>
        <v>0</v>
      </c>
      <c r="AF43" s="454">
        <f t="shared" ref="AF43:AF46" si="5">IF($AU$11=FALSE,E4,ROUND(E4/25.4,5))</f>
        <v>0</v>
      </c>
      <c r="AG43" s="84"/>
      <c r="AH43" s="84">
        <v>2</v>
      </c>
      <c r="AI43" s="454">
        <f t="shared" ref="AI43:AI46" si="6">IF($AU$11=FALSE,C9,ROUND(C9/25.4,5))</f>
        <v>0</v>
      </c>
      <c r="AJ43" s="454">
        <f t="shared" ref="AJ43:AJ46" si="7">IF($AU$11=FALSE,D9,ROUND(D9/25.4,5))</f>
        <v>0</v>
      </c>
      <c r="AK43" s="454">
        <f t="shared" ref="AK43:AK46" si="8">IF($AU$11=FALSE,E9,ROUND(E9/25.4,5))</f>
        <v>0</v>
      </c>
      <c r="AL43" s="84"/>
      <c r="AM43" s="165"/>
    </row>
    <row r="44" spans="27:39" x14ac:dyDescent="0.3">
      <c r="AA44" s="165"/>
      <c r="AB44" s="84"/>
      <c r="AC44" s="84">
        <v>3</v>
      </c>
      <c r="AD44" s="454">
        <f t="shared" si="3"/>
        <v>0</v>
      </c>
      <c r="AE44" s="454">
        <f t="shared" si="4"/>
        <v>0</v>
      </c>
      <c r="AF44" s="454">
        <f t="shared" si="5"/>
        <v>0</v>
      </c>
      <c r="AG44" s="84"/>
      <c r="AH44" s="84">
        <v>3</v>
      </c>
      <c r="AI44" s="454">
        <f t="shared" si="6"/>
        <v>0</v>
      </c>
      <c r="AJ44" s="454">
        <f t="shared" si="7"/>
        <v>0</v>
      </c>
      <c r="AK44" s="454">
        <f t="shared" si="8"/>
        <v>0</v>
      </c>
      <c r="AL44" s="84"/>
      <c r="AM44" s="165"/>
    </row>
    <row r="45" spans="27:39" x14ac:dyDescent="0.3">
      <c r="AA45" s="165"/>
      <c r="AB45" s="84"/>
      <c r="AC45" s="84">
        <v>4</v>
      </c>
      <c r="AD45" s="454">
        <f t="shared" si="3"/>
        <v>0</v>
      </c>
      <c r="AE45" s="454">
        <f t="shared" si="4"/>
        <v>0</v>
      </c>
      <c r="AF45" s="454">
        <f t="shared" si="5"/>
        <v>0</v>
      </c>
      <c r="AG45" s="84"/>
      <c r="AH45" s="84">
        <v>4</v>
      </c>
      <c r="AI45" s="454">
        <f t="shared" si="6"/>
        <v>0</v>
      </c>
      <c r="AJ45" s="454">
        <f t="shared" si="7"/>
        <v>0</v>
      </c>
      <c r="AK45" s="454">
        <f t="shared" si="8"/>
        <v>0</v>
      </c>
      <c r="AL45" s="84"/>
      <c r="AM45" s="165"/>
    </row>
    <row r="46" spans="27:39" x14ac:dyDescent="0.3">
      <c r="AA46" s="165"/>
      <c r="AB46" s="84"/>
      <c r="AC46" s="84">
        <v>5</v>
      </c>
      <c r="AD46" s="454">
        <f t="shared" si="3"/>
        <v>0</v>
      </c>
      <c r="AE46" s="454">
        <f t="shared" si="4"/>
        <v>0</v>
      </c>
      <c r="AF46" s="454">
        <f t="shared" si="5"/>
        <v>0</v>
      </c>
      <c r="AG46" s="84"/>
      <c r="AH46" s="84">
        <v>5</v>
      </c>
      <c r="AI46" s="454">
        <f t="shared" si="6"/>
        <v>0</v>
      </c>
      <c r="AJ46" s="454">
        <f t="shared" si="7"/>
        <v>0</v>
      </c>
      <c r="AK46" s="454">
        <f t="shared" si="8"/>
        <v>0</v>
      </c>
      <c r="AL46" s="84"/>
      <c r="AM46" s="165"/>
    </row>
    <row r="47" spans="27:39" x14ac:dyDescent="0.3">
      <c r="AA47" s="165"/>
      <c r="AB47" s="84"/>
      <c r="AC47" s="84"/>
      <c r="AD47" s="84"/>
      <c r="AE47" s="84"/>
      <c r="AF47" s="84"/>
      <c r="AG47" s="84"/>
      <c r="AH47" s="84"/>
      <c r="AI47" s="85"/>
      <c r="AJ47" s="150"/>
      <c r="AK47" s="84"/>
      <c r="AL47" s="84"/>
      <c r="AM47" s="165"/>
    </row>
    <row r="48" spans="27:39" x14ac:dyDescent="0.3">
      <c r="AA48" s="165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165"/>
    </row>
    <row r="49" spans="1:40" x14ac:dyDescent="0.3">
      <c r="Z49" s="252">
        <f>ROUND(VLOOKUP(1,C62:G64,5),5)</f>
        <v>0</v>
      </c>
      <c r="AA49" s="165"/>
      <c r="AB49" s="84"/>
      <c r="AC49" s="84"/>
      <c r="AD49" s="84"/>
      <c r="AE49" s="192">
        <f>IF($AU$11=FALSE,Z49,Z49/25.4)</f>
        <v>0</v>
      </c>
      <c r="AF49" s="569" t="s">
        <v>951</v>
      </c>
      <c r="AG49" s="569"/>
      <c r="AH49" s="569"/>
      <c r="AI49" s="569"/>
      <c r="AJ49" s="192">
        <f>IF($AU$11=FALSE,AN49,AN49/25.4)</f>
        <v>0</v>
      </c>
      <c r="AK49" s="84"/>
      <c r="AL49" s="84"/>
      <c r="AM49" s="165"/>
      <c r="AN49" s="252">
        <f>ROUND(VLOOKUP(1,T62:X64,5),5)</f>
        <v>0</v>
      </c>
    </row>
    <row r="50" spans="1:40" x14ac:dyDescent="0.3">
      <c r="AA50" s="165"/>
      <c r="AB50" s="84"/>
      <c r="AC50" s="84"/>
      <c r="AD50" s="84"/>
      <c r="AE50" s="150"/>
      <c r="AF50" s="84"/>
      <c r="AG50" s="84"/>
      <c r="AH50" s="84"/>
      <c r="AI50" s="84"/>
      <c r="AJ50" s="150"/>
      <c r="AK50" s="84"/>
      <c r="AL50" s="84"/>
      <c r="AM50" s="165"/>
    </row>
    <row r="51" spans="1:40" x14ac:dyDescent="0.3">
      <c r="C51" s="166" t="s">
        <v>631</v>
      </c>
      <c r="T51" s="166" t="s">
        <v>631</v>
      </c>
      <c r="Z51" s="252">
        <f>MAX(H53:H57)</f>
        <v>0</v>
      </c>
      <c r="AA51" s="165"/>
      <c r="AB51" s="84"/>
      <c r="AC51" s="84"/>
      <c r="AD51" s="84"/>
      <c r="AE51" s="192">
        <f>IF($AU$11=FALSE,Z51,Z51/25.4)</f>
        <v>0</v>
      </c>
      <c r="AF51" s="569" t="s">
        <v>943</v>
      </c>
      <c r="AG51" s="569"/>
      <c r="AH51" s="569"/>
      <c r="AI51" s="569"/>
      <c r="AJ51" s="192">
        <f>IF($AU$11=FALSE,AN51,AN51/25.4)</f>
        <v>0</v>
      </c>
      <c r="AK51" s="84"/>
      <c r="AL51" s="84"/>
      <c r="AM51" s="165"/>
      <c r="AN51" s="252">
        <f>MAX(Y53:Y57)</f>
        <v>0</v>
      </c>
    </row>
    <row r="52" spans="1:40" x14ac:dyDescent="0.3">
      <c r="C52" s="166" t="s">
        <v>513</v>
      </c>
      <c r="D52" s="166" t="s">
        <v>514</v>
      </c>
      <c r="E52" s="166" t="s">
        <v>515</v>
      </c>
      <c r="H52" s="166" t="s">
        <v>603</v>
      </c>
      <c r="T52" s="166" t="s">
        <v>513</v>
      </c>
      <c r="U52" s="166" t="s">
        <v>514</v>
      </c>
      <c r="V52" s="166" t="s">
        <v>515</v>
      </c>
      <c r="Y52" s="166" t="s">
        <v>603</v>
      </c>
      <c r="AA52" s="165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165"/>
    </row>
    <row r="53" spans="1:40" x14ac:dyDescent="0.3">
      <c r="B53" s="166">
        <v>1</v>
      </c>
      <c r="C53" s="192">
        <f>C3</f>
        <v>0</v>
      </c>
      <c r="D53" s="192">
        <f>D3</f>
        <v>0</v>
      </c>
      <c r="E53" s="192">
        <f>E3</f>
        <v>0</v>
      </c>
      <c r="G53" s="166">
        <f>IF(E3="",1,0)</f>
        <v>1</v>
      </c>
      <c r="H53" s="192">
        <v>0</v>
      </c>
      <c r="S53" s="166">
        <v>1</v>
      </c>
      <c r="T53" s="192">
        <f>C8</f>
        <v>0</v>
      </c>
      <c r="U53" s="192">
        <f t="shared" ref="U53:V53" si="9">D8</f>
        <v>0</v>
      </c>
      <c r="V53" s="192">
        <f t="shared" si="9"/>
        <v>0</v>
      </c>
      <c r="X53" s="166">
        <f>IF(C8="",1,0)</f>
        <v>1</v>
      </c>
      <c r="Y53" s="192">
        <v>0</v>
      </c>
      <c r="AA53" s="165"/>
      <c r="AB53" s="84"/>
      <c r="AC53" s="84"/>
      <c r="AD53" s="84"/>
      <c r="AE53" s="84"/>
      <c r="AF53" s="569" t="e">
        <f>AT12&amp;" Tolerance: "&amp;TEXT(AS11,"0.00000")</f>
        <v>#N/A</v>
      </c>
      <c r="AG53" s="569"/>
      <c r="AH53" s="569"/>
      <c r="AI53" s="569"/>
      <c r="AJ53" s="84"/>
      <c r="AK53" s="84"/>
      <c r="AL53" s="84"/>
      <c r="AM53" s="165"/>
    </row>
    <row r="54" spans="1:40" x14ac:dyDescent="0.3">
      <c r="B54" s="166">
        <v>2</v>
      </c>
      <c r="C54" s="166">
        <f>IF(C4="",C53,C4)</f>
        <v>0</v>
      </c>
      <c r="D54" s="166">
        <f>IF(D4="",D53,D4)</f>
        <v>0</v>
      </c>
      <c r="E54" s="166">
        <f>IF(E4="",E53,E4)</f>
        <v>0</v>
      </c>
      <c r="G54" s="166">
        <f>IF(E4="",1,0)</f>
        <v>1</v>
      </c>
      <c r="H54" s="192">
        <f>IF(E4="",0,ROUND(I71,5))</f>
        <v>0</v>
      </c>
      <c r="S54" s="166">
        <v>2</v>
      </c>
      <c r="T54" s="166">
        <f>IF(C9="",T53,C9)</f>
        <v>0</v>
      </c>
      <c r="U54" s="166">
        <f t="shared" ref="U54:V54" si="10">IF(D9="",U53,D9)</f>
        <v>0</v>
      </c>
      <c r="V54" s="166">
        <f t="shared" si="10"/>
        <v>0</v>
      </c>
      <c r="X54" s="166">
        <f t="shared" ref="X54:X57" si="11">IF(C9="",1,0)</f>
        <v>1</v>
      </c>
      <c r="Y54" s="192">
        <f>IF(E9="",0,ROUND(Z71,5))</f>
        <v>0</v>
      </c>
      <c r="AA54" s="165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165"/>
    </row>
    <row r="55" spans="1:40" x14ac:dyDescent="0.3">
      <c r="B55" s="166">
        <v>3</v>
      </c>
      <c r="C55" s="166">
        <f>IF(C5="",AVERAGE(C$53:C54),C5)</f>
        <v>0</v>
      </c>
      <c r="D55" s="166">
        <f>IF(D5="",AVERAGE(D$53:D54),D5)</f>
        <v>0</v>
      </c>
      <c r="E55" s="166">
        <f>IF(E5="",AVERAGE(E$53:E54),E5)</f>
        <v>0</v>
      </c>
      <c r="G55" s="166">
        <f>IF(E5="",1,0)</f>
        <v>1</v>
      </c>
      <c r="H55" s="192">
        <f>IF(E5="",0,ROUND(MAX(I71,I72,I75),5))</f>
        <v>0</v>
      </c>
      <c r="S55" s="166">
        <v>3</v>
      </c>
      <c r="T55" s="166">
        <f>IF(C10="",AVERAGE(T$53:T54),C10)</f>
        <v>0</v>
      </c>
      <c r="U55" s="166">
        <f>IF(D10="",AVERAGE(U$53:U54),D10)</f>
        <v>0</v>
      </c>
      <c r="V55" s="166">
        <f>IF(E10="",AVERAGE(V$53:V54),E10)</f>
        <v>0</v>
      </c>
      <c r="X55" s="166">
        <f t="shared" si="11"/>
        <v>1</v>
      </c>
      <c r="Y55" s="192">
        <f>IF(E10="",0,ROUND(MAX(Z71,Z72,Z75),5))</f>
        <v>0</v>
      </c>
      <c r="AA55" s="165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165"/>
    </row>
    <row r="56" spans="1:40" x14ac:dyDescent="0.3">
      <c r="B56" s="166">
        <v>4</v>
      </c>
      <c r="C56" s="166">
        <f>IF(C6="",AVERAGE(C$53:C55),C6)</f>
        <v>0</v>
      </c>
      <c r="D56" s="166">
        <f>IF(D6="",AVERAGE(D$53:D55),D6)</f>
        <v>0</v>
      </c>
      <c r="E56" s="166">
        <f>IF(E6="",AVERAGE(E$53:E55),E6)</f>
        <v>0</v>
      </c>
      <c r="G56" s="166">
        <f>IF(E6="",1,0)</f>
        <v>1</v>
      </c>
      <c r="H56" s="192">
        <f>IF(E6="",0,ROUND(MAX(I71,I72,I73,I75,I76,I78),5))</f>
        <v>0</v>
      </c>
      <c r="S56" s="166">
        <v>4</v>
      </c>
      <c r="T56" s="166">
        <f>IF(C11="",AVERAGE(T$53:T55),C11)</f>
        <v>0</v>
      </c>
      <c r="U56" s="166">
        <f>IF(D11="",AVERAGE(U$53:U55),D11)</f>
        <v>0</v>
      </c>
      <c r="V56" s="166">
        <f>IF(E11="",AVERAGE(V$53:V55),E11)</f>
        <v>0</v>
      </c>
      <c r="X56" s="166">
        <f t="shared" si="11"/>
        <v>1</v>
      </c>
      <c r="Y56" s="192">
        <f>IF(E11="",0,ROUND(MAX(Z71,Z72,Z73,Z75,Z76,Z78),5))</f>
        <v>0</v>
      </c>
      <c r="AA56" s="165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165"/>
    </row>
    <row r="57" spans="1:40" x14ac:dyDescent="0.3">
      <c r="B57" s="166">
        <v>5</v>
      </c>
      <c r="C57" s="166">
        <f>IF(C7="",AVERAGE(C$53:C56),C7)</f>
        <v>0</v>
      </c>
      <c r="D57" s="166">
        <f>IF(D7="",AVERAGE(D$53:D56),D7)</f>
        <v>0</v>
      </c>
      <c r="E57" s="166">
        <f>IF(E7="",AVERAGE(E$53:E56),E7)</f>
        <v>0</v>
      </c>
      <c r="G57" s="166">
        <f>IF(E7="",1,0)</f>
        <v>1</v>
      </c>
      <c r="H57" s="192">
        <f>IF(E7="",0,ROUND(MAX(I71:I80),5))</f>
        <v>0</v>
      </c>
      <c r="S57" s="166">
        <v>5</v>
      </c>
      <c r="T57" s="166">
        <f>IF(C12="",AVERAGE(T$53:T56),C12)</f>
        <v>0</v>
      </c>
      <c r="U57" s="166">
        <f>IF(D12="",AVERAGE(U$53:U56),D12)</f>
        <v>0</v>
      </c>
      <c r="V57" s="166">
        <f>IF(E12="",AVERAGE(V$53:V56),E12)</f>
        <v>0</v>
      </c>
      <c r="X57" s="166">
        <f t="shared" si="11"/>
        <v>1</v>
      </c>
      <c r="Y57" s="192">
        <f>IF(E12="",0,ROUND(MAX(Z71:Z80),5))</f>
        <v>0</v>
      </c>
      <c r="AA57" s="165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165"/>
    </row>
    <row r="58" spans="1:40" x14ac:dyDescent="0.3">
      <c r="G58" s="166">
        <f>5-SUM(G53:G57)</f>
        <v>0</v>
      </c>
      <c r="H58" s="166" t="s">
        <v>632</v>
      </c>
      <c r="J58" s="214"/>
      <c r="O58" s="196"/>
      <c r="P58" s="196"/>
      <c r="Q58" s="196"/>
      <c r="X58" s="166">
        <f>5-SUM(X53:X57)</f>
        <v>0</v>
      </c>
      <c r="Y58" s="166" t="s">
        <v>632</v>
      </c>
      <c r="AA58" s="165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165"/>
    </row>
    <row r="59" spans="1:40" x14ac:dyDescent="0.3">
      <c r="A59" s="166" t="s">
        <v>633</v>
      </c>
      <c r="K59" s="192"/>
      <c r="L59" s="192"/>
      <c r="M59" s="192"/>
      <c r="O59" s="192"/>
      <c r="P59" s="192"/>
      <c r="Q59" s="192"/>
      <c r="R59" s="166" t="s">
        <v>634</v>
      </c>
      <c r="S59" s="192"/>
      <c r="V59" s="192"/>
      <c r="W59" s="192"/>
      <c r="X59" s="192"/>
      <c r="Y59" s="192"/>
      <c r="Z59" s="192"/>
      <c r="AA59" s="200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165"/>
    </row>
    <row r="60" spans="1:40" x14ac:dyDescent="0.3">
      <c r="K60" s="192"/>
      <c r="L60" s="192"/>
      <c r="N60" s="166" t="s">
        <v>635</v>
      </c>
      <c r="O60" s="192"/>
      <c r="P60" s="192"/>
      <c r="Q60" s="192"/>
      <c r="R60" s="216"/>
      <c r="S60" s="216"/>
      <c r="T60" s="217"/>
      <c r="U60" s="217"/>
      <c r="V60" s="216"/>
      <c r="W60" s="216"/>
      <c r="X60" s="216"/>
      <c r="Y60" s="216"/>
      <c r="Z60" s="216"/>
      <c r="AA60" s="451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165"/>
    </row>
    <row r="61" spans="1:40" x14ac:dyDescent="0.3">
      <c r="A61" s="218" t="s">
        <v>636</v>
      </c>
      <c r="B61" s="219" t="s">
        <v>637</v>
      </c>
      <c r="C61" s="186"/>
      <c r="D61" s="219" t="s">
        <v>513</v>
      </c>
      <c r="E61" s="219" t="s">
        <v>514</v>
      </c>
      <c r="F61" s="219" t="s">
        <v>515</v>
      </c>
      <c r="G61" s="219" t="s">
        <v>611</v>
      </c>
      <c r="H61" s="219" t="s">
        <v>638</v>
      </c>
      <c r="I61" s="186"/>
      <c r="J61" s="220"/>
      <c r="K61" s="192"/>
      <c r="L61" s="192"/>
      <c r="N61" s="166" t="s">
        <v>639</v>
      </c>
      <c r="O61" s="192">
        <f>IF(AU11=TRUE,G66/25.4,G66)</f>
        <v>0</v>
      </c>
      <c r="P61" s="192"/>
      <c r="Q61" s="192"/>
      <c r="R61" s="221" t="s">
        <v>636</v>
      </c>
      <c r="S61" s="196" t="s">
        <v>637</v>
      </c>
      <c r="U61" s="196" t="s">
        <v>513</v>
      </c>
      <c r="V61" s="196" t="s">
        <v>514</v>
      </c>
      <c r="W61" s="196" t="s">
        <v>515</v>
      </c>
      <c r="X61" s="196" t="s">
        <v>611</v>
      </c>
      <c r="Y61" s="196" t="s">
        <v>638</v>
      </c>
      <c r="AA61" s="222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165"/>
    </row>
    <row r="62" spans="1:40" x14ac:dyDescent="0.3">
      <c r="A62" s="223" t="s">
        <v>640</v>
      </c>
      <c r="B62" s="166" t="b">
        <f>I69</f>
        <v>0</v>
      </c>
      <c r="C62" s="166">
        <f>IF(G62=H62,1,"")</f>
        <v>1</v>
      </c>
      <c r="D62" s="224">
        <f>IF(B62=FALSE,D69,"Outlier")</f>
        <v>0</v>
      </c>
      <c r="E62" s="224">
        <f>IF(B62=FALSE,E69,"Outlier")</f>
        <v>0</v>
      </c>
      <c r="F62" s="224">
        <f>IF(B62=FALSE,F69,"Outlier")</f>
        <v>0</v>
      </c>
      <c r="G62" s="224">
        <f>IF(B62=FALSE,H69,"Outlier")</f>
        <v>0</v>
      </c>
      <c r="H62" s="192">
        <f>MIN(G62:G64)</f>
        <v>0</v>
      </c>
      <c r="J62" s="222"/>
      <c r="K62" s="192"/>
      <c r="L62" s="192"/>
      <c r="N62" s="166" t="s">
        <v>641</v>
      </c>
      <c r="O62" s="192">
        <f>IF(AU11=TRUE,X66/25.4,X66)</f>
        <v>0</v>
      </c>
      <c r="P62" s="192"/>
      <c r="Q62" s="192"/>
      <c r="R62" s="223" t="s">
        <v>640</v>
      </c>
      <c r="S62" s="166" t="b">
        <f>Z69</f>
        <v>0</v>
      </c>
      <c r="T62" s="166">
        <f>IF(X62=Y62,1,"")</f>
        <v>1</v>
      </c>
      <c r="U62" s="224">
        <f>IF(S62=FALSE,U69,"Outlier")</f>
        <v>0</v>
      </c>
      <c r="V62" s="224">
        <f>IF(S62=FALSE,V69,"Outlier")</f>
        <v>0</v>
      </c>
      <c r="W62" s="224">
        <f>IF(S62=FALSE,W69,"Outlier")</f>
        <v>0</v>
      </c>
      <c r="X62" s="224">
        <f>IF(S62=FALSE,Y69,"Outlier")</f>
        <v>0</v>
      </c>
      <c r="Y62" s="192">
        <f>MIN(X62:X64)</f>
        <v>0</v>
      </c>
      <c r="AA62" s="222"/>
      <c r="AB62" s="84"/>
      <c r="AC62" s="84"/>
      <c r="AD62" s="84"/>
      <c r="AE62" s="84"/>
      <c r="AF62" s="84"/>
      <c r="AG62" s="312" t="s">
        <v>541</v>
      </c>
      <c r="AH62" s="84"/>
      <c r="AI62" s="84"/>
      <c r="AJ62" s="84"/>
      <c r="AK62" s="84"/>
      <c r="AL62" s="84"/>
      <c r="AM62" s="165"/>
    </row>
    <row r="63" spans="1:40" x14ac:dyDescent="0.3">
      <c r="A63" s="223" t="s">
        <v>642</v>
      </c>
      <c r="B63" s="166" t="b">
        <f>B733</f>
        <v>1</v>
      </c>
      <c r="C63" s="166" t="str">
        <f>IF(G63=H63,1,"")</f>
        <v/>
      </c>
      <c r="D63" s="224" t="str">
        <f>IF(B63=FALSE,D733,"Outlier")</f>
        <v>Outlier</v>
      </c>
      <c r="E63" s="224" t="str">
        <f>IF(B63=FALSE,E733,"Outlier")</f>
        <v>Outlier</v>
      </c>
      <c r="F63" s="224" t="str">
        <f>IF(B63=FALSE,F733,"Outlier")</f>
        <v>Outlier</v>
      </c>
      <c r="G63" s="224" t="str">
        <f>IF(B63=FALSE,H733,"Outlier")</f>
        <v>Outlier</v>
      </c>
      <c r="H63" s="192">
        <f>H62</f>
        <v>0</v>
      </c>
      <c r="I63" s="195" t="s">
        <v>643</v>
      </c>
      <c r="J63" s="225">
        <f>COUNTIF(K723:K732,TRUE)</f>
        <v>0</v>
      </c>
      <c r="K63" s="192"/>
      <c r="L63" s="192"/>
      <c r="N63" s="166" t="s">
        <v>581</v>
      </c>
      <c r="O63" s="192">
        <f>MAX(O61:O62)</f>
        <v>0</v>
      </c>
      <c r="P63" s="192"/>
      <c r="Q63" s="192"/>
      <c r="R63" s="223" t="s">
        <v>642</v>
      </c>
      <c r="S63" s="166" t="b">
        <f>S733</f>
        <v>1</v>
      </c>
      <c r="T63" s="166" t="str">
        <f>IF(X63=Y63,1,"")</f>
        <v/>
      </c>
      <c r="U63" s="224" t="str">
        <f>IF(S63=FALSE,U733,"Outlier")</f>
        <v>Outlier</v>
      </c>
      <c r="V63" s="224" t="str">
        <f>IF(S63=FALSE,V733,"Outlier")</f>
        <v>Outlier</v>
      </c>
      <c r="W63" s="224" t="str">
        <f>IF(S63=FALSE,W733,"Outlier")</f>
        <v>Outlier</v>
      </c>
      <c r="X63" s="224" t="str">
        <f>IF(S63=FALSE,Y733,"Outlier")</f>
        <v>Outlier</v>
      </c>
      <c r="Y63" s="192">
        <f>Y62</f>
        <v>0</v>
      </c>
      <c r="Z63" s="195" t="s">
        <v>643</v>
      </c>
      <c r="AA63" s="225">
        <f>COUNTIF(AB723:AB732,TRUE)</f>
        <v>0</v>
      </c>
      <c r="AB63" s="200"/>
      <c r="AC63" s="200"/>
      <c r="AD63" s="165"/>
      <c r="AE63" s="165"/>
      <c r="AF63" s="200"/>
      <c r="AG63" s="200"/>
      <c r="AH63" s="200"/>
      <c r="AI63" s="165"/>
      <c r="AJ63" s="165"/>
      <c r="AK63" s="165"/>
      <c r="AL63" s="165"/>
      <c r="AM63" s="165"/>
    </row>
    <row r="64" spans="1:40" x14ac:dyDescent="0.3">
      <c r="A64" s="223" t="s">
        <v>644</v>
      </c>
      <c r="B64" s="166" t="b">
        <f>B918</f>
        <v>1</v>
      </c>
      <c r="C64" s="166" t="str">
        <f>IF(G64=H64,1,"")</f>
        <v/>
      </c>
      <c r="D64" s="226" t="str">
        <f>IF(G58&gt;3,D920,"Outlier")</f>
        <v>Outlier</v>
      </c>
      <c r="E64" s="226" t="str">
        <f>IF(G58&gt;3,E920,"Outlier")</f>
        <v>Outlier</v>
      </c>
      <c r="F64" s="226" t="str">
        <f>IF(G58&gt;3,F920,"Outlier")</f>
        <v>Outlier</v>
      </c>
      <c r="G64" s="226" t="str">
        <f>IF(G58&gt;3,H920,"Outlier")</f>
        <v>Outlier</v>
      </c>
      <c r="H64" s="192">
        <f>H63</f>
        <v>0</v>
      </c>
      <c r="J64" s="222"/>
      <c r="R64" s="223" t="s">
        <v>644</v>
      </c>
      <c r="S64" s="166" t="b">
        <f>S918</f>
        <v>1</v>
      </c>
      <c r="T64" s="166" t="str">
        <f>IF(X64=Y64,1,"")</f>
        <v/>
      </c>
      <c r="U64" s="226" t="str">
        <f>IF(X58&gt;3,U920,"Outlier")</f>
        <v>Outlier</v>
      </c>
      <c r="V64" s="226" t="str">
        <f>IF(X58&gt;3,V920,"Outlier")</f>
        <v>Outlier</v>
      </c>
      <c r="W64" s="226" t="str">
        <f>IF(X58&gt;3,W920,"Outlier")</f>
        <v>Outlier</v>
      </c>
      <c r="X64" s="226" t="str">
        <f>IF(X58&gt;3,Y920,"Outlier")</f>
        <v>Outlier</v>
      </c>
      <c r="Y64" s="192">
        <f>Y63</f>
        <v>0</v>
      </c>
      <c r="AA64" s="222"/>
    </row>
    <row r="65" spans="1:33" x14ac:dyDescent="0.3">
      <c r="A65" s="223"/>
      <c r="J65" s="222"/>
      <c r="R65" s="223"/>
      <c r="AA65" s="222"/>
    </row>
    <row r="66" spans="1:33" x14ac:dyDescent="0.3">
      <c r="A66" s="227"/>
      <c r="B66" s="217"/>
      <c r="C66" s="217"/>
      <c r="D66" s="216">
        <f>VLOOKUP(1,C62:G64,2)</f>
        <v>0</v>
      </c>
      <c r="E66" s="216">
        <f>VLOOKUP(1,C62:G64,3)</f>
        <v>0</v>
      </c>
      <c r="F66" s="216">
        <f>VLOOKUP(1,C62:G64,4)</f>
        <v>0</v>
      </c>
      <c r="G66" s="216">
        <f>IF(AS12=2,MAX(H53:H57),ROUND(VLOOKUP(1,C62:G64,5),5))</f>
        <v>0</v>
      </c>
      <c r="H66" s="217"/>
      <c r="I66" s="217"/>
      <c r="J66" s="228"/>
      <c r="R66" s="227"/>
      <c r="S66" s="217"/>
      <c r="T66" s="217"/>
      <c r="U66" s="216">
        <f>VLOOKUP(1,T62:X64,2)</f>
        <v>0</v>
      </c>
      <c r="V66" s="216">
        <f>VLOOKUP(1,T62:X64,3)</f>
        <v>0</v>
      </c>
      <c r="W66" s="216">
        <f>VLOOKUP(1,T62:X64,4)</f>
        <v>0</v>
      </c>
      <c r="X66" s="216">
        <f>IF(AS12=2,MAX(Y53:Y57),ROUND(VLOOKUP(1,T62:X64,5),5))</f>
        <v>0</v>
      </c>
      <c r="Y66" s="217"/>
      <c r="Z66" s="217"/>
      <c r="AA66" s="228"/>
    </row>
    <row r="68" spans="1:33" x14ac:dyDescent="0.3">
      <c r="A68" s="229" t="s">
        <v>645</v>
      </c>
      <c r="B68" s="230"/>
      <c r="C68" s="230"/>
      <c r="D68" s="186" t="s">
        <v>646</v>
      </c>
      <c r="E68" s="186" t="s">
        <v>647</v>
      </c>
      <c r="F68" s="186" t="s">
        <v>648</v>
      </c>
      <c r="G68" s="186" t="s">
        <v>649</v>
      </c>
      <c r="H68" s="186" t="s">
        <v>611</v>
      </c>
      <c r="I68" s="186" t="s">
        <v>637</v>
      </c>
      <c r="J68" s="186"/>
      <c r="K68" s="186"/>
      <c r="L68" s="220"/>
      <c r="R68" s="229" t="s">
        <v>645</v>
      </c>
      <c r="S68" s="230"/>
      <c r="T68" s="230"/>
      <c r="U68" s="186" t="s">
        <v>646</v>
      </c>
      <c r="V68" s="186" t="s">
        <v>647</v>
      </c>
      <c r="W68" s="186" t="s">
        <v>648</v>
      </c>
      <c r="X68" s="186" t="s">
        <v>649</v>
      </c>
      <c r="Y68" s="186" t="s">
        <v>611</v>
      </c>
      <c r="Z68" s="186" t="s">
        <v>637</v>
      </c>
      <c r="AA68" s="186"/>
      <c r="AB68" s="186"/>
      <c r="AC68" s="220"/>
    </row>
    <row r="69" spans="1:33" x14ac:dyDescent="0.3">
      <c r="A69" s="223"/>
      <c r="D69" s="215">
        <f>VLOOKUP(M70,M71:P80,2)</f>
        <v>0</v>
      </c>
      <c r="E69" s="215">
        <f>VLOOKUP(M70,M71:P80,3)</f>
        <v>0</v>
      </c>
      <c r="F69" s="215">
        <f>VLOOKUP(M70,M71:P80,4)</f>
        <v>0</v>
      </c>
      <c r="G69" s="166">
        <f>H69/2</f>
        <v>0</v>
      </c>
      <c r="H69" s="192">
        <f>MAX(I71:I80)</f>
        <v>0</v>
      </c>
      <c r="I69" s="166" t="b">
        <f>IF(K83&gt;0.000000001,TRUE,FALSE)</f>
        <v>0</v>
      </c>
      <c r="L69" s="222"/>
      <c r="R69" s="223"/>
      <c r="U69" s="215">
        <f>VLOOKUP(AD70,AD71:AG80,2)</f>
        <v>0</v>
      </c>
      <c r="V69" s="215">
        <f>VLOOKUP(AD70,AD71:AG80,3)</f>
        <v>0</v>
      </c>
      <c r="W69" s="215">
        <f>VLOOKUP(AD70,AD71:AG80,4)</f>
        <v>0</v>
      </c>
      <c r="X69" s="166">
        <f>Y69/2</f>
        <v>0</v>
      </c>
      <c r="Y69" s="192">
        <f>MAX(Z71:Z80)</f>
        <v>0</v>
      </c>
      <c r="Z69" s="166" t="b">
        <f>IF(AB83&gt;0.000000001,TRUE,FALSE)</f>
        <v>0</v>
      </c>
      <c r="AC69" s="222"/>
    </row>
    <row r="70" spans="1:33" ht="16.2" x14ac:dyDescent="0.3">
      <c r="A70" s="223"/>
      <c r="B70" s="166" t="s">
        <v>650</v>
      </c>
      <c r="C70" s="166" t="s">
        <v>651</v>
      </c>
      <c r="D70" s="166" t="s">
        <v>652</v>
      </c>
      <c r="E70" s="166" t="s">
        <v>653</v>
      </c>
      <c r="F70" s="166" t="s">
        <v>654</v>
      </c>
      <c r="G70" s="166" t="s">
        <v>655</v>
      </c>
      <c r="H70" s="166" t="s">
        <v>656</v>
      </c>
      <c r="I70" s="166" t="s">
        <v>657</v>
      </c>
      <c r="J70" s="166" t="s">
        <v>646</v>
      </c>
      <c r="K70" s="166" t="s">
        <v>647</v>
      </c>
      <c r="L70" s="222" t="s">
        <v>648</v>
      </c>
      <c r="M70" s="258">
        <v>1</v>
      </c>
      <c r="N70" s="186"/>
      <c r="O70" s="186"/>
      <c r="P70" s="220"/>
      <c r="R70" s="223"/>
      <c r="S70" s="166" t="s">
        <v>650</v>
      </c>
      <c r="T70" s="166" t="s">
        <v>651</v>
      </c>
      <c r="U70" s="166" t="s">
        <v>652</v>
      </c>
      <c r="V70" s="166" t="s">
        <v>653</v>
      </c>
      <c r="W70" s="166" t="s">
        <v>654</v>
      </c>
      <c r="X70" s="166" t="s">
        <v>655</v>
      </c>
      <c r="Y70" s="166" t="s">
        <v>656</v>
      </c>
      <c r="Z70" s="166" t="s">
        <v>657</v>
      </c>
      <c r="AA70" s="166" t="s">
        <v>646</v>
      </c>
      <c r="AB70" s="166" t="s">
        <v>647</v>
      </c>
      <c r="AC70" s="222" t="s">
        <v>648</v>
      </c>
      <c r="AD70" s="258">
        <v>1</v>
      </c>
      <c r="AE70" s="186"/>
      <c r="AF70" s="186"/>
      <c r="AG70" s="220"/>
    </row>
    <row r="71" spans="1:33" x14ac:dyDescent="0.3">
      <c r="A71" s="223" t="s">
        <v>658</v>
      </c>
      <c r="B71" s="192">
        <f>C54-C53</f>
        <v>0</v>
      </c>
      <c r="C71" s="192">
        <f>D54-D53</f>
        <v>0</v>
      </c>
      <c r="D71" s="192">
        <f>E54-E53</f>
        <v>0</v>
      </c>
      <c r="E71" s="192">
        <f>POWER(B71,2)</f>
        <v>0</v>
      </c>
      <c r="F71" s="192">
        <f>POWER(C71,2)</f>
        <v>0</v>
      </c>
      <c r="G71" s="192">
        <f>POWER(D71,2)</f>
        <v>0</v>
      </c>
      <c r="H71" s="192">
        <f>E71+F71+G71</f>
        <v>0</v>
      </c>
      <c r="I71" s="192">
        <f>SQRT(H71)</f>
        <v>0</v>
      </c>
      <c r="J71" s="192">
        <f>AVERAGE(C53:C54)</f>
        <v>0</v>
      </c>
      <c r="K71" s="192">
        <f>AVERAGE(D53:D54)</f>
        <v>0</v>
      </c>
      <c r="L71" s="231">
        <f>AVERAGE(E53:E54)</f>
        <v>0</v>
      </c>
      <c r="M71" s="223">
        <f>IF(I71=$H$69,1,"")</f>
        <v>1</v>
      </c>
      <c r="N71" s="192">
        <f>J71</f>
        <v>0</v>
      </c>
      <c r="O71" s="192">
        <f t="shared" ref="O71:O80" si="12">K71</f>
        <v>0</v>
      </c>
      <c r="P71" s="231">
        <f t="shared" ref="P71:P80" si="13">L71</f>
        <v>0</v>
      </c>
      <c r="R71" s="223" t="s">
        <v>658</v>
      </c>
      <c r="S71" s="192">
        <f>T54-T53</f>
        <v>0</v>
      </c>
      <c r="T71" s="192">
        <f>U54-U53</f>
        <v>0</v>
      </c>
      <c r="U71" s="192">
        <f>V54-V53</f>
        <v>0</v>
      </c>
      <c r="V71" s="192">
        <f>POWER(S71,2)</f>
        <v>0</v>
      </c>
      <c r="W71" s="192">
        <f>POWER(T71,2)</f>
        <v>0</v>
      </c>
      <c r="X71" s="192">
        <f>POWER(U71,2)</f>
        <v>0</v>
      </c>
      <c r="Y71" s="192">
        <f>V71+W71+X71</f>
        <v>0</v>
      </c>
      <c r="Z71" s="192">
        <f>SQRT(Y71)</f>
        <v>0</v>
      </c>
      <c r="AA71" s="192">
        <f>AVERAGE(T53:T54)</f>
        <v>0</v>
      </c>
      <c r="AB71" s="192">
        <f>AVERAGE(U53:U54)</f>
        <v>0</v>
      </c>
      <c r="AC71" s="231">
        <f>AVERAGE(V53:V54)</f>
        <v>0</v>
      </c>
      <c r="AD71" s="223">
        <f>IF(Z71=$Y$69,1,"")</f>
        <v>1</v>
      </c>
      <c r="AE71" s="192">
        <f>AA71</f>
        <v>0</v>
      </c>
      <c r="AF71" s="192">
        <f t="shared" ref="AF71:AG71" si="14">AB71</f>
        <v>0</v>
      </c>
      <c r="AG71" s="231">
        <f t="shared" si="14"/>
        <v>0</v>
      </c>
    </row>
    <row r="72" spans="1:33" x14ac:dyDescent="0.3">
      <c r="A72" s="223" t="s">
        <v>659</v>
      </c>
      <c r="B72" s="192">
        <f>C55-C53</f>
        <v>0</v>
      </c>
      <c r="C72" s="192">
        <f>D55-D53</f>
        <v>0</v>
      </c>
      <c r="D72" s="192">
        <f>E55-E53</f>
        <v>0</v>
      </c>
      <c r="E72" s="192">
        <f t="shared" ref="E72:G80" si="15">POWER(B72,2)</f>
        <v>0</v>
      </c>
      <c r="F72" s="192">
        <f t="shared" si="15"/>
        <v>0</v>
      </c>
      <c r="G72" s="192">
        <f t="shared" si="15"/>
        <v>0</v>
      </c>
      <c r="H72" s="192">
        <f t="shared" ref="H72:H80" si="16">E72+F72+G72</f>
        <v>0</v>
      </c>
      <c r="I72" s="192">
        <f t="shared" ref="I72:I80" si="17">SQRT(H72)</f>
        <v>0</v>
      </c>
      <c r="J72" s="192">
        <f>AVERAGE(C53,C55)</f>
        <v>0</v>
      </c>
      <c r="K72" s="192">
        <f>AVERAGE(D53,D55)</f>
        <v>0</v>
      </c>
      <c r="L72" s="231">
        <f>AVERAGE(E53,E55)</f>
        <v>0</v>
      </c>
      <c r="M72" s="223">
        <f t="shared" ref="M72:M80" si="18">IF(I72=$H$69,1,"")</f>
        <v>1</v>
      </c>
      <c r="N72" s="192">
        <f t="shared" ref="N72:N80" si="19">J72</f>
        <v>0</v>
      </c>
      <c r="O72" s="192">
        <f t="shared" si="12"/>
        <v>0</v>
      </c>
      <c r="P72" s="231">
        <f t="shared" si="13"/>
        <v>0</v>
      </c>
      <c r="R72" s="223" t="s">
        <v>659</v>
      </c>
      <c r="S72" s="192">
        <f>T55-T53</f>
        <v>0</v>
      </c>
      <c r="T72" s="192">
        <f>U55-U53</f>
        <v>0</v>
      </c>
      <c r="U72" s="192">
        <f>V55-V53</f>
        <v>0</v>
      </c>
      <c r="V72" s="192">
        <f t="shared" ref="V72:X80" si="20">POWER(S72,2)</f>
        <v>0</v>
      </c>
      <c r="W72" s="192">
        <f t="shared" si="20"/>
        <v>0</v>
      </c>
      <c r="X72" s="192">
        <f t="shared" si="20"/>
        <v>0</v>
      </c>
      <c r="Y72" s="192">
        <f t="shared" ref="Y72:Y80" si="21">V72+W72+X72</f>
        <v>0</v>
      </c>
      <c r="Z72" s="192">
        <f t="shared" ref="Z72:Z80" si="22">SQRT(Y72)</f>
        <v>0</v>
      </c>
      <c r="AA72" s="192">
        <f>AVERAGE(T53,T55)</f>
        <v>0</v>
      </c>
      <c r="AB72" s="192">
        <f>AVERAGE(U53,U55)</f>
        <v>0</v>
      </c>
      <c r="AC72" s="231">
        <f>AVERAGE(V53,V55)</f>
        <v>0</v>
      </c>
      <c r="AD72" s="223">
        <f t="shared" ref="AD72:AD80" si="23">IF(Z72=$Y$69,1,"")</f>
        <v>1</v>
      </c>
      <c r="AE72" s="192">
        <f t="shared" ref="AE72:AE80" si="24">AA72</f>
        <v>0</v>
      </c>
      <c r="AF72" s="192">
        <f t="shared" ref="AF72:AF80" si="25">AB72</f>
        <v>0</v>
      </c>
      <c r="AG72" s="231">
        <f t="shared" ref="AG72:AG80" si="26">AC72</f>
        <v>0</v>
      </c>
    </row>
    <row r="73" spans="1:33" x14ac:dyDescent="0.3">
      <c r="A73" s="223" t="s">
        <v>660</v>
      </c>
      <c r="B73" s="192">
        <f>C56-C53</f>
        <v>0</v>
      </c>
      <c r="C73" s="192">
        <f>D56-D53</f>
        <v>0</v>
      </c>
      <c r="D73" s="192">
        <f>E56-E53</f>
        <v>0</v>
      </c>
      <c r="E73" s="192">
        <f t="shared" si="15"/>
        <v>0</v>
      </c>
      <c r="F73" s="192">
        <f t="shared" si="15"/>
        <v>0</v>
      </c>
      <c r="G73" s="192">
        <f t="shared" si="15"/>
        <v>0</v>
      </c>
      <c r="H73" s="192">
        <f t="shared" si="16"/>
        <v>0</v>
      </c>
      <c r="I73" s="192">
        <f t="shared" si="17"/>
        <v>0</v>
      </c>
      <c r="J73" s="192">
        <f>AVERAGE(C53,C56)</f>
        <v>0</v>
      </c>
      <c r="K73" s="192">
        <f>AVERAGE(D53,D56)</f>
        <v>0</v>
      </c>
      <c r="L73" s="231">
        <f>AVERAGE(E53,E56)</f>
        <v>0</v>
      </c>
      <c r="M73" s="223">
        <f t="shared" si="18"/>
        <v>1</v>
      </c>
      <c r="N73" s="192">
        <f t="shared" si="19"/>
        <v>0</v>
      </c>
      <c r="O73" s="192">
        <f t="shared" si="12"/>
        <v>0</v>
      </c>
      <c r="P73" s="231">
        <f t="shared" si="13"/>
        <v>0</v>
      </c>
      <c r="R73" s="223" t="s">
        <v>660</v>
      </c>
      <c r="S73" s="192">
        <f>T56-T53</f>
        <v>0</v>
      </c>
      <c r="T73" s="192">
        <f>U56-U53</f>
        <v>0</v>
      </c>
      <c r="U73" s="192">
        <f>V56-V53</f>
        <v>0</v>
      </c>
      <c r="V73" s="192">
        <f t="shared" si="20"/>
        <v>0</v>
      </c>
      <c r="W73" s="192">
        <f t="shared" si="20"/>
        <v>0</v>
      </c>
      <c r="X73" s="192">
        <f t="shared" si="20"/>
        <v>0</v>
      </c>
      <c r="Y73" s="192">
        <f t="shared" si="21"/>
        <v>0</v>
      </c>
      <c r="Z73" s="192">
        <f t="shared" si="22"/>
        <v>0</v>
      </c>
      <c r="AA73" s="192">
        <f>AVERAGE(T53,T56)</f>
        <v>0</v>
      </c>
      <c r="AB73" s="192">
        <f>AVERAGE(U53,U56)</f>
        <v>0</v>
      </c>
      <c r="AC73" s="231">
        <f>AVERAGE(V53,V56)</f>
        <v>0</v>
      </c>
      <c r="AD73" s="223">
        <f t="shared" si="23"/>
        <v>1</v>
      </c>
      <c r="AE73" s="192">
        <f t="shared" si="24"/>
        <v>0</v>
      </c>
      <c r="AF73" s="192">
        <f t="shared" si="25"/>
        <v>0</v>
      </c>
      <c r="AG73" s="231">
        <f t="shared" si="26"/>
        <v>0</v>
      </c>
    </row>
    <row r="74" spans="1:33" x14ac:dyDescent="0.3">
      <c r="A74" s="223" t="s">
        <v>661</v>
      </c>
      <c r="B74" s="192">
        <f>C57-C53</f>
        <v>0</v>
      </c>
      <c r="C74" s="192">
        <f>D57-D53</f>
        <v>0</v>
      </c>
      <c r="D74" s="192">
        <f>E57-E53</f>
        <v>0</v>
      </c>
      <c r="E74" s="192">
        <f t="shared" si="15"/>
        <v>0</v>
      </c>
      <c r="F74" s="192">
        <f t="shared" si="15"/>
        <v>0</v>
      </c>
      <c r="G74" s="192">
        <f t="shared" si="15"/>
        <v>0</v>
      </c>
      <c r="H74" s="192">
        <f t="shared" si="16"/>
        <v>0</v>
      </c>
      <c r="I74" s="192">
        <f t="shared" si="17"/>
        <v>0</v>
      </c>
      <c r="J74" s="192">
        <f>AVERAGE(C53,C57)</f>
        <v>0</v>
      </c>
      <c r="K74" s="192">
        <f>AVERAGE(D53,D57)</f>
        <v>0</v>
      </c>
      <c r="L74" s="231">
        <f>AVERAGE(E53,E57)</f>
        <v>0</v>
      </c>
      <c r="M74" s="223">
        <f t="shared" si="18"/>
        <v>1</v>
      </c>
      <c r="N74" s="192">
        <f t="shared" si="19"/>
        <v>0</v>
      </c>
      <c r="O74" s="192">
        <f t="shared" si="12"/>
        <v>0</v>
      </c>
      <c r="P74" s="231">
        <f t="shared" si="13"/>
        <v>0</v>
      </c>
      <c r="R74" s="223" t="s">
        <v>661</v>
      </c>
      <c r="S74" s="192">
        <f>T57-T53</f>
        <v>0</v>
      </c>
      <c r="T74" s="192">
        <f>U57-U53</f>
        <v>0</v>
      </c>
      <c r="U74" s="192">
        <f>V57-V53</f>
        <v>0</v>
      </c>
      <c r="V74" s="192">
        <f t="shared" si="20"/>
        <v>0</v>
      </c>
      <c r="W74" s="192">
        <f t="shared" si="20"/>
        <v>0</v>
      </c>
      <c r="X74" s="192">
        <f t="shared" si="20"/>
        <v>0</v>
      </c>
      <c r="Y74" s="192">
        <f t="shared" si="21"/>
        <v>0</v>
      </c>
      <c r="Z74" s="192">
        <f t="shared" si="22"/>
        <v>0</v>
      </c>
      <c r="AA74" s="192">
        <f>AVERAGE(T53,T57)</f>
        <v>0</v>
      </c>
      <c r="AB74" s="192">
        <f>AVERAGE(U53,U57)</f>
        <v>0</v>
      </c>
      <c r="AC74" s="231">
        <f>AVERAGE(V53,V57)</f>
        <v>0</v>
      </c>
      <c r="AD74" s="223">
        <f t="shared" si="23"/>
        <v>1</v>
      </c>
      <c r="AE74" s="192">
        <f t="shared" si="24"/>
        <v>0</v>
      </c>
      <c r="AF74" s="192">
        <f t="shared" si="25"/>
        <v>0</v>
      </c>
      <c r="AG74" s="231">
        <f t="shared" si="26"/>
        <v>0</v>
      </c>
    </row>
    <row r="75" spans="1:33" x14ac:dyDescent="0.3">
      <c r="A75" s="223" t="s">
        <v>662</v>
      </c>
      <c r="B75" s="192">
        <f>C55-C54</f>
        <v>0</v>
      </c>
      <c r="C75" s="192">
        <f>D55-D54</f>
        <v>0</v>
      </c>
      <c r="D75" s="192">
        <f>E55-E54</f>
        <v>0</v>
      </c>
      <c r="E75" s="192">
        <f t="shared" si="15"/>
        <v>0</v>
      </c>
      <c r="F75" s="192">
        <f t="shared" si="15"/>
        <v>0</v>
      </c>
      <c r="G75" s="192">
        <f t="shared" si="15"/>
        <v>0</v>
      </c>
      <c r="H75" s="192">
        <f t="shared" si="16"/>
        <v>0</v>
      </c>
      <c r="I75" s="192">
        <f t="shared" si="17"/>
        <v>0</v>
      </c>
      <c r="J75" s="192">
        <f>AVERAGE(C54,C55)</f>
        <v>0</v>
      </c>
      <c r="K75" s="192">
        <f>AVERAGE(D54,D55)</f>
        <v>0</v>
      </c>
      <c r="L75" s="231">
        <f>AVERAGE(E54,E55)</f>
        <v>0</v>
      </c>
      <c r="M75" s="223">
        <f t="shared" si="18"/>
        <v>1</v>
      </c>
      <c r="N75" s="192">
        <f t="shared" si="19"/>
        <v>0</v>
      </c>
      <c r="O75" s="192">
        <f t="shared" si="12"/>
        <v>0</v>
      </c>
      <c r="P75" s="231">
        <f t="shared" si="13"/>
        <v>0</v>
      </c>
      <c r="R75" s="223" t="s">
        <v>662</v>
      </c>
      <c r="S75" s="192">
        <f>T55-T54</f>
        <v>0</v>
      </c>
      <c r="T75" s="192">
        <f>U55-U54</f>
        <v>0</v>
      </c>
      <c r="U75" s="192">
        <f>V55-V54</f>
        <v>0</v>
      </c>
      <c r="V75" s="192">
        <f t="shared" si="20"/>
        <v>0</v>
      </c>
      <c r="W75" s="192">
        <f t="shared" si="20"/>
        <v>0</v>
      </c>
      <c r="X75" s="192">
        <f t="shared" si="20"/>
        <v>0</v>
      </c>
      <c r="Y75" s="192">
        <f t="shared" si="21"/>
        <v>0</v>
      </c>
      <c r="Z75" s="192">
        <f t="shared" si="22"/>
        <v>0</v>
      </c>
      <c r="AA75" s="192">
        <f>AVERAGE(T54,T55)</f>
        <v>0</v>
      </c>
      <c r="AB75" s="192">
        <f>AVERAGE(U54,U55)</f>
        <v>0</v>
      </c>
      <c r="AC75" s="231">
        <f>AVERAGE(V54,V55)</f>
        <v>0</v>
      </c>
      <c r="AD75" s="223">
        <f t="shared" si="23"/>
        <v>1</v>
      </c>
      <c r="AE75" s="192">
        <f t="shared" si="24"/>
        <v>0</v>
      </c>
      <c r="AF75" s="192">
        <f t="shared" si="25"/>
        <v>0</v>
      </c>
      <c r="AG75" s="231">
        <f t="shared" si="26"/>
        <v>0</v>
      </c>
    </row>
    <row r="76" spans="1:33" x14ac:dyDescent="0.3">
      <c r="A76" s="223" t="s">
        <v>663</v>
      </c>
      <c r="B76" s="192">
        <f>C56-C54</f>
        <v>0</v>
      </c>
      <c r="C76" s="192">
        <f>D56-D54</f>
        <v>0</v>
      </c>
      <c r="D76" s="192">
        <f>E56-E54</f>
        <v>0</v>
      </c>
      <c r="E76" s="192">
        <f t="shared" si="15"/>
        <v>0</v>
      </c>
      <c r="F76" s="192">
        <f t="shared" si="15"/>
        <v>0</v>
      </c>
      <c r="G76" s="192">
        <f t="shared" si="15"/>
        <v>0</v>
      </c>
      <c r="H76" s="192">
        <f t="shared" si="16"/>
        <v>0</v>
      </c>
      <c r="I76" s="192">
        <f t="shared" si="17"/>
        <v>0</v>
      </c>
      <c r="J76" s="192">
        <f>AVERAGE(C54,C56)</f>
        <v>0</v>
      </c>
      <c r="K76" s="192">
        <f>AVERAGE(D54,D56)</f>
        <v>0</v>
      </c>
      <c r="L76" s="231">
        <f>AVERAGE(E54,E56)</f>
        <v>0</v>
      </c>
      <c r="M76" s="223">
        <f t="shared" si="18"/>
        <v>1</v>
      </c>
      <c r="N76" s="192">
        <f t="shared" si="19"/>
        <v>0</v>
      </c>
      <c r="O76" s="192">
        <f t="shared" si="12"/>
        <v>0</v>
      </c>
      <c r="P76" s="231">
        <f t="shared" si="13"/>
        <v>0</v>
      </c>
      <c r="R76" s="223" t="s">
        <v>663</v>
      </c>
      <c r="S76" s="192">
        <f>T56-T54</f>
        <v>0</v>
      </c>
      <c r="T76" s="192">
        <f>U56-U54</f>
        <v>0</v>
      </c>
      <c r="U76" s="192">
        <f>V56-V54</f>
        <v>0</v>
      </c>
      <c r="V76" s="192">
        <f t="shared" si="20"/>
        <v>0</v>
      </c>
      <c r="W76" s="192">
        <f t="shared" si="20"/>
        <v>0</v>
      </c>
      <c r="X76" s="192">
        <f t="shared" si="20"/>
        <v>0</v>
      </c>
      <c r="Y76" s="192">
        <f t="shared" si="21"/>
        <v>0</v>
      </c>
      <c r="Z76" s="192">
        <f t="shared" si="22"/>
        <v>0</v>
      </c>
      <c r="AA76" s="192">
        <f>AVERAGE(T54,T56)</f>
        <v>0</v>
      </c>
      <c r="AB76" s="192">
        <f>AVERAGE(U54,U56)</f>
        <v>0</v>
      </c>
      <c r="AC76" s="231">
        <f>AVERAGE(V54,V56)</f>
        <v>0</v>
      </c>
      <c r="AD76" s="223">
        <f t="shared" si="23"/>
        <v>1</v>
      </c>
      <c r="AE76" s="192">
        <f t="shared" si="24"/>
        <v>0</v>
      </c>
      <c r="AF76" s="192">
        <f t="shared" si="25"/>
        <v>0</v>
      </c>
      <c r="AG76" s="231">
        <f t="shared" si="26"/>
        <v>0</v>
      </c>
    </row>
    <row r="77" spans="1:33" x14ac:dyDescent="0.3">
      <c r="A77" s="223" t="s">
        <v>664</v>
      </c>
      <c r="B77" s="192">
        <f>C57-C54</f>
        <v>0</v>
      </c>
      <c r="C77" s="192">
        <f>D57-D54</f>
        <v>0</v>
      </c>
      <c r="D77" s="192">
        <f>E57-E54</f>
        <v>0</v>
      </c>
      <c r="E77" s="192">
        <f t="shared" si="15"/>
        <v>0</v>
      </c>
      <c r="F77" s="192">
        <f t="shared" si="15"/>
        <v>0</v>
      </c>
      <c r="G77" s="192">
        <f t="shared" si="15"/>
        <v>0</v>
      </c>
      <c r="H77" s="192">
        <f t="shared" si="16"/>
        <v>0</v>
      </c>
      <c r="I77" s="192">
        <f t="shared" si="17"/>
        <v>0</v>
      </c>
      <c r="J77" s="192">
        <f>AVERAGE(C54,C57)</f>
        <v>0</v>
      </c>
      <c r="K77" s="192">
        <f>AVERAGE(D54,D57)</f>
        <v>0</v>
      </c>
      <c r="L77" s="231">
        <f>AVERAGE(E54,E57)</f>
        <v>0</v>
      </c>
      <c r="M77" s="223">
        <f t="shared" si="18"/>
        <v>1</v>
      </c>
      <c r="N77" s="192">
        <f t="shared" si="19"/>
        <v>0</v>
      </c>
      <c r="O77" s="192">
        <f t="shared" si="12"/>
        <v>0</v>
      </c>
      <c r="P77" s="231">
        <f t="shared" si="13"/>
        <v>0</v>
      </c>
      <c r="R77" s="223" t="s">
        <v>664</v>
      </c>
      <c r="S77" s="192">
        <f>T57-T54</f>
        <v>0</v>
      </c>
      <c r="T77" s="192">
        <f>U57-U54</f>
        <v>0</v>
      </c>
      <c r="U77" s="192">
        <f>V57-V54</f>
        <v>0</v>
      </c>
      <c r="V77" s="192">
        <f t="shared" si="20"/>
        <v>0</v>
      </c>
      <c r="W77" s="192">
        <f t="shared" si="20"/>
        <v>0</v>
      </c>
      <c r="X77" s="192">
        <f t="shared" si="20"/>
        <v>0</v>
      </c>
      <c r="Y77" s="192">
        <f t="shared" si="21"/>
        <v>0</v>
      </c>
      <c r="Z77" s="192">
        <f t="shared" si="22"/>
        <v>0</v>
      </c>
      <c r="AA77" s="192">
        <f>AVERAGE(T54,T57)</f>
        <v>0</v>
      </c>
      <c r="AB77" s="192">
        <f>AVERAGE(U54,U57)</f>
        <v>0</v>
      </c>
      <c r="AC77" s="231">
        <f>AVERAGE(V54,V57)</f>
        <v>0</v>
      </c>
      <c r="AD77" s="223">
        <f t="shared" si="23"/>
        <v>1</v>
      </c>
      <c r="AE77" s="192">
        <f t="shared" si="24"/>
        <v>0</v>
      </c>
      <c r="AF77" s="192">
        <f t="shared" si="25"/>
        <v>0</v>
      </c>
      <c r="AG77" s="231">
        <f t="shared" si="26"/>
        <v>0</v>
      </c>
    </row>
    <row r="78" spans="1:33" x14ac:dyDescent="0.3">
      <c r="A78" s="223" t="s">
        <v>665</v>
      </c>
      <c r="B78" s="192">
        <f>C56-C55</f>
        <v>0</v>
      </c>
      <c r="C78" s="192">
        <f>D56-D55</f>
        <v>0</v>
      </c>
      <c r="D78" s="192">
        <f>E56-E55</f>
        <v>0</v>
      </c>
      <c r="E78" s="192">
        <f t="shared" si="15"/>
        <v>0</v>
      </c>
      <c r="F78" s="192">
        <f t="shared" si="15"/>
        <v>0</v>
      </c>
      <c r="G78" s="192">
        <f t="shared" si="15"/>
        <v>0</v>
      </c>
      <c r="H78" s="192">
        <f t="shared" si="16"/>
        <v>0</v>
      </c>
      <c r="I78" s="192">
        <f t="shared" si="17"/>
        <v>0</v>
      </c>
      <c r="J78" s="192">
        <f>AVERAGE(C55,C56)</f>
        <v>0</v>
      </c>
      <c r="K78" s="192">
        <f>AVERAGE(D55,D56)</f>
        <v>0</v>
      </c>
      <c r="L78" s="231">
        <f>AVERAGE(E55,E56)</f>
        <v>0</v>
      </c>
      <c r="M78" s="223">
        <f t="shared" si="18"/>
        <v>1</v>
      </c>
      <c r="N78" s="192">
        <f t="shared" si="19"/>
        <v>0</v>
      </c>
      <c r="O78" s="192">
        <f t="shared" si="12"/>
        <v>0</v>
      </c>
      <c r="P78" s="231">
        <f t="shared" si="13"/>
        <v>0</v>
      </c>
      <c r="R78" s="223" t="s">
        <v>665</v>
      </c>
      <c r="S78" s="192">
        <f>T56-T55</f>
        <v>0</v>
      </c>
      <c r="T78" s="192">
        <f>U56-U55</f>
        <v>0</v>
      </c>
      <c r="U78" s="192">
        <f>V56-V55</f>
        <v>0</v>
      </c>
      <c r="V78" s="192">
        <f t="shared" si="20"/>
        <v>0</v>
      </c>
      <c r="W78" s="192">
        <f t="shared" si="20"/>
        <v>0</v>
      </c>
      <c r="X78" s="192">
        <f t="shared" si="20"/>
        <v>0</v>
      </c>
      <c r="Y78" s="192">
        <f t="shared" si="21"/>
        <v>0</v>
      </c>
      <c r="Z78" s="192">
        <f t="shared" si="22"/>
        <v>0</v>
      </c>
      <c r="AA78" s="192">
        <f>AVERAGE(T55,T56)</f>
        <v>0</v>
      </c>
      <c r="AB78" s="192">
        <f>AVERAGE(U55,U56)</f>
        <v>0</v>
      </c>
      <c r="AC78" s="231">
        <f>AVERAGE(V55,V56)</f>
        <v>0</v>
      </c>
      <c r="AD78" s="223">
        <f t="shared" si="23"/>
        <v>1</v>
      </c>
      <c r="AE78" s="192">
        <f t="shared" si="24"/>
        <v>0</v>
      </c>
      <c r="AF78" s="192">
        <f t="shared" si="25"/>
        <v>0</v>
      </c>
      <c r="AG78" s="231">
        <f t="shared" si="26"/>
        <v>0</v>
      </c>
    </row>
    <row r="79" spans="1:33" x14ac:dyDescent="0.3">
      <c r="A79" s="223" t="s">
        <v>666</v>
      </c>
      <c r="B79" s="192">
        <f>C57-C55</f>
        <v>0</v>
      </c>
      <c r="C79" s="192">
        <f>D57-D55</f>
        <v>0</v>
      </c>
      <c r="D79" s="192">
        <f>E57-E55</f>
        <v>0</v>
      </c>
      <c r="E79" s="192">
        <f t="shared" si="15"/>
        <v>0</v>
      </c>
      <c r="F79" s="192">
        <f t="shared" si="15"/>
        <v>0</v>
      </c>
      <c r="G79" s="192">
        <f t="shared" si="15"/>
        <v>0</v>
      </c>
      <c r="H79" s="192">
        <f t="shared" si="16"/>
        <v>0</v>
      </c>
      <c r="I79" s="192">
        <f t="shared" si="17"/>
        <v>0</v>
      </c>
      <c r="J79" s="192">
        <f>AVERAGE(C55,C57)</f>
        <v>0</v>
      </c>
      <c r="K79" s="192">
        <f>AVERAGE(D55,D57)</f>
        <v>0</v>
      </c>
      <c r="L79" s="231">
        <f>AVERAGE(E55,E57)</f>
        <v>0</v>
      </c>
      <c r="M79" s="223">
        <f t="shared" si="18"/>
        <v>1</v>
      </c>
      <c r="N79" s="192">
        <f t="shared" si="19"/>
        <v>0</v>
      </c>
      <c r="O79" s="192">
        <f t="shared" si="12"/>
        <v>0</v>
      </c>
      <c r="P79" s="231">
        <f t="shared" si="13"/>
        <v>0</v>
      </c>
      <c r="R79" s="223" t="s">
        <v>666</v>
      </c>
      <c r="S79" s="192">
        <f>T57-T55</f>
        <v>0</v>
      </c>
      <c r="T79" s="192">
        <f>U57-U55</f>
        <v>0</v>
      </c>
      <c r="U79" s="192">
        <f>V57-V55</f>
        <v>0</v>
      </c>
      <c r="V79" s="192">
        <f t="shared" si="20"/>
        <v>0</v>
      </c>
      <c r="W79" s="192">
        <f t="shared" si="20"/>
        <v>0</v>
      </c>
      <c r="X79" s="192">
        <f t="shared" si="20"/>
        <v>0</v>
      </c>
      <c r="Y79" s="192">
        <f t="shared" si="21"/>
        <v>0</v>
      </c>
      <c r="Z79" s="192">
        <f t="shared" si="22"/>
        <v>0</v>
      </c>
      <c r="AA79" s="192">
        <f>AVERAGE(T55,T57)</f>
        <v>0</v>
      </c>
      <c r="AB79" s="192">
        <f>AVERAGE(U55,U57)</f>
        <v>0</v>
      </c>
      <c r="AC79" s="231">
        <f>AVERAGE(V55,V57)</f>
        <v>0</v>
      </c>
      <c r="AD79" s="223">
        <f t="shared" si="23"/>
        <v>1</v>
      </c>
      <c r="AE79" s="192">
        <f t="shared" si="24"/>
        <v>0</v>
      </c>
      <c r="AF79" s="192">
        <f t="shared" si="25"/>
        <v>0</v>
      </c>
      <c r="AG79" s="231">
        <f t="shared" si="26"/>
        <v>0</v>
      </c>
    </row>
    <row r="80" spans="1:33" x14ac:dyDescent="0.3">
      <c r="A80" s="223" t="s">
        <v>667</v>
      </c>
      <c r="B80" s="192">
        <f>C57-C56</f>
        <v>0</v>
      </c>
      <c r="C80" s="192">
        <f>D57-D56</f>
        <v>0</v>
      </c>
      <c r="D80" s="192">
        <f>E57-E56</f>
        <v>0</v>
      </c>
      <c r="E80" s="192">
        <f t="shared" si="15"/>
        <v>0</v>
      </c>
      <c r="F80" s="192">
        <f t="shared" si="15"/>
        <v>0</v>
      </c>
      <c r="G80" s="192">
        <f t="shared" si="15"/>
        <v>0</v>
      </c>
      <c r="H80" s="192">
        <f t="shared" si="16"/>
        <v>0</v>
      </c>
      <c r="I80" s="192">
        <f t="shared" si="17"/>
        <v>0</v>
      </c>
      <c r="J80" s="192">
        <f>AVERAGE(C56,C57)</f>
        <v>0</v>
      </c>
      <c r="K80" s="192">
        <f>AVERAGE(D56,D57)</f>
        <v>0</v>
      </c>
      <c r="L80" s="231">
        <f>AVERAGE(E56,E57)</f>
        <v>0</v>
      </c>
      <c r="M80" s="227">
        <f t="shared" si="18"/>
        <v>1</v>
      </c>
      <c r="N80" s="216">
        <f t="shared" si="19"/>
        <v>0</v>
      </c>
      <c r="O80" s="216">
        <f t="shared" si="12"/>
        <v>0</v>
      </c>
      <c r="P80" s="253">
        <f t="shared" si="13"/>
        <v>0</v>
      </c>
      <c r="R80" s="223" t="s">
        <v>667</v>
      </c>
      <c r="S80" s="192">
        <f>T57-T56</f>
        <v>0</v>
      </c>
      <c r="T80" s="192">
        <f>U57-U56</f>
        <v>0</v>
      </c>
      <c r="U80" s="192">
        <f>V57-V56</f>
        <v>0</v>
      </c>
      <c r="V80" s="192">
        <f t="shared" si="20"/>
        <v>0</v>
      </c>
      <c r="W80" s="192">
        <f t="shared" si="20"/>
        <v>0</v>
      </c>
      <c r="X80" s="192">
        <f t="shared" si="20"/>
        <v>0</v>
      </c>
      <c r="Y80" s="192">
        <f t="shared" si="21"/>
        <v>0</v>
      </c>
      <c r="Z80" s="192">
        <f t="shared" si="22"/>
        <v>0</v>
      </c>
      <c r="AA80" s="192">
        <f>AVERAGE(T56,T57)</f>
        <v>0</v>
      </c>
      <c r="AB80" s="192">
        <f>AVERAGE(U56,U57)</f>
        <v>0</v>
      </c>
      <c r="AC80" s="231">
        <f>AVERAGE(V56,V57)</f>
        <v>0</v>
      </c>
      <c r="AD80" s="227">
        <f t="shared" si="23"/>
        <v>1</v>
      </c>
      <c r="AE80" s="216">
        <f t="shared" si="24"/>
        <v>0</v>
      </c>
      <c r="AF80" s="216">
        <f t="shared" si="25"/>
        <v>0</v>
      </c>
      <c r="AG80" s="253">
        <f t="shared" si="26"/>
        <v>0</v>
      </c>
    </row>
    <row r="81" spans="1:29" x14ac:dyDescent="0.3">
      <c r="A81" s="223"/>
      <c r="L81" s="222"/>
      <c r="R81" s="223"/>
      <c r="AC81" s="222"/>
    </row>
    <row r="82" spans="1:29" x14ac:dyDescent="0.3">
      <c r="A82" s="223" t="s">
        <v>668</v>
      </c>
      <c r="L82" s="222"/>
      <c r="R82" s="223"/>
      <c r="AC82" s="222"/>
    </row>
    <row r="83" spans="1:29" ht="16.2" x14ac:dyDescent="0.3">
      <c r="A83" s="223"/>
      <c r="B83" s="166" t="s">
        <v>650</v>
      </c>
      <c r="C83" s="166" t="s">
        <v>651</v>
      </c>
      <c r="D83" s="166" t="s">
        <v>652</v>
      </c>
      <c r="E83" s="166" t="s">
        <v>653</v>
      </c>
      <c r="F83" s="166" t="s">
        <v>654</v>
      </c>
      <c r="G83" s="166" t="s">
        <v>655</v>
      </c>
      <c r="H83" s="166" t="s">
        <v>656</v>
      </c>
      <c r="I83" s="166" t="s">
        <v>657</v>
      </c>
      <c r="J83" s="166" t="s">
        <v>669</v>
      </c>
      <c r="K83" s="192">
        <f>MAX(K84:K88)</f>
        <v>0</v>
      </c>
      <c r="L83" s="222"/>
      <c r="R83" s="223"/>
      <c r="S83" s="166" t="s">
        <v>650</v>
      </c>
      <c r="T83" s="166" t="s">
        <v>651</v>
      </c>
      <c r="U83" s="166" t="s">
        <v>652</v>
      </c>
      <c r="V83" s="166" t="s">
        <v>653</v>
      </c>
      <c r="W83" s="166" t="s">
        <v>654</v>
      </c>
      <c r="X83" s="166" t="s">
        <v>655</v>
      </c>
      <c r="Y83" s="166" t="s">
        <v>656</v>
      </c>
      <c r="Z83" s="166" t="s">
        <v>657</v>
      </c>
      <c r="AA83" s="166" t="s">
        <v>669</v>
      </c>
      <c r="AB83" s="192">
        <f>MAX(AB84:AB88)</f>
        <v>0</v>
      </c>
      <c r="AC83" s="222"/>
    </row>
    <row r="84" spans="1:29" x14ac:dyDescent="0.3">
      <c r="A84" s="223">
        <v>1</v>
      </c>
      <c r="B84" s="192">
        <f>C53-D69</f>
        <v>0</v>
      </c>
      <c r="C84" s="192">
        <f>D53-E69</f>
        <v>0</v>
      </c>
      <c r="D84" s="192">
        <f>E53-F69</f>
        <v>0</v>
      </c>
      <c r="E84" s="192">
        <f>POWER(B84,2)</f>
        <v>0</v>
      </c>
      <c r="F84" s="192">
        <f>POWER(C84,2)</f>
        <v>0</v>
      </c>
      <c r="G84" s="192">
        <f>POWER(D84,2)</f>
        <v>0</v>
      </c>
      <c r="H84" s="192">
        <f>E84+F84+G84</f>
        <v>0</v>
      </c>
      <c r="I84" s="192">
        <f>SQRT(H84)</f>
        <v>0</v>
      </c>
      <c r="J84" s="166">
        <f>G69</f>
        <v>0</v>
      </c>
      <c r="K84" s="192">
        <f>I84-J84</f>
        <v>0</v>
      </c>
      <c r="L84" s="222"/>
      <c r="R84" s="223">
        <v>1</v>
      </c>
      <c r="S84" s="192">
        <f>T53-U69</f>
        <v>0</v>
      </c>
      <c r="T84" s="192">
        <f>U53-V69</f>
        <v>0</v>
      </c>
      <c r="U84" s="192">
        <f>V53-W69</f>
        <v>0</v>
      </c>
      <c r="V84" s="192">
        <f>POWER(S84,2)</f>
        <v>0</v>
      </c>
      <c r="W84" s="192">
        <f>POWER(T84,2)</f>
        <v>0</v>
      </c>
      <c r="X84" s="192">
        <f>POWER(U84,2)</f>
        <v>0</v>
      </c>
      <c r="Y84" s="192">
        <f>V84+W84+X84</f>
        <v>0</v>
      </c>
      <c r="Z84" s="192">
        <f>SQRT(Y84)</f>
        <v>0</v>
      </c>
      <c r="AA84" s="166">
        <f>X69</f>
        <v>0</v>
      </c>
      <c r="AB84" s="192">
        <f>Z84-AA84</f>
        <v>0</v>
      </c>
      <c r="AC84" s="222"/>
    </row>
    <row r="85" spans="1:29" x14ac:dyDescent="0.3">
      <c r="A85" s="223">
        <v>2</v>
      </c>
      <c r="B85" s="192">
        <f>C54-D69</f>
        <v>0</v>
      </c>
      <c r="C85" s="192">
        <f>D54-E69</f>
        <v>0</v>
      </c>
      <c r="D85" s="192">
        <f>E54-F69</f>
        <v>0</v>
      </c>
      <c r="E85" s="192">
        <f t="shared" ref="E85:G88" si="27">POWER(B85,2)</f>
        <v>0</v>
      </c>
      <c r="F85" s="192">
        <f t="shared" si="27"/>
        <v>0</v>
      </c>
      <c r="G85" s="192">
        <f t="shared" si="27"/>
        <v>0</v>
      </c>
      <c r="H85" s="192">
        <f t="shared" ref="H85:H88" si="28">E85+F85+G85</f>
        <v>0</v>
      </c>
      <c r="I85" s="192">
        <f t="shared" ref="I85:I88" si="29">SQRT(H85)</f>
        <v>0</v>
      </c>
      <c r="J85" s="166">
        <f>J84</f>
        <v>0</v>
      </c>
      <c r="K85" s="192">
        <f t="shared" ref="K85:K88" si="30">I85-J85</f>
        <v>0</v>
      </c>
      <c r="L85" s="222"/>
      <c r="R85" s="223">
        <v>2</v>
      </c>
      <c r="S85" s="192">
        <f>T54-U69</f>
        <v>0</v>
      </c>
      <c r="T85" s="192">
        <f>U54-V69</f>
        <v>0</v>
      </c>
      <c r="U85" s="192">
        <f>V54-W69</f>
        <v>0</v>
      </c>
      <c r="V85" s="192">
        <f t="shared" ref="V85:X88" si="31">POWER(S85,2)</f>
        <v>0</v>
      </c>
      <c r="W85" s="192">
        <f t="shared" si="31"/>
        <v>0</v>
      </c>
      <c r="X85" s="192">
        <f t="shared" si="31"/>
        <v>0</v>
      </c>
      <c r="Y85" s="192">
        <f t="shared" ref="Y85:Y88" si="32">V85+W85+X85</f>
        <v>0</v>
      </c>
      <c r="Z85" s="192">
        <f t="shared" ref="Z85:Z88" si="33">SQRT(Y85)</f>
        <v>0</v>
      </c>
      <c r="AA85" s="166">
        <f>AA84</f>
        <v>0</v>
      </c>
      <c r="AB85" s="192">
        <f t="shared" ref="AB85:AB88" si="34">Z85-AA85</f>
        <v>0</v>
      </c>
      <c r="AC85" s="222"/>
    </row>
    <row r="86" spans="1:29" x14ac:dyDescent="0.3">
      <c r="A86" s="223">
        <v>3</v>
      </c>
      <c r="B86" s="192">
        <f>C55-D69</f>
        <v>0</v>
      </c>
      <c r="C86" s="192">
        <f>D55-E69</f>
        <v>0</v>
      </c>
      <c r="D86" s="192">
        <f>E55-F69</f>
        <v>0</v>
      </c>
      <c r="E86" s="192">
        <f t="shared" si="27"/>
        <v>0</v>
      </c>
      <c r="F86" s="192">
        <f t="shared" si="27"/>
        <v>0</v>
      </c>
      <c r="G86" s="192">
        <f t="shared" si="27"/>
        <v>0</v>
      </c>
      <c r="H86" s="192">
        <f t="shared" si="28"/>
        <v>0</v>
      </c>
      <c r="I86" s="192">
        <f t="shared" si="29"/>
        <v>0</v>
      </c>
      <c r="J86" s="166">
        <f t="shared" ref="J86:J88" si="35">J85</f>
        <v>0</v>
      </c>
      <c r="K86" s="192">
        <f t="shared" si="30"/>
        <v>0</v>
      </c>
      <c r="L86" s="222"/>
      <c r="R86" s="223">
        <v>3</v>
      </c>
      <c r="S86" s="192">
        <f>T55-U69</f>
        <v>0</v>
      </c>
      <c r="T86" s="192">
        <f>U55-V69</f>
        <v>0</v>
      </c>
      <c r="U86" s="192">
        <f>V55-W69</f>
        <v>0</v>
      </c>
      <c r="V86" s="192">
        <f t="shared" si="31"/>
        <v>0</v>
      </c>
      <c r="W86" s="192">
        <f t="shared" si="31"/>
        <v>0</v>
      </c>
      <c r="X86" s="192">
        <f t="shared" si="31"/>
        <v>0</v>
      </c>
      <c r="Y86" s="192">
        <f t="shared" si="32"/>
        <v>0</v>
      </c>
      <c r="Z86" s="192">
        <f t="shared" si="33"/>
        <v>0</v>
      </c>
      <c r="AA86" s="166">
        <f t="shared" ref="AA86:AA88" si="36">AA85</f>
        <v>0</v>
      </c>
      <c r="AB86" s="192">
        <f t="shared" si="34"/>
        <v>0</v>
      </c>
      <c r="AC86" s="222"/>
    </row>
    <row r="87" spans="1:29" x14ac:dyDescent="0.3">
      <c r="A87" s="223">
        <v>4</v>
      </c>
      <c r="B87" s="192">
        <f>C56-D69</f>
        <v>0</v>
      </c>
      <c r="C87" s="192">
        <f>D56-E69</f>
        <v>0</v>
      </c>
      <c r="D87" s="192">
        <f>E56-F69</f>
        <v>0</v>
      </c>
      <c r="E87" s="192">
        <f t="shared" si="27"/>
        <v>0</v>
      </c>
      <c r="F87" s="192">
        <f t="shared" si="27"/>
        <v>0</v>
      </c>
      <c r="G87" s="192">
        <f t="shared" si="27"/>
        <v>0</v>
      </c>
      <c r="H87" s="192">
        <f t="shared" si="28"/>
        <v>0</v>
      </c>
      <c r="I87" s="192">
        <f t="shared" si="29"/>
        <v>0</v>
      </c>
      <c r="J87" s="166">
        <f t="shared" si="35"/>
        <v>0</v>
      </c>
      <c r="K87" s="192">
        <f t="shared" si="30"/>
        <v>0</v>
      </c>
      <c r="L87" s="222"/>
      <c r="R87" s="223">
        <v>4</v>
      </c>
      <c r="S87" s="192">
        <f>T56-U69</f>
        <v>0</v>
      </c>
      <c r="T87" s="192">
        <f>U56-V69</f>
        <v>0</v>
      </c>
      <c r="U87" s="192">
        <f>V56-W69</f>
        <v>0</v>
      </c>
      <c r="V87" s="192">
        <f t="shared" si="31"/>
        <v>0</v>
      </c>
      <c r="W87" s="192">
        <f t="shared" si="31"/>
        <v>0</v>
      </c>
      <c r="X87" s="192">
        <f t="shared" si="31"/>
        <v>0</v>
      </c>
      <c r="Y87" s="192">
        <f t="shared" si="32"/>
        <v>0</v>
      </c>
      <c r="Z87" s="192">
        <f t="shared" si="33"/>
        <v>0</v>
      </c>
      <c r="AA87" s="166">
        <f t="shared" si="36"/>
        <v>0</v>
      </c>
      <c r="AB87" s="192">
        <f t="shared" si="34"/>
        <v>0</v>
      </c>
      <c r="AC87" s="222"/>
    </row>
    <row r="88" spans="1:29" x14ac:dyDescent="0.3">
      <c r="A88" s="227">
        <v>5</v>
      </c>
      <c r="B88" s="216">
        <f>C57-D69</f>
        <v>0</v>
      </c>
      <c r="C88" s="216">
        <f>D57-E69</f>
        <v>0</v>
      </c>
      <c r="D88" s="216">
        <f>E57-F69</f>
        <v>0</v>
      </c>
      <c r="E88" s="216">
        <f t="shared" si="27"/>
        <v>0</v>
      </c>
      <c r="F88" s="216">
        <f t="shared" si="27"/>
        <v>0</v>
      </c>
      <c r="G88" s="216">
        <f t="shared" si="27"/>
        <v>0</v>
      </c>
      <c r="H88" s="216">
        <f t="shared" si="28"/>
        <v>0</v>
      </c>
      <c r="I88" s="216">
        <f t="shared" si="29"/>
        <v>0</v>
      </c>
      <c r="J88" s="217">
        <f t="shared" si="35"/>
        <v>0</v>
      </c>
      <c r="K88" s="216">
        <f t="shared" si="30"/>
        <v>0</v>
      </c>
      <c r="L88" s="228"/>
      <c r="R88" s="227">
        <v>5</v>
      </c>
      <c r="S88" s="216">
        <f>T57-U69</f>
        <v>0</v>
      </c>
      <c r="T88" s="216">
        <f>U57-V69</f>
        <v>0</v>
      </c>
      <c r="U88" s="216">
        <f>V57-W69</f>
        <v>0</v>
      </c>
      <c r="V88" s="216">
        <f t="shared" si="31"/>
        <v>0</v>
      </c>
      <c r="W88" s="216">
        <f t="shared" si="31"/>
        <v>0</v>
      </c>
      <c r="X88" s="216">
        <f t="shared" si="31"/>
        <v>0</v>
      </c>
      <c r="Y88" s="216">
        <f t="shared" si="32"/>
        <v>0</v>
      </c>
      <c r="Z88" s="216">
        <f t="shared" si="33"/>
        <v>0</v>
      </c>
      <c r="AA88" s="217">
        <f t="shared" si="36"/>
        <v>0</v>
      </c>
      <c r="AB88" s="216">
        <f t="shared" si="34"/>
        <v>0</v>
      </c>
      <c r="AC88" s="228"/>
    </row>
    <row r="90" spans="1:29" x14ac:dyDescent="0.3">
      <c r="A90" s="232" t="s">
        <v>670</v>
      </c>
      <c r="B90" s="232"/>
      <c r="C90" s="232"/>
      <c r="R90" s="232" t="s">
        <v>670</v>
      </c>
      <c r="S90" s="232"/>
      <c r="T90" s="232"/>
    </row>
    <row r="92" spans="1:29" x14ac:dyDescent="0.3">
      <c r="A92" s="233" t="s">
        <v>671</v>
      </c>
      <c r="B92" s="234"/>
      <c r="C92" s="234"/>
      <c r="D92" s="234"/>
      <c r="E92" s="186"/>
      <c r="F92" s="186"/>
      <c r="G92" s="235" t="s">
        <v>672</v>
      </c>
      <c r="H92" s="236"/>
      <c r="I92" s="236"/>
      <c r="J92" s="236"/>
      <c r="K92" s="237"/>
      <c r="R92" s="233" t="s">
        <v>671</v>
      </c>
      <c r="S92" s="234"/>
      <c r="T92" s="234"/>
      <c r="U92" s="234"/>
      <c r="V92" s="186"/>
      <c r="W92" s="186"/>
      <c r="X92" s="235" t="s">
        <v>672</v>
      </c>
      <c r="Y92" s="236"/>
      <c r="Z92" s="236"/>
      <c r="AA92" s="236"/>
      <c r="AB92" s="237"/>
    </row>
    <row r="93" spans="1:29" x14ac:dyDescent="0.3">
      <c r="A93" s="238"/>
      <c r="B93" s="239"/>
      <c r="C93" s="239"/>
      <c r="D93" s="239"/>
      <c r="G93" s="240" t="s">
        <v>673</v>
      </c>
      <c r="H93" s="240"/>
      <c r="I93" s="240"/>
      <c r="J93" s="240"/>
      <c r="K93" s="241"/>
      <c r="R93" s="238"/>
      <c r="S93" s="239"/>
      <c r="T93" s="239"/>
      <c r="U93" s="239"/>
      <c r="X93" s="240" t="s">
        <v>673</v>
      </c>
      <c r="Y93" s="240"/>
      <c r="Z93" s="240"/>
      <c r="AA93" s="240"/>
      <c r="AB93" s="241"/>
    </row>
    <row r="94" spans="1:29" x14ac:dyDescent="0.3">
      <c r="A94" s="242"/>
      <c r="B94" s="243" t="s">
        <v>513</v>
      </c>
      <c r="C94" s="243" t="s">
        <v>514</v>
      </c>
      <c r="D94" s="243" t="s">
        <v>515</v>
      </c>
      <c r="G94" s="240"/>
      <c r="H94" s="240" t="s">
        <v>674</v>
      </c>
      <c r="I94" s="240" t="s">
        <v>675</v>
      </c>
      <c r="J94" s="240" t="s">
        <v>676</v>
      </c>
      <c r="K94" s="241" t="s">
        <v>677</v>
      </c>
      <c r="R94" s="242"/>
      <c r="S94" s="243" t="s">
        <v>513</v>
      </c>
      <c r="T94" s="243" t="s">
        <v>514</v>
      </c>
      <c r="U94" s="243" t="s">
        <v>515</v>
      </c>
      <c r="X94" s="240"/>
      <c r="Y94" s="240" t="s">
        <v>674</v>
      </c>
      <c r="Z94" s="240" t="s">
        <v>675</v>
      </c>
      <c r="AA94" s="240" t="s">
        <v>676</v>
      </c>
      <c r="AB94" s="241" t="s">
        <v>677</v>
      </c>
    </row>
    <row r="95" spans="1:29" x14ac:dyDescent="0.3">
      <c r="A95" s="244" t="s">
        <v>678</v>
      </c>
      <c r="B95" s="245">
        <f>$C$53</f>
        <v>0</v>
      </c>
      <c r="C95" s="245">
        <f>$D$53</f>
        <v>0</v>
      </c>
      <c r="D95" s="245">
        <f>$E$53</f>
        <v>0</v>
      </c>
      <c r="G95" s="240" t="s">
        <v>679</v>
      </c>
      <c r="H95" s="240">
        <f t="shared" ref="H95:J96" si="37">+B96-B95</f>
        <v>0</v>
      </c>
      <c r="I95" s="240">
        <f t="shared" si="37"/>
        <v>0</v>
      </c>
      <c r="J95" s="240">
        <f t="shared" si="37"/>
        <v>0</v>
      </c>
      <c r="K95" s="241">
        <f>+(H95^2+I95^2+J95^2)^0.5</f>
        <v>0</v>
      </c>
      <c r="R95" s="244" t="s">
        <v>678</v>
      </c>
      <c r="S95" s="245">
        <f>$T$53</f>
        <v>0</v>
      </c>
      <c r="T95" s="245">
        <f>$U$53</f>
        <v>0</v>
      </c>
      <c r="U95" s="245">
        <f>$V$53</f>
        <v>0</v>
      </c>
      <c r="X95" s="240" t="s">
        <v>679</v>
      </c>
      <c r="Y95" s="240">
        <f t="shared" ref="Y95:AA96" si="38">+S96-S95</f>
        <v>0</v>
      </c>
      <c r="Z95" s="240">
        <f t="shared" si="38"/>
        <v>0</v>
      </c>
      <c r="AA95" s="240">
        <f t="shared" si="38"/>
        <v>0</v>
      </c>
      <c r="AB95" s="241">
        <f>+(Y95^2+Z95^2+AA95^2)^0.5</f>
        <v>0</v>
      </c>
    </row>
    <row r="96" spans="1:29" x14ac:dyDescent="0.3">
      <c r="A96" s="244" t="s">
        <v>680</v>
      </c>
      <c r="B96" s="245">
        <f>$C$54</f>
        <v>0</v>
      </c>
      <c r="C96" s="245">
        <f>$D$54</f>
        <v>0</v>
      </c>
      <c r="D96" s="245">
        <f>$E$54</f>
        <v>0</v>
      </c>
      <c r="G96" s="240" t="s">
        <v>681</v>
      </c>
      <c r="H96" s="240">
        <f t="shared" si="37"/>
        <v>0</v>
      </c>
      <c r="I96" s="240">
        <f t="shared" si="37"/>
        <v>0</v>
      </c>
      <c r="J96" s="240">
        <f t="shared" si="37"/>
        <v>0</v>
      </c>
      <c r="K96" s="241">
        <f>+(H96^2+I96^2+J96^2)^0.5</f>
        <v>0</v>
      </c>
      <c r="R96" s="244" t="s">
        <v>680</v>
      </c>
      <c r="S96" s="245">
        <f>$T$54</f>
        <v>0</v>
      </c>
      <c r="T96" s="245">
        <f>$U$54</f>
        <v>0</v>
      </c>
      <c r="U96" s="245">
        <f>$V$54</f>
        <v>0</v>
      </c>
      <c r="X96" s="240" t="s">
        <v>681</v>
      </c>
      <c r="Y96" s="240">
        <f t="shared" si="38"/>
        <v>0</v>
      </c>
      <c r="Z96" s="240">
        <f t="shared" si="38"/>
        <v>0</v>
      </c>
      <c r="AA96" s="240">
        <f t="shared" si="38"/>
        <v>0</v>
      </c>
      <c r="AB96" s="241">
        <f>+(Y96^2+Z96^2+AA96^2)^0.5</f>
        <v>0</v>
      </c>
    </row>
    <row r="97" spans="1:28" x14ac:dyDescent="0.3">
      <c r="A97" s="246" t="s">
        <v>682</v>
      </c>
      <c r="B97" s="245">
        <f>$C$55</f>
        <v>0</v>
      </c>
      <c r="C97" s="245">
        <f>$D$55</f>
        <v>0</v>
      </c>
      <c r="D97" s="245">
        <f>$E$55</f>
        <v>0</v>
      </c>
      <c r="G97" s="240" t="s">
        <v>683</v>
      </c>
      <c r="H97" s="240">
        <f>+B97-B95</f>
        <v>0</v>
      </c>
      <c r="I97" s="240">
        <f>+C97-C95</f>
        <v>0</v>
      </c>
      <c r="J97" s="240">
        <f>+D97-D95</f>
        <v>0</v>
      </c>
      <c r="K97" s="241">
        <f>+(H97^2+I97^2+J97^2)^0.5</f>
        <v>0</v>
      </c>
      <c r="R97" s="246" t="s">
        <v>682</v>
      </c>
      <c r="S97" s="245">
        <f>$T$55</f>
        <v>0</v>
      </c>
      <c r="T97" s="245">
        <f>$U$55</f>
        <v>0</v>
      </c>
      <c r="U97" s="245">
        <f>$V$55</f>
        <v>0</v>
      </c>
      <c r="X97" s="240" t="s">
        <v>683</v>
      </c>
      <c r="Y97" s="240">
        <f>+S97-S95</f>
        <v>0</v>
      </c>
      <c r="Z97" s="240">
        <f>+T97-T95</f>
        <v>0</v>
      </c>
      <c r="AA97" s="240">
        <f>+U97-U95</f>
        <v>0</v>
      </c>
      <c r="AB97" s="241">
        <f>+(Y97^2+Z97^2+AA97^2)^0.5</f>
        <v>0</v>
      </c>
    </row>
    <row r="98" spans="1:28" x14ac:dyDescent="0.3">
      <c r="A98" s="223"/>
      <c r="G98" s="239" t="s">
        <v>684</v>
      </c>
      <c r="H98" s="240"/>
      <c r="I98" s="240"/>
      <c r="J98" s="240"/>
      <c r="K98" s="241"/>
      <c r="R98" s="223"/>
      <c r="X98" s="239" t="s">
        <v>684</v>
      </c>
      <c r="Y98" s="240"/>
      <c r="Z98" s="240"/>
      <c r="AA98" s="240"/>
      <c r="AB98" s="241"/>
    </row>
    <row r="99" spans="1:28" x14ac:dyDescent="0.3">
      <c r="A99" s="242"/>
      <c r="B99" s="243"/>
      <c r="C99" s="243"/>
      <c r="D99" s="243"/>
      <c r="G99" s="239"/>
      <c r="H99" s="243" t="s">
        <v>685</v>
      </c>
      <c r="I99" s="243" t="s">
        <v>686</v>
      </c>
      <c r="J99" s="243" t="s">
        <v>687</v>
      </c>
      <c r="K99" s="241"/>
      <c r="R99" s="242"/>
      <c r="S99" s="243"/>
      <c r="T99" s="243"/>
      <c r="U99" s="243"/>
      <c r="X99" s="239"/>
      <c r="Y99" s="243" t="s">
        <v>685</v>
      </c>
      <c r="Z99" s="243" t="s">
        <v>686</v>
      </c>
      <c r="AA99" s="243" t="s">
        <v>687</v>
      </c>
      <c r="AB99" s="241"/>
    </row>
    <row r="100" spans="1:28" x14ac:dyDescent="0.3">
      <c r="A100" s="244"/>
      <c r="B100" s="247"/>
      <c r="C100" s="247"/>
      <c r="D100" s="247"/>
      <c r="G100" s="239" t="s">
        <v>679</v>
      </c>
      <c r="H100" s="240" t="e">
        <f>+H95/K95</f>
        <v>#DIV/0!</v>
      </c>
      <c r="I100" s="240" t="e">
        <f>+I95/K95</f>
        <v>#DIV/0!</v>
      </c>
      <c r="J100" s="240" t="e">
        <f>+J95/K95</f>
        <v>#DIV/0!</v>
      </c>
      <c r="K100" s="241"/>
      <c r="R100" s="244"/>
      <c r="S100" s="247"/>
      <c r="T100" s="247"/>
      <c r="U100" s="247"/>
      <c r="X100" s="239" t="s">
        <v>679</v>
      </c>
      <c r="Y100" s="240" t="e">
        <f>+Y95/AB95</f>
        <v>#DIV/0!</v>
      </c>
      <c r="Z100" s="240" t="e">
        <f>+Z95/AB95</f>
        <v>#DIV/0!</v>
      </c>
      <c r="AA100" s="240" t="e">
        <f>+AA95/AB95</f>
        <v>#DIV/0!</v>
      </c>
      <c r="AB100" s="241"/>
    </row>
    <row r="101" spans="1:28" x14ac:dyDescent="0.3">
      <c r="A101" s="244"/>
      <c r="B101" s="247"/>
      <c r="C101" s="247"/>
      <c r="D101" s="247"/>
      <c r="G101" s="240" t="s">
        <v>683</v>
      </c>
      <c r="H101" s="240" t="e">
        <f>+H97/K97</f>
        <v>#DIV/0!</v>
      </c>
      <c r="I101" s="240" t="e">
        <f>+I97/K97</f>
        <v>#DIV/0!</v>
      </c>
      <c r="J101" s="240" t="e">
        <f>+J97/K97</f>
        <v>#DIV/0!</v>
      </c>
      <c r="K101" s="241"/>
      <c r="R101" s="244"/>
      <c r="S101" s="247"/>
      <c r="T101" s="247"/>
      <c r="U101" s="247"/>
      <c r="X101" s="240" t="s">
        <v>683</v>
      </c>
      <c r="Y101" s="240" t="e">
        <f>+Y97/AB97</f>
        <v>#DIV/0!</v>
      </c>
      <c r="Z101" s="240" t="e">
        <f>+Z97/AB97</f>
        <v>#DIV/0!</v>
      </c>
      <c r="AA101" s="240" t="e">
        <f>+AA97/AB97</f>
        <v>#DIV/0!</v>
      </c>
      <c r="AB101" s="241"/>
    </row>
    <row r="102" spans="1:28" x14ac:dyDescent="0.3">
      <c r="A102" s="246"/>
      <c r="B102" s="247"/>
      <c r="C102" s="247"/>
      <c r="D102" s="247"/>
      <c r="G102" s="240"/>
      <c r="H102" s="240"/>
      <c r="I102" s="240"/>
      <c r="J102" s="240"/>
      <c r="K102" s="241"/>
      <c r="R102" s="246"/>
      <c r="S102" s="247"/>
      <c r="T102" s="247"/>
      <c r="U102" s="247"/>
      <c r="X102" s="240"/>
      <c r="Y102" s="240"/>
      <c r="Z102" s="240"/>
      <c r="AA102" s="240"/>
      <c r="AB102" s="241"/>
    </row>
    <row r="103" spans="1:28" x14ac:dyDescent="0.3">
      <c r="A103" s="223"/>
      <c r="G103" s="240" t="s">
        <v>688</v>
      </c>
      <c r="H103" s="240" t="e">
        <f>+(K95^2+K97^2-K96^2)/(2*K95*K97)</f>
        <v>#DIV/0!</v>
      </c>
      <c r="I103" s="240"/>
      <c r="J103" s="240"/>
      <c r="K103" s="241"/>
      <c r="R103" s="223"/>
      <c r="X103" s="240" t="s">
        <v>688</v>
      </c>
      <c r="Y103" s="240" t="e">
        <f>+(AB95^2+AB97^2-AB96^2)/(2*AB95*AB97)</f>
        <v>#DIV/0!</v>
      </c>
      <c r="Z103" s="240"/>
      <c r="AA103" s="240"/>
      <c r="AB103" s="241"/>
    </row>
    <row r="104" spans="1:28" x14ac:dyDescent="0.3">
      <c r="A104" s="223"/>
      <c r="G104" s="240" t="s">
        <v>689</v>
      </c>
      <c r="H104" s="240" t="e">
        <f>+H103*K97</f>
        <v>#DIV/0!</v>
      </c>
      <c r="I104" s="240"/>
      <c r="J104" s="240"/>
      <c r="K104" s="241"/>
      <c r="R104" s="223"/>
      <c r="X104" s="240" t="s">
        <v>689</v>
      </c>
      <c r="Y104" s="240" t="e">
        <f>+Y103*AB97</f>
        <v>#DIV/0!</v>
      </c>
      <c r="Z104" s="240"/>
      <c r="AA104" s="240"/>
      <c r="AB104" s="241"/>
    </row>
    <row r="105" spans="1:28" x14ac:dyDescent="0.3">
      <c r="A105" s="223"/>
      <c r="G105" s="240" t="s">
        <v>690</v>
      </c>
      <c r="H105" s="240" t="e">
        <f>+(K97^2-H104^2)^0.5</f>
        <v>#DIV/0!</v>
      </c>
      <c r="I105" s="240" t="e">
        <f>+K97*H111</f>
        <v>#DIV/0!</v>
      </c>
      <c r="J105" s="240"/>
      <c r="K105" s="241"/>
      <c r="R105" s="223"/>
      <c r="X105" s="240" t="s">
        <v>690</v>
      </c>
      <c r="Y105" s="240" t="e">
        <f>+(AB97^2-Y104^2)^0.5</f>
        <v>#DIV/0!</v>
      </c>
      <c r="Z105" s="240" t="e">
        <f>+AB97*Y111</f>
        <v>#DIV/0!</v>
      </c>
      <c r="AA105" s="240"/>
      <c r="AB105" s="241"/>
    </row>
    <row r="106" spans="1:28" x14ac:dyDescent="0.3">
      <c r="A106" s="223"/>
      <c r="G106" s="240" t="s">
        <v>691</v>
      </c>
      <c r="H106" s="240" t="e">
        <f>+B95+H104*H100</f>
        <v>#DIV/0!</v>
      </c>
      <c r="I106" s="240" t="e">
        <f>+C95+H104*I100</f>
        <v>#DIV/0!</v>
      </c>
      <c r="J106" s="240" t="e">
        <f>+D95+H104*J100</f>
        <v>#DIV/0!</v>
      </c>
      <c r="K106" s="241"/>
      <c r="R106" s="223"/>
      <c r="X106" s="240" t="s">
        <v>691</v>
      </c>
      <c r="Y106" s="240" t="e">
        <f>+S95+Y104*Y100</f>
        <v>#DIV/0!</v>
      </c>
      <c r="Z106" s="240" t="e">
        <f>+T95+Y104*Z100</f>
        <v>#DIV/0!</v>
      </c>
      <c r="AA106" s="240" t="e">
        <f>+U95+Y104*AA100</f>
        <v>#DIV/0!</v>
      </c>
      <c r="AB106" s="241"/>
    </row>
    <row r="107" spans="1:28" x14ac:dyDescent="0.3">
      <c r="A107" s="223"/>
      <c r="G107" s="239" t="s">
        <v>684</v>
      </c>
      <c r="H107" s="240"/>
      <c r="I107" s="240"/>
      <c r="J107" s="240"/>
      <c r="K107" s="241"/>
      <c r="R107" s="223"/>
      <c r="X107" s="239" t="s">
        <v>684</v>
      </c>
      <c r="Y107" s="240"/>
      <c r="Z107" s="240"/>
      <c r="AA107" s="240"/>
      <c r="AB107" s="241"/>
    </row>
    <row r="108" spans="1:28" x14ac:dyDescent="0.3">
      <c r="A108" s="223"/>
      <c r="G108" s="248"/>
      <c r="H108" s="243" t="s">
        <v>685</v>
      </c>
      <c r="I108" s="243" t="s">
        <v>686</v>
      </c>
      <c r="J108" s="243" t="s">
        <v>687</v>
      </c>
      <c r="K108" s="241"/>
      <c r="R108" s="223"/>
      <c r="X108" s="248"/>
      <c r="Y108" s="243" t="s">
        <v>685</v>
      </c>
      <c r="Z108" s="243" t="s">
        <v>686</v>
      </c>
      <c r="AA108" s="243" t="s">
        <v>687</v>
      </c>
      <c r="AB108" s="241"/>
    </row>
    <row r="109" spans="1:28" x14ac:dyDescent="0.3">
      <c r="A109" s="223"/>
      <c r="G109" s="240" t="s">
        <v>690</v>
      </c>
      <c r="H109" s="240" t="e">
        <f>+(B97-H106)/H105</f>
        <v>#DIV/0!</v>
      </c>
      <c r="I109" s="240" t="e">
        <f>+(C97-I106)/H105</f>
        <v>#DIV/0!</v>
      </c>
      <c r="J109" s="240" t="e">
        <f>+(D97-J106)/H105</f>
        <v>#DIV/0!</v>
      </c>
      <c r="K109" s="241"/>
      <c r="R109" s="223"/>
      <c r="X109" s="240" t="s">
        <v>690</v>
      </c>
      <c r="Y109" s="240" t="e">
        <f>+(S97-Y106)/Y105</f>
        <v>#DIV/0!</v>
      </c>
      <c r="Z109" s="240" t="e">
        <f>+(T97-Z106)/Y105</f>
        <v>#DIV/0!</v>
      </c>
      <c r="AA109" s="240" t="e">
        <f>+(U97-AA106)/Y105</f>
        <v>#DIV/0!</v>
      </c>
      <c r="AB109" s="241"/>
    </row>
    <row r="110" spans="1:28" x14ac:dyDescent="0.3">
      <c r="A110" s="223"/>
      <c r="G110" s="240"/>
      <c r="H110" s="240"/>
      <c r="I110" s="240"/>
      <c r="J110" s="240"/>
      <c r="K110" s="241"/>
      <c r="R110" s="223"/>
      <c r="X110" s="240"/>
      <c r="Y110" s="240"/>
      <c r="Z110" s="240"/>
      <c r="AA110" s="240"/>
      <c r="AB110" s="241"/>
    </row>
    <row r="111" spans="1:28" x14ac:dyDescent="0.3">
      <c r="A111" s="223"/>
      <c r="G111" s="240" t="s">
        <v>692</v>
      </c>
      <c r="H111" s="240" t="e">
        <f>+(1-H103^2)^0.5</f>
        <v>#DIV/0!</v>
      </c>
      <c r="I111" s="240"/>
      <c r="J111" s="240"/>
      <c r="K111" s="241"/>
      <c r="R111" s="223"/>
      <c r="X111" s="240" t="s">
        <v>692</v>
      </c>
      <c r="Y111" s="240" t="e">
        <f>+(1-Y103^2)^0.5</f>
        <v>#DIV/0!</v>
      </c>
      <c r="Z111" s="240"/>
      <c r="AA111" s="240"/>
      <c r="AB111" s="241"/>
    </row>
    <row r="112" spans="1:28" x14ac:dyDescent="0.3">
      <c r="A112" s="223"/>
      <c r="F112" s="166" t="s">
        <v>643</v>
      </c>
      <c r="G112" s="240" t="s">
        <v>693</v>
      </c>
      <c r="H112" s="249" t="e">
        <f>+K96/(2*H111)</f>
        <v>#DIV/0!</v>
      </c>
      <c r="I112" s="240"/>
      <c r="J112" s="240"/>
      <c r="K112" s="241"/>
      <c r="R112" s="223"/>
      <c r="W112" s="166" t="s">
        <v>643</v>
      </c>
      <c r="X112" s="240" t="s">
        <v>693</v>
      </c>
      <c r="Y112" s="249" t="e">
        <f>+AB96/(2*Y111)</f>
        <v>#DIV/0!</v>
      </c>
      <c r="Z112" s="240"/>
      <c r="AA112" s="240"/>
      <c r="AB112" s="241"/>
    </row>
    <row r="113" spans="1:28" x14ac:dyDescent="0.3">
      <c r="A113" s="223"/>
      <c r="F113" s="250" t="e">
        <f>IF((ABS(K117)+ABS(K118)+ABS(K119))&gt;0.000000001,TRUE,FALSE)</f>
        <v>#DIV/0!</v>
      </c>
      <c r="G113" s="240"/>
      <c r="H113" s="240"/>
      <c r="I113" s="240"/>
      <c r="J113" s="240"/>
      <c r="K113" s="241"/>
      <c r="R113" s="223"/>
      <c r="W113" s="250" t="e">
        <f>IF((ABS(AB117)+ABS(AB118)+ABS(AB119))&gt;0.000000001,TRUE,FALSE)</f>
        <v>#DIV/0!</v>
      </c>
      <c r="X113" s="240"/>
      <c r="Y113" s="240"/>
      <c r="Z113" s="240"/>
      <c r="AA113" s="240"/>
      <c r="AB113" s="241"/>
    </row>
    <row r="114" spans="1:28" x14ac:dyDescent="0.3">
      <c r="A114" s="223"/>
      <c r="F114" s="166" t="s">
        <v>637</v>
      </c>
      <c r="G114" s="240" t="s">
        <v>694</v>
      </c>
      <c r="H114" s="240">
        <f>+K95/2</f>
        <v>0</v>
      </c>
      <c r="I114" s="240" t="e">
        <f>+(H112^2-H114^2)^0.5</f>
        <v>#DIV/0!</v>
      </c>
      <c r="J114" s="240">
        <v>0</v>
      </c>
      <c r="K114" s="241"/>
      <c r="R114" s="223"/>
      <c r="W114" s="166" t="s">
        <v>637</v>
      </c>
      <c r="X114" s="240" t="s">
        <v>694</v>
      </c>
      <c r="Y114" s="240">
        <f>+AB95/2</f>
        <v>0</v>
      </c>
      <c r="Z114" s="240" t="e">
        <f>+(Y112^2-Y114^2)^0.5</f>
        <v>#DIV/0!</v>
      </c>
      <c r="AA114" s="240">
        <v>0</v>
      </c>
      <c r="AB114" s="241"/>
    </row>
    <row r="115" spans="1:28" x14ac:dyDescent="0.3">
      <c r="A115" s="223"/>
      <c r="F115" s="166" t="e">
        <f>IF(K116&gt;0.000000001,TRUE,FALSE)</f>
        <v>#DIV/0!</v>
      </c>
      <c r="G115" s="240" t="s">
        <v>695</v>
      </c>
      <c r="H115" s="251" t="e">
        <f>+B95+H114*H100+I114*H109</f>
        <v>#DIV/0!</v>
      </c>
      <c r="I115" s="251" t="e">
        <f>+C95+H114*I100+I114*I109</f>
        <v>#DIV/0!</v>
      </c>
      <c r="J115" s="251" t="e">
        <f>+D95+H114*J100+I114*J109</f>
        <v>#DIV/0!</v>
      </c>
      <c r="K115" s="241"/>
      <c r="R115" s="223"/>
      <c r="W115" s="166" t="e">
        <f>IF(AB116&gt;0.000000001,TRUE,FALSE)</f>
        <v>#DIV/0!</v>
      </c>
      <c r="X115" s="240" t="s">
        <v>695</v>
      </c>
      <c r="Y115" s="251" t="e">
        <f>+S95+Y114*Y100+Z114*Y109</f>
        <v>#DIV/0!</v>
      </c>
      <c r="Z115" s="251" t="e">
        <f>+T95+Y114*Z100+Z114*Z109</f>
        <v>#DIV/0!</v>
      </c>
      <c r="AA115" s="251" t="e">
        <f>+U95+Y114*AA100+Z114*AA109</f>
        <v>#DIV/0!</v>
      </c>
      <c r="AB115" s="241"/>
    </row>
    <row r="116" spans="1:28" ht="16.2" x14ac:dyDescent="0.3">
      <c r="A116" s="223"/>
      <c r="B116" s="166" t="s">
        <v>650</v>
      </c>
      <c r="C116" s="166" t="s">
        <v>651</v>
      </c>
      <c r="D116" s="166" t="s">
        <v>652</v>
      </c>
      <c r="E116" s="166" t="s">
        <v>653</v>
      </c>
      <c r="F116" s="166" t="s">
        <v>654</v>
      </c>
      <c r="G116" s="166" t="s">
        <v>655</v>
      </c>
      <c r="H116" s="166" t="s">
        <v>656</v>
      </c>
      <c r="I116" s="166" t="s">
        <v>657</v>
      </c>
      <c r="J116" s="166" t="s">
        <v>669</v>
      </c>
      <c r="K116" s="231" t="e">
        <f>MAX(K117:K121)</f>
        <v>#DIV/0!</v>
      </c>
      <c r="R116" s="223"/>
      <c r="S116" s="166" t="s">
        <v>650</v>
      </c>
      <c r="T116" s="166" t="s">
        <v>651</v>
      </c>
      <c r="U116" s="166" t="s">
        <v>652</v>
      </c>
      <c r="V116" s="166" t="s">
        <v>653</v>
      </c>
      <c r="W116" s="166" t="s">
        <v>654</v>
      </c>
      <c r="X116" s="166" t="s">
        <v>655</v>
      </c>
      <c r="Y116" s="166" t="s">
        <v>656</v>
      </c>
      <c r="Z116" s="166" t="s">
        <v>657</v>
      </c>
      <c r="AA116" s="166" t="s">
        <v>669</v>
      </c>
      <c r="AB116" s="231" t="e">
        <f>MAX(AB117:AB121)</f>
        <v>#DIV/0!</v>
      </c>
    </row>
    <row r="117" spans="1:28" x14ac:dyDescent="0.3">
      <c r="A117" s="223">
        <v>1</v>
      </c>
      <c r="B117" s="192" t="e">
        <f>$C$53-H115</f>
        <v>#DIV/0!</v>
      </c>
      <c r="C117" s="192" t="e">
        <f>$D$53-I115</f>
        <v>#DIV/0!</v>
      </c>
      <c r="D117" s="192" t="e">
        <f>$E$53-J115</f>
        <v>#DIV/0!</v>
      </c>
      <c r="E117" s="192" t="e">
        <f>POWER(B117,2)</f>
        <v>#DIV/0!</v>
      </c>
      <c r="F117" s="192" t="e">
        <f>POWER(C117,2)</f>
        <v>#DIV/0!</v>
      </c>
      <c r="G117" s="192" t="e">
        <f>POWER(D117,2)</f>
        <v>#DIV/0!</v>
      </c>
      <c r="H117" s="192" t="e">
        <f>E117+F117+G117</f>
        <v>#DIV/0!</v>
      </c>
      <c r="I117" s="252" t="e">
        <f>SQRT(H117)</f>
        <v>#DIV/0!</v>
      </c>
      <c r="J117" s="192" t="e">
        <f>H112</f>
        <v>#DIV/0!</v>
      </c>
      <c r="K117" s="231" t="e">
        <f>I117-J117</f>
        <v>#DIV/0!</v>
      </c>
      <c r="R117" s="223">
        <v>1</v>
      </c>
      <c r="S117" s="192" t="e">
        <f>$T$53-Y115</f>
        <v>#DIV/0!</v>
      </c>
      <c r="T117" s="192" t="e">
        <f>$U$53-Z115</f>
        <v>#DIV/0!</v>
      </c>
      <c r="U117" s="192" t="e">
        <f>$V$53-AA115</f>
        <v>#DIV/0!</v>
      </c>
      <c r="V117" s="192" t="e">
        <f>POWER(S117,2)</f>
        <v>#DIV/0!</v>
      </c>
      <c r="W117" s="192" t="e">
        <f>POWER(T117,2)</f>
        <v>#DIV/0!</v>
      </c>
      <c r="X117" s="192" t="e">
        <f>POWER(U117,2)</f>
        <v>#DIV/0!</v>
      </c>
      <c r="Y117" s="192" t="e">
        <f>V117+W117+X117</f>
        <v>#DIV/0!</v>
      </c>
      <c r="Z117" s="252" t="e">
        <f>SQRT(Y117)</f>
        <v>#DIV/0!</v>
      </c>
      <c r="AA117" s="192" t="e">
        <f>Y112</f>
        <v>#DIV/0!</v>
      </c>
      <c r="AB117" s="231" t="e">
        <f>Z117-AA117</f>
        <v>#DIV/0!</v>
      </c>
    </row>
    <row r="118" spans="1:28" x14ac:dyDescent="0.3">
      <c r="A118" s="223">
        <v>2</v>
      </c>
      <c r="B118" s="192" t="e">
        <f>$C$54-H115</f>
        <v>#DIV/0!</v>
      </c>
      <c r="C118" s="192" t="e">
        <f>$D$54-I115</f>
        <v>#DIV/0!</v>
      </c>
      <c r="D118" s="192" t="e">
        <f>$E$54-J115</f>
        <v>#DIV/0!</v>
      </c>
      <c r="E118" s="192" t="e">
        <f t="shared" ref="E118:G121" si="39">POWER(B118,2)</f>
        <v>#DIV/0!</v>
      </c>
      <c r="F118" s="192" t="e">
        <f t="shared" si="39"/>
        <v>#DIV/0!</v>
      </c>
      <c r="G118" s="192" t="e">
        <f t="shared" si="39"/>
        <v>#DIV/0!</v>
      </c>
      <c r="H118" s="192" t="e">
        <f t="shared" ref="H118:H121" si="40">E118+F118+G118</f>
        <v>#DIV/0!</v>
      </c>
      <c r="I118" s="252" t="e">
        <f t="shared" ref="I118:I121" si="41">SQRT(H118)</f>
        <v>#DIV/0!</v>
      </c>
      <c r="J118" s="192" t="e">
        <f>J117</f>
        <v>#DIV/0!</v>
      </c>
      <c r="K118" s="231" t="e">
        <f t="shared" ref="K118:K121" si="42">I118-J118</f>
        <v>#DIV/0!</v>
      </c>
      <c r="R118" s="223">
        <v>2</v>
      </c>
      <c r="S118" s="192" t="e">
        <f>$T$54-Y115</f>
        <v>#DIV/0!</v>
      </c>
      <c r="T118" s="192" t="e">
        <f>$U$54-Z115</f>
        <v>#DIV/0!</v>
      </c>
      <c r="U118" s="192" t="e">
        <f>$V$54-AA115</f>
        <v>#DIV/0!</v>
      </c>
      <c r="V118" s="192" t="e">
        <f t="shared" ref="V118:X121" si="43">POWER(S118,2)</f>
        <v>#DIV/0!</v>
      </c>
      <c r="W118" s="192" t="e">
        <f t="shared" si="43"/>
        <v>#DIV/0!</v>
      </c>
      <c r="X118" s="192" t="e">
        <f t="shared" si="43"/>
        <v>#DIV/0!</v>
      </c>
      <c r="Y118" s="192" t="e">
        <f t="shared" ref="Y118:Y121" si="44">V118+W118+X118</f>
        <v>#DIV/0!</v>
      </c>
      <c r="Z118" s="252" t="e">
        <f t="shared" ref="Z118:Z121" si="45">SQRT(Y118)</f>
        <v>#DIV/0!</v>
      </c>
      <c r="AA118" s="192" t="e">
        <f>AA117</f>
        <v>#DIV/0!</v>
      </c>
      <c r="AB118" s="231" t="e">
        <f t="shared" ref="AB118:AB121" si="46">Z118-AA118</f>
        <v>#DIV/0!</v>
      </c>
    </row>
    <row r="119" spans="1:28" x14ac:dyDescent="0.3">
      <c r="A119" s="223">
        <v>3</v>
      </c>
      <c r="B119" s="192" t="e">
        <f>$C$55-H115</f>
        <v>#DIV/0!</v>
      </c>
      <c r="C119" s="192" t="e">
        <f>$D$55-I115</f>
        <v>#DIV/0!</v>
      </c>
      <c r="D119" s="192" t="e">
        <f>$E$55-J115</f>
        <v>#DIV/0!</v>
      </c>
      <c r="E119" s="192" t="e">
        <f t="shared" si="39"/>
        <v>#DIV/0!</v>
      </c>
      <c r="F119" s="192" t="e">
        <f t="shared" si="39"/>
        <v>#DIV/0!</v>
      </c>
      <c r="G119" s="192" t="e">
        <f t="shared" si="39"/>
        <v>#DIV/0!</v>
      </c>
      <c r="H119" s="192" t="e">
        <f t="shared" si="40"/>
        <v>#DIV/0!</v>
      </c>
      <c r="I119" s="252" t="e">
        <f t="shared" si="41"/>
        <v>#DIV/0!</v>
      </c>
      <c r="J119" s="192" t="e">
        <f t="shared" ref="J119:J121" si="47">J118</f>
        <v>#DIV/0!</v>
      </c>
      <c r="K119" s="231" t="e">
        <f t="shared" si="42"/>
        <v>#DIV/0!</v>
      </c>
      <c r="R119" s="223">
        <v>3</v>
      </c>
      <c r="S119" s="192" t="e">
        <f>$T$55-Y115</f>
        <v>#DIV/0!</v>
      </c>
      <c r="T119" s="192" t="e">
        <f>$U$55-Z115</f>
        <v>#DIV/0!</v>
      </c>
      <c r="U119" s="192" t="e">
        <f>$V$55-AA115</f>
        <v>#DIV/0!</v>
      </c>
      <c r="V119" s="192" t="e">
        <f t="shared" si="43"/>
        <v>#DIV/0!</v>
      </c>
      <c r="W119" s="192" t="e">
        <f t="shared" si="43"/>
        <v>#DIV/0!</v>
      </c>
      <c r="X119" s="192" t="e">
        <f t="shared" si="43"/>
        <v>#DIV/0!</v>
      </c>
      <c r="Y119" s="192" t="e">
        <f t="shared" si="44"/>
        <v>#DIV/0!</v>
      </c>
      <c r="Z119" s="252" t="e">
        <f t="shared" si="45"/>
        <v>#DIV/0!</v>
      </c>
      <c r="AA119" s="192" t="e">
        <f t="shared" ref="AA119:AA121" si="48">AA118</f>
        <v>#DIV/0!</v>
      </c>
      <c r="AB119" s="231" t="e">
        <f t="shared" si="46"/>
        <v>#DIV/0!</v>
      </c>
    </row>
    <row r="120" spans="1:28" x14ac:dyDescent="0.3">
      <c r="A120" s="223">
        <v>4</v>
      </c>
      <c r="B120" s="192" t="e">
        <f>$C$56-H115</f>
        <v>#DIV/0!</v>
      </c>
      <c r="C120" s="192" t="e">
        <f>$D$56-I115</f>
        <v>#DIV/0!</v>
      </c>
      <c r="D120" s="192" t="e">
        <f>$E$56-J115</f>
        <v>#DIV/0!</v>
      </c>
      <c r="E120" s="192" t="e">
        <f t="shared" si="39"/>
        <v>#DIV/0!</v>
      </c>
      <c r="F120" s="192" t="e">
        <f t="shared" si="39"/>
        <v>#DIV/0!</v>
      </c>
      <c r="G120" s="192" t="e">
        <f t="shared" si="39"/>
        <v>#DIV/0!</v>
      </c>
      <c r="H120" s="192" t="e">
        <f t="shared" si="40"/>
        <v>#DIV/0!</v>
      </c>
      <c r="I120" s="192" t="e">
        <f t="shared" si="41"/>
        <v>#DIV/0!</v>
      </c>
      <c r="J120" s="192" t="e">
        <f t="shared" si="47"/>
        <v>#DIV/0!</v>
      </c>
      <c r="K120" s="231" t="e">
        <f t="shared" si="42"/>
        <v>#DIV/0!</v>
      </c>
      <c r="R120" s="223">
        <v>4</v>
      </c>
      <c r="S120" s="192" t="e">
        <f>$T$56-Y115</f>
        <v>#DIV/0!</v>
      </c>
      <c r="T120" s="192" t="e">
        <f>$U$56-Z115</f>
        <v>#DIV/0!</v>
      </c>
      <c r="U120" s="192" t="e">
        <f>$V$56-AA115</f>
        <v>#DIV/0!</v>
      </c>
      <c r="V120" s="192" t="e">
        <f t="shared" si="43"/>
        <v>#DIV/0!</v>
      </c>
      <c r="W120" s="192" t="e">
        <f t="shared" si="43"/>
        <v>#DIV/0!</v>
      </c>
      <c r="X120" s="192" t="e">
        <f t="shared" si="43"/>
        <v>#DIV/0!</v>
      </c>
      <c r="Y120" s="192" t="e">
        <f t="shared" si="44"/>
        <v>#DIV/0!</v>
      </c>
      <c r="Z120" s="192" t="e">
        <f t="shared" si="45"/>
        <v>#DIV/0!</v>
      </c>
      <c r="AA120" s="192" t="e">
        <f t="shared" si="48"/>
        <v>#DIV/0!</v>
      </c>
      <c r="AB120" s="231" t="e">
        <f t="shared" si="46"/>
        <v>#DIV/0!</v>
      </c>
    </row>
    <row r="121" spans="1:28" x14ac:dyDescent="0.3">
      <c r="A121" s="227">
        <v>5</v>
      </c>
      <c r="B121" s="216" t="e">
        <f>$C$57-H115</f>
        <v>#DIV/0!</v>
      </c>
      <c r="C121" s="216" t="e">
        <f>$D$57-I115</f>
        <v>#DIV/0!</v>
      </c>
      <c r="D121" s="216" t="e">
        <f>$E$57-J115</f>
        <v>#DIV/0!</v>
      </c>
      <c r="E121" s="216" t="e">
        <f t="shared" si="39"/>
        <v>#DIV/0!</v>
      </c>
      <c r="F121" s="216" t="e">
        <f t="shared" si="39"/>
        <v>#DIV/0!</v>
      </c>
      <c r="G121" s="216" t="e">
        <f t="shared" si="39"/>
        <v>#DIV/0!</v>
      </c>
      <c r="H121" s="216" t="e">
        <f t="shared" si="40"/>
        <v>#DIV/0!</v>
      </c>
      <c r="I121" s="216" t="e">
        <f t="shared" si="41"/>
        <v>#DIV/0!</v>
      </c>
      <c r="J121" s="216" t="e">
        <f t="shared" si="47"/>
        <v>#DIV/0!</v>
      </c>
      <c r="K121" s="253" t="e">
        <f t="shared" si="42"/>
        <v>#DIV/0!</v>
      </c>
      <c r="R121" s="227">
        <v>5</v>
      </c>
      <c r="S121" s="216" t="e">
        <f>$T$57-Y115</f>
        <v>#DIV/0!</v>
      </c>
      <c r="T121" s="216" t="e">
        <f>$U$57-Z115</f>
        <v>#DIV/0!</v>
      </c>
      <c r="U121" s="216" t="e">
        <f>$V$57-AA115</f>
        <v>#DIV/0!</v>
      </c>
      <c r="V121" s="216" t="e">
        <f t="shared" si="43"/>
        <v>#DIV/0!</v>
      </c>
      <c r="W121" s="216" t="e">
        <f t="shared" si="43"/>
        <v>#DIV/0!</v>
      </c>
      <c r="X121" s="216" t="e">
        <f t="shared" si="43"/>
        <v>#DIV/0!</v>
      </c>
      <c r="Y121" s="216" t="e">
        <f t="shared" si="44"/>
        <v>#DIV/0!</v>
      </c>
      <c r="Z121" s="216" t="e">
        <f t="shared" si="45"/>
        <v>#DIV/0!</v>
      </c>
      <c r="AA121" s="216" t="e">
        <f t="shared" si="48"/>
        <v>#DIV/0!</v>
      </c>
      <c r="AB121" s="253" t="e">
        <f t="shared" si="46"/>
        <v>#DIV/0!</v>
      </c>
    </row>
    <row r="122" spans="1:28" x14ac:dyDescent="0.3">
      <c r="A122" s="233" t="s">
        <v>696</v>
      </c>
      <c r="B122" s="234"/>
      <c r="C122" s="234"/>
      <c r="D122" s="234"/>
      <c r="E122" s="186"/>
      <c r="F122" s="186"/>
      <c r="G122" s="235" t="s">
        <v>697</v>
      </c>
      <c r="H122" s="236"/>
      <c r="I122" s="236"/>
      <c r="J122" s="236"/>
      <c r="K122" s="237"/>
      <c r="R122" s="233" t="s">
        <v>696</v>
      </c>
      <c r="S122" s="234"/>
      <c r="T122" s="234"/>
      <c r="U122" s="234"/>
      <c r="V122" s="186"/>
      <c r="W122" s="186"/>
      <c r="X122" s="235" t="s">
        <v>697</v>
      </c>
      <c r="Y122" s="236"/>
      <c r="Z122" s="236"/>
      <c r="AA122" s="236"/>
      <c r="AB122" s="237"/>
    </row>
    <row r="123" spans="1:28" x14ac:dyDescent="0.3">
      <c r="A123" s="238"/>
      <c r="B123" s="239"/>
      <c r="C123" s="239"/>
      <c r="D123" s="239"/>
      <c r="G123" s="240" t="s">
        <v>673</v>
      </c>
      <c r="H123" s="240"/>
      <c r="I123" s="240"/>
      <c r="J123" s="240"/>
      <c r="K123" s="241"/>
      <c r="R123" s="238"/>
      <c r="S123" s="239"/>
      <c r="T123" s="239"/>
      <c r="U123" s="239"/>
      <c r="X123" s="240" t="s">
        <v>673</v>
      </c>
      <c r="Y123" s="240"/>
      <c r="Z123" s="240"/>
      <c r="AA123" s="240"/>
      <c r="AB123" s="241"/>
    </row>
    <row r="124" spans="1:28" x14ac:dyDescent="0.3">
      <c r="A124" s="242"/>
      <c r="B124" s="243" t="s">
        <v>513</v>
      </c>
      <c r="C124" s="243" t="s">
        <v>514</v>
      </c>
      <c r="D124" s="243" t="s">
        <v>515</v>
      </c>
      <c r="G124" s="240"/>
      <c r="H124" s="240" t="s">
        <v>674</v>
      </c>
      <c r="I124" s="240" t="s">
        <v>675</v>
      </c>
      <c r="J124" s="240" t="s">
        <v>676</v>
      </c>
      <c r="K124" s="241" t="s">
        <v>677</v>
      </c>
      <c r="R124" s="242"/>
      <c r="S124" s="243" t="s">
        <v>513</v>
      </c>
      <c r="T124" s="243" t="s">
        <v>514</v>
      </c>
      <c r="U124" s="243" t="s">
        <v>515</v>
      </c>
      <c r="X124" s="240"/>
      <c r="Y124" s="240" t="s">
        <v>674</v>
      </c>
      <c r="Z124" s="240" t="s">
        <v>675</v>
      </c>
      <c r="AA124" s="240" t="s">
        <v>676</v>
      </c>
      <c r="AB124" s="241" t="s">
        <v>677</v>
      </c>
    </row>
    <row r="125" spans="1:28" x14ac:dyDescent="0.3">
      <c r="A125" s="244" t="str">
        <f>A95</f>
        <v>Point 1</v>
      </c>
      <c r="B125" s="245">
        <f>B95</f>
        <v>0</v>
      </c>
      <c r="C125" s="245">
        <f t="shared" ref="C125:D125" si="49">C95</f>
        <v>0</v>
      </c>
      <c r="D125" s="245">
        <f t="shared" si="49"/>
        <v>0</v>
      </c>
      <c r="G125" s="240" t="s">
        <v>679</v>
      </c>
      <c r="H125" s="240">
        <f t="shared" ref="H125:J126" si="50">+B126-B125</f>
        <v>0</v>
      </c>
      <c r="I125" s="240">
        <f t="shared" si="50"/>
        <v>0</v>
      </c>
      <c r="J125" s="240">
        <f t="shared" si="50"/>
        <v>0</v>
      </c>
      <c r="K125" s="241">
        <f>+(H125^2+I125^2+J125^2)^0.5</f>
        <v>0</v>
      </c>
      <c r="R125" s="244" t="str">
        <f>R95</f>
        <v>Point 1</v>
      </c>
      <c r="S125" s="245">
        <f>S95</f>
        <v>0</v>
      </c>
      <c r="T125" s="245">
        <f t="shared" ref="T125:U125" si="51">T95</f>
        <v>0</v>
      </c>
      <c r="U125" s="245">
        <f t="shared" si="51"/>
        <v>0</v>
      </c>
      <c r="X125" s="240" t="s">
        <v>679</v>
      </c>
      <c r="Y125" s="240">
        <f t="shared" ref="Y125:AA126" si="52">+S126-S125</f>
        <v>0</v>
      </c>
      <c r="Z125" s="240">
        <f t="shared" si="52"/>
        <v>0</v>
      </c>
      <c r="AA125" s="240">
        <f t="shared" si="52"/>
        <v>0</v>
      </c>
      <c r="AB125" s="241">
        <f>+(Y125^2+Z125^2+AA125^2)^0.5</f>
        <v>0</v>
      </c>
    </row>
    <row r="126" spans="1:28" x14ac:dyDescent="0.3">
      <c r="A126" s="244" t="str">
        <f>A97</f>
        <v>Point 3</v>
      </c>
      <c r="B126" s="245">
        <f>B97</f>
        <v>0</v>
      </c>
      <c r="C126" s="245">
        <f t="shared" ref="C126:D126" si="53">C97</f>
        <v>0</v>
      </c>
      <c r="D126" s="245">
        <f t="shared" si="53"/>
        <v>0</v>
      </c>
      <c r="G126" s="240" t="s">
        <v>681</v>
      </c>
      <c r="H126" s="240">
        <f t="shared" si="50"/>
        <v>0</v>
      </c>
      <c r="I126" s="240">
        <f t="shared" si="50"/>
        <v>0</v>
      </c>
      <c r="J126" s="240">
        <f t="shared" si="50"/>
        <v>0</v>
      </c>
      <c r="K126" s="241">
        <f>+(H126^2+I126^2+J126^2)^0.5</f>
        <v>0</v>
      </c>
      <c r="R126" s="244" t="str">
        <f>R97</f>
        <v>Point 3</v>
      </c>
      <c r="S126" s="245">
        <f>S97</f>
        <v>0</v>
      </c>
      <c r="T126" s="245">
        <f t="shared" ref="T126:U126" si="54">T97</f>
        <v>0</v>
      </c>
      <c r="U126" s="245">
        <f t="shared" si="54"/>
        <v>0</v>
      </c>
      <c r="X126" s="240" t="s">
        <v>681</v>
      </c>
      <c r="Y126" s="240">
        <f t="shared" si="52"/>
        <v>0</v>
      </c>
      <c r="Z126" s="240">
        <f t="shared" si="52"/>
        <v>0</v>
      </c>
      <c r="AA126" s="240">
        <f t="shared" si="52"/>
        <v>0</v>
      </c>
      <c r="AB126" s="241">
        <f>+(Y126^2+Z126^2+AA126^2)^0.5</f>
        <v>0</v>
      </c>
    </row>
    <row r="127" spans="1:28" x14ac:dyDescent="0.3">
      <c r="A127" s="244" t="str">
        <f>A96</f>
        <v>Point 2</v>
      </c>
      <c r="B127" s="245">
        <f>B96</f>
        <v>0</v>
      </c>
      <c r="C127" s="245">
        <f t="shared" ref="C127:D127" si="55">C96</f>
        <v>0</v>
      </c>
      <c r="D127" s="245">
        <f t="shared" si="55"/>
        <v>0</v>
      </c>
      <c r="G127" s="240" t="s">
        <v>683</v>
      </c>
      <c r="H127" s="240">
        <f>+B127-B125</f>
        <v>0</v>
      </c>
      <c r="I127" s="240">
        <f>+C127-C125</f>
        <v>0</v>
      </c>
      <c r="J127" s="240">
        <f>+D127-D125</f>
        <v>0</v>
      </c>
      <c r="K127" s="241">
        <f>+(H127^2+I127^2+J127^2)^0.5</f>
        <v>0</v>
      </c>
      <c r="R127" s="244" t="str">
        <f>R96</f>
        <v>Point 2</v>
      </c>
      <c r="S127" s="245">
        <f>S96</f>
        <v>0</v>
      </c>
      <c r="T127" s="245">
        <f t="shared" ref="T127:U127" si="56">T96</f>
        <v>0</v>
      </c>
      <c r="U127" s="245">
        <f t="shared" si="56"/>
        <v>0</v>
      </c>
      <c r="X127" s="240" t="s">
        <v>683</v>
      </c>
      <c r="Y127" s="240">
        <f>+S127-S125</f>
        <v>0</v>
      </c>
      <c r="Z127" s="240">
        <f>+T127-T125</f>
        <v>0</v>
      </c>
      <c r="AA127" s="240">
        <f>+U127-U125</f>
        <v>0</v>
      </c>
      <c r="AB127" s="241">
        <f>+(Y127^2+Z127^2+AA127^2)^0.5</f>
        <v>0</v>
      </c>
    </row>
    <row r="128" spans="1:28" x14ac:dyDescent="0.3">
      <c r="A128" s="223"/>
      <c r="G128" s="239" t="s">
        <v>684</v>
      </c>
      <c r="H128" s="240"/>
      <c r="I128" s="240"/>
      <c r="J128" s="240"/>
      <c r="K128" s="241"/>
      <c r="R128" s="223"/>
      <c r="X128" s="239" t="s">
        <v>684</v>
      </c>
      <c r="Y128" s="240"/>
      <c r="Z128" s="240"/>
      <c r="AA128" s="240"/>
      <c r="AB128" s="241"/>
    </row>
    <row r="129" spans="1:28" x14ac:dyDescent="0.3">
      <c r="A129" s="242"/>
      <c r="B129" s="243"/>
      <c r="C129" s="243"/>
      <c r="D129" s="243"/>
      <c r="G129" s="239"/>
      <c r="H129" s="243" t="s">
        <v>685</v>
      </c>
      <c r="I129" s="243" t="s">
        <v>686</v>
      </c>
      <c r="J129" s="243" t="s">
        <v>687</v>
      </c>
      <c r="K129" s="241"/>
      <c r="R129" s="242"/>
      <c r="S129" s="243"/>
      <c r="T129" s="243"/>
      <c r="U129" s="243"/>
      <c r="X129" s="239"/>
      <c r="Y129" s="243" t="s">
        <v>685</v>
      </c>
      <c r="Z129" s="243" t="s">
        <v>686</v>
      </c>
      <c r="AA129" s="243" t="s">
        <v>687</v>
      </c>
      <c r="AB129" s="241"/>
    </row>
    <row r="130" spans="1:28" x14ac:dyDescent="0.3">
      <c r="A130" s="244"/>
      <c r="B130" s="247"/>
      <c r="C130" s="247"/>
      <c r="D130" s="247"/>
      <c r="G130" s="239" t="s">
        <v>679</v>
      </c>
      <c r="H130" s="240" t="e">
        <f>+H125/K125</f>
        <v>#DIV/0!</v>
      </c>
      <c r="I130" s="240" t="e">
        <f>+I125/K125</f>
        <v>#DIV/0!</v>
      </c>
      <c r="J130" s="240" t="e">
        <f>+J125/K125</f>
        <v>#DIV/0!</v>
      </c>
      <c r="K130" s="241"/>
      <c r="R130" s="244"/>
      <c r="S130" s="247"/>
      <c r="T130" s="247"/>
      <c r="U130" s="247"/>
      <c r="X130" s="239" t="s">
        <v>679</v>
      </c>
      <c r="Y130" s="240" t="e">
        <f>+Y125/AB125</f>
        <v>#DIV/0!</v>
      </c>
      <c r="Z130" s="240" t="e">
        <f>+Z125/AB125</f>
        <v>#DIV/0!</v>
      </c>
      <c r="AA130" s="240" t="e">
        <f>+AA125/AB125</f>
        <v>#DIV/0!</v>
      </c>
      <c r="AB130" s="241"/>
    </row>
    <row r="131" spans="1:28" x14ac:dyDescent="0.3">
      <c r="A131" s="244"/>
      <c r="B131" s="247"/>
      <c r="C131" s="247"/>
      <c r="D131" s="247"/>
      <c r="G131" s="240" t="s">
        <v>683</v>
      </c>
      <c r="H131" s="240" t="e">
        <f>+H127/K127</f>
        <v>#DIV/0!</v>
      </c>
      <c r="I131" s="240" t="e">
        <f>+I127/K127</f>
        <v>#DIV/0!</v>
      </c>
      <c r="J131" s="240" t="e">
        <f>+J127/K127</f>
        <v>#DIV/0!</v>
      </c>
      <c r="K131" s="241"/>
      <c r="R131" s="244"/>
      <c r="S131" s="247"/>
      <c r="T131" s="247"/>
      <c r="U131" s="247"/>
      <c r="X131" s="240" t="s">
        <v>683</v>
      </c>
      <c r="Y131" s="240" t="e">
        <f>+Y127/AB127</f>
        <v>#DIV/0!</v>
      </c>
      <c r="Z131" s="240" t="e">
        <f>+Z127/AB127</f>
        <v>#DIV/0!</v>
      </c>
      <c r="AA131" s="240" t="e">
        <f>+AA127/AB127</f>
        <v>#DIV/0!</v>
      </c>
      <c r="AB131" s="241"/>
    </row>
    <row r="132" spans="1:28" x14ac:dyDescent="0.3">
      <c r="A132" s="246"/>
      <c r="B132" s="247"/>
      <c r="C132" s="247"/>
      <c r="D132" s="247"/>
      <c r="G132" s="240"/>
      <c r="H132" s="240"/>
      <c r="I132" s="240"/>
      <c r="J132" s="240"/>
      <c r="K132" s="241"/>
      <c r="R132" s="246"/>
      <c r="S132" s="247"/>
      <c r="T132" s="247"/>
      <c r="U132" s="247"/>
      <c r="X132" s="240"/>
      <c r="Y132" s="240"/>
      <c r="Z132" s="240"/>
      <c r="AA132" s="240"/>
      <c r="AB132" s="241"/>
    </row>
    <row r="133" spans="1:28" x14ac:dyDescent="0.3">
      <c r="A133" s="223"/>
      <c r="G133" s="240" t="s">
        <v>688</v>
      </c>
      <c r="H133" s="240" t="e">
        <f>+(K125^2+K127^2-K126^2)/(2*K125*K127)</f>
        <v>#DIV/0!</v>
      </c>
      <c r="I133" s="240"/>
      <c r="J133" s="240"/>
      <c r="K133" s="241"/>
      <c r="R133" s="223"/>
      <c r="X133" s="240" t="s">
        <v>688</v>
      </c>
      <c r="Y133" s="240" t="e">
        <f>+(AB125^2+AB127^2-AB126^2)/(2*AB125*AB127)</f>
        <v>#DIV/0!</v>
      </c>
      <c r="Z133" s="240"/>
      <c r="AA133" s="240"/>
      <c r="AB133" s="241"/>
    </row>
    <row r="134" spans="1:28" x14ac:dyDescent="0.3">
      <c r="A134" s="223"/>
      <c r="G134" s="240" t="s">
        <v>689</v>
      </c>
      <c r="H134" s="240" t="e">
        <f>+H133*K127</f>
        <v>#DIV/0!</v>
      </c>
      <c r="I134" s="240"/>
      <c r="J134" s="240"/>
      <c r="K134" s="241"/>
      <c r="R134" s="223"/>
      <c r="X134" s="240" t="s">
        <v>689</v>
      </c>
      <c r="Y134" s="240" t="e">
        <f>+Y133*AB127</f>
        <v>#DIV/0!</v>
      </c>
      <c r="Z134" s="240"/>
      <c r="AA134" s="240"/>
      <c r="AB134" s="241"/>
    </row>
    <row r="135" spans="1:28" x14ac:dyDescent="0.3">
      <c r="A135" s="223"/>
      <c r="G135" s="240" t="s">
        <v>690</v>
      </c>
      <c r="H135" s="240" t="e">
        <f>+(K127^2-H134^2)^0.5</f>
        <v>#DIV/0!</v>
      </c>
      <c r="I135" s="240" t="e">
        <f>+K127*H141</f>
        <v>#DIV/0!</v>
      </c>
      <c r="J135" s="240"/>
      <c r="K135" s="241"/>
      <c r="R135" s="223"/>
      <c r="X135" s="240" t="s">
        <v>690</v>
      </c>
      <c r="Y135" s="240" t="e">
        <f>+(AB127^2-Y134^2)^0.5</f>
        <v>#DIV/0!</v>
      </c>
      <c r="Z135" s="240" t="e">
        <f>+AB127*Y141</f>
        <v>#DIV/0!</v>
      </c>
      <c r="AA135" s="240"/>
      <c r="AB135" s="241"/>
    </row>
    <row r="136" spans="1:28" x14ac:dyDescent="0.3">
      <c r="A136" s="223"/>
      <c r="G136" s="240" t="s">
        <v>691</v>
      </c>
      <c r="H136" s="240" t="e">
        <f>+B125+H134*H130</f>
        <v>#DIV/0!</v>
      </c>
      <c r="I136" s="240" t="e">
        <f>+C125+H134*I130</f>
        <v>#DIV/0!</v>
      </c>
      <c r="J136" s="240" t="e">
        <f>+D125+H134*J130</f>
        <v>#DIV/0!</v>
      </c>
      <c r="K136" s="241"/>
      <c r="R136" s="223"/>
      <c r="X136" s="240" t="s">
        <v>691</v>
      </c>
      <c r="Y136" s="240" t="e">
        <f>+S125+Y134*Y130</f>
        <v>#DIV/0!</v>
      </c>
      <c r="Z136" s="240" t="e">
        <f>+T125+Y134*Z130</f>
        <v>#DIV/0!</v>
      </c>
      <c r="AA136" s="240" t="e">
        <f>+U125+Y134*AA130</f>
        <v>#DIV/0!</v>
      </c>
      <c r="AB136" s="241"/>
    </row>
    <row r="137" spans="1:28" x14ac:dyDescent="0.3">
      <c r="A137" s="223"/>
      <c r="G137" s="239" t="s">
        <v>684</v>
      </c>
      <c r="H137" s="240"/>
      <c r="I137" s="240"/>
      <c r="J137" s="240"/>
      <c r="K137" s="241"/>
      <c r="R137" s="223"/>
      <c r="X137" s="239" t="s">
        <v>684</v>
      </c>
      <c r="Y137" s="240"/>
      <c r="Z137" s="240"/>
      <c r="AA137" s="240"/>
      <c r="AB137" s="241"/>
    </row>
    <row r="138" spans="1:28" x14ac:dyDescent="0.3">
      <c r="A138" s="223"/>
      <c r="G138" s="248"/>
      <c r="H138" s="243" t="s">
        <v>685</v>
      </c>
      <c r="I138" s="243" t="s">
        <v>686</v>
      </c>
      <c r="J138" s="243" t="s">
        <v>687</v>
      </c>
      <c r="K138" s="241"/>
      <c r="R138" s="223"/>
      <c r="X138" s="248"/>
      <c r="Y138" s="243" t="s">
        <v>685</v>
      </c>
      <c r="Z138" s="243" t="s">
        <v>686</v>
      </c>
      <c r="AA138" s="243" t="s">
        <v>687</v>
      </c>
      <c r="AB138" s="241"/>
    </row>
    <row r="139" spans="1:28" x14ac:dyDescent="0.3">
      <c r="A139" s="223"/>
      <c r="G139" s="240" t="s">
        <v>690</v>
      </c>
      <c r="H139" s="240" t="e">
        <f>+(B127-H136)/H135</f>
        <v>#DIV/0!</v>
      </c>
      <c r="I139" s="240" t="e">
        <f>+(C127-I136)/H135</f>
        <v>#DIV/0!</v>
      </c>
      <c r="J139" s="240" t="e">
        <f>+(D127-J136)/H135</f>
        <v>#DIV/0!</v>
      </c>
      <c r="K139" s="241"/>
      <c r="R139" s="223"/>
      <c r="X139" s="240" t="s">
        <v>690</v>
      </c>
      <c r="Y139" s="240" t="e">
        <f>+(S127-Y136)/Y135</f>
        <v>#DIV/0!</v>
      </c>
      <c r="Z139" s="240" t="e">
        <f>+(T127-Z136)/Y135</f>
        <v>#DIV/0!</v>
      </c>
      <c r="AA139" s="240" t="e">
        <f>+(U127-AA136)/Y135</f>
        <v>#DIV/0!</v>
      </c>
      <c r="AB139" s="241"/>
    </row>
    <row r="140" spans="1:28" x14ac:dyDescent="0.3">
      <c r="A140" s="223"/>
      <c r="G140" s="240"/>
      <c r="H140" s="240"/>
      <c r="I140" s="240"/>
      <c r="J140" s="240"/>
      <c r="K140" s="241"/>
      <c r="R140" s="223"/>
      <c r="X140" s="240"/>
      <c r="Y140" s="240"/>
      <c r="Z140" s="240"/>
      <c r="AA140" s="240"/>
      <c r="AB140" s="241"/>
    </row>
    <row r="141" spans="1:28" x14ac:dyDescent="0.3">
      <c r="A141" s="223"/>
      <c r="G141" s="240" t="s">
        <v>692</v>
      </c>
      <c r="H141" s="240" t="e">
        <f>+(1-H133^2)^0.5</f>
        <v>#DIV/0!</v>
      </c>
      <c r="I141" s="240"/>
      <c r="J141" s="240"/>
      <c r="K141" s="241"/>
      <c r="R141" s="223"/>
      <c r="X141" s="240" t="s">
        <v>692</v>
      </c>
      <c r="Y141" s="240" t="e">
        <f>+(1-Y133^2)^0.5</f>
        <v>#DIV/0!</v>
      </c>
      <c r="Z141" s="240"/>
      <c r="AA141" s="240"/>
      <c r="AB141" s="241"/>
    </row>
    <row r="142" spans="1:28" x14ac:dyDescent="0.3">
      <c r="A142" s="223"/>
      <c r="F142" s="166" t="s">
        <v>643</v>
      </c>
      <c r="G142" s="240" t="s">
        <v>693</v>
      </c>
      <c r="H142" s="249" t="e">
        <f>+K126/(2*H141)</f>
        <v>#DIV/0!</v>
      </c>
      <c r="I142" s="240"/>
      <c r="J142" s="240"/>
      <c r="K142" s="241"/>
      <c r="R142" s="223"/>
      <c r="W142" s="166" t="s">
        <v>643</v>
      </c>
      <c r="X142" s="240" t="s">
        <v>693</v>
      </c>
      <c r="Y142" s="249" t="e">
        <f>+AB126/(2*Y141)</f>
        <v>#DIV/0!</v>
      </c>
      <c r="Z142" s="240"/>
      <c r="AA142" s="240"/>
      <c r="AB142" s="241"/>
    </row>
    <row r="143" spans="1:28" x14ac:dyDescent="0.3">
      <c r="A143" s="223"/>
      <c r="F143" s="250" t="e">
        <f>IF((ABS(K147)+ABS(K148)+ABS(K149))&gt;0.000000001,TRUE,FALSE)</f>
        <v>#DIV/0!</v>
      </c>
      <c r="G143" s="240"/>
      <c r="H143" s="240"/>
      <c r="I143" s="240"/>
      <c r="J143" s="240"/>
      <c r="K143" s="241"/>
      <c r="R143" s="223"/>
      <c r="W143" s="250" t="e">
        <f>IF((ABS(AB147)+ABS(AB148)+ABS(AB149))&gt;0.000000001,TRUE,FALSE)</f>
        <v>#DIV/0!</v>
      </c>
      <c r="X143" s="240"/>
      <c r="Y143" s="240"/>
      <c r="Z143" s="240"/>
      <c r="AA143" s="240"/>
      <c r="AB143" s="241"/>
    </row>
    <row r="144" spans="1:28" x14ac:dyDescent="0.3">
      <c r="A144" s="223"/>
      <c r="F144" s="166" t="s">
        <v>637</v>
      </c>
      <c r="G144" s="240" t="s">
        <v>694</v>
      </c>
      <c r="H144" s="240">
        <f>+K125/2</f>
        <v>0</v>
      </c>
      <c r="I144" s="240" t="e">
        <f>+(H142^2-H144^2)^0.5</f>
        <v>#DIV/0!</v>
      </c>
      <c r="J144" s="240">
        <v>0</v>
      </c>
      <c r="K144" s="241"/>
      <c r="R144" s="223"/>
      <c r="W144" s="166" t="s">
        <v>637</v>
      </c>
      <c r="X144" s="240" t="s">
        <v>694</v>
      </c>
      <c r="Y144" s="240">
        <f>+AB125/2</f>
        <v>0</v>
      </c>
      <c r="Z144" s="240" t="e">
        <f>+(Y142^2-Y144^2)^0.5</f>
        <v>#DIV/0!</v>
      </c>
      <c r="AA144" s="240">
        <v>0</v>
      </c>
      <c r="AB144" s="241"/>
    </row>
    <row r="145" spans="1:28" x14ac:dyDescent="0.3">
      <c r="A145" s="223"/>
      <c r="F145" s="166" t="e">
        <f>IF(K146&gt;0.000000001,TRUE,FALSE)</f>
        <v>#DIV/0!</v>
      </c>
      <c r="G145" s="240" t="s">
        <v>695</v>
      </c>
      <c r="H145" s="251" t="e">
        <f>+B125+H144*H130+I144*H139</f>
        <v>#DIV/0!</v>
      </c>
      <c r="I145" s="251" t="e">
        <f>+C125+H144*I130+I144*I139</f>
        <v>#DIV/0!</v>
      </c>
      <c r="J145" s="251" t="e">
        <f>+D125+H144*J130+I144*J139</f>
        <v>#DIV/0!</v>
      </c>
      <c r="K145" s="241"/>
      <c r="R145" s="223"/>
      <c r="W145" s="166" t="e">
        <f>IF(AB146&gt;0.000000001,TRUE,FALSE)</f>
        <v>#DIV/0!</v>
      </c>
      <c r="X145" s="240" t="s">
        <v>695</v>
      </c>
      <c r="Y145" s="251" t="e">
        <f>+S125+Y144*Y130+Z144*Y139</f>
        <v>#DIV/0!</v>
      </c>
      <c r="Z145" s="251" t="e">
        <f>+T125+Y144*Z130+Z144*Z139</f>
        <v>#DIV/0!</v>
      </c>
      <c r="AA145" s="251" t="e">
        <f>+U125+Y144*AA130+Z144*AA139</f>
        <v>#DIV/0!</v>
      </c>
      <c r="AB145" s="241"/>
    </row>
    <row r="146" spans="1:28" ht="16.2" x14ac:dyDescent="0.3">
      <c r="A146" s="223"/>
      <c r="B146" s="166" t="s">
        <v>650</v>
      </c>
      <c r="C146" s="166" t="s">
        <v>651</v>
      </c>
      <c r="D146" s="166" t="s">
        <v>652</v>
      </c>
      <c r="E146" s="166" t="s">
        <v>653</v>
      </c>
      <c r="F146" s="166" t="s">
        <v>654</v>
      </c>
      <c r="G146" s="166" t="s">
        <v>655</v>
      </c>
      <c r="H146" s="166" t="s">
        <v>656</v>
      </c>
      <c r="I146" s="166" t="s">
        <v>657</v>
      </c>
      <c r="J146" s="166" t="s">
        <v>669</v>
      </c>
      <c r="K146" s="231" t="e">
        <f>MAX(K147:K151)</f>
        <v>#DIV/0!</v>
      </c>
      <c r="R146" s="223"/>
      <c r="S146" s="166" t="s">
        <v>650</v>
      </c>
      <c r="T146" s="166" t="s">
        <v>651</v>
      </c>
      <c r="U146" s="166" t="s">
        <v>652</v>
      </c>
      <c r="V146" s="166" t="s">
        <v>653</v>
      </c>
      <c r="W146" s="166" t="s">
        <v>654</v>
      </c>
      <c r="X146" s="166" t="s">
        <v>655</v>
      </c>
      <c r="Y146" s="166" t="s">
        <v>656</v>
      </c>
      <c r="Z146" s="166" t="s">
        <v>657</v>
      </c>
      <c r="AA146" s="166" t="s">
        <v>669</v>
      </c>
      <c r="AB146" s="231" t="e">
        <f>MAX(AB147:AB151)</f>
        <v>#DIV/0!</v>
      </c>
    </row>
    <row r="147" spans="1:28" x14ac:dyDescent="0.3">
      <c r="A147" s="223">
        <v>1</v>
      </c>
      <c r="B147" s="166" t="e">
        <f>$C$53-H145</f>
        <v>#DIV/0!</v>
      </c>
      <c r="C147" s="166" t="e">
        <f>$D$53-I145</f>
        <v>#DIV/0!</v>
      </c>
      <c r="D147" s="166" t="e">
        <f>$E$53-J145</f>
        <v>#DIV/0!</v>
      </c>
      <c r="E147" s="192" t="e">
        <f>POWER(B147,2)</f>
        <v>#DIV/0!</v>
      </c>
      <c r="F147" s="192" t="e">
        <f>POWER(C147,2)</f>
        <v>#DIV/0!</v>
      </c>
      <c r="G147" s="192" t="e">
        <f>POWER(D147,2)</f>
        <v>#DIV/0!</v>
      </c>
      <c r="H147" s="192" t="e">
        <f>E147+F147+G147</f>
        <v>#DIV/0!</v>
      </c>
      <c r="I147" s="252" t="e">
        <f>SQRT(H147)</f>
        <v>#DIV/0!</v>
      </c>
      <c r="J147" s="192" t="e">
        <f>H142</f>
        <v>#DIV/0!</v>
      </c>
      <c r="K147" s="231" t="e">
        <f>I147-J147</f>
        <v>#DIV/0!</v>
      </c>
      <c r="R147" s="223">
        <v>1</v>
      </c>
      <c r="S147" s="192" t="e">
        <f>$T$53-Y145</f>
        <v>#DIV/0!</v>
      </c>
      <c r="T147" s="192" t="e">
        <f>$U$53-Z145</f>
        <v>#DIV/0!</v>
      </c>
      <c r="U147" s="192" t="e">
        <f>$V$53-AA145</f>
        <v>#DIV/0!</v>
      </c>
      <c r="V147" s="192" t="e">
        <f>POWER(S147,2)</f>
        <v>#DIV/0!</v>
      </c>
      <c r="W147" s="192" t="e">
        <f>POWER(T147,2)</f>
        <v>#DIV/0!</v>
      </c>
      <c r="X147" s="192" t="e">
        <f>POWER(U147,2)</f>
        <v>#DIV/0!</v>
      </c>
      <c r="Y147" s="192" t="e">
        <f>V147+W147+X147</f>
        <v>#DIV/0!</v>
      </c>
      <c r="Z147" s="252" t="e">
        <f>SQRT(Y147)</f>
        <v>#DIV/0!</v>
      </c>
      <c r="AA147" s="192" t="e">
        <f>Y142</f>
        <v>#DIV/0!</v>
      </c>
      <c r="AB147" s="231" t="e">
        <f>Z147-AA147</f>
        <v>#DIV/0!</v>
      </c>
    </row>
    <row r="148" spans="1:28" x14ac:dyDescent="0.3">
      <c r="A148" s="223">
        <v>2</v>
      </c>
      <c r="B148" s="192" t="e">
        <f>$C$54-H145</f>
        <v>#DIV/0!</v>
      </c>
      <c r="C148" s="192" t="e">
        <f>$D$54-I145</f>
        <v>#DIV/0!</v>
      </c>
      <c r="D148" s="192" t="e">
        <f>$E$54-J145</f>
        <v>#DIV/0!</v>
      </c>
      <c r="E148" s="192" t="e">
        <f t="shared" ref="E148:G151" si="57">POWER(B148,2)</f>
        <v>#DIV/0!</v>
      </c>
      <c r="F148" s="192" t="e">
        <f t="shared" si="57"/>
        <v>#DIV/0!</v>
      </c>
      <c r="G148" s="192" t="e">
        <f t="shared" si="57"/>
        <v>#DIV/0!</v>
      </c>
      <c r="H148" s="192" t="e">
        <f t="shared" ref="H148:H151" si="58">E148+F148+G148</f>
        <v>#DIV/0!</v>
      </c>
      <c r="I148" s="252" t="e">
        <f t="shared" ref="I148:I151" si="59">SQRT(H148)</f>
        <v>#DIV/0!</v>
      </c>
      <c r="J148" s="192" t="e">
        <f>J147</f>
        <v>#DIV/0!</v>
      </c>
      <c r="K148" s="231" t="e">
        <f t="shared" ref="K148:K151" si="60">I148-J148</f>
        <v>#DIV/0!</v>
      </c>
      <c r="R148" s="223">
        <v>2</v>
      </c>
      <c r="S148" s="192" t="e">
        <f>$T$54-Y145</f>
        <v>#DIV/0!</v>
      </c>
      <c r="T148" s="192" t="e">
        <f>$U$54-Z145</f>
        <v>#DIV/0!</v>
      </c>
      <c r="U148" s="192" t="e">
        <f>$V$54-AA145</f>
        <v>#DIV/0!</v>
      </c>
      <c r="V148" s="192" t="e">
        <f t="shared" ref="V148:X151" si="61">POWER(S148,2)</f>
        <v>#DIV/0!</v>
      </c>
      <c r="W148" s="192" t="e">
        <f t="shared" si="61"/>
        <v>#DIV/0!</v>
      </c>
      <c r="X148" s="192" t="e">
        <f t="shared" si="61"/>
        <v>#DIV/0!</v>
      </c>
      <c r="Y148" s="192" t="e">
        <f t="shared" ref="Y148:Y151" si="62">V148+W148+X148</f>
        <v>#DIV/0!</v>
      </c>
      <c r="Z148" s="252" t="e">
        <f t="shared" ref="Z148:Z151" si="63">SQRT(Y148)</f>
        <v>#DIV/0!</v>
      </c>
      <c r="AA148" s="192" t="e">
        <f>AA147</f>
        <v>#DIV/0!</v>
      </c>
      <c r="AB148" s="231" t="e">
        <f t="shared" ref="AB148:AB151" si="64">Z148-AA148</f>
        <v>#DIV/0!</v>
      </c>
    </row>
    <row r="149" spans="1:28" x14ac:dyDescent="0.3">
      <c r="A149" s="223">
        <v>3</v>
      </c>
      <c r="B149" s="192" t="e">
        <f>$C$55-H145</f>
        <v>#DIV/0!</v>
      </c>
      <c r="C149" s="192" t="e">
        <f>$D$55-I145</f>
        <v>#DIV/0!</v>
      </c>
      <c r="D149" s="192" t="e">
        <f>$E$55-J145</f>
        <v>#DIV/0!</v>
      </c>
      <c r="E149" s="192" t="e">
        <f t="shared" si="57"/>
        <v>#DIV/0!</v>
      </c>
      <c r="F149" s="192" t="e">
        <f t="shared" si="57"/>
        <v>#DIV/0!</v>
      </c>
      <c r="G149" s="192" t="e">
        <f t="shared" si="57"/>
        <v>#DIV/0!</v>
      </c>
      <c r="H149" s="192" t="e">
        <f t="shared" si="58"/>
        <v>#DIV/0!</v>
      </c>
      <c r="I149" s="252" t="e">
        <f t="shared" si="59"/>
        <v>#DIV/0!</v>
      </c>
      <c r="J149" s="192" t="e">
        <f t="shared" ref="J149:J151" si="65">J148</f>
        <v>#DIV/0!</v>
      </c>
      <c r="K149" s="231" t="e">
        <f t="shared" si="60"/>
        <v>#DIV/0!</v>
      </c>
      <c r="R149" s="223">
        <v>3</v>
      </c>
      <c r="S149" s="192" t="e">
        <f>$T$55-Y145</f>
        <v>#DIV/0!</v>
      </c>
      <c r="T149" s="192" t="e">
        <f>$U$55-Z145</f>
        <v>#DIV/0!</v>
      </c>
      <c r="U149" s="192" t="e">
        <f>$V$55-AA145</f>
        <v>#DIV/0!</v>
      </c>
      <c r="V149" s="192" t="e">
        <f t="shared" si="61"/>
        <v>#DIV/0!</v>
      </c>
      <c r="W149" s="192" t="e">
        <f t="shared" si="61"/>
        <v>#DIV/0!</v>
      </c>
      <c r="X149" s="192" t="e">
        <f t="shared" si="61"/>
        <v>#DIV/0!</v>
      </c>
      <c r="Y149" s="192" t="e">
        <f t="shared" si="62"/>
        <v>#DIV/0!</v>
      </c>
      <c r="Z149" s="252" t="e">
        <f t="shared" si="63"/>
        <v>#DIV/0!</v>
      </c>
      <c r="AA149" s="192" t="e">
        <f t="shared" ref="AA149:AA151" si="66">AA148</f>
        <v>#DIV/0!</v>
      </c>
      <c r="AB149" s="231" t="e">
        <f t="shared" si="64"/>
        <v>#DIV/0!</v>
      </c>
    </row>
    <row r="150" spans="1:28" x14ac:dyDescent="0.3">
      <c r="A150" s="223">
        <v>4</v>
      </c>
      <c r="B150" s="192" t="e">
        <f>$C$56-H145</f>
        <v>#DIV/0!</v>
      </c>
      <c r="C150" s="192" t="e">
        <f>$D$56-I145</f>
        <v>#DIV/0!</v>
      </c>
      <c r="D150" s="192" t="e">
        <f>$E$56-J145</f>
        <v>#DIV/0!</v>
      </c>
      <c r="E150" s="192" t="e">
        <f t="shared" si="57"/>
        <v>#DIV/0!</v>
      </c>
      <c r="F150" s="192" t="e">
        <f t="shared" si="57"/>
        <v>#DIV/0!</v>
      </c>
      <c r="G150" s="192" t="e">
        <f t="shared" si="57"/>
        <v>#DIV/0!</v>
      </c>
      <c r="H150" s="192" t="e">
        <f t="shared" si="58"/>
        <v>#DIV/0!</v>
      </c>
      <c r="I150" s="192" t="e">
        <f t="shared" si="59"/>
        <v>#DIV/0!</v>
      </c>
      <c r="J150" s="192" t="e">
        <f t="shared" si="65"/>
        <v>#DIV/0!</v>
      </c>
      <c r="K150" s="231" t="e">
        <f t="shared" si="60"/>
        <v>#DIV/0!</v>
      </c>
      <c r="R150" s="223">
        <v>4</v>
      </c>
      <c r="S150" s="192" t="e">
        <f>$T$56-Y145</f>
        <v>#DIV/0!</v>
      </c>
      <c r="T150" s="192" t="e">
        <f>$U$56-Z145</f>
        <v>#DIV/0!</v>
      </c>
      <c r="U150" s="192" t="e">
        <f>$V$56-AA145</f>
        <v>#DIV/0!</v>
      </c>
      <c r="V150" s="192" t="e">
        <f t="shared" si="61"/>
        <v>#DIV/0!</v>
      </c>
      <c r="W150" s="192" t="e">
        <f t="shared" si="61"/>
        <v>#DIV/0!</v>
      </c>
      <c r="X150" s="192" t="e">
        <f t="shared" si="61"/>
        <v>#DIV/0!</v>
      </c>
      <c r="Y150" s="192" t="e">
        <f t="shared" si="62"/>
        <v>#DIV/0!</v>
      </c>
      <c r="Z150" s="192" t="e">
        <f t="shared" si="63"/>
        <v>#DIV/0!</v>
      </c>
      <c r="AA150" s="192" t="e">
        <f t="shared" si="66"/>
        <v>#DIV/0!</v>
      </c>
      <c r="AB150" s="231" t="e">
        <f t="shared" si="64"/>
        <v>#DIV/0!</v>
      </c>
    </row>
    <row r="151" spans="1:28" x14ac:dyDescent="0.3">
      <c r="A151" s="227">
        <v>5</v>
      </c>
      <c r="B151" s="216" t="e">
        <f>$C$57-H145</f>
        <v>#DIV/0!</v>
      </c>
      <c r="C151" s="216" t="e">
        <f>$D$57-I145</f>
        <v>#DIV/0!</v>
      </c>
      <c r="D151" s="216" t="e">
        <f>$E$57-J145</f>
        <v>#DIV/0!</v>
      </c>
      <c r="E151" s="216" t="e">
        <f t="shared" si="57"/>
        <v>#DIV/0!</v>
      </c>
      <c r="F151" s="216" t="e">
        <f t="shared" si="57"/>
        <v>#DIV/0!</v>
      </c>
      <c r="G151" s="216" t="e">
        <f t="shared" si="57"/>
        <v>#DIV/0!</v>
      </c>
      <c r="H151" s="216" t="e">
        <f t="shared" si="58"/>
        <v>#DIV/0!</v>
      </c>
      <c r="I151" s="216" t="e">
        <f t="shared" si="59"/>
        <v>#DIV/0!</v>
      </c>
      <c r="J151" s="216" t="e">
        <f t="shared" si="65"/>
        <v>#DIV/0!</v>
      </c>
      <c r="K151" s="253" t="e">
        <f t="shared" si="60"/>
        <v>#DIV/0!</v>
      </c>
      <c r="R151" s="227">
        <v>5</v>
      </c>
      <c r="S151" s="216" t="e">
        <f>$T$57-Y145</f>
        <v>#DIV/0!</v>
      </c>
      <c r="T151" s="216" t="e">
        <f>$U$57-Z145</f>
        <v>#DIV/0!</v>
      </c>
      <c r="U151" s="216" t="e">
        <f>$V$57-AA145</f>
        <v>#DIV/0!</v>
      </c>
      <c r="V151" s="216" t="e">
        <f t="shared" si="61"/>
        <v>#DIV/0!</v>
      </c>
      <c r="W151" s="216" t="e">
        <f t="shared" si="61"/>
        <v>#DIV/0!</v>
      </c>
      <c r="X151" s="216" t="e">
        <f t="shared" si="61"/>
        <v>#DIV/0!</v>
      </c>
      <c r="Y151" s="216" t="e">
        <f t="shared" si="62"/>
        <v>#DIV/0!</v>
      </c>
      <c r="Z151" s="216" t="e">
        <f t="shared" si="63"/>
        <v>#DIV/0!</v>
      </c>
      <c r="AA151" s="216" t="e">
        <f t="shared" si="66"/>
        <v>#DIV/0!</v>
      </c>
      <c r="AB151" s="253" t="e">
        <f t="shared" si="64"/>
        <v>#DIV/0!</v>
      </c>
    </row>
    <row r="152" spans="1:28" x14ac:dyDescent="0.3">
      <c r="A152" s="254" t="s">
        <v>698</v>
      </c>
      <c r="B152" s="186"/>
      <c r="C152" s="186"/>
      <c r="D152" s="186" t="s">
        <v>646</v>
      </c>
      <c r="E152" s="186" t="s">
        <v>647</v>
      </c>
      <c r="F152" s="186" t="s">
        <v>648</v>
      </c>
      <c r="G152" s="186" t="s">
        <v>649</v>
      </c>
      <c r="H152" s="186" t="s">
        <v>611</v>
      </c>
      <c r="I152" s="186" t="s">
        <v>637</v>
      </c>
      <c r="J152" s="186"/>
      <c r="K152" s="220"/>
      <c r="R152" s="254" t="s">
        <v>698</v>
      </c>
      <c r="S152" s="186"/>
      <c r="T152" s="186"/>
      <c r="U152" s="186" t="s">
        <v>646</v>
      </c>
      <c r="V152" s="186" t="s">
        <v>647</v>
      </c>
      <c r="W152" s="186" t="s">
        <v>648</v>
      </c>
      <c r="X152" s="186" t="s">
        <v>649</v>
      </c>
      <c r="Y152" s="186" t="s">
        <v>611</v>
      </c>
      <c r="Z152" s="186" t="s">
        <v>637</v>
      </c>
      <c r="AA152" s="186"/>
      <c r="AB152" s="220"/>
    </row>
    <row r="153" spans="1:28" x14ac:dyDescent="0.3">
      <c r="A153" s="227"/>
      <c r="B153" s="217"/>
      <c r="C153" s="217"/>
      <c r="D153" s="217" t="e">
        <f>IF(F113=FALSE,H115,IF(F143=FALSE,H145,"Error"))</f>
        <v>#DIV/0!</v>
      </c>
      <c r="E153" s="216" t="e">
        <f>IF(F113=FALSE,I115,IF(F143=FALSE,I145,"Error"))</f>
        <v>#DIV/0!</v>
      </c>
      <c r="F153" s="216" t="e">
        <f>IF(F113=FALSE,J115,IF(F143=FALSE,J145,"Error"))</f>
        <v>#DIV/0!</v>
      </c>
      <c r="G153" s="216" t="e">
        <f>IF(F113=FALSE,H112,IF(F143=FALSE,H142,"Error"))</f>
        <v>#DIV/0!</v>
      </c>
      <c r="H153" s="216" t="e">
        <f>G153*2</f>
        <v>#DIV/0!</v>
      </c>
      <c r="I153" s="217" t="e">
        <f>IF(F113=FALSE,F115,IF(F143=FALSE,F145,"Error"))</f>
        <v>#DIV/0!</v>
      </c>
      <c r="J153" s="217"/>
      <c r="K153" s="228"/>
      <c r="R153" s="227"/>
      <c r="S153" s="217"/>
      <c r="T153" s="217"/>
      <c r="U153" s="217" t="e">
        <f>IF(W113=FALSE,Y115,IF(W143=FALSE,Y145,"Error"))</f>
        <v>#DIV/0!</v>
      </c>
      <c r="V153" s="216" t="e">
        <f>IF(W113=FALSE,Z115,IF(W143=FALSE,Z145,"Error"))</f>
        <v>#DIV/0!</v>
      </c>
      <c r="W153" s="216" t="e">
        <f>IF(W113=FALSE,AA115,IF(W143=FALSE,AA145,"Error"))</f>
        <v>#DIV/0!</v>
      </c>
      <c r="X153" s="216" t="e">
        <f>IF(W113=FALSE,Y112,IF(W143=FALSE,Y142,"Error"))</f>
        <v>#DIV/0!</v>
      </c>
      <c r="Y153" s="216" t="e">
        <f>X153*2</f>
        <v>#DIV/0!</v>
      </c>
      <c r="Z153" s="217" t="e">
        <f>IF(W113=FALSE,W115,IF(W143=FALSE,W145,"Error"))</f>
        <v>#DIV/0!</v>
      </c>
      <c r="AA153" s="217"/>
      <c r="AB153" s="228"/>
    </row>
    <row r="155" spans="1:28" x14ac:dyDescent="0.3">
      <c r="A155" s="233" t="s">
        <v>699</v>
      </c>
      <c r="B155" s="234"/>
      <c r="C155" s="234"/>
      <c r="D155" s="234"/>
      <c r="E155" s="186"/>
      <c r="F155" s="186"/>
      <c r="G155" s="235" t="s">
        <v>700</v>
      </c>
      <c r="H155" s="236"/>
      <c r="I155" s="236"/>
      <c r="J155" s="236"/>
      <c r="K155" s="237"/>
      <c r="R155" s="233" t="s">
        <v>699</v>
      </c>
      <c r="S155" s="234"/>
      <c r="T155" s="234"/>
      <c r="U155" s="234"/>
      <c r="V155" s="186"/>
      <c r="W155" s="186"/>
      <c r="X155" s="235" t="s">
        <v>700</v>
      </c>
      <c r="Y155" s="236"/>
      <c r="Z155" s="236"/>
      <c r="AA155" s="236"/>
      <c r="AB155" s="237"/>
    </row>
    <row r="156" spans="1:28" x14ac:dyDescent="0.3">
      <c r="A156" s="238"/>
      <c r="B156" s="239"/>
      <c r="C156" s="239"/>
      <c r="D156" s="239"/>
      <c r="G156" s="240" t="s">
        <v>673</v>
      </c>
      <c r="H156" s="240"/>
      <c r="I156" s="240"/>
      <c r="J156" s="240"/>
      <c r="K156" s="241"/>
      <c r="R156" s="238"/>
      <c r="S156" s="239"/>
      <c r="T156" s="239"/>
      <c r="U156" s="239"/>
      <c r="X156" s="240" t="s">
        <v>673</v>
      </c>
      <c r="Y156" s="240"/>
      <c r="Z156" s="240"/>
      <c r="AA156" s="240"/>
      <c r="AB156" s="241"/>
    </row>
    <row r="157" spans="1:28" x14ac:dyDescent="0.3">
      <c r="A157" s="242"/>
      <c r="B157" s="243" t="s">
        <v>513</v>
      </c>
      <c r="C157" s="243" t="s">
        <v>514</v>
      </c>
      <c r="D157" s="243" t="s">
        <v>515</v>
      </c>
      <c r="G157" s="240"/>
      <c r="H157" s="240" t="s">
        <v>674</v>
      </c>
      <c r="I157" s="240" t="s">
        <v>675</v>
      </c>
      <c r="J157" s="240" t="s">
        <v>676</v>
      </c>
      <c r="K157" s="241" t="s">
        <v>677</v>
      </c>
      <c r="R157" s="242"/>
      <c r="S157" s="243" t="s">
        <v>513</v>
      </c>
      <c r="T157" s="243" t="s">
        <v>514</v>
      </c>
      <c r="U157" s="243" t="s">
        <v>515</v>
      </c>
      <c r="X157" s="240"/>
      <c r="Y157" s="240" t="s">
        <v>674</v>
      </c>
      <c r="Z157" s="240" t="s">
        <v>675</v>
      </c>
      <c r="AA157" s="240" t="s">
        <v>676</v>
      </c>
      <c r="AB157" s="241" t="s">
        <v>677</v>
      </c>
    </row>
    <row r="158" spans="1:28" x14ac:dyDescent="0.3">
      <c r="A158" s="244" t="s">
        <v>678</v>
      </c>
      <c r="B158" s="245">
        <f>$C$53</f>
        <v>0</v>
      </c>
      <c r="C158" s="245">
        <f>$D$53</f>
        <v>0</v>
      </c>
      <c r="D158" s="245">
        <f>$E$53</f>
        <v>0</v>
      </c>
      <c r="G158" s="240" t="s">
        <v>679</v>
      </c>
      <c r="H158" s="240">
        <f t="shared" ref="H158:J159" si="67">+B159-B158</f>
        <v>0</v>
      </c>
      <c r="I158" s="240">
        <f t="shared" si="67"/>
        <v>0</v>
      </c>
      <c r="J158" s="240">
        <f t="shared" si="67"/>
        <v>0</v>
      </c>
      <c r="K158" s="241">
        <f>+(H158^2+I158^2+J158^2)^0.5</f>
        <v>0</v>
      </c>
      <c r="R158" s="244" t="s">
        <v>678</v>
      </c>
      <c r="S158" s="245">
        <f>$T$53</f>
        <v>0</v>
      </c>
      <c r="T158" s="245">
        <f>$U$53</f>
        <v>0</v>
      </c>
      <c r="U158" s="245">
        <f>$V$53</f>
        <v>0</v>
      </c>
      <c r="X158" s="240" t="s">
        <v>679</v>
      </c>
      <c r="Y158" s="240">
        <f t="shared" ref="Y158:AA159" si="68">+S159-S158</f>
        <v>0</v>
      </c>
      <c r="Z158" s="240">
        <f t="shared" si="68"/>
        <v>0</v>
      </c>
      <c r="AA158" s="240">
        <f t="shared" si="68"/>
        <v>0</v>
      </c>
      <c r="AB158" s="241">
        <f>+(Y158^2+Z158^2+AA158^2)^0.5</f>
        <v>0</v>
      </c>
    </row>
    <row r="159" spans="1:28" x14ac:dyDescent="0.3">
      <c r="A159" s="244" t="s">
        <v>680</v>
      </c>
      <c r="B159" s="245">
        <f>$C$54</f>
        <v>0</v>
      </c>
      <c r="C159" s="245">
        <f>$D$54</f>
        <v>0</v>
      </c>
      <c r="D159" s="245">
        <f>$E$54</f>
        <v>0</v>
      </c>
      <c r="G159" s="240" t="s">
        <v>681</v>
      </c>
      <c r="H159" s="240">
        <f t="shared" si="67"/>
        <v>0</v>
      </c>
      <c r="I159" s="240">
        <f t="shared" si="67"/>
        <v>0</v>
      </c>
      <c r="J159" s="240">
        <f t="shared" si="67"/>
        <v>0</v>
      </c>
      <c r="K159" s="241">
        <f>+(H159^2+I159^2+J159^2)^0.5</f>
        <v>0</v>
      </c>
      <c r="R159" s="244" t="s">
        <v>680</v>
      </c>
      <c r="S159" s="245">
        <f>$T$54</f>
        <v>0</v>
      </c>
      <c r="T159" s="245">
        <f>$U$54</f>
        <v>0</v>
      </c>
      <c r="U159" s="245">
        <f>$V$54</f>
        <v>0</v>
      </c>
      <c r="X159" s="240" t="s">
        <v>681</v>
      </c>
      <c r="Y159" s="240">
        <f t="shared" si="68"/>
        <v>0</v>
      </c>
      <c r="Z159" s="240">
        <f t="shared" si="68"/>
        <v>0</v>
      </c>
      <c r="AA159" s="240">
        <f t="shared" si="68"/>
        <v>0</v>
      </c>
      <c r="AB159" s="241">
        <f>+(Y159^2+Z159^2+AA159^2)^0.5</f>
        <v>0</v>
      </c>
    </row>
    <row r="160" spans="1:28" x14ac:dyDescent="0.3">
      <c r="A160" s="246" t="s">
        <v>701</v>
      </c>
      <c r="B160" s="245">
        <f>$C$56</f>
        <v>0</v>
      </c>
      <c r="C160" s="245">
        <f>$D$56</f>
        <v>0</v>
      </c>
      <c r="D160" s="245">
        <f>$E$56</f>
        <v>0</v>
      </c>
      <c r="G160" s="240" t="s">
        <v>683</v>
      </c>
      <c r="H160" s="240">
        <f>+B160-B158</f>
        <v>0</v>
      </c>
      <c r="I160" s="240">
        <f>+C160-C158</f>
        <v>0</v>
      </c>
      <c r="J160" s="240">
        <f>+D160-D158</f>
        <v>0</v>
      </c>
      <c r="K160" s="241">
        <f>+(H160^2+I160^2+J160^2)^0.5</f>
        <v>0</v>
      </c>
      <c r="R160" s="246" t="s">
        <v>701</v>
      </c>
      <c r="S160" s="245">
        <f>$T$56</f>
        <v>0</v>
      </c>
      <c r="T160" s="245">
        <f>$U$56</f>
        <v>0</v>
      </c>
      <c r="U160" s="245">
        <f>$V$56</f>
        <v>0</v>
      </c>
      <c r="X160" s="240" t="s">
        <v>683</v>
      </c>
      <c r="Y160" s="240">
        <f>+S160-S158</f>
        <v>0</v>
      </c>
      <c r="Z160" s="240">
        <f>+T160-T158</f>
        <v>0</v>
      </c>
      <c r="AA160" s="240">
        <f>+U160-U158</f>
        <v>0</v>
      </c>
      <c r="AB160" s="241">
        <f>+(Y160^2+Z160^2+AA160^2)^0.5</f>
        <v>0</v>
      </c>
    </row>
    <row r="161" spans="1:28" x14ac:dyDescent="0.3">
      <c r="A161" s="223"/>
      <c r="G161" s="239" t="s">
        <v>684</v>
      </c>
      <c r="H161" s="240"/>
      <c r="I161" s="240"/>
      <c r="J161" s="240"/>
      <c r="K161" s="241"/>
      <c r="R161" s="223"/>
      <c r="X161" s="239" t="s">
        <v>684</v>
      </c>
      <c r="Y161" s="240"/>
      <c r="Z161" s="240"/>
      <c r="AA161" s="240"/>
      <c r="AB161" s="241"/>
    </row>
    <row r="162" spans="1:28" x14ac:dyDescent="0.3">
      <c r="A162" s="242"/>
      <c r="B162" s="243"/>
      <c r="C162" s="243"/>
      <c r="D162" s="243"/>
      <c r="G162" s="239"/>
      <c r="H162" s="243" t="s">
        <v>685</v>
      </c>
      <c r="I162" s="243" t="s">
        <v>686</v>
      </c>
      <c r="J162" s="243" t="s">
        <v>687</v>
      </c>
      <c r="K162" s="241"/>
      <c r="R162" s="242"/>
      <c r="S162" s="243"/>
      <c r="T162" s="243"/>
      <c r="U162" s="243"/>
      <c r="X162" s="239"/>
      <c r="Y162" s="243" t="s">
        <v>685</v>
      </c>
      <c r="Z162" s="243" t="s">
        <v>686</v>
      </c>
      <c r="AA162" s="243" t="s">
        <v>687</v>
      </c>
      <c r="AB162" s="241"/>
    </row>
    <row r="163" spans="1:28" x14ac:dyDescent="0.3">
      <c r="A163" s="244"/>
      <c r="B163" s="247"/>
      <c r="C163" s="247"/>
      <c r="D163" s="247"/>
      <c r="G163" s="239" t="s">
        <v>679</v>
      </c>
      <c r="H163" s="240" t="e">
        <f>+H158/K158</f>
        <v>#DIV/0!</v>
      </c>
      <c r="I163" s="240" t="e">
        <f>+I158/K158</f>
        <v>#DIV/0!</v>
      </c>
      <c r="J163" s="240" t="e">
        <f>+J158/K158</f>
        <v>#DIV/0!</v>
      </c>
      <c r="K163" s="241"/>
      <c r="R163" s="244"/>
      <c r="S163" s="247"/>
      <c r="T163" s="247"/>
      <c r="U163" s="247"/>
      <c r="X163" s="239" t="s">
        <v>679</v>
      </c>
      <c r="Y163" s="240" t="e">
        <f>+Y158/AB158</f>
        <v>#DIV/0!</v>
      </c>
      <c r="Z163" s="240" t="e">
        <f>+Z158/AB158</f>
        <v>#DIV/0!</v>
      </c>
      <c r="AA163" s="240" t="e">
        <f>+AA158/AB158</f>
        <v>#DIV/0!</v>
      </c>
      <c r="AB163" s="241"/>
    </row>
    <row r="164" spans="1:28" x14ac:dyDescent="0.3">
      <c r="A164" s="244"/>
      <c r="B164" s="247"/>
      <c r="C164" s="247"/>
      <c r="D164" s="247"/>
      <c r="G164" s="240" t="s">
        <v>683</v>
      </c>
      <c r="H164" s="240" t="e">
        <f>+H160/K160</f>
        <v>#DIV/0!</v>
      </c>
      <c r="I164" s="240" t="e">
        <f>+I160/K160</f>
        <v>#DIV/0!</v>
      </c>
      <c r="J164" s="240" t="e">
        <f>+J160/K160</f>
        <v>#DIV/0!</v>
      </c>
      <c r="K164" s="241"/>
      <c r="R164" s="244"/>
      <c r="S164" s="247"/>
      <c r="T164" s="247"/>
      <c r="U164" s="247"/>
      <c r="X164" s="240" t="s">
        <v>683</v>
      </c>
      <c r="Y164" s="240" t="e">
        <f>+Y160/AB160</f>
        <v>#DIV/0!</v>
      </c>
      <c r="Z164" s="240" t="e">
        <f>+Z160/AB160</f>
        <v>#DIV/0!</v>
      </c>
      <c r="AA164" s="240" t="e">
        <f>+AA160/AB160</f>
        <v>#DIV/0!</v>
      </c>
      <c r="AB164" s="241"/>
    </row>
    <row r="165" spans="1:28" x14ac:dyDescent="0.3">
      <c r="A165" s="246"/>
      <c r="B165" s="247"/>
      <c r="C165" s="247"/>
      <c r="D165" s="247"/>
      <c r="G165" s="240"/>
      <c r="H165" s="240"/>
      <c r="I165" s="240"/>
      <c r="J165" s="240"/>
      <c r="K165" s="241"/>
      <c r="R165" s="246"/>
      <c r="S165" s="247"/>
      <c r="T165" s="247"/>
      <c r="U165" s="247"/>
      <c r="X165" s="240"/>
      <c r="Y165" s="240"/>
      <c r="Z165" s="240"/>
      <c r="AA165" s="240"/>
      <c r="AB165" s="241"/>
    </row>
    <row r="166" spans="1:28" x14ac:dyDescent="0.3">
      <c r="A166" s="223"/>
      <c r="G166" s="240" t="s">
        <v>688</v>
      </c>
      <c r="H166" s="240" t="e">
        <f>+(K158^2+K160^2-K159^2)/(2*K158*K160)</f>
        <v>#DIV/0!</v>
      </c>
      <c r="I166" s="240"/>
      <c r="J166" s="240"/>
      <c r="K166" s="241"/>
      <c r="R166" s="223"/>
      <c r="X166" s="240" t="s">
        <v>688</v>
      </c>
      <c r="Y166" s="240" t="e">
        <f>+(AB158^2+AB160^2-AB159^2)/(2*AB158*AB160)</f>
        <v>#DIV/0!</v>
      </c>
      <c r="Z166" s="240"/>
      <c r="AA166" s="240"/>
      <c r="AB166" s="241"/>
    </row>
    <row r="167" spans="1:28" x14ac:dyDescent="0.3">
      <c r="A167" s="223"/>
      <c r="G167" s="240" t="s">
        <v>689</v>
      </c>
      <c r="H167" s="240" t="e">
        <f>+H166*K160</f>
        <v>#DIV/0!</v>
      </c>
      <c r="I167" s="240"/>
      <c r="J167" s="240"/>
      <c r="K167" s="241"/>
      <c r="R167" s="223"/>
      <c r="X167" s="240" t="s">
        <v>689</v>
      </c>
      <c r="Y167" s="240" t="e">
        <f>+Y166*AB160</f>
        <v>#DIV/0!</v>
      </c>
      <c r="Z167" s="240"/>
      <c r="AA167" s="240"/>
      <c r="AB167" s="241"/>
    </row>
    <row r="168" spans="1:28" x14ac:dyDescent="0.3">
      <c r="A168" s="223"/>
      <c r="G168" s="240" t="s">
        <v>690</v>
      </c>
      <c r="H168" s="240" t="e">
        <f>+(K160^2-H167^2)^0.5</f>
        <v>#DIV/0!</v>
      </c>
      <c r="I168" s="240" t="e">
        <f>+K160*H174</f>
        <v>#DIV/0!</v>
      </c>
      <c r="J168" s="240"/>
      <c r="K168" s="241"/>
      <c r="R168" s="223"/>
      <c r="X168" s="240" t="s">
        <v>690</v>
      </c>
      <c r="Y168" s="240" t="e">
        <f>+(AB160^2-Y167^2)^0.5</f>
        <v>#DIV/0!</v>
      </c>
      <c r="Z168" s="240" t="e">
        <f>+AB160*Y174</f>
        <v>#DIV/0!</v>
      </c>
      <c r="AA168" s="240"/>
      <c r="AB168" s="241"/>
    </row>
    <row r="169" spans="1:28" x14ac:dyDescent="0.3">
      <c r="A169" s="223"/>
      <c r="G169" s="240" t="s">
        <v>691</v>
      </c>
      <c r="H169" s="240" t="e">
        <f>+B158+H167*H163</f>
        <v>#DIV/0!</v>
      </c>
      <c r="I169" s="240" t="e">
        <f>+C158+H167*I163</f>
        <v>#DIV/0!</v>
      </c>
      <c r="J169" s="240" t="e">
        <f>+D158+H167*J163</f>
        <v>#DIV/0!</v>
      </c>
      <c r="K169" s="241"/>
      <c r="R169" s="223"/>
      <c r="X169" s="240" t="s">
        <v>691</v>
      </c>
      <c r="Y169" s="240" t="e">
        <f>+S158+Y167*Y163</f>
        <v>#DIV/0!</v>
      </c>
      <c r="Z169" s="240" t="e">
        <f>+T158+Y167*Z163</f>
        <v>#DIV/0!</v>
      </c>
      <c r="AA169" s="240" t="e">
        <f>+U158+Y167*AA163</f>
        <v>#DIV/0!</v>
      </c>
      <c r="AB169" s="241"/>
    </row>
    <row r="170" spans="1:28" x14ac:dyDescent="0.3">
      <c r="A170" s="223"/>
      <c r="G170" s="239" t="s">
        <v>684</v>
      </c>
      <c r="H170" s="240"/>
      <c r="I170" s="240"/>
      <c r="J170" s="240"/>
      <c r="K170" s="241"/>
      <c r="R170" s="223"/>
      <c r="X170" s="239" t="s">
        <v>684</v>
      </c>
      <c r="Y170" s="240"/>
      <c r="Z170" s="240"/>
      <c r="AA170" s="240"/>
      <c r="AB170" s="241"/>
    </row>
    <row r="171" spans="1:28" x14ac:dyDescent="0.3">
      <c r="A171" s="223"/>
      <c r="G171" s="248"/>
      <c r="H171" s="243" t="s">
        <v>685</v>
      </c>
      <c r="I171" s="243" t="s">
        <v>686</v>
      </c>
      <c r="J171" s="243" t="s">
        <v>687</v>
      </c>
      <c r="K171" s="241"/>
      <c r="R171" s="223"/>
      <c r="X171" s="248"/>
      <c r="Y171" s="243" t="s">
        <v>685</v>
      </c>
      <c r="Z171" s="243" t="s">
        <v>686</v>
      </c>
      <c r="AA171" s="243" t="s">
        <v>687</v>
      </c>
      <c r="AB171" s="241"/>
    </row>
    <row r="172" spans="1:28" x14ac:dyDescent="0.3">
      <c r="A172" s="223"/>
      <c r="G172" s="240" t="s">
        <v>690</v>
      </c>
      <c r="H172" s="240" t="e">
        <f>+(B160-H169)/H168</f>
        <v>#DIV/0!</v>
      </c>
      <c r="I172" s="240" t="e">
        <f>+(C160-I169)/H168</f>
        <v>#DIV/0!</v>
      </c>
      <c r="J172" s="240" t="e">
        <f>+(D160-J169)/H168</f>
        <v>#DIV/0!</v>
      </c>
      <c r="K172" s="241"/>
      <c r="R172" s="223"/>
      <c r="X172" s="240" t="s">
        <v>690</v>
      </c>
      <c r="Y172" s="240" t="e">
        <f>+(S160-Y169)/Y168</f>
        <v>#DIV/0!</v>
      </c>
      <c r="Z172" s="240" t="e">
        <f>+(T160-Z169)/Y168</f>
        <v>#DIV/0!</v>
      </c>
      <c r="AA172" s="240" t="e">
        <f>+(U160-AA169)/Y168</f>
        <v>#DIV/0!</v>
      </c>
      <c r="AB172" s="241"/>
    </row>
    <row r="173" spans="1:28" x14ac:dyDescent="0.3">
      <c r="A173" s="223"/>
      <c r="G173" s="240"/>
      <c r="H173" s="240"/>
      <c r="I173" s="240"/>
      <c r="J173" s="240"/>
      <c r="K173" s="241"/>
      <c r="R173" s="223"/>
      <c r="X173" s="240"/>
      <c r="Y173" s="240"/>
      <c r="Z173" s="240"/>
      <c r="AA173" s="240"/>
      <c r="AB173" s="241"/>
    </row>
    <row r="174" spans="1:28" x14ac:dyDescent="0.3">
      <c r="A174" s="223"/>
      <c r="G174" s="240" t="s">
        <v>692</v>
      </c>
      <c r="H174" s="240" t="e">
        <f>+(1-H166^2)^0.5</f>
        <v>#DIV/0!</v>
      </c>
      <c r="I174" s="240"/>
      <c r="J174" s="240"/>
      <c r="K174" s="241"/>
      <c r="R174" s="223"/>
      <c r="X174" s="240" t="s">
        <v>692</v>
      </c>
      <c r="Y174" s="240" t="e">
        <f>+(1-Y166^2)^0.5</f>
        <v>#DIV/0!</v>
      </c>
      <c r="Z174" s="240"/>
      <c r="AA174" s="240"/>
      <c r="AB174" s="241"/>
    </row>
    <row r="175" spans="1:28" x14ac:dyDescent="0.3">
      <c r="A175" s="223"/>
      <c r="F175" s="166" t="s">
        <v>643</v>
      </c>
      <c r="G175" s="240" t="s">
        <v>693</v>
      </c>
      <c r="H175" s="249" t="e">
        <f>+K159/(2*H174)</f>
        <v>#DIV/0!</v>
      </c>
      <c r="I175" s="240"/>
      <c r="J175" s="240"/>
      <c r="K175" s="241"/>
      <c r="R175" s="223"/>
      <c r="W175" s="166" t="s">
        <v>643</v>
      </c>
      <c r="X175" s="240" t="s">
        <v>693</v>
      </c>
      <c r="Y175" s="249" t="e">
        <f>+AB159/(2*Y174)</f>
        <v>#DIV/0!</v>
      </c>
      <c r="Z175" s="240"/>
      <c r="AA175" s="240"/>
      <c r="AB175" s="241"/>
    </row>
    <row r="176" spans="1:28" x14ac:dyDescent="0.3">
      <c r="A176" s="223"/>
      <c r="F176" s="250" t="e">
        <f>IF((ABS(K180)+ABS(K181)+ABS(K183))&gt;0.000000001,TRUE,FALSE)</f>
        <v>#DIV/0!</v>
      </c>
      <c r="G176" s="240"/>
      <c r="H176" s="240"/>
      <c r="I176" s="240"/>
      <c r="J176" s="240"/>
      <c r="K176" s="241"/>
      <c r="R176" s="223"/>
      <c r="W176" s="250" t="e">
        <f>IF((ABS(AB180)+ABS(AB181)+ABS(AB183))&gt;0.000000001,TRUE,FALSE)</f>
        <v>#DIV/0!</v>
      </c>
      <c r="X176" s="240"/>
      <c r="Y176" s="240"/>
      <c r="Z176" s="240"/>
      <c r="AA176" s="240"/>
      <c r="AB176" s="241"/>
    </row>
    <row r="177" spans="1:28" x14ac:dyDescent="0.3">
      <c r="A177" s="223"/>
      <c r="F177" s="166" t="s">
        <v>637</v>
      </c>
      <c r="G177" s="240" t="s">
        <v>694</v>
      </c>
      <c r="H177" s="240">
        <f>+K158/2</f>
        <v>0</v>
      </c>
      <c r="I177" s="240" t="e">
        <f>+(H175^2-H177^2)^0.5</f>
        <v>#DIV/0!</v>
      </c>
      <c r="J177" s="240">
        <v>0</v>
      </c>
      <c r="K177" s="241"/>
      <c r="M177" s="214"/>
      <c r="N177" s="214"/>
      <c r="O177" s="214"/>
      <c r="R177" s="223"/>
      <c r="W177" s="166" t="s">
        <v>637</v>
      </c>
      <c r="X177" s="240" t="s">
        <v>694</v>
      </c>
      <c r="Y177" s="240">
        <f>+AB158/2</f>
        <v>0</v>
      </c>
      <c r="Z177" s="240" t="e">
        <f>+(Y175^2-Y177^2)^0.5</f>
        <v>#DIV/0!</v>
      </c>
      <c r="AA177" s="240">
        <v>0</v>
      </c>
      <c r="AB177" s="241"/>
    </row>
    <row r="178" spans="1:28" x14ac:dyDescent="0.3">
      <c r="A178" s="223"/>
      <c r="F178" s="166" t="e">
        <f>IF(K179&gt;0.000000001,TRUE,FALSE)</f>
        <v>#DIV/0!</v>
      </c>
      <c r="G178" s="240" t="s">
        <v>695</v>
      </c>
      <c r="H178" s="251" t="e">
        <f>+B158+H177*H163+I177*H172</f>
        <v>#DIV/0!</v>
      </c>
      <c r="I178" s="251" t="e">
        <f>+C158+H177*I163+I177*I172</f>
        <v>#DIV/0!</v>
      </c>
      <c r="J178" s="251" t="e">
        <f>+D158+H177*J163+I177*J172</f>
        <v>#DIV/0!</v>
      </c>
      <c r="K178" s="241"/>
      <c r="M178" s="214"/>
      <c r="N178" s="214"/>
      <c r="O178" s="214"/>
      <c r="R178" s="223"/>
      <c r="W178" s="166" t="e">
        <f>IF(AB179&gt;0.000000001,TRUE,FALSE)</f>
        <v>#DIV/0!</v>
      </c>
      <c r="X178" s="240" t="s">
        <v>695</v>
      </c>
      <c r="Y178" s="251" t="e">
        <f>+S158+Y177*Y163+Z177*Y172</f>
        <v>#DIV/0!</v>
      </c>
      <c r="Z178" s="251" t="e">
        <f>+T158+Y177*Z163+Z177*Z172</f>
        <v>#DIV/0!</v>
      </c>
      <c r="AA178" s="251" t="e">
        <f>+U158+Y177*AA163+Z177*AA172</f>
        <v>#DIV/0!</v>
      </c>
      <c r="AB178" s="241"/>
    </row>
    <row r="179" spans="1:28" ht="16.2" x14ac:dyDescent="0.3">
      <c r="A179" s="223"/>
      <c r="B179" s="166" t="s">
        <v>650</v>
      </c>
      <c r="C179" s="166" t="s">
        <v>651</v>
      </c>
      <c r="D179" s="166" t="s">
        <v>652</v>
      </c>
      <c r="E179" s="166" t="s">
        <v>653</v>
      </c>
      <c r="F179" s="166" t="s">
        <v>654</v>
      </c>
      <c r="G179" s="166" t="s">
        <v>655</v>
      </c>
      <c r="H179" s="166" t="s">
        <v>656</v>
      </c>
      <c r="I179" s="166" t="s">
        <v>657</v>
      </c>
      <c r="J179" s="166" t="s">
        <v>669</v>
      </c>
      <c r="K179" s="231" t="e">
        <f>MAX(K180:K184)</f>
        <v>#DIV/0!</v>
      </c>
      <c r="R179" s="223"/>
      <c r="S179" s="166" t="s">
        <v>650</v>
      </c>
      <c r="T179" s="166" t="s">
        <v>651</v>
      </c>
      <c r="U179" s="166" t="s">
        <v>652</v>
      </c>
      <c r="V179" s="166" t="s">
        <v>653</v>
      </c>
      <c r="W179" s="166" t="s">
        <v>654</v>
      </c>
      <c r="X179" s="166" t="s">
        <v>655</v>
      </c>
      <c r="Y179" s="166" t="s">
        <v>656</v>
      </c>
      <c r="Z179" s="166" t="s">
        <v>657</v>
      </c>
      <c r="AA179" s="166" t="s">
        <v>669</v>
      </c>
      <c r="AB179" s="231" t="e">
        <f>MAX(AB180:AB184)</f>
        <v>#DIV/0!</v>
      </c>
    </row>
    <row r="180" spans="1:28" x14ac:dyDescent="0.3">
      <c r="A180" s="223">
        <v>1</v>
      </c>
      <c r="B180" s="166" t="e">
        <f>$C$53-H178</f>
        <v>#DIV/0!</v>
      </c>
      <c r="C180" s="166" t="e">
        <f>$D$53-I178</f>
        <v>#DIV/0!</v>
      </c>
      <c r="D180" s="166" t="e">
        <f>$E$53-J178</f>
        <v>#DIV/0!</v>
      </c>
      <c r="E180" s="192" t="e">
        <f>POWER(B180,2)</f>
        <v>#DIV/0!</v>
      </c>
      <c r="F180" s="192" t="e">
        <f>POWER(C180,2)</f>
        <v>#DIV/0!</v>
      </c>
      <c r="G180" s="192" t="e">
        <f>POWER(D180,2)</f>
        <v>#DIV/0!</v>
      </c>
      <c r="H180" s="192" t="e">
        <f>E180+F180+G180</f>
        <v>#DIV/0!</v>
      </c>
      <c r="I180" s="252" t="e">
        <f>SQRT(H180)</f>
        <v>#DIV/0!</v>
      </c>
      <c r="J180" s="192" t="e">
        <f>H175</f>
        <v>#DIV/0!</v>
      </c>
      <c r="K180" s="231" t="e">
        <f>I180-J180</f>
        <v>#DIV/0!</v>
      </c>
      <c r="R180" s="223">
        <v>1</v>
      </c>
      <c r="S180" s="192" t="e">
        <f>$T$53-Y178</f>
        <v>#DIV/0!</v>
      </c>
      <c r="T180" s="192" t="e">
        <f>$U$53-Z178</f>
        <v>#DIV/0!</v>
      </c>
      <c r="U180" s="192" t="e">
        <f>$V$53-AA178</f>
        <v>#DIV/0!</v>
      </c>
      <c r="V180" s="192" t="e">
        <f>POWER(S180,2)</f>
        <v>#DIV/0!</v>
      </c>
      <c r="W180" s="192" t="e">
        <f>POWER(T180,2)</f>
        <v>#DIV/0!</v>
      </c>
      <c r="X180" s="192" t="e">
        <f>POWER(U180,2)</f>
        <v>#DIV/0!</v>
      </c>
      <c r="Y180" s="192" t="e">
        <f>V180+W180+X180</f>
        <v>#DIV/0!</v>
      </c>
      <c r="Z180" s="252" t="e">
        <f>SQRT(Y180)</f>
        <v>#DIV/0!</v>
      </c>
      <c r="AA180" s="192" t="e">
        <f>Y175</f>
        <v>#DIV/0!</v>
      </c>
      <c r="AB180" s="231" t="e">
        <f>Z180-AA180</f>
        <v>#DIV/0!</v>
      </c>
    </row>
    <row r="181" spans="1:28" x14ac:dyDescent="0.3">
      <c r="A181" s="223">
        <v>2</v>
      </c>
      <c r="B181" s="192" t="e">
        <f>$C$54-H178</f>
        <v>#DIV/0!</v>
      </c>
      <c r="C181" s="192" t="e">
        <f>$D$54-I178</f>
        <v>#DIV/0!</v>
      </c>
      <c r="D181" s="192" t="e">
        <f>$E$54-J178</f>
        <v>#DIV/0!</v>
      </c>
      <c r="E181" s="192" t="e">
        <f t="shared" ref="E181:G184" si="69">POWER(B181,2)</f>
        <v>#DIV/0!</v>
      </c>
      <c r="F181" s="192" t="e">
        <f t="shared" si="69"/>
        <v>#DIV/0!</v>
      </c>
      <c r="G181" s="192" t="e">
        <f t="shared" si="69"/>
        <v>#DIV/0!</v>
      </c>
      <c r="H181" s="192" t="e">
        <f t="shared" ref="H181:H184" si="70">E181+F181+G181</f>
        <v>#DIV/0!</v>
      </c>
      <c r="I181" s="252" t="e">
        <f t="shared" ref="I181:I184" si="71">SQRT(H181)</f>
        <v>#DIV/0!</v>
      </c>
      <c r="J181" s="192" t="e">
        <f>J180</f>
        <v>#DIV/0!</v>
      </c>
      <c r="K181" s="231" t="e">
        <f t="shared" ref="K181:K184" si="72">I181-J181</f>
        <v>#DIV/0!</v>
      </c>
      <c r="R181" s="223">
        <v>2</v>
      </c>
      <c r="S181" s="192" t="e">
        <f>$T$54-Y178</f>
        <v>#DIV/0!</v>
      </c>
      <c r="T181" s="192" t="e">
        <f>$U$54-Z178</f>
        <v>#DIV/0!</v>
      </c>
      <c r="U181" s="192" t="e">
        <f>$V$54-AA178</f>
        <v>#DIV/0!</v>
      </c>
      <c r="V181" s="192" t="e">
        <f t="shared" ref="V181:X184" si="73">POWER(S181,2)</f>
        <v>#DIV/0!</v>
      </c>
      <c r="W181" s="192" t="e">
        <f t="shared" si="73"/>
        <v>#DIV/0!</v>
      </c>
      <c r="X181" s="192" t="e">
        <f t="shared" si="73"/>
        <v>#DIV/0!</v>
      </c>
      <c r="Y181" s="192" t="e">
        <f t="shared" ref="Y181:Y184" si="74">V181+W181+X181</f>
        <v>#DIV/0!</v>
      </c>
      <c r="Z181" s="252" t="e">
        <f t="shared" ref="Z181:Z184" si="75">SQRT(Y181)</f>
        <v>#DIV/0!</v>
      </c>
      <c r="AA181" s="192" t="e">
        <f>AA180</f>
        <v>#DIV/0!</v>
      </c>
      <c r="AB181" s="231" t="e">
        <f t="shared" ref="AB181:AB184" si="76">Z181-AA181</f>
        <v>#DIV/0!</v>
      </c>
    </row>
    <row r="182" spans="1:28" x14ac:dyDescent="0.3">
      <c r="A182" s="223">
        <v>3</v>
      </c>
      <c r="B182" s="192" t="e">
        <f>$C$55-H178</f>
        <v>#DIV/0!</v>
      </c>
      <c r="C182" s="192" t="e">
        <f>$D$55-I178</f>
        <v>#DIV/0!</v>
      </c>
      <c r="D182" s="192" t="e">
        <f>$E$55-J178</f>
        <v>#DIV/0!</v>
      </c>
      <c r="E182" s="192" t="e">
        <f t="shared" si="69"/>
        <v>#DIV/0!</v>
      </c>
      <c r="F182" s="192" t="e">
        <f t="shared" si="69"/>
        <v>#DIV/0!</v>
      </c>
      <c r="G182" s="192" t="e">
        <f t="shared" si="69"/>
        <v>#DIV/0!</v>
      </c>
      <c r="H182" s="192" t="e">
        <f t="shared" si="70"/>
        <v>#DIV/0!</v>
      </c>
      <c r="I182" s="192" t="e">
        <f t="shared" si="71"/>
        <v>#DIV/0!</v>
      </c>
      <c r="J182" s="192" t="e">
        <f t="shared" ref="J182:J184" si="77">J181</f>
        <v>#DIV/0!</v>
      </c>
      <c r="K182" s="231" t="e">
        <f t="shared" si="72"/>
        <v>#DIV/0!</v>
      </c>
      <c r="R182" s="223">
        <v>3</v>
      </c>
      <c r="S182" s="192" t="e">
        <f>$T$55-Y178</f>
        <v>#DIV/0!</v>
      </c>
      <c r="T182" s="192" t="e">
        <f>$U$55-Z178</f>
        <v>#DIV/0!</v>
      </c>
      <c r="U182" s="192" t="e">
        <f>$V$55-AA178</f>
        <v>#DIV/0!</v>
      </c>
      <c r="V182" s="192" t="e">
        <f t="shared" si="73"/>
        <v>#DIV/0!</v>
      </c>
      <c r="W182" s="192" t="e">
        <f t="shared" si="73"/>
        <v>#DIV/0!</v>
      </c>
      <c r="X182" s="192" t="e">
        <f t="shared" si="73"/>
        <v>#DIV/0!</v>
      </c>
      <c r="Y182" s="192" t="e">
        <f t="shared" si="74"/>
        <v>#DIV/0!</v>
      </c>
      <c r="Z182" s="192" t="e">
        <f t="shared" si="75"/>
        <v>#DIV/0!</v>
      </c>
      <c r="AA182" s="192" t="e">
        <f t="shared" ref="AA182:AA184" si="78">AA181</f>
        <v>#DIV/0!</v>
      </c>
      <c r="AB182" s="231" t="e">
        <f t="shared" si="76"/>
        <v>#DIV/0!</v>
      </c>
    </row>
    <row r="183" spans="1:28" x14ac:dyDescent="0.3">
      <c r="A183" s="223">
        <v>4</v>
      </c>
      <c r="B183" s="192" t="e">
        <f>$C$56-H178</f>
        <v>#DIV/0!</v>
      </c>
      <c r="C183" s="192" t="e">
        <f>$D$56-I178</f>
        <v>#DIV/0!</v>
      </c>
      <c r="D183" s="192" t="e">
        <f>$E$56-J178</f>
        <v>#DIV/0!</v>
      </c>
      <c r="E183" s="192" t="e">
        <f t="shared" si="69"/>
        <v>#DIV/0!</v>
      </c>
      <c r="F183" s="192" t="e">
        <f t="shared" si="69"/>
        <v>#DIV/0!</v>
      </c>
      <c r="G183" s="192" t="e">
        <f t="shared" si="69"/>
        <v>#DIV/0!</v>
      </c>
      <c r="H183" s="192" t="e">
        <f t="shared" si="70"/>
        <v>#DIV/0!</v>
      </c>
      <c r="I183" s="252" t="e">
        <f t="shared" si="71"/>
        <v>#DIV/0!</v>
      </c>
      <c r="J183" s="192" t="e">
        <f t="shared" si="77"/>
        <v>#DIV/0!</v>
      </c>
      <c r="K183" s="231" t="e">
        <f t="shared" si="72"/>
        <v>#DIV/0!</v>
      </c>
      <c r="R183" s="223">
        <v>4</v>
      </c>
      <c r="S183" s="192" t="e">
        <f>$T$56-Y178</f>
        <v>#DIV/0!</v>
      </c>
      <c r="T183" s="192" t="e">
        <f>$U$56-Z178</f>
        <v>#DIV/0!</v>
      </c>
      <c r="U183" s="192" t="e">
        <f>$V$56-AA178</f>
        <v>#DIV/0!</v>
      </c>
      <c r="V183" s="192" t="e">
        <f t="shared" si="73"/>
        <v>#DIV/0!</v>
      </c>
      <c r="W183" s="192" t="e">
        <f t="shared" si="73"/>
        <v>#DIV/0!</v>
      </c>
      <c r="X183" s="192" t="e">
        <f t="shared" si="73"/>
        <v>#DIV/0!</v>
      </c>
      <c r="Y183" s="192" t="e">
        <f t="shared" si="74"/>
        <v>#DIV/0!</v>
      </c>
      <c r="Z183" s="252" t="e">
        <f t="shared" si="75"/>
        <v>#DIV/0!</v>
      </c>
      <c r="AA183" s="192" t="e">
        <f t="shared" si="78"/>
        <v>#DIV/0!</v>
      </c>
      <c r="AB183" s="231" t="e">
        <f t="shared" si="76"/>
        <v>#DIV/0!</v>
      </c>
    </row>
    <row r="184" spans="1:28" x14ac:dyDescent="0.3">
      <c r="A184" s="227">
        <v>5</v>
      </c>
      <c r="B184" s="216" t="e">
        <f>$C$57-H178</f>
        <v>#DIV/0!</v>
      </c>
      <c r="C184" s="216" t="e">
        <f>$D$57-I178</f>
        <v>#DIV/0!</v>
      </c>
      <c r="D184" s="216" t="e">
        <f>$E$57-J178</f>
        <v>#DIV/0!</v>
      </c>
      <c r="E184" s="216" t="e">
        <f t="shared" si="69"/>
        <v>#DIV/0!</v>
      </c>
      <c r="F184" s="216" t="e">
        <f t="shared" si="69"/>
        <v>#DIV/0!</v>
      </c>
      <c r="G184" s="216" t="e">
        <f t="shared" si="69"/>
        <v>#DIV/0!</v>
      </c>
      <c r="H184" s="216" t="e">
        <f t="shared" si="70"/>
        <v>#DIV/0!</v>
      </c>
      <c r="I184" s="216" t="e">
        <f t="shared" si="71"/>
        <v>#DIV/0!</v>
      </c>
      <c r="J184" s="216" t="e">
        <f t="shared" si="77"/>
        <v>#DIV/0!</v>
      </c>
      <c r="K184" s="253" t="e">
        <f t="shared" si="72"/>
        <v>#DIV/0!</v>
      </c>
      <c r="R184" s="227">
        <v>5</v>
      </c>
      <c r="S184" s="216" t="e">
        <f>$T$57-Y178</f>
        <v>#DIV/0!</v>
      </c>
      <c r="T184" s="216" t="e">
        <f>$U$57-Z178</f>
        <v>#DIV/0!</v>
      </c>
      <c r="U184" s="216" t="e">
        <f>$V$57-AA178</f>
        <v>#DIV/0!</v>
      </c>
      <c r="V184" s="216" t="e">
        <f t="shared" si="73"/>
        <v>#DIV/0!</v>
      </c>
      <c r="W184" s="216" t="e">
        <f t="shared" si="73"/>
        <v>#DIV/0!</v>
      </c>
      <c r="X184" s="216" t="e">
        <f t="shared" si="73"/>
        <v>#DIV/0!</v>
      </c>
      <c r="Y184" s="216" t="e">
        <f t="shared" si="74"/>
        <v>#DIV/0!</v>
      </c>
      <c r="Z184" s="216" t="e">
        <f t="shared" si="75"/>
        <v>#DIV/0!</v>
      </c>
      <c r="AA184" s="216" t="e">
        <f t="shared" si="78"/>
        <v>#DIV/0!</v>
      </c>
      <c r="AB184" s="253" t="e">
        <f t="shared" si="76"/>
        <v>#DIV/0!</v>
      </c>
    </row>
    <row r="185" spans="1:28" x14ac:dyDescent="0.3">
      <c r="A185" s="233" t="s">
        <v>696</v>
      </c>
      <c r="B185" s="234"/>
      <c r="C185" s="234"/>
      <c r="D185" s="234"/>
      <c r="E185" s="186"/>
      <c r="F185" s="186"/>
      <c r="G185" s="235" t="s">
        <v>700</v>
      </c>
      <c r="H185" s="236"/>
      <c r="I185" s="236"/>
      <c r="J185" s="236"/>
      <c r="K185" s="237"/>
      <c r="R185" s="233" t="s">
        <v>696</v>
      </c>
      <c r="S185" s="234"/>
      <c r="T185" s="234"/>
      <c r="U185" s="234"/>
      <c r="V185" s="186"/>
      <c r="W185" s="186"/>
      <c r="X185" s="235" t="s">
        <v>700</v>
      </c>
      <c r="Y185" s="236"/>
      <c r="Z185" s="236"/>
      <c r="AA185" s="236"/>
      <c r="AB185" s="237"/>
    </row>
    <row r="186" spans="1:28" x14ac:dyDescent="0.3">
      <c r="A186" s="238"/>
      <c r="B186" s="239"/>
      <c r="C186" s="239"/>
      <c r="D186" s="239"/>
      <c r="G186" s="240" t="s">
        <v>673</v>
      </c>
      <c r="H186" s="240"/>
      <c r="I186" s="240"/>
      <c r="J186" s="240"/>
      <c r="K186" s="241"/>
      <c r="R186" s="238"/>
      <c r="S186" s="239"/>
      <c r="T186" s="239"/>
      <c r="U186" s="239"/>
      <c r="X186" s="240" t="s">
        <v>673</v>
      </c>
      <c r="Y186" s="240"/>
      <c r="Z186" s="240"/>
      <c r="AA186" s="240"/>
      <c r="AB186" s="241"/>
    </row>
    <row r="187" spans="1:28" x14ac:dyDescent="0.3">
      <c r="A187" s="242"/>
      <c r="B187" s="243" t="s">
        <v>513</v>
      </c>
      <c r="C187" s="243" t="s">
        <v>514</v>
      </c>
      <c r="D187" s="243" t="s">
        <v>515</v>
      </c>
      <c r="G187" s="240"/>
      <c r="H187" s="240" t="s">
        <v>674</v>
      </c>
      <c r="I187" s="240" t="s">
        <v>675</v>
      </c>
      <c r="J187" s="240" t="s">
        <v>676</v>
      </c>
      <c r="K187" s="241" t="s">
        <v>677</v>
      </c>
      <c r="R187" s="242"/>
      <c r="S187" s="243" t="s">
        <v>513</v>
      </c>
      <c r="T187" s="243" t="s">
        <v>514</v>
      </c>
      <c r="U187" s="243" t="s">
        <v>515</v>
      </c>
      <c r="X187" s="240"/>
      <c r="Y187" s="240" t="s">
        <v>674</v>
      </c>
      <c r="Z187" s="240" t="s">
        <v>675</v>
      </c>
      <c r="AA187" s="240" t="s">
        <v>676</v>
      </c>
      <c r="AB187" s="241" t="s">
        <v>677</v>
      </c>
    </row>
    <row r="188" spans="1:28" x14ac:dyDescent="0.3">
      <c r="A188" s="244" t="str">
        <f>A158</f>
        <v>Point 1</v>
      </c>
      <c r="B188" s="245">
        <f>B158</f>
        <v>0</v>
      </c>
      <c r="C188" s="245">
        <f t="shared" ref="C188:D188" si="79">C158</f>
        <v>0</v>
      </c>
      <c r="D188" s="245">
        <f t="shared" si="79"/>
        <v>0</v>
      </c>
      <c r="G188" s="240" t="s">
        <v>679</v>
      </c>
      <c r="H188" s="240">
        <f t="shared" ref="H188:J189" si="80">+B189-B188</f>
        <v>0</v>
      </c>
      <c r="I188" s="240">
        <f t="shared" si="80"/>
        <v>0</v>
      </c>
      <c r="J188" s="240">
        <f t="shared" si="80"/>
        <v>0</v>
      </c>
      <c r="K188" s="241">
        <f>+(H188^2+I188^2+J188^2)^0.5</f>
        <v>0</v>
      </c>
      <c r="R188" s="244" t="str">
        <f>R158</f>
        <v>Point 1</v>
      </c>
      <c r="S188" s="245">
        <f>S158</f>
        <v>0</v>
      </c>
      <c r="T188" s="245">
        <f t="shared" ref="T188:U188" si="81">T158</f>
        <v>0</v>
      </c>
      <c r="U188" s="245">
        <f t="shared" si="81"/>
        <v>0</v>
      </c>
      <c r="X188" s="240" t="s">
        <v>679</v>
      </c>
      <c r="Y188" s="240">
        <f t="shared" ref="Y188:AA189" si="82">+S189-S188</f>
        <v>0</v>
      </c>
      <c r="Z188" s="240">
        <f t="shared" si="82"/>
        <v>0</v>
      </c>
      <c r="AA188" s="240">
        <f t="shared" si="82"/>
        <v>0</v>
      </c>
      <c r="AB188" s="241">
        <f>+(Y188^2+Z188^2+AA188^2)^0.5</f>
        <v>0</v>
      </c>
    </row>
    <row r="189" spans="1:28" x14ac:dyDescent="0.3">
      <c r="A189" s="244" t="str">
        <f>A160</f>
        <v>Point 4</v>
      </c>
      <c r="B189" s="245">
        <f>B160</f>
        <v>0</v>
      </c>
      <c r="C189" s="245">
        <f t="shared" ref="C189:D189" si="83">C160</f>
        <v>0</v>
      </c>
      <c r="D189" s="245">
        <f t="shared" si="83"/>
        <v>0</v>
      </c>
      <c r="G189" s="240" t="s">
        <v>681</v>
      </c>
      <c r="H189" s="240">
        <f t="shared" si="80"/>
        <v>0</v>
      </c>
      <c r="I189" s="240">
        <f t="shared" si="80"/>
        <v>0</v>
      </c>
      <c r="J189" s="240">
        <f t="shared" si="80"/>
        <v>0</v>
      </c>
      <c r="K189" s="241">
        <f>+(H189^2+I189^2+J189^2)^0.5</f>
        <v>0</v>
      </c>
      <c r="R189" s="244" t="str">
        <f>R160</f>
        <v>Point 4</v>
      </c>
      <c r="S189" s="245">
        <f>S160</f>
        <v>0</v>
      </c>
      <c r="T189" s="245">
        <f t="shared" ref="T189:U189" si="84">T160</f>
        <v>0</v>
      </c>
      <c r="U189" s="245">
        <f t="shared" si="84"/>
        <v>0</v>
      </c>
      <c r="X189" s="240" t="s">
        <v>681</v>
      </c>
      <c r="Y189" s="240">
        <f t="shared" si="82"/>
        <v>0</v>
      </c>
      <c r="Z189" s="240">
        <f t="shared" si="82"/>
        <v>0</v>
      </c>
      <c r="AA189" s="240">
        <f t="shared" si="82"/>
        <v>0</v>
      </c>
      <c r="AB189" s="241">
        <f>+(Y189^2+Z189^2+AA189^2)^0.5</f>
        <v>0</v>
      </c>
    </row>
    <row r="190" spans="1:28" x14ac:dyDescent="0.3">
      <c r="A190" s="244" t="str">
        <f>A159</f>
        <v>Point 2</v>
      </c>
      <c r="B190" s="245">
        <f>B159</f>
        <v>0</v>
      </c>
      <c r="C190" s="245">
        <f t="shared" ref="C190:D190" si="85">C159</f>
        <v>0</v>
      </c>
      <c r="D190" s="245">
        <f t="shared" si="85"/>
        <v>0</v>
      </c>
      <c r="G190" s="240" t="s">
        <v>683</v>
      </c>
      <c r="H190" s="240">
        <f>+B190-B188</f>
        <v>0</v>
      </c>
      <c r="I190" s="240">
        <f>+C190-C188</f>
        <v>0</v>
      </c>
      <c r="J190" s="240">
        <f>+D190-D188</f>
        <v>0</v>
      </c>
      <c r="K190" s="241">
        <f>+(H190^2+I190^2+J190^2)^0.5</f>
        <v>0</v>
      </c>
      <c r="R190" s="244" t="str">
        <f>R159</f>
        <v>Point 2</v>
      </c>
      <c r="S190" s="245">
        <f>S159</f>
        <v>0</v>
      </c>
      <c r="T190" s="245">
        <f t="shared" ref="T190:U190" si="86">T159</f>
        <v>0</v>
      </c>
      <c r="U190" s="245">
        <f t="shared" si="86"/>
        <v>0</v>
      </c>
      <c r="X190" s="240" t="s">
        <v>683</v>
      </c>
      <c r="Y190" s="240">
        <f>+S190-S188</f>
        <v>0</v>
      </c>
      <c r="Z190" s="240">
        <f>+T190-T188</f>
        <v>0</v>
      </c>
      <c r="AA190" s="240">
        <f>+U190-U188</f>
        <v>0</v>
      </c>
      <c r="AB190" s="241">
        <f>+(Y190^2+Z190^2+AA190^2)^0.5</f>
        <v>0</v>
      </c>
    </row>
    <row r="191" spans="1:28" x14ac:dyDescent="0.3">
      <c r="A191" s="223"/>
      <c r="G191" s="239" t="s">
        <v>684</v>
      </c>
      <c r="H191" s="240"/>
      <c r="I191" s="240"/>
      <c r="J191" s="240"/>
      <c r="K191" s="241"/>
      <c r="R191" s="223"/>
      <c r="X191" s="239" t="s">
        <v>684</v>
      </c>
      <c r="Y191" s="240"/>
      <c r="Z191" s="240"/>
      <c r="AA191" s="240"/>
      <c r="AB191" s="241"/>
    </row>
    <row r="192" spans="1:28" x14ac:dyDescent="0.3">
      <c r="A192" s="242"/>
      <c r="B192" s="243"/>
      <c r="C192" s="243"/>
      <c r="D192" s="243"/>
      <c r="G192" s="239"/>
      <c r="H192" s="243" t="s">
        <v>685</v>
      </c>
      <c r="I192" s="243" t="s">
        <v>686</v>
      </c>
      <c r="J192" s="243" t="s">
        <v>687</v>
      </c>
      <c r="K192" s="241"/>
      <c r="R192" s="242"/>
      <c r="S192" s="243"/>
      <c r="T192" s="243"/>
      <c r="U192" s="243"/>
      <c r="X192" s="239"/>
      <c r="Y192" s="243" t="s">
        <v>685</v>
      </c>
      <c r="Z192" s="243" t="s">
        <v>686</v>
      </c>
      <c r="AA192" s="243" t="s">
        <v>687</v>
      </c>
      <c r="AB192" s="241"/>
    </row>
    <row r="193" spans="1:28" x14ac:dyDescent="0.3">
      <c r="A193" s="244"/>
      <c r="B193" s="247"/>
      <c r="C193" s="247"/>
      <c r="D193" s="247"/>
      <c r="G193" s="239" t="s">
        <v>679</v>
      </c>
      <c r="H193" s="240" t="e">
        <f>+H188/K188</f>
        <v>#DIV/0!</v>
      </c>
      <c r="I193" s="240" t="e">
        <f>+I188/K188</f>
        <v>#DIV/0!</v>
      </c>
      <c r="J193" s="240" t="e">
        <f>+J188/K188</f>
        <v>#DIV/0!</v>
      </c>
      <c r="K193" s="241"/>
      <c r="R193" s="244"/>
      <c r="S193" s="247"/>
      <c r="T193" s="247"/>
      <c r="U193" s="247"/>
      <c r="X193" s="239" t="s">
        <v>679</v>
      </c>
      <c r="Y193" s="240" t="e">
        <f>+Y188/AB188</f>
        <v>#DIV/0!</v>
      </c>
      <c r="Z193" s="240" t="e">
        <f>+Z188/AB188</f>
        <v>#DIV/0!</v>
      </c>
      <c r="AA193" s="240" t="e">
        <f>+AA188/AB188</f>
        <v>#DIV/0!</v>
      </c>
      <c r="AB193" s="241"/>
    </row>
    <row r="194" spans="1:28" x14ac:dyDescent="0.3">
      <c r="A194" s="244"/>
      <c r="B194" s="247"/>
      <c r="C194" s="247"/>
      <c r="D194" s="247"/>
      <c r="G194" s="240" t="s">
        <v>683</v>
      </c>
      <c r="H194" s="240" t="e">
        <f>+H190/K190</f>
        <v>#DIV/0!</v>
      </c>
      <c r="I194" s="240" t="e">
        <f>+I190/K190</f>
        <v>#DIV/0!</v>
      </c>
      <c r="J194" s="240" t="e">
        <f>+J190/K190</f>
        <v>#DIV/0!</v>
      </c>
      <c r="K194" s="241"/>
      <c r="R194" s="244"/>
      <c r="S194" s="247"/>
      <c r="T194" s="247"/>
      <c r="U194" s="247"/>
      <c r="X194" s="240" t="s">
        <v>683</v>
      </c>
      <c r="Y194" s="240" t="e">
        <f>+Y190/AB190</f>
        <v>#DIV/0!</v>
      </c>
      <c r="Z194" s="240" t="e">
        <f>+Z190/AB190</f>
        <v>#DIV/0!</v>
      </c>
      <c r="AA194" s="240" t="e">
        <f>+AA190/AB190</f>
        <v>#DIV/0!</v>
      </c>
      <c r="AB194" s="241"/>
    </row>
    <row r="195" spans="1:28" x14ac:dyDescent="0.3">
      <c r="A195" s="246"/>
      <c r="B195" s="247"/>
      <c r="C195" s="247"/>
      <c r="D195" s="247"/>
      <c r="G195" s="240"/>
      <c r="H195" s="240"/>
      <c r="I195" s="240"/>
      <c r="J195" s="240"/>
      <c r="K195" s="241"/>
      <c r="R195" s="246"/>
      <c r="S195" s="247"/>
      <c r="T195" s="247"/>
      <c r="U195" s="247"/>
      <c r="X195" s="240"/>
      <c r="Y195" s="240"/>
      <c r="Z195" s="240"/>
      <c r="AA195" s="240"/>
      <c r="AB195" s="241"/>
    </row>
    <row r="196" spans="1:28" x14ac:dyDescent="0.3">
      <c r="A196" s="223"/>
      <c r="G196" s="240" t="s">
        <v>688</v>
      </c>
      <c r="H196" s="240" t="e">
        <f>+(K188^2+K190^2-K189^2)/(2*K188*K190)</f>
        <v>#DIV/0!</v>
      </c>
      <c r="I196" s="240"/>
      <c r="J196" s="240"/>
      <c r="K196" s="241"/>
      <c r="R196" s="223"/>
      <c r="X196" s="240" t="s">
        <v>688</v>
      </c>
      <c r="Y196" s="240" t="e">
        <f>+(AB188^2+AB190^2-AB189^2)/(2*AB188*AB190)</f>
        <v>#DIV/0!</v>
      </c>
      <c r="Z196" s="240"/>
      <c r="AA196" s="240"/>
      <c r="AB196" s="241"/>
    </row>
    <row r="197" spans="1:28" x14ac:dyDescent="0.3">
      <c r="A197" s="223"/>
      <c r="G197" s="240" t="s">
        <v>689</v>
      </c>
      <c r="H197" s="240" t="e">
        <f>+H196*K190</f>
        <v>#DIV/0!</v>
      </c>
      <c r="I197" s="240"/>
      <c r="J197" s="240"/>
      <c r="K197" s="241"/>
      <c r="R197" s="223"/>
      <c r="X197" s="240" t="s">
        <v>689</v>
      </c>
      <c r="Y197" s="240" t="e">
        <f>+Y196*AB190</f>
        <v>#DIV/0!</v>
      </c>
      <c r="Z197" s="240"/>
      <c r="AA197" s="240"/>
      <c r="AB197" s="241"/>
    </row>
    <row r="198" spans="1:28" x14ac:dyDescent="0.3">
      <c r="A198" s="223"/>
      <c r="G198" s="240" t="s">
        <v>690</v>
      </c>
      <c r="H198" s="240" t="e">
        <f>+(K190^2-H197^2)^0.5</f>
        <v>#DIV/0!</v>
      </c>
      <c r="I198" s="240" t="e">
        <f>+K190*H204</f>
        <v>#DIV/0!</v>
      </c>
      <c r="J198" s="240"/>
      <c r="K198" s="241"/>
      <c r="R198" s="223"/>
      <c r="X198" s="240" t="s">
        <v>690</v>
      </c>
      <c r="Y198" s="240" t="e">
        <f>+(AB190^2-Y197^2)^0.5</f>
        <v>#DIV/0!</v>
      </c>
      <c r="Z198" s="240" t="e">
        <f>+AB190*Y204</f>
        <v>#DIV/0!</v>
      </c>
      <c r="AA198" s="240"/>
      <c r="AB198" s="241"/>
    </row>
    <row r="199" spans="1:28" x14ac:dyDescent="0.3">
      <c r="A199" s="223"/>
      <c r="G199" s="240" t="s">
        <v>691</v>
      </c>
      <c r="H199" s="240" t="e">
        <f>+B188+H197*H193</f>
        <v>#DIV/0!</v>
      </c>
      <c r="I199" s="240" t="e">
        <f>+C188+H197*I193</f>
        <v>#DIV/0!</v>
      </c>
      <c r="J199" s="240" t="e">
        <f>+D188+H197*J193</f>
        <v>#DIV/0!</v>
      </c>
      <c r="K199" s="241"/>
      <c r="R199" s="223"/>
      <c r="X199" s="240" t="s">
        <v>691</v>
      </c>
      <c r="Y199" s="240" t="e">
        <f>+S188+Y197*Y193</f>
        <v>#DIV/0!</v>
      </c>
      <c r="Z199" s="240" t="e">
        <f>+T188+Y197*Z193</f>
        <v>#DIV/0!</v>
      </c>
      <c r="AA199" s="240" t="e">
        <f>+U188+Y197*AA193</f>
        <v>#DIV/0!</v>
      </c>
      <c r="AB199" s="241"/>
    </row>
    <row r="200" spans="1:28" x14ac:dyDescent="0.3">
      <c r="A200" s="223"/>
      <c r="G200" s="239" t="s">
        <v>684</v>
      </c>
      <c r="H200" s="240"/>
      <c r="I200" s="240"/>
      <c r="J200" s="240"/>
      <c r="K200" s="241"/>
      <c r="R200" s="223"/>
      <c r="X200" s="239" t="s">
        <v>684</v>
      </c>
      <c r="Y200" s="240"/>
      <c r="Z200" s="240"/>
      <c r="AA200" s="240"/>
      <c r="AB200" s="241"/>
    </row>
    <row r="201" spans="1:28" x14ac:dyDescent="0.3">
      <c r="A201" s="223"/>
      <c r="G201" s="248"/>
      <c r="H201" s="243" t="s">
        <v>685</v>
      </c>
      <c r="I201" s="243" t="s">
        <v>686</v>
      </c>
      <c r="J201" s="243" t="s">
        <v>687</v>
      </c>
      <c r="K201" s="241"/>
      <c r="R201" s="223"/>
      <c r="X201" s="248"/>
      <c r="Y201" s="243" t="s">
        <v>685</v>
      </c>
      <c r="Z201" s="243" t="s">
        <v>686</v>
      </c>
      <c r="AA201" s="243" t="s">
        <v>687</v>
      </c>
      <c r="AB201" s="241"/>
    </row>
    <row r="202" spans="1:28" x14ac:dyDescent="0.3">
      <c r="A202" s="223"/>
      <c r="G202" s="240" t="s">
        <v>690</v>
      </c>
      <c r="H202" s="240" t="e">
        <f>+(B190-H199)/H198</f>
        <v>#DIV/0!</v>
      </c>
      <c r="I202" s="240" t="e">
        <f>+(C190-I199)/H198</f>
        <v>#DIV/0!</v>
      </c>
      <c r="J202" s="240" t="e">
        <f>+(D190-J199)/H198</f>
        <v>#DIV/0!</v>
      </c>
      <c r="K202" s="241"/>
      <c r="R202" s="223"/>
      <c r="X202" s="240" t="s">
        <v>690</v>
      </c>
      <c r="Y202" s="240" t="e">
        <f>+(S190-Y199)/Y198</f>
        <v>#DIV/0!</v>
      </c>
      <c r="Z202" s="240" t="e">
        <f>+(T190-Z199)/Y198</f>
        <v>#DIV/0!</v>
      </c>
      <c r="AA202" s="240" t="e">
        <f>+(U190-AA199)/Y198</f>
        <v>#DIV/0!</v>
      </c>
      <c r="AB202" s="241"/>
    </row>
    <row r="203" spans="1:28" x14ac:dyDescent="0.3">
      <c r="A203" s="223"/>
      <c r="G203" s="240"/>
      <c r="H203" s="240"/>
      <c r="I203" s="240"/>
      <c r="J203" s="240"/>
      <c r="K203" s="241"/>
      <c r="R203" s="223"/>
      <c r="X203" s="240"/>
      <c r="Y203" s="240"/>
      <c r="Z203" s="240"/>
      <c r="AA203" s="240"/>
      <c r="AB203" s="241"/>
    </row>
    <row r="204" spans="1:28" x14ac:dyDescent="0.3">
      <c r="A204" s="223"/>
      <c r="G204" s="240" t="s">
        <v>692</v>
      </c>
      <c r="H204" s="240" t="e">
        <f>+(1-H196^2)^0.5</f>
        <v>#DIV/0!</v>
      </c>
      <c r="I204" s="240"/>
      <c r="J204" s="240"/>
      <c r="K204" s="241"/>
      <c r="R204" s="223"/>
      <c r="X204" s="240" t="s">
        <v>692</v>
      </c>
      <c r="Y204" s="240" t="e">
        <f>+(1-Y196^2)^0.5</f>
        <v>#DIV/0!</v>
      </c>
      <c r="Z204" s="240"/>
      <c r="AA204" s="240"/>
      <c r="AB204" s="241"/>
    </row>
    <row r="205" spans="1:28" x14ac:dyDescent="0.3">
      <c r="A205" s="223"/>
      <c r="F205" s="166" t="s">
        <v>643</v>
      </c>
      <c r="G205" s="240" t="s">
        <v>693</v>
      </c>
      <c r="H205" s="249" t="e">
        <f>+K189/(2*H204)</f>
        <v>#DIV/0!</v>
      </c>
      <c r="I205" s="240"/>
      <c r="J205" s="240"/>
      <c r="K205" s="241"/>
      <c r="R205" s="223"/>
      <c r="W205" s="166" t="s">
        <v>643</v>
      </c>
      <c r="X205" s="240" t="s">
        <v>693</v>
      </c>
      <c r="Y205" s="249" t="e">
        <f>+AB189/(2*Y204)</f>
        <v>#DIV/0!</v>
      </c>
      <c r="Z205" s="240"/>
      <c r="AA205" s="240"/>
      <c r="AB205" s="241"/>
    </row>
    <row r="206" spans="1:28" x14ac:dyDescent="0.3">
      <c r="A206" s="223"/>
      <c r="F206" s="250" t="e">
        <f>IF((ABS(K210)+ABS(K211)+ABS(K213))&gt;0.000000001,TRUE,FALSE)</f>
        <v>#DIV/0!</v>
      </c>
      <c r="G206" s="240"/>
      <c r="H206" s="240"/>
      <c r="I206" s="240"/>
      <c r="J206" s="240"/>
      <c r="K206" s="241"/>
      <c r="R206" s="223"/>
      <c r="W206" s="250" t="e">
        <f>IF((ABS(AB210)+ABS(AB211)+ABS(AB213))&gt;0.000000001,TRUE,FALSE)</f>
        <v>#DIV/0!</v>
      </c>
      <c r="X206" s="240"/>
      <c r="Y206" s="240"/>
      <c r="Z206" s="240"/>
      <c r="AA206" s="240"/>
      <c r="AB206" s="241"/>
    </row>
    <row r="207" spans="1:28" x14ac:dyDescent="0.3">
      <c r="A207" s="223"/>
      <c r="F207" s="166" t="s">
        <v>637</v>
      </c>
      <c r="G207" s="240" t="s">
        <v>694</v>
      </c>
      <c r="H207" s="240">
        <f>+K188/2</f>
        <v>0</v>
      </c>
      <c r="I207" s="240" t="e">
        <f>+(H205^2-H207^2)^0.5</f>
        <v>#DIV/0!</v>
      </c>
      <c r="J207" s="240">
        <v>0</v>
      </c>
      <c r="K207" s="241"/>
      <c r="R207" s="223"/>
      <c r="W207" s="166" t="s">
        <v>637</v>
      </c>
      <c r="X207" s="240" t="s">
        <v>694</v>
      </c>
      <c r="Y207" s="240">
        <f>+AB188/2</f>
        <v>0</v>
      </c>
      <c r="Z207" s="240" t="e">
        <f>+(Y205^2-Y207^2)^0.5</f>
        <v>#DIV/0!</v>
      </c>
      <c r="AA207" s="240">
        <v>0</v>
      </c>
      <c r="AB207" s="241"/>
    </row>
    <row r="208" spans="1:28" x14ac:dyDescent="0.3">
      <c r="A208" s="223"/>
      <c r="F208" s="166" t="e">
        <f>IF(K209&gt;0.000000001,TRUE,FALSE)</f>
        <v>#DIV/0!</v>
      </c>
      <c r="G208" s="240" t="s">
        <v>695</v>
      </c>
      <c r="H208" s="251" t="e">
        <f>+B188+H207*H193+I207*H202</f>
        <v>#DIV/0!</v>
      </c>
      <c r="I208" s="251" t="e">
        <f>+C188+H207*I193+I207*I202</f>
        <v>#DIV/0!</v>
      </c>
      <c r="J208" s="251" t="e">
        <f>+D188+H207*J193+I207*J202</f>
        <v>#DIV/0!</v>
      </c>
      <c r="K208" s="241"/>
      <c r="R208" s="223"/>
      <c r="W208" s="166" t="e">
        <f>IF(AB209&gt;0.000000001,TRUE,FALSE)</f>
        <v>#DIV/0!</v>
      </c>
      <c r="X208" s="240" t="s">
        <v>695</v>
      </c>
      <c r="Y208" s="251" t="e">
        <f>+S188+Y207*Y193+Z207*Y202</f>
        <v>#DIV/0!</v>
      </c>
      <c r="Z208" s="251" t="e">
        <f>+T188+Y207*Z193+Z207*Z202</f>
        <v>#DIV/0!</v>
      </c>
      <c r="AA208" s="251" t="e">
        <f>+U188+Y207*AA193+Z207*AA202</f>
        <v>#DIV/0!</v>
      </c>
      <c r="AB208" s="241"/>
    </row>
    <row r="209" spans="1:28" ht="16.2" x14ac:dyDescent="0.3">
      <c r="A209" s="223"/>
      <c r="B209" s="166" t="s">
        <v>650</v>
      </c>
      <c r="C209" s="166" t="s">
        <v>651</v>
      </c>
      <c r="D209" s="166" t="s">
        <v>652</v>
      </c>
      <c r="E209" s="166" t="s">
        <v>653</v>
      </c>
      <c r="F209" s="166" t="s">
        <v>654</v>
      </c>
      <c r="G209" s="166" t="s">
        <v>655</v>
      </c>
      <c r="H209" s="166" t="s">
        <v>656</v>
      </c>
      <c r="I209" s="166" t="s">
        <v>657</v>
      </c>
      <c r="J209" s="166" t="s">
        <v>669</v>
      </c>
      <c r="K209" s="231" t="e">
        <f>MAX(K210:K214)</f>
        <v>#DIV/0!</v>
      </c>
      <c r="R209" s="223"/>
      <c r="S209" s="166" t="s">
        <v>650</v>
      </c>
      <c r="T209" s="166" t="s">
        <v>651</v>
      </c>
      <c r="U209" s="166" t="s">
        <v>652</v>
      </c>
      <c r="V209" s="166" t="s">
        <v>653</v>
      </c>
      <c r="W209" s="166" t="s">
        <v>654</v>
      </c>
      <c r="X209" s="166" t="s">
        <v>655</v>
      </c>
      <c r="Y209" s="166" t="s">
        <v>656</v>
      </c>
      <c r="Z209" s="166" t="s">
        <v>657</v>
      </c>
      <c r="AA209" s="166" t="s">
        <v>669</v>
      </c>
      <c r="AB209" s="231" t="e">
        <f>MAX(AB210:AB214)</f>
        <v>#DIV/0!</v>
      </c>
    </row>
    <row r="210" spans="1:28" x14ac:dyDescent="0.3">
      <c r="A210" s="223">
        <v>1</v>
      </c>
      <c r="B210" s="166" t="e">
        <f>$C$53-H208</f>
        <v>#DIV/0!</v>
      </c>
      <c r="C210" s="166" t="e">
        <f>$D$53-I208</f>
        <v>#DIV/0!</v>
      </c>
      <c r="D210" s="166" t="e">
        <f>$E$53-J208</f>
        <v>#DIV/0!</v>
      </c>
      <c r="E210" s="192" t="e">
        <f>POWER(B210,2)</f>
        <v>#DIV/0!</v>
      </c>
      <c r="F210" s="192" t="e">
        <f>POWER(C210,2)</f>
        <v>#DIV/0!</v>
      </c>
      <c r="G210" s="192" t="e">
        <f>POWER(D210,2)</f>
        <v>#DIV/0!</v>
      </c>
      <c r="H210" s="192" t="e">
        <f>E210+F210+G210</f>
        <v>#DIV/0!</v>
      </c>
      <c r="I210" s="252" t="e">
        <f>SQRT(H210)</f>
        <v>#DIV/0!</v>
      </c>
      <c r="J210" s="192" t="e">
        <f>H205</f>
        <v>#DIV/0!</v>
      </c>
      <c r="K210" s="231" t="e">
        <f>I210-J210</f>
        <v>#DIV/0!</v>
      </c>
      <c r="R210" s="223">
        <v>1</v>
      </c>
      <c r="S210" s="192" t="e">
        <f>$T$53-Y208</f>
        <v>#DIV/0!</v>
      </c>
      <c r="T210" s="192" t="e">
        <f>$U$53-Z208</f>
        <v>#DIV/0!</v>
      </c>
      <c r="U210" s="192" t="e">
        <f>$V$53-AA208</f>
        <v>#DIV/0!</v>
      </c>
      <c r="V210" s="192" t="e">
        <f>POWER(S210,2)</f>
        <v>#DIV/0!</v>
      </c>
      <c r="W210" s="192" t="e">
        <f>POWER(T210,2)</f>
        <v>#DIV/0!</v>
      </c>
      <c r="X210" s="192" t="e">
        <f>POWER(U210,2)</f>
        <v>#DIV/0!</v>
      </c>
      <c r="Y210" s="192" t="e">
        <f>V210+W210+X210</f>
        <v>#DIV/0!</v>
      </c>
      <c r="Z210" s="252" t="e">
        <f>SQRT(Y210)</f>
        <v>#DIV/0!</v>
      </c>
      <c r="AA210" s="192" t="e">
        <f>Y205</f>
        <v>#DIV/0!</v>
      </c>
      <c r="AB210" s="231" t="e">
        <f>Z210-AA210</f>
        <v>#DIV/0!</v>
      </c>
    </row>
    <row r="211" spans="1:28" x14ac:dyDescent="0.3">
      <c r="A211" s="223">
        <v>2</v>
      </c>
      <c r="B211" s="192" t="e">
        <f>$C$54-H208</f>
        <v>#DIV/0!</v>
      </c>
      <c r="C211" s="192" t="e">
        <f>$D$54-I208</f>
        <v>#DIV/0!</v>
      </c>
      <c r="D211" s="192" t="e">
        <f>$E$54-J208</f>
        <v>#DIV/0!</v>
      </c>
      <c r="E211" s="192" t="e">
        <f t="shared" ref="E211:G214" si="87">POWER(B211,2)</f>
        <v>#DIV/0!</v>
      </c>
      <c r="F211" s="192" t="e">
        <f t="shared" si="87"/>
        <v>#DIV/0!</v>
      </c>
      <c r="G211" s="192" t="e">
        <f t="shared" si="87"/>
        <v>#DIV/0!</v>
      </c>
      <c r="H211" s="192" t="e">
        <f t="shared" ref="H211:H214" si="88">E211+F211+G211</f>
        <v>#DIV/0!</v>
      </c>
      <c r="I211" s="252" t="e">
        <f t="shared" ref="I211:I214" si="89">SQRT(H211)</f>
        <v>#DIV/0!</v>
      </c>
      <c r="J211" s="192" t="e">
        <f>J210</f>
        <v>#DIV/0!</v>
      </c>
      <c r="K211" s="231" t="e">
        <f t="shared" ref="K211:K214" si="90">I211-J211</f>
        <v>#DIV/0!</v>
      </c>
      <c r="R211" s="223">
        <v>2</v>
      </c>
      <c r="S211" s="192" t="e">
        <f>$T$54-Y208</f>
        <v>#DIV/0!</v>
      </c>
      <c r="T211" s="192" t="e">
        <f>$U$54-Z208</f>
        <v>#DIV/0!</v>
      </c>
      <c r="U211" s="192" t="e">
        <f>$V$54-AA208</f>
        <v>#DIV/0!</v>
      </c>
      <c r="V211" s="192" t="e">
        <f t="shared" ref="V211:X214" si="91">POWER(S211,2)</f>
        <v>#DIV/0!</v>
      </c>
      <c r="W211" s="192" t="e">
        <f t="shared" si="91"/>
        <v>#DIV/0!</v>
      </c>
      <c r="X211" s="192" t="e">
        <f t="shared" si="91"/>
        <v>#DIV/0!</v>
      </c>
      <c r="Y211" s="192" t="e">
        <f t="shared" ref="Y211:Y214" si="92">V211+W211+X211</f>
        <v>#DIV/0!</v>
      </c>
      <c r="Z211" s="252" t="e">
        <f t="shared" ref="Z211:Z214" si="93">SQRT(Y211)</f>
        <v>#DIV/0!</v>
      </c>
      <c r="AA211" s="192" t="e">
        <f>AA210</f>
        <v>#DIV/0!</v>
      </c>
      <c r="AB211" s="231" t="e">
        <f t="shared" ref="AB211:AB214" si="94">Z211-AA211</f>
        <v>#DIV/0!</v>
      </c>
    </row>
    <row r="212" spans="1:28" x14ac:dyDescent="0.3">
      <c r="A212" s="223">
        <v>3</v>
      </c>
      <c r="B212" s="192" t="e">
        <f>$C$55-H208</f>
        <v>#DIV/0!</v>
      </c>
      <c r="C212" s="192" t="e">
        <f>$D$55-I208</f>
        <v>#DIV/0!</v>
      </c>
      <c r="D212" s="192" t="e">
        <f>$E$55-J208</f>
        <v>#DIV/0!</v>
      </c>
      <c r="E212" s="192" t="e">
        <f t="shared" si="87"/>
        <v>#DIV/0!</v>
      </c>
      <c r="F212" s="192" t="e">
        <f t="shared" si="87"/>
        <v>#DIV/0!</v>
      </c>
      <c r="G212" s="192" t="e">
        <f t="shared" si="87"/>
        <v>#DIV/0!</v>
      </c>
      <c r="H212" s="192" t="e">
        <f t="shared" si="88"/>
        <v>#DIV/0!</v>
      </c>
      <c r="I212" s="192" t="e">
        <f t="shared" si="89"/>
        <v>#DIV/0!</v>
      </c>
      <c r="J212" s="192" t="e">
        <f t="shared" ref="J212:J214" si="95">J211</f>
        <v>#DIV/0!</v>
      </c>
      <c r="K212" s="231" t="e">
        <f t="shared" si="90"/>
        <v>#DIV/0!</v>
      </c>
      <c r="R212" s="223">
        <v>3</v>
      </c>
      <c r="S212" s="192" t="e">
        <f>$T$55-Y208</f>
        <v>#DIV/0!</v>
      </c>
      <c r="T212" s="192" t="e">
        <f>$U$55-Z208</f>
        <v>#DIV/0!</v>
      </c>
      <c r="U212" s="192" t="e">
        <f>$V$55-AA208</f>
        <v>#DIV/0!</v>
      </c>
      <c r="V212" s="192" t="e">
        <f t="shared" si="91"/>
        <v>#DIV/0!</v>
      </c>
      <c r="W212" s="192" t="e">
        <f t="shared" si="91"/>
        <v>#DIV/0!</v>
      </c>
      <c r="X212" s="192" t="e">
        <f t="shared" si="91"/>
        <v>#DIV/0!</v>
      </c>
      <c r="Y212" s="192" t="e">
        <f t="shared" si="92"/>
        <v>#DIV/0!</v>
      </c>
      <c r="Z212" s="192" t="e">
        <f t="shared" si="93"/>
        <v>#DIV/0!</v>
      </c>
      <c r="AA212" s="192" t="e">
        <f t="shared" ref="AA212:AA214" si="96">AA211</f>
        <v>#DIV/0!</v>
      </c>
      <c r="AB212" s="231" t="e">
        <f t="shared" si="94"/>
        <v>#DIV/0!</v>
      </c>
    </row>
    <row r="213" spans="1:28" x14ac:dyDescent="0.3">
      <c r="A213" s="223">
        <v>4</v>
      </c>
      <c r="B213" s="192" t="e">
        <f>$C$56-H208</f>
        <v>#DIV/0!</v>
      </c>
      <c r="C213" s="192" t="e">
        <f>$D$56-I208</f>
        <v>#DIV/0!</v>
      </c>
      <c r="D213" s="192" t="e">
        <f>$E$56-J208</f>
        <v>#DIV/0!</v>
      </c>
      <c r="E213" s="192" t="e">
        <f t="shared" si="87"/>
        <v>#DIV/0!</v>
      </c>
      <c r="F213" s="192" t="e">
        <f t="shared" si="87"/>
        <v>#DIV/0!</v>
      </c>
      <c r="G213" s="192" t="e">
        <f t="shared" si="87"/>
        <v>#DIV/0!</v>
      </c>
      <c r="H213" s="192" t="e">
        <f t="shared" si="88"/>
        <v>#DIV/0!</v>
      </c>
      <c r="I213" s="252" t="e">
        <f t="shared" si="89"/>
        <v>#DIV/0!</v>
      </c>
      <c r="J213" s="192" t="e">
        <f t="shared" si="95"/>
        <v>#DIV/0!</v>
      </c>
      <c r="K213" s="231" t="e">
        <f t="shared" si="90"/>
        <v>#DIV/0!</v>
      </c>
      <c r="R213" s="223">
        <v>4</v>
      </c>
      <c r="S213" s="192" t="e">
        <f>$T$56-Y208</f>
        <v>#DIV/0!</v>
      </c>
      <c r="T213" s="192" t="e">
        <f>$U$56-Z208</f>
        <v>#DIV/0!</v>
      </c>
      <c r="U213" s="192" t="e">
        <f>$V$56-AA208</f>
        <v>#DIV/0!</v>
      </c>
      <c r="V213" s="192" t="e">
        <f t="shared" si="91"/>
        <v>#DIV/0!</v>
      </c>
      <c r="W213" s="192" t="e">
        <f t="shared" si="91"/>
        <v>#DIV/0!</v>
      </c>
      <c r="X213" s="192" t="e">
        <f t="shared" si="91"/>
        <v>#DIV/0!</v>
      </c>
      <c r="Y213" s="192" t="e">
        <f t="shared" si="92"/>
        <v>#DIV/0!</v>
      </c>
      <c r="Z213" s="252" t="e">
        <f t="shared" si="93"/>
        <v>#DIV/0!</v>
      </c>
      <c r="AA213" s="192" t="e">
        <f t="shared" si="96"/>
        <v>#DIV/0!</v>
      </c>
      <c r="AB213" s="231" t="e">
        <f t="shared" si="94"/>
        <v>#DIV/0!</v>
      </c>
    </row>
    <row r="214" spans="1:28" x14ac:dyDescent="0.3">
      <c r="A214" s="227">
        <v>5</v>
      </c>
      <c r="B214" s="216" t="e">
        <f>$C$57-H208</f>
        <v>#DIV/0!</v>
      </c>
      <c r="C214" s="216" t="e">
        <f>$D$57-I208</f>
        <v>#DIV/0!</v>
      </c>
      <c r="D214" s="216" t="e">
        <f>$E$57-J208</f>
        <v>#DIV/0!</v>
      </c>
      <c r="E214" s="216" t="e">
        <f t="shared" si="87"/>
        <v>#DIV/0!</v>
      </c>
      <c r="F214" s="216" t="e">
        <f t="shared" si="87"/>
        <v>#DIV/0!</v>
      </c>
      <c r="G214" s="216" t="e">
        <f t="shared" si="87"/>
        <v>#DIV/0!</v>
      </c>
      <c r="H214" s="216" t="e">
        <f t="shared" si="88"/>
        <v>#DIV/0!</v>
      </c>
      <c r="I214" s="216" t="e">
        <f t="shared" si="89"/>
        <v>#DIV/0!</v>
      </c>
      <c r="J214" s="216" t="e">
        <f t="shared" si="95"/>
        <v>#DIV/0!</v>
      </c>
      <c r="K214" s="253" t="e">
        <f t="shared" si="90"/>
        <v>#DIV/0!</v>
      </c>
      <c r="R214" s="227">
        <v>5</v>
      </c>
      <c r="S214" s="216" t="e">
        <f>$T$57-Y208</f>
        <v>#DIV/0!</v>
      </c>
      <c r="T214" s="216" t="e">
        <f>$U$57-Z208</f>
        <v>#DIV/0!</v>
      </c>
      <c r="U214" s="216" t="e">
        <f>$V$57-AA208</f>
        <v>#DIV/0!</v>
      </c>
      <c r="V214" s="216" t="e">
        <f t="shared" si="91"/>
        <v>#DIV/0!</v>
      </c>
      <c r="W214" s="216" t="e">
        <f t="shared" si="91"/>
        <v>#DIV/0!</v>
      </c>
      <c r="X214" s="216" t="e">
        <f t="shared" si="91"/>
        <v>#DIV/0!</v>
      </c>
      <c r="Y214" s="216" t="e">
        <f t="shared" si="92"/>
        <v>#DIV/0!</v>
      </c>
      <c r="Z214" s="216" t="e">
        <f t="shared" si="93"/>
        <v>#DIV/0!</v>
      </c>
      <c r="AA214" s="216" t="e">
        <f t="shared" si="96"/>
        <v>#DIV/0!</v>
      </c>
      <c r="AB214" s="253" t="e">
        <f t="shared" si="94"/>
        <v>#DIV/0!</v>
      </c>
    </row>
    <row r="215" spans="1:28" x14ac:dyDescent="0.3">
      <c r="A215" s="254" t="s">
        <v>698</v>
      </c>
      <c r="B215" s="186"/>
      <c r="C215" s="186"/>
      <c r="D215" s="186" t="s">
        <v>646</v>
      </c>
      <c r="E215" s="186" t="s">
        <v>647</v>
      </c>
      <c r="F215" s="186" t="s">
        <v>648</v>
      </c>
      <c r="G215" s="186" t="s">
        <v>649</v>
      </c>
      <c r="H215" s="186" t="s">
        <v>611</v>
      </c>
      <c r="I215" s="186" t="s">
        <v>637</v>
      </c>
      <c r="J215" s="186"/>
      <c r="K215" s="220"/>
      <c r="R215" s="254" t="s">
        <v>698</v>
      </c>
      <c r="S215" s="186"/>
      <c r="T215" s="186"/>
      <c r="U215" s="186" t="s">
        <v>646</v>
      </c>
      <c r="V215" s="186" t="s">
        <v>647</v>
      </c>
      <c r="W215" s="186" t="s">
        <v>648</v>
      </c>
      <c r="X215" s="186" t="s">
        <v>649</v>
      </c>
      <c r="Y215" s="186" t="s">
        <v>611</v>
      </c>
      <c r="Z215" s="186" t="s">
        <v>637</v>
      </c>
      <c r="AA215" s="186"/>
      <c r="AB215" s="220"/>
    </row>
    <row r="216" spans="1:28" x14ac:dyDescent="0.3">
      <c r="A216" s="227"/>
      <c r="B216" s="217"/>
      <c r="C216" s="217"/>
      <c r="D216" s="217" t="e">
        <f>IF(F176=FALSE,H178,IF(F206=FALSE,H208,"Error"))</f>
        <v>#DIV/0!</v>
      </c>
      <c r="E216" s="216" t="e">
        <f>IF(F176=FALSE,I178,IF(F206=FALSE,I208,"Error"))</f>
        <v>#DIV/0!</v>
      </c>
      <c r="F216" s="216" t="e">
        <f>IF(F176=FALSE,J178,IF(F206=FALSE,J208,"Error"))</f>
        <v>#DIV/0!</v>
      </c>
      <c r="G216" s="216" t="e">
        <f>IF(F176=FALSE,H175,IF(F206=FALSE,H205,"Error"))</f>
        <v>#DIV/0!</v>
      </c>
      <c r="H216" s="216" t="e">
        <f>G216*2</f>
        <v>#DIV/0!</v>
      </c>
      <c r="I216" s="217" t="e">
        <f>IF(F176=FALSE,F178,IF(F206=FALSE,F208,"Error"))</f>
        <v>#DIV/0!</v>
      </c>
      <c r="J216" s="217"/>
      <c r="K216" s="228"/>
      <c r="R216" s="227"/>
      <c r="S216" s="217"/>
      <c r="T216" s="217"/>
      <c r="U216" s="217" t="e">
        <f>IF(W176=FALSE,Y178,IF(W206=FALSE,Y208,"Error"))</f>
        <v>#DIV/0!</v>
      </c>
      <c r="V216" s="216" t="e">
        <f>IF(W176=FALSE,Z178,IF(W206=FALSE,Z208,"Error"))</f>
        <v>#DIV/0!</v>
      </c>
      <c r="W216" s="216" t="e">
        <f>IF(W176=FALSE,AA178,IF(W206=FALSE,AA208,"Error"))</f>
        <v>#DIV/0!</v>
      </c>
      <c r="X216" s="216" t="e">
        <f>IF(W176=FALSE,Y175,IF(W206=FALSE,Y205,"Error"))</f>
        <v>#DIV/0!</v>
      </c>
      <c r="Y216" s="216" t="e">
        <f>X216*2</f>
        <v>#DIV/0!</v>
      </c>
      <c r="Z216" s="217" t="e">
        <f>IF(W176=FALSE,W178,IF(W206=FALSE,W208,"Error"))</f>
        <v>#DIV/0!</v>
      </c>
      <c r="AA216" s="217"/>
      <c r="AB216" s="228"/>
    </row>
    <row r="217" spans="1:28" x14ac:dyDescent="0.3">
      <c r="A217" s="255"/>
      <c r="B217" s="239"/>
      <c r="C217" s="239"/>
      <c r="D217" s="239"/>
      <c r="G217" s="255"/>
      <c r="H217" s="240"/>
      <c r="I217" s="240"/>
      <c r="J217" s="240"/>
      <c r="K217" s="239"/>
      <c r="R217" s="255"/>
      <c r="S217" s="239"/>
      <c r="T217" s="239"/>
      <c r="U217" s="239"/>
      <c r="X217" s="255"/>
      <c r="Y217" s="240"/>
      <c r="Z217" s="240"/>
      <c r="AA217" s="240"/>
      <c r="AB217" s="239"/>
    </row>
    <row r="218" spans="1:28" x14ac:dyDescent="0.3">
      <c r="A218" s="233" t="s">
        <v>702</v>
      </c>
      <c r="B218" s="234"/>
      <c r="C218" s="234"/>
      <c r="D218" s="234"/>
      <c r="E218" s="186"/>
      <c r="F218" s="186"/>
      <c r="G218" s="235" t="s">
        <v>703</v>
      </c>
      <c r="H218" s="236"/>
      <c r="I218" s="236"/>
      <c r="J218" s="236"/>
      <c r="K218" s="237"/>
      <c r="R218" s="233" t="s">
        <v>702</v>
      </c>
      <c r="S218" s="234"/>
      <c r="T218" s="234"/>
      <c r="U218" s="234"/>
      <c r="V218" s="186"/>
      <c r="W218" s="186"/>
      <c r="X218" s="235" t="s">
        <v>703</v>
      </c>
      <c r="Y218" s="236"/>
      <c r="Z218" s="236"/>
      <c r="AA218" s="236"/>
      <c r="AB218" s="237"/>
    </row>
    <row r="219" spans="1:28" x14ac:dyDescent="0.3">
      <c r="A219" s="238"/>
      <c r="B219" s="239"/>
      <c r="C219" s="239"/>
      <c r="D219" s="239"/>
      <c r="G219" s="240" t="s">
        <v>673</v>
      </c>
      <c r="H219" s="240"/>
      <c r="I219" s="240"/>
      <c r="J219" s="240"/>
      <c r="K219" s="241"/>
      <c r="R219" s="238"/>
      <c r="S219" s="239"/>
      <c r="T219" s="239"/>
      <c r="U219" s="239"/>
      <c r="X219" s="240" t="s">
        <v>673</v>
      </c>
      <c r="Y219" s="240"/>
      <c r="Z219" s="240"/>
      <c r="AA219" s="240"/>
      <c r="AB219" s="241"/>
    </row>
    <row r="220" spans="1:28" x14ac:dyDescent="0.3">
      <c r="A220" s="242"/>
      <c r="B220" s="243" t="s">
        <v>513</v>
      </c>
      <c r="C220" s="243" t="s">
        <v>514</v>
      </c>
      <c r="D220" s="243" t="s">
        <v>515</v>
      </c>
      <c r="G220" s="240"/>
      <c r="H220" s="240" t="s">
        <v>674</v>
      </c>
      <c r="I220" s="240" t="s">
        <v>675</v>
      </c>
      <c r="J220" s="240" t="s">
        <v>676</v>
      </c>
      <c r="K220" s="241" t="s">
        <v>677</v>
      </c>
      <c r="R220" s="242"/>
      <c r="S220" s="243" t="s">
        <v>513</v>
      </c>
      <c r="T220" s="243" t="s">
        <v>514</v>
      </c>
      <c r="U220" s="243" t="s">
        <v>515</v>
      </c>
      <c r="X220" s="240"/>
      <c r="Y220" s="240" t="s">
        <v>674</v>
      </c>
      <c r="Z220" s="240" t="s">
        <v>675</v>
      </c>
      <c r="AA220" s="240" t="s">
        <v>676</v>
      </c>
      <c r="AB220" s="241" t="s">
        <v>677</v>
      </c>
    </row>
    <row r="221" spans="1:28" x14ac:dyDescent="0.3">
      <c r="A221" s="244" t="s">
        <v>678</v>
      </c>
      <c r="B221" s="245">
        <f>$C$53</f>
        <v>0</v>
      </c>
      <c r="C221" s="245">
        <f>$D$53</f>
        <v>0</v>
      </c>
      <c r="D221" s="245">
        <f>$E$53</f>
        <v>0</v>
      </c>
      <c r="G221" s="240" t="s">
        <v>679</v>
      </c>
      <c r="H221" s="240">
        <f t="shared" ref="H221:J222" si="97">+B222-B221</f>
        <v>0</v>
      </c>
      <c r="I221" s="240">
        <f t="shared" si="97"/>
        <v>0</v>
      </c>
      <c r="J221" s="240">
        <f t="shared" si="97"/>
        <v>0</v>
      </c>
      <c r="K221" s="241">
        <f>+(H221^2+I221^2+J221^2)^0.5</f>
        <v>0</v>
      </c>
      <c r="R221" s="244" t="s">
        <v>678</v>
      </c>
      <c r="S221" s="245">
        <f>$T$53</f>
        <v>0</v>
      </c>
      <c r="T221" s="245">
        <f>$U$53</f>
        <v>0</v>
      </c>
      <c r="U221" s="245">
        <f>$V$53</f>
        <v>0</v>
      </c>
      <c r="X221" s="240" t="s">
        <v>679</v>
      </c>
      <c r="Y221" s="240">
        <f t="shared" ref="Y221:AA222" si="98">+S222-S221</f>
        <v>0</v>
      </c>
      <c r="Z221" s="240">
        <f t="shared" si="98"/>
        <v>0</v>
      </c>
      <c r="AA221" s="240">
        <f t="shared" si="98"/>
        <v>0</v>
      </c>
      <c r="AB221" s="241">
        <f>+(Y221^2+Z221^2+AA221^2)^0.5</f>
        <v>0</v>
      </c>
    </row>
    <row r="222" spans="1:28" x14ac:dyDescent="0.3">
      <c r="A222" s="244" t="s">
        <v>680</v>
      </c>
      <c r="B222" s="245">
        <f>$C$54</f>
        <v>0</v>
      </c>
      <c r="C222" s="245">
        <f>$D$54</f>
        <v>0</v>
      </c>
      <c r="D222" s="245">
        <f>$E$54</f>
        <v>0</v>
      </c>
      <c r="G222" s="240" t="s">
        <v>681</v>
      </c>
      <c r="H222" s="240">
        <f t="shared" si="97"/>
        <v>0</v>
      </c>
      <c r="I222" s="240">
        <f t="shared" si="97"/>
        <v>0</v>
      </c>
      <c r="J222" s="240">
        <f t="shared" si="97"/>
        <v>0</v>
      </c>
      <c r="K222" s="241">
        <f>+(H222^2+I222^2+J222^2)^0.5</f>
        <v>0</v>
      </c>
      <c r="R222" s="244" t="s">
        <v>680</v>
      </c>
      <c r="S222" s="245">
        <f>$T$54</f>
        <v>0</v>
      </c>
      <c r="T222" s="245">
        <f>$U$54</f>
        <v>0</v>
      </c>
      <c r="U222" s="245">
        <f>$V$54</f>
        <v>0</v>
      </c>
      <c r="X222" s="240" t="s">
        <v>681</v>
      </c>
      <c r="Y222" s="240">
        <f t="shared" si="98"/>
        <v>0</v>
      </c>
      <c r="Z222" s="240">
        <f t="shared" si="98"/>
        <v>0</v>
      </c>
      <c r="AA222" s="240">
        <f t="shared" si="98"/>
        <v>0</v>
      </c>
      <c r="AB222" s="241">
        <f>+(Y222^2+Z222^2+AA222^2)^0.5</f>
        <v>0</v>
      </c>
    </row>
    <row r="223" spans="1:28" x14ac:dyDescent="0.3">
      <c r="A223" s="246" t="s">
        <v>704</v>
      </c>
      <c r="B223" s="245">
        <f>$C$57</f>
        <v>0</v>
      </c>
      <c r="C223" s="245">
        <f>$D$57</f>
        <v>0</v>
      </c>
      <c r="D223" s="245">
        <f>$E$57</f>
        <v>0</v>
      </c>
      <c r="G223" s="240" t="s">
        <v>683</v>
      </c>
      <c r="H223" s="240">
        <f>+B223-B221</f>
        <v>0</v>
      </c>
      <c r="I223" s="240">
        <f>+C223-C221</f>
        <v>0</v>
      </c>
      <c r="J223" s="240">
        <f>+D223-D221</f>
        <v>0</v>
      </c>
      <c r="K223" s="241">
        <f>+(H223^2+I223^2+J223^2)^0.5</f>
        <v>0</v>
      </c>
      <c r="R223" s="246" t="s">
        <v>704</v>
      </c>
      <c r="S223" s="245">
        <f>$T$57</f>
        <v>0</v>
      </c>
      <c r="T223" s="245">
        <f>$U$57</f>
        <v>0</v>
      </c>
      <c r="U223" s="245">
        <f>$V$57</f>
        <v>0</v>
      </c>
      <c r="X223" s="240" t="s">
        <v>683</v>
      </c>
      <c r="Y223" s="240">
        <f>+S223-S221</f>
        <v>0</v>
      </c>
      <c r="Z223" s="240">
        <f>+T223-T221</f>
        <v>0</v>
      </c>
      <c r="AA223" s="240">
        <f>+U223-U221</f>
        <v>0</v>
      </c>
      <c r="AB223" s="241">
        <f>+(Y223^2+Z223^2+AA223^2)^0.5</f>
        <v>0</v>
      </c>
    </row>
    <row r="224" spans="1:28" x14ac:dyDescent="0.3">
      <c r="A224" s="223"/>
      <c r="G224" s="239" t="s">
        <v>684</v>
      </c>
      <c r="H224" s="240"/>
      <c r="I224" s="240"/>
      <c r="J224" s="240"/>
      <c r="K224" s="241"/>
      <c r="R224" s="223"/>
      <c r="X224" s="239" t="s">
        <v>684</v>
      </c>
      <c r="Y224" s="240"/>
      <c r="Z224" s="240"/>
      <c r="AA224" s="240"/>
      <c r="AB224" s="241"/>
    </row>
    <row r="225" spans="1:28" x14ac:dyDescent="0.3">
      <c r="A225" s="242"/>
      <c r="B225" s="243"/>
      <c r="C225" s="243"/>
      <c r="D225" s="243"/>
      <c r="G225" s="239"/>
      <c r="H225" s="243" t="s">
        <v>685</v>
      </c>
      <c r="I225" s="243" t="s">
        <v>686</v>
      </c>
      <c r="J225" s="243" t="s">
        <v>687</v>
      </c>
      <c r="K225" s="241"/>
      <c r="R225" s="242"/>
      <c r="S225" s="243"/>
      <c r="T225" s="243"/>
      <c r="U225" s="243"/>
      <c r="X225" s="239"/>
      <c r="Y225" s="243" t="s">
        <v>685</v>
      </c>
      <c r="Z225" s="243" t="s">
        <v>686</v>
      </c>
      <c r="AA225" s="243" t="s">
        <v>687</v>
      </c>
      <c r="AB225" s="241"/>
    </row>
    <row r="226" spans="1:28" x14ac:dyDescent="0.3">
      <c r="A226" s="244"/>
      <c r="B226" s="247"/>
      <c r="C226" s="247"/>
      <c r="D226" s="247"/>
      <c r="G226" s="239" t="s">
        <v>679</v>
      </c>
      <c r="H226" s="240" t="e">
        <f>+H221/K221</f>
        <v>#DIV/0!</v>
      </c>
      <c r="I226" s="240" t="e">
        <f>+I221/K221</f>
        <v>#DIV/0!</v>
      </c>
      <c r="J226" s="240" t="e">
        <f>+J221/K221</f>
        <v>#DIV/0!</v>
      </c>
      <c r="K226" s="241"/>
      <c r="R226" s="244"/>
      <c r="S226" s="247"/>
      <c r="T226" s="247"/>
      <c r="U226" s="247"/>
      <c r="X226" s="239" t="s">
        <v>679</v>
      </c>
      <c r="Y226" s="240" t="e">
        <f>+Y221/AB221</f>
        <v>#DIV/0!</v>
      </c>
      <c r="Z226" s="240" t="e">
        <f>+Z221/AB221</f>
        <v>#DIV/0!</v>
      </c>
      <c r="AA226" s="240" t="e">
        <f>+AA221/AB221</f>
        <v>#DIV/0!</v>
      </c>
      <c r="AB226" s="241"/>
    </row>
    <row r="227" spans="1:28" x14ac:dyDescent="0.3">
      <c r="A227" s="244"/>
      <c r="B227" s="247"/>
      <c r="C227" s="247"/>
      <c r="D227" s="247"/>
      <c r="G227" s="240" t="s">
        <v>683</v>
      </c>
      <c r="H227" s="240" t="e">
        <f>+H223/K223</f>
        <v>#DIV/0!</v>
      </c>
      <c r="I227" s="240" t="e">
        <f>+I223/K223</f>
        <v>#DIV/0!</v>
      </c>
      <c r="J227" s="240" t="e">
        <f>+J223/K223</f>
        <v>#DIV/0!</v>
      </c>
      <c r="K227" s="241"/>
      <c r="R227" s="244"/>
      <c r="S227" s="247"/>
      <c r="T227" s="247"/>
      <c r="U227" s="247"/>
      <c r="X227" s="240" t="s">
        <v>683</v>
      </c>
      <c r="Y227" s="240" t="e">
        <f>+Y223/AB223</f>
        <v>#DIV/0!</v>
      </c>
      <c r="Z227" s="240" t="e">
        <f>+Z223/AB223</f>
        <v>#DIV/0!</v>
      </c>
      <c r="AA227" s="240" t="e">
        <f>+AA223/AB223</f>
        <v>#DIV/0!</v>
      </c>
      <c r="AB227" s="241"/>
    </row>
    <row r="228" spans="1:28" x14ac:dyDescent="0.3">
      <c r="A228" s="246"/>
      <c r="B228" s="247"/>
      <c r="C228" s="247"/>
      <c r="D228" s="247"/>
      <c r="G228" s="240"/>
      <c r="H228" s="240"/>
      <c r="I228" s="240"/>
      <c r="J228" s="240"/>
      <c r="K228" s="241"/>
      <c r="R228" s="246"/>
      <c r="S228" s="247"/>
      <c r="T228" s="247"/>
      <c r="U228" s="247"/>
      <c r="X228" s="240"/>
      <c r="Y228" s="240"/>
      <c r="Z228" s="240"/>
      <c r="AA228" s="240"/>
      <c r="AB228" s="241"/>
    </row>
    <row r="229" spans="1:28" x14ac:dyDescent="0.3">
      <c r="A229" s="223"/>
      <c r="G229" s="240" t="s">
        <v>688</v>
      </c>
      <c r="H229" s="240" t="e">
        <f>+(K221^2+K223^2-K222^2)/(2*K221*K223)</f>
        <v>#DIV/0!</v>
      </c>
      <c r="I229" s="240"/>
      <c r="J229" s="240"/>
      <c r="K229" s="241"/>
      <c r="R229" s="223"/>
      <c r="X229" s="240" t="s">
        <v>688</v>
      </c>
      <c r="Y229" s="240" t="e">
        <f>+(AB221^2+AB223^2-AB222^2)/(2*AB221*AB223)</f>
        <v>#DIV/0!</v>
      </c>
      <c r="Z229" s="240"/>
      <c r="AA229" s="240"/>
      <c r="AB229" s="241"/>
    </row>
    <row r="230" spans="1:28" x14ac:dyDescent="0.3">
      <c r="A230" s="223"/>
      <c r="G230" s="240" t="s">
        <v>689</v>
      </c>
      <c r="H230" s="240" t="e">
        <f>+H229*K223</f>
        <v>#DIV/0!</v>
      </c>
      <c r="I230" s="240"/>
      <c r="J230" s="240"/>
      <c r="K230" s="241"/>
      <c r="R230" s="223"/>
      <c r="X230" s="240" t="s">
        <v>689</v>
      </c>
      <c r="Y230" s="240" t="e">
        <f>+Y229*AB223</f>
        <v>#DIV/0!</v>
      </c>
      <c r="Z230" s="240"/>
      <c r="AA230" s="240"/>
      <c r="AB230" s="241"/>
    </row>
    <row r="231" spans="1:28" x14ac:dyDescent="0.3">
      <c r="A231" s="223"/>
      <c r="G231" s="240" t="s">
        <v>690</v>
      </c>
      <c r="H231" s="240" t="e">
        <f>+(K223^2-H230^2)^0.5</f>
        <v>#DIV/0!</v>
      </c>
      <c r="I231" s="240" t="e">
        <f>+K223*H237</f>
        <v>#DIV/0!</v>
      </c>
      <c r="J231" s="240"/>
      <c r="K231" s="241"/>
      <c r="R231" s="223"/>
      <c r="X231" s="240" t="s">
        <v>690</v>
      </c>
      <c r="Y231" s="240" t="e">
        <f>+(AB223^2-Y230^2)^0.5</f>
        <v>#DIV/0!</v>
      </c>
      <c r="Z231" s="240" t="e">
        <f>+AB223*Y237</f>
        <v>#DIV/0!</v>
      </c>
      <c r="AA231" s="240"/>
      <c r="AB231" s="241"/>
    </row>
    <row r="232" spans="1:28" x14ac:dyDescent="0.3">
      <c r="A232" s="223"/>
      <c r="G232" s="240" t="s">
        <v>691</v>
      </c>
      <c r="H232" s="240" t="e">
        <f>+B221+H230*H226</f>
        <v>#DIV/0!</v>
      </c>
      <c r="I232" s="240" t="e">
        <f>+C221+H230*I226</f>
        <v>#DIV/0!</v>
      </c>
      <c r="J232" s="240" t="e">
        <f>+D221+H230*J226</f>
        <v>#DIV/0!</v>
      </c>
      <c r="K232" s="241"/>
      <c r="R232" s="223"/>
      <c r="X232" s="240" t="s">
        <v>691</v>
      </c>
      <c r="Y232" s="240" t="e">
        <f>+S221+Y230*Y226</f>
        <v>#DIV/0!</v>
      </c>
      <c r="Z232" s="240" t="e">
        <f>+T221+Y230*Z226</f>
        <v>#DIV/0!</v>
      </c>
      <c r="AA232" s="240" t="e">
        <f>+U221+Y230*AA226</f>
        <v>#DIV/0!</v>
      </c>
      <c r="AB232" s="241"/>
    </row>
    <row r="233" spans="1:28" x14ac:dyDescent="0.3">
      <c r="A233" s="223"/>
      <c r="G233" s="239" t="s">
        <v>684</v>
      </c>
      <c r="H233" s="240"/>
      <c r="I233" s="240"/>
      <c r="J233" s="240"/>
      <c r="K233" s="241"/>
      <c r="R233" s="223"/>
      <c r="X233" s="239" t="s">
        <v>684</v>
      </c>
      <c r="Y233" s="240"/>
      <c r="Z233" s="240"/>
      <c r="AA233" s="240"/>
      <c r="AB233" s="241"/>
    </row>
    <row r="234" spans="1:28" x14ac:dyDescent="0.3">
      <c r="A234" s="223"/>
      <c r="G234" s="248"/>
      <c r="H234" s="243" t="s">
        <v>685</v>
      </c>
      <c r="I234" s="243" t="s">
        <v>686</v>
      </c>
      <c r="J234" s="243" t="s">
        <v>687</v>
      </c>
      <c r="K234" s="241"/>
      <c r="R234" s="223"/>
      <c r="X234" s="248"/>
      <c r="Y234" s="243" t="s">
        <v>685</v>
      </c>
      <c r="Z234" s="243" t="s">
        <v>686</v>
      </c>
      <c r="AA234" s="243" t="s">
        <v>687</v>
      </c>
      <c r="AB234" s="241"/>
    </row>
    <row r="235" spans="1:28" x14ac:dyDescent="0.3">
      <c r="A235" s="223"/>
      <c r="G235" s="240" t="s">
        <v>690</v>
      </c>
      <c r="H235" s="240" t="e">
        <f>+(B223-H232)/H231</f>
        <v>#DIV/0!</v>
      </c>
      <c r="I235" s="240" t="e">
        <f>+(C223-I232)/H231</f>
        <v>#DIV/0!</v>
      </c>
      <c r="J235" s="240" t="e">
        <f>+(D223-J232)/H231</f>
        <v>#DIV/0!</v>
      </c>
      <c r="K235" s="241"/>
      <c r="R235" s="223"/>
      <c r="X235" s="240" t="s">
        <v>690</v>
      </c>
      <c r="Y235" s="240" t="e">
        <f>+(S223-Y232)/Y231</f>
        <v>#DIV/0!</v>
      </c>
      <c r="Z235" s="240" t="e">
        <f>+(T223-Z232)/Y231</f>
        <v>#DIV/0!</v>
      </c>
      <c r="AA235" s="240" t="e">
        <f>+(U223-AA232)/Y231</f>
        <v>#DIV/0!</v>
      </c>
      <c r="AB235" s="241"/>
    </row>
    <row r="236" spans="1:28" x14ac:dyDescent="0.3">
      <c r="A236" s="223"/>
      <c r="G236" s="240"/>
      <c r="H236" s="240"/>
      <c r="I236" s="240"/>
      <c r="J236" s="240"/>
      <c r="K236" s="241"/>
      <c r="R236" s="223"/>
      <c r="X236" s="240"/>
      <c r="Y236" s="240"/>
      <c r="Z236" s="240"/>
      <c r="AA236" s="240"/>
      <c r="AB236" s="241"/>
    </row>
    <row r="237" spans="1:28" x14ac:dyDescent="0.3">
      <c r="A237" s="223"/>
      <c r="G237" s="240" t="s">
        <v>692</v>
      </c>
      <c r="H237" s="240" t="e">
        <f>+(1-H229^2)^0.5</f>
        <v>#DIV/0!</v>
      </c>
      <c r="I237" s="240"/>
      <c r="J237" s="240"/>
      <c r="K237" s="241"/>
      <c r="R237" s="223"/>
      <c r="X237" s="240" t="s">
        <v>692</v>
      </c>
      <c r="Y237" s="240" t="e">
        <f>+(1-Y229^2)^0.5</f>
        <v>#DIV/0!</v>
      </c>
      <c r="Z237" s="240"/>
      <c r="AA237" s="240"/>
      <c r="AB237" s="241"/>
    </row>
    <row r="238" spans="1:28" x14ac:dyDescent="0.3">
      <c r="A238" s="223"/>
      <c r="F238" s="166" t="s">
        <v>643</v>
      </c>
      <c r="G238" s="240" t="s">
        <v>693</v>
      </c>
      <c r="H238" s="249" t="e">
        <f>+K222/(2*H237)</f>
        <v>#DIV/0!</v>
      </c>
      <c r="I238" s="240"/>
      <c r="J238" s="240"/>
      <c r="K238" s="241"/>
      <c r="R238" s="223"/>
      <c r="W238" s="166" t="s">
        <v>643</v>
      </c>
      <c r="X238" s="240" t="s">
        <v>693</v>
      </c>
      <c r="Y238" s="249" t="e">
        <f>+AB222/(2*Y237)</f>
        <v>#DIV/0!</v>
      </c>
      <c r="Z238" s="240"/>
      <c r="AA238" s="240"/>
      <c r="AB238" s="241"/>
    </row>
    <row r="239" spans="1:28" x14ac:dyDescent="0.3">
      <c r="A239" s="223"/>
      <c r="F239" s="250" t="e">
        <f>IF((ABS(K243)+ABS(K244)+ABS(K247))&gt;0.000000001,TRUE,FALSE)</f>
        <v>#DIV/0!</v>
      </c>
      <c r="G239" s="240"/>
      <c r="H239" s="240"/>
      <c r="I239" s="240"/>
      <c r="J239" s="240"/>
      <c r="K239" s="241"/>
      <c r="R239" s="223"/>
      <c r="W239" s="250" t="e">
        <f>IF((ABS(AB243)+ABS(AB244)+ABS(AB247))&gt;0.000000001,TRUE,FALSE)</f>
        <v>#DIV/0!</v>
      </c>
      <c r="X239" s="240"/>
      <c r="Y239" s="240"/>
      <c r="Z239" s="240"/>
      <c r="AA239" s="240"/>
      <c r="AB239" s="241"/>
    </row>
    <row r="240" spans="1:28" x14ac:dyDescent="0.3">
      <c r="A240" s="223"/>
      <c r="F240" s="166" t="s">
        <v>637</v>
      </c>
      <c r="G240" s="240" t="s">
        <v>694</v>
      </c>
      <c r="H240" s="240">
        <f>+K221/2</f>
        <v>0</v>
      </c>
      <c r="I240" s="240" t="e">
        <f>+(H238^2-H240^2)^0.5</f>
        <v>#DIV/0!</v>
      </c>
      <c r="J240" s="240">
        <v>0</v>
      </c>
      <c r="K240" s="241"/>
      <c r="R240" s="223"/>
      <c r="W240" s="166" t="s">
        <v>637</v>
      </c>
      <c r="X240" s="240" t="s">
        <v>694</v>
      </c>
      <c r="Y240" s="240">
        <f>+AB221/2</f>
        <v>0</v>
      </c>
      <c r="Z240" s="240" t="e">
        <f>+(Y238^2-Y240^2)^0.5</f>
        <v>#DIV/0!</v>
      </c>
      <c r="AA240" s="240">
        <v>0</v>
      </c>
      <c r="AB240" s="241"/>
    </row>
    <row r="241" spans="1:28" x14ac:dyDescent="0.3">
      <c r="A241" s="223"/>
      <c r="F241" s="166" t="e">
        <f>IF(K242&gt;0.000000001,TRUE,FALSE)</f>
        <v>#DIV/0!</v>
      </c>
      <c r="G241" s="240" t="s">
        <v>695</v>
      </c>
      <c r="H241" s="251" t="e">
        <f>+B221+H240*H226+I240*H235</f>
        <v>#DIV/0!</v>
      </c>
      <c r="I241" s="251" t="e">
        <f>+C221+H240*I226+I240*I235</f>
        <v>#DIV/0!</v>
      </c>
      <c r="J241" s="251" t="e">
        <f>+D221+H240*J226+I240*J235</f>
        <v>#DIV/0!</v>
      </c>
      <c r="K241" s="241"/>
      <c r="R241" s="223"/>
      <c r="W241" s="166" t="e">
        <f>IF(AB242&gt;0.000000001,TRUE,FALSE)</f>
        <v>#DIV/0!</v>
      </c>
      <c r="X241" s="240" t="s">
        <v>695</v>
      </c>
      <c r="Y241" s="251" t="e">
        <f>+S221+Y240*Y226+Z240*Y235</f>
        <v>#DIV/0!</v>
      </c>
      <c r="Z241" s="251" t="e">
        <f>+T221+Y240*Z226+Z240*Z235</f>
        <v>#DIV/0!</v>
      </c>
      <c r="AA241" s="251" t="e">
        <f>+U221+Y240*AA226+Z240*AA235</f>
        <v>#DIV/0!</v>
      </c>
      <c r="AB241" s="241"/>
    </row>
    <row r="242" spans="1:28" ht="16.2" x14ac:dyDescent="0.3">
      <c r="A242" s="223"/>
      <c r="B242" s="166" t="s">
        <v>650</v>
      </c>
      <c r="C242" s="166" t="s">
        <v>651</v>
      </c>
      <c r="D242" s="166" t="s">
        <v>652</v>
      </c>
      <c r="E242" s="166" t="s">
        <v>653</v>
      </c>
      <c r="F242" s="166" t="s">
        <v>654</v>
      </c>
      <c r="G242" s="166" t="s">
        <v>655</v>
      </c>
      <c r="H242" s="166" t="s">
        <v>656</v>
      </c>
      <c r="I242" s="166" t="s">
        <v>657</v>
      </c>
      <c r="J242" s="166" t="s">
        <v>669</v>
      </c>
      <c r="K242" s="231" t="e">
        <f>MAX(K243:K247)</f>
        <v>#DIV/0!</v>
      </c>
      <c r="R242" s="223"/>
      <c r="S242" s="166" t="s">
        <v>650</v>
      </c>
      <c r="T242" s="166" t="s">
        <v>651</v>
      </c>
      <c r="U242" s="166" t="s">
        <v>652</v>
      </c>
      <c r="V242" s="166" t="s">
        <v>653</v>
      </c>
      <c r="W242" s="166" t="s">
        <v>654</v>
      </c>
      <c r="X242" s="166" t="s">
        <v>655</v>
      </c>
      <c r="Y242" s="166" t="s">
        <v>656</v>
      </c>
      <c r="Z242" s="166" t="s">
        <v>657</v>
      </c>
      <c r="AA242" s="166" t="s">
        <v>669</v>
      </c>
      <c r="AB242" s="231" t="e">
        <f>MAX(AB243:AB247)</f>
        <v>#DIV/0!</v>
      </c>
    </row>
    <row r="243" spans="1:28" x14ac:dyDescent="0.3">
      <c r="A243" s="223">
        <v>1</v>
      </c>
      <c r="B243" s="166" t="e">
        <f>$C$53-H241</f>
        <v>#DIV/0!</v>
      </c>
      <c r="C243" s="166" t="e">
        <f>$D$53-I241</f>
        <v>#DIV/0!</v>
      </c>
      <c r="D243" s="166" t="e">
        <f>$E$53-J241</f>
        <v>#DIV/0!</v>
      </c>
      <c r="E243" s="192" t="e">
        <f>POWER(B243,2)</f>
        <v>#DIV/0!</v>
      </c>
      <c r="F243" s="192" t="e">
        <f>POWER(C243,2)</f>
        <v>#DIV/0!</v>
      </c>
      <c r="G243" s="192" t="e">
        <f>POWER(D243,2)</f>
        <v>#DIV/0!</v>
      </c>
      <c r="H243" s="192" t="e">
        <f>E243+F243+G243</f>
        <v>#DIV/0!</v>
      </c>
      <c r="I243" s="252" t="e">
        <f>SQRT(H243)</f>
        <v>#DIV/0!</v>
      </c>
      <c r="J243" s="192" t="e">
        <f>H238</f>
        <v>#DIV/0!</v>
      </c>
      <c r="K243" s="231" t="e">
        <f>I243-J243</f>
        <v>#DIV/0!</v>
      </c>
      <c r="R243" s="223">
        <v>1</v>
      </c>
      <c r="S243" s="192" t="e">
        <f>$T$53-Y241</f>
        <v>#DIV/0!</v>
      </c>
      <c r="T243" s="192" t="e">
        <f>$U$53-Z241</f>
        <v>#DIV/0!</v>
      </c>
      <c r="U243" s="192" t="e">
        <f>$V$53-AA241</f>
        <v>#DIV/0!</v>
      </c>
      <c r="V243" s="192" t="e">
        <f>POWER(S243,2)</f>
        <v>#DIV/0!</v>
      </c>
      <c r="W243" s="192" t="e">
        <f>POWER(T243,2)</f>
        <v>#DIV/0!</v>
      </c>
      <c r="X243" s="192" t="e">
        <f>POWER(U243,2)</f>
        <v>#DIV/0!</v>
      </c>
      <c r="Y243" s="192" t="e">
        <f>V243+W243+X243</f>
        <v>#DIV/0!</v>
      </c>
      <c r="Z243" s="252" t="e">
        <f>SQRT(Y243)</f>
        <v>#DIV/0!</v>
      </c>
      <c r="AA243" s="192" t="e">
        <f>Y238</f>
        <v>#DIV/0!</v>
      </c>
      <c r="AB243" s="231" t="e">
        <f>Z243-AA243</f>
        <v>#DIV/0!</v>
      </c>
    </row>
    <row r="244" spans="1:28" x14ac:dyDescent="0.3">
      <c r="A244" s="223">
        <v>2</v>
      </c>
      <c r="B244" s="192" t="e">
        <f>$C$54-H241</f>
        <v>#DIV/0!</v>
      </c>
      <c r="C244" s="192" t="e">
        <f>$D$54-I241</f>
        <v>#DIV/0!</v>
      </c>
      <c r="D244" s="192" t="e">
        <f>$E$54-J241</f>
        <v>#DIV/0!</v>
      </c>
      <c r="E244" s="192" t="e">
        <f t="shared" ref="E244:G247" si="99">POWER(B244,2)</f>
        <v>#DIV/0!</v>
      </c>
      <c r="F244" s="192" t="e">
        <f t="shared" si="99"/>
        <v>#DIV/0!</v>
      </c>
      <c r="G244" s="192" t="e">
        <f t="shared" si="99"/>
        <v>#DIV/0!</v>
      </c>
      <c r="H244" s="192" t="e">
        <f t="shared" ref="H244:H247" si="100">E244+F244+G244</f>
        <v>#DIV/0!</v>
      </c>
      <c r="I244" s="252" t="e">
        <f t="shared" ref="I244:I247" si="101">SQRT(H244)</f>
        <v>#DIV/0!</v>
      </c>
      <c r="J244" s="192" t="e">
        <f>J243</f>
        <v>#DIV/0!</v>
      </c>
      <c r="K244" s="231" t="e">
        <f t="shared" ref="K244:K247" si="102">I244-J244</f>
        <v>#DIV/0!</v>
      </c>
      <c r="R244" s="223">
        <v>2</v>
      </c>
      <c r="S244" s="192" t="e">
        <f>$T$54-Y241</f>
        <v>#DIV/0!</v>
      </c>
      <c r="T244" s="192" t="e">
        <f>$U$54-Z241</f>
        <v>#DIV/0!</v>
      </c>
      <c r="U244" s="192" t="e">
        <f>$V$54-AA241</f>
        <v>#DIV/0!</v>
      </c>
      <c r="V244" s="192" t="e">
        <f t="shared" ref="V244:X247" si="103">POWER(S244,2)</f>
        <v>#DIV/0!</v>
      </c>
      <c r="W244" s="192" t="e">
        <f t="shared" si="103"/>
        <v>#DIV/0!</v>
      </c>
      <c r="X244" s="192" t="e">
        <f t="shared" si="103"/>
        <v>#DIV/0!</v>
      </c>
      <c r="Y244" s="192" t="e">
        <f t="shared" ref="Y244:Y247" si="104">V244+W244+X244</f>
        <v>#DIV/0!</v>
      </c>
      <c r="Z244" s="252" t="e">
        <f t="shared" ref="Z244:Z247" si="105">SQRT(Y244)</f>
        <v>#DIV/0!</v>
      </c>
      <c r="AA244" s="192" t="e">
        <f>AA243</f>
        <v>#DIV/0!</v>
      </c>
      <c r="AB244" s="231" t="e">
        <f t="shared" ref="AB244:AB247" si="106">Z244-AA244</f>
        <v>#DIV/0!</v>
      </c>
    </row>
    <row r="245" spans="1:28" x14ac:dyDescent="0.3">
      <c r="A245" s="223">
        <v>3</v>
      </c>
      <c r="B245" s="192" t="e">
        <f>$C$55-H241</f>
        <v>#DIV/0!</v>
      </c>
      <c r="C245" s="192" t="e">
        <f>$D$55-I241</f>
        <v>#DIV/0!</v>
      </c>
      <c r="D245" s="192" t="e">
        <f>$E$55-J241</f>
        <v>#DIV/0!</v>
      </c>
      <c r="E245" s="192" t="e">
        <f t="shared" si="99"/>
        <v>#DIV/0!</v>
      </c>
      <c r="F245" s="192" t="e">
        <f t="shared" si="99"/>
        <v>#DIV/0!</v>
      </c>
      <c r="G245" s="192" t="e">
        <f t="shared" si="99"/>
        <v>#DIV/0!</v>
      </c>
      <c r="H245" s="192" t="e">
        <f t="shared" si="100"/>
        <v>#DIV/0!</v>
      </c>
      <c r="I245" s="192" t="e">
        <f t="shared" si="101"/>
        <v>#DIV/0!</v>
      </c>
      <c r="J245" s="192" t="e">
        <f t="shared" ref="J245:J247" si="107">J244</f>
        <v>#DIV/0!</v>
      </c>
      <c r="K245" s="231" t="e">
        <f t="shared" si="102"/>
        <v>#DIV/0!</v>
      </c>
      <c r="R245" s="223">
        <v>3</v>
      </c>
      <c r="S245" s="192" t="e">
        <f>$T$55-Y241</f>
        <v>#DIV/0!</v>
      </c>
      <c r="T245" s="192" t="e">
        <f>$U$55-Z241</f>
        <v>#DIV/0!</v>
      </c>
      <c r="U245" s="192" t="e">
        <f>$V$55-AA241</f>
        <v>#DIV/0!</v>
      </c>
      <c r="V245" s="192" t="e">
        <f t="shared" si="103"/>
        <v>#DIV/0!</v>
      </c>
      <c r="W245" s="192" t="e">
        <f t="shared" si="103"/>
        <v>#DIV/0!</v>
      </c>
      <c r="X245" s="192" t="e">
        <f t="shared" si="103"/>
        <v>#DIV/0!</v>
      </c>
      <c r="Y245" s="192" t="e">
        <f t="shared" si="104"/>
        <v>#DIV/0!</v>
      </c>
      <c r="Z245" s="192" t="e">
        <f t="shared" si="105"/>
        <v>#DIV/0!</v>
      </c>
      <c r="AA245" s="192" t="e">
        <f t="shared" ref="AA245:AA247" si="108">AA244</f>
        <v>#DIV/0!</v>
      </c>
      <c r="AB245" s="231" t="e">
        <f t="shared" si="106"/>
        <v>#DIV/0!</v>
      </c>
    </row>
    <row r="246" spans="1:28" x14ac:dyDescent="0.3">
      <c r="A246" s="223">
        <v>4</v>
      </c>
      <c r="B246" s="192" t="e">
        <f>$C$56-H241</f>
        <v>#DIV/0!</v>
      </c>
      <c r="C246" s="192" t="e">
        <f>$D$56-I241</f>
        <v>#DIV/0!</v>
      </c>
      <c r="D246" s="192" t="e">
        <f>$E$56-J241</f>
        <v>#DIV/0!</v>
      </c>
      <c r="E246" s="192" t="e">
        <f t="shared" si="99"/>
        <v>#DIV/0!</v>
      </c>
      <c r="F246" s="192" t="e">
        <f t="shared" si="99"/>
        <v>#DIV/0!</v>
      </c>
      <c r="G246" s="192" t="e">
        <f t="shared" si="99"/>
        <v>#DIV/0!</v>
      </c>
      <c r="H246" s="192" t="e">
        <f t="shared" si="100"/>
        <v>#DIV/0!</v>
      </c>
      <c r="I246" s="192" t="e">
        <f t="shared" si="101"/>
        <v>#DIV/0!</v>
      </c>
      <c r="J246" s="192" t="e">
        <f t="shared" si="107"/>
        <v>#DIV/0!</v>
      </c>
      <c r="K246" s="231" t="e">
        <f t="shared" si="102"/>
        <v>#DIV/0!</v>
      </c>
      <c r="R246" s="223">
        <v>4</v>
      </c>
      <c r="S246" s="192" t="e">
        <f>$T$56-Y241</f>
        <v>#DIV/0!</v>
      </c>
      <c r="T246" s="192" t="e">
        <f>$U$56-Z241</f>
        <v>#DIV/0!</v>
      </c>
      <c r="U246" s="192" t="e">
        <f>$V$56-AA241</f>
        <v>#DIV/0!</v>
      </c>
      <c r="V246" s="192" t="e">
        <f t="shared" si="103"/>
        <v>#DIV/0!</v>
      </c>
      <c r="W246" s="192" t="e">
        <f t="shared" si="103"/>
        <v>#DIV/0!</v>
      </c>
      <c r="X246" s="192" t="e">
        <f t="shared" si="103"/>
        <v>#DIV/0!</v>
      </c>
      <c r="Y246" s="192" t="e">
        <f t="shared" si="104"/>
        <v>#DIV/0!</v>
      </c>
      <c r="Z246" s="192" t="e">
        <f t="shared" si="105"/>
        <v>#DIV/0!</v>
      </c>
      <c r="AA246" s="192" t="e">
        <f t="shared" si="108"/>
        <v>#DIV/0!</v>
      </c>
      <c r="AB246" s="231" t="e">
        <f t="shared" si="106"/>
        <v>#DIV/0!</v>
      </c>
    </row>
    <row r="247" spans="1:28" x14ac:dyDescent="0.3">
      <c r="A247" s="227">
        <v>5</v>
      </c>
      <c r="B247" s="216" t="e">
        <f>$C$57-H241</f>
        <v>#DIV/0!</v>
      </c>
      <c r="C247" s="216" t="e">
        <f>$D$57-I241</f>
        <v>#DIV/0!</v>
      </c>
      <c r="D247" s="216" t="e">
        <f>$E$57-J241</f>
        <v>#DIV/0!</v>
      </c>
      <c r="E247" s="216" t="e">
        <f t="shared" si="99"/>
        <v>#DIV/0!</v>
      </c>
      <c r="F247" s="216" t="e">
        <f t="shared" si="99"/>
        <v>#DIV/0!</v>
      </c>
      <c r="G247" s="216" t="e">
        <f t="shared" si="99"/>
        <v>#DIV/0!</v>
      </c>
      <c r="H247" s="216" t="e">
        <f t="shared" si="100"/>
        <v>#DIV/0!</v>
      </c>
      <c r="I247" s="256" t="e">
        <f t="shared" si="101"/>
        <v>#DIV/0!</v>
      </c>
      <c r="J247" s="216" t="e">
        <f t="shared" si="107"/>
        <v>#DIV/0!</v>
      </c>
      <c r="K247" s="253" t="e">
        <f t="shared" si="102"/>
        <v>#DIV/0!</v>
      </c>
      <c r="R247" s="227">
        <v>5</v>
      </c>
      <c r="S247" s="216" t="e">
        <f>$T$57-Y241</f>
        <v>#DIV/0!</v>
      </c>
      <c r="T247" s="216" t="e">
        <f>$U$57-Z241</f>
        <v>#DIV/0!</v>
      </c>
      <c r="U247" s="216" t="e">
        <f>$V$57-AA241</f>
        <v>#DIV/0!</v>
      </c>
      <c r="V247" s="216" t="e">
        <f t="shared" si="103"/>
        <v>#DIV/0!</v>
      </c>
      <c r="W247" s="216" t="e">
        <f t="shared" si="103"/>
        <v>#DIV/0!</v>
      </c>
      <c r="X247" s="216" t="e">
        <f t="shared" si="103"/>
        <v>#DIV/0!</v>
      </c>
      <c r="Y247" s="216" t="e">
        <f t="shared" si="104"/>
        <v>#DIV/0!</v>
      </c>
      <c r="Z247" s="256" t="e">
        <f t="shared" si="105"/>
        <v>#DIV/0!</v>
      </c>
      <c r="AA247" s="216" t="e">
        <f t="shared" si="108"/>
        <v>#DIV/0!</v>
      </c>
      <c r="AB247" s="253" t="e">
        <f t="shared" si="106"/>
        <v>#DIV/0!</v>
      </c>
    </row>
    <row r="248" spans="1:28" x14ac:dyDescent="0.3">
      <c r="A248" s="233" t="s">
        <v>696</v>
      </c>
      <c r="B248" s="234"/>
      <c r="C248" s="234"/>
      <c r="D248" s="234"/>
      <c r="E248" s="186"/>
      <c r="F248" s="186"/>
      <c r="G248" s="235" t="s">
        <v>705</v>
      </c>
      <c r="H248" s="236"/>
      <c r="I248" s="236"/>
      <c r="J248" s="236"/>
      <c r="K248" s="237"/>
      <c r="R248" s="233" t="s">
        <v>696</v>
      </c>
      <c r="S248" s="234"/>
      <c r="T248" s="234"/>
      <c r="U248" s="234"/>
      <c r="V248" s="186"/>
      <c r="W248" s="186"/>
      <c r="X248" s="235" t="s">
        <v>705</v>
      </c>
      <c r="Y248" s="236"/>
      <c r="Z248" s="236"/>
      <c r="AA248" s="236"/>
      <c r="AB248" s="237"/>
    </row>
    <row r="249" spans="1:28" x14ac:dyDescent="0.3">
      <c r="A249" s="238"/>
      <c r="B249" s="239"/>
      <c r="C249" s="239"/>
      <c r="D249" s="239"/>
      <c r="G249" s="240" t="s">
        <v>673</v>
      </c>
      <c r="H249" s="240"/>
      <c r="I249" s="240"/>
      <c r="J249" s="240"/>
      <c r="K249" s="241"/>
      <c r="R249" s="238"/>
      <c r="S249" s="239"/>
      <c r="T249" s="239"/>
      <c r="U249" s="239"/>
      <c r="X249" s="240" t="s">
        <v>673</v>
      </c>
      <c r="Y249" s="240"/>
      <c r="Z249" s="240"/>
      <c r="AA249" s="240"/>
      <c r="AB249" s="241"/>
    </row>
    <row r="250" spans="1:28" x14ac:dyDescent="0.3">
      <c r="A250" s="242"/>
      <c r="B250" s="243" t="s">
        <v>513</v>
      </c>
      <c r="C250" s="243" t="s">
        <v>514</v>
      </c>
      <c r="D250" s="243" t="s">
        <v>515</v>
      </c>
      <c r="G250" s="240"/>
      <c r="H250" s="240" t="s">
        <v>674</v>
      </c>
      <c r="I250" s="240" t="s">
        <v>675</v>
      </c>
      <c r="J250" s="240" t="s">
        <v>676</v>
      </c>
      <c r="K250" s="241" t="s">
        <v>677</v>
      </c>
      <c r="R250" s="242"/>
      <c r="S250" s="243" t="s">
        <v>513</v>
      </c>
      <c r="T250" s="243" t="s">
        <v>514</v>
      </c>
      <c r="U250" s="243" t="s">
        <v>515</v>
      </c>
      <c r="X250" s="240"/>
      <c r="Y250" s="240" t="s">
        <v>674</v>
      </c>
      <c r="Z250" s="240" t="s">
        <v>675</v>
      </c>
      <c r="AA250" s="240" t="s">
        <v>676</v>
      </c>
      <c r="AB250" s="241" t="s">
        <v>677</v>
      </c>
    </row>
    <row r="251" spans="1:28" x14ac:dyDescent="0.3">
      <c r="A251" s="244" t="str">
        <f>A221</f>
        <v>Point 1</v>
      </c>
      <c r="B251" s="245">
        <f>B221</f>
        <v>0</v>
      </c>
      <c r="C251" s="245">
        <f t="shared" ref="C251:D251" si="109">C221</f>
        <v>0</v>
      </c>
      <c r="D251" s="245">
        <f t="shared" si="109"/>
        <v>0</v>
      </c>
      <c r="G251" s="240" t="s">
        <v>679</v>
      </c>
      <c r="H251" s="240">
        <f t="shared" ref="H251:J252" si="110">+B252-B251</f>
        <v>0</v>
      </c>
      <c r="I251" s="240">
        <f t="shared" si="110"/>
        <v>0</v>
      </c>
      <c r="J251" s="240">
        <f t="shared" si="110"/>
        <v>0</v>
      </c>
      <c r="K251" s="241">
        <f>+(H251^2+I251^2+J251^2)^0.5</f>
        <v>0</v>
      </c>
      <c r="R251" s="244" t="str">
        <f>R221</f>
        <v>Point 1</v>
      </c>
      <c r="S251" s="245">
        <f>S221</f>
        <v>0</v>
      </c>
      <c r="T251" s="245">
        <f t="shared" ref="T251:U251" si="111">T221</f>
        <v>0</v>
      </c>
      <c r="U251" s="245">
        <f t="shared" si="111"/>
        <v>0</v>
      </c>
      <c r="X251" s="240" t="s">
        <v>679</v>
      </c>
      <c r="Y251" s="240">
        <f t="shared" ref="Y251:AA252" si="112">+S252-S251</f>
        <v>0</v>
      </c>
      <c r="Z251" s="240">
        <f t="shared" si="112"/>
        <v>0</v>
      </c>
      <c r="AA251" s="240">
        <f t="shared" si="112"/>
        <v>0</v>
      </c>
      <c r="AB251" s="241">
        <f>+(Y251^2+Z251^2+AA251^2)^0.5</f>
        <v>0</v>
      </c>
    </row>
    <row r="252" spans="1:28" x14ac:dyDescent="0.3">
      <c r="A252" s="244" t="str">
        <f>A223</f>
        <v>Point 5</v>
      </c>
      <c r="B252" s="245">
        <f>B223</f>
        <v>0</v>
      </c>
      <c r="C252" s="245">
        <f t="shared" ref="C252:D252" si="113">C223</f>
        <v>0</v>
      </c>
      <c r="D252" s="245">
        <f t="shared" si="113"/>
        <v>0</v>
      </c>
      <c r="G252" s="240" t="s">
        <v>681</v>
      </c>
      <c r="H252" s="240">
        <f t="shared" si="110"/>
        <v>0</v>
      </c>
      <c r="I252" s="240">
        <f t="shared" si="110"/>
        <v>0</v>
      </c>
      <c r="J252" s="240">
        <f t="shared" si="110"/>
        <v>0</v>
      </c>
      <c r="K252" s="241">
        <f>+(H252^2+I252^2+J252^2)^0.5</f>
        <v>0</v>
      </c>
      <c r="R252" s="244" t="str">
        <f>R223</f>
        <v>Point 5</v>
      </c>
      <c r="S252" s="245">
        <f>S223</f>
        <v>0</v>
      </c>
      <c r="T252" s="245">
        <f t="shared" ref="T252:U252" si="114">T223</f>
        <v>0</v>
      </c>
      <c r="U252" s="245">
        <f t="shared" si="114"/>
        <v>0</v>
      </c>
      <c r="X252" s="240" t="s">
        <v>681</v>
      </c>
      <c r="Y252" s="240">
        <f t="shared" si="112"/>
        <v>0</v>
      </c>
      <c r="Z252" s="240">
        <f t="shared" si="112"/>
        <v>0</v>
      </c>
      <c r="AA252" s="240">
        <f t="shared" si="112"/>
        <v>0</v>
      </c>
      <c r="AB252" s="241">
        <f>+(Y252^2+Z252^2+AA252^2)^0.5</f>
        <v>0</v>
      </c>
    </row>
    <row r="253" spans="1:28" x14ac:dyDescent="0.3">
      <c r="A253" s="244" t="str">
        <f>A222</f>
        <v>Point 2</v>
      </c>
      <c r="B253" s="245">
        <f>B222</f>
        <v>0</v>
      </c>
      <c r="C253" s="245">
        <f t="shared" ref="C253:D253" si="115">C222</f>
        <v>0</v>
      </c>
      <c r="D253" s="245">
        <f t="shared" si="115"/>
        <v>0</v>
      </c>
      <c r="G253" s="240" t="s">
        <v>683</v>
      </c>
      <c r="H253" s="240">
        <f>+B253-B251</f>
        <v>0</v>
      </c>
      <c r="I253" s="240">
        <f>+C253-C251</f>
        <v>0</v>
      </c>
      <c r="J253" s="240">
        <f>+D253-D251</f>
        <v>0</v>
      </c>
      <c r="K253" s="241">
        <f>+(H253^2+I253^2+J253^2)^0.5</f>
        <v>0</v>
      </c>
      <c r="R253" s="244" t="str">
        <f>R222</f>
        <v>Point 2</v>
      </c>
      <c r="S253" s="245">
        <f>S222</f>
        <v>0</v>
      </c>
      <c r="T253" s="245">
        <f t="shared" ref="T253:U253" si="116">T222</f>
        <v>0</v>
      </c>
      <c r="U253" s="245">
        <f t="shared" si="116"/>
        <v>0</v>
      </c>
      <c r="X253" s="240" t="s">
        <v>683</v>
      </c>
      <c r="Y253" s="240">
        <f>+S253-S251</f>
        <v>0</v>
      </c>
      <c r="Z253" s="240">
        <f>+T253-T251</f>
        <v>0</v>
      </c>
      <c r="AA253" s="240">
        <f>+U253-U251</f>
        <v>0</v>
      </c>
      <c r="AB253" s="241">
        <f>+(Y253^2+Z253^2+AA253^2)^0.5</f>
        <v>0</v>
      </c>
    </row>
    <row r="254" spans="1:28" x14ac:dyDescent="0.3">
      <c r="A254" s="223"/>
      <c r="G254" s="239" t="s">
        <v>684</v>
      </c>
      <c r="H254" s="240"/>
      <c r="I254" s="240"/>
      <c r="J254" s="240"/>
      <c r="K254" s="241"/>
      <c r="R254" s="223"/>
      <c r="X254" s="239" t="s">
        <v>684</v>
      </c>
      <c r="Y254" s="240"/>
      <c r="Z254" s="240"/>
      <c r="AA254" s="240"/>
      <c r="AB254" s="241"/>
    </row>
    <row r="255" spans="1:28" x14ac:dyDescent="0.3">
      <c r="A255" s="242"/>
      <c r="B255" s="243"/>
      <c r="C255" s="243"/>
      <c r="D255" s="243"/>
      <c r="G255" s="239"/>
      <c r="H255" s="243" t="s">
        <v>685</v>
      </c>
      <c r="I255" s="243" t="s">
        <v>686</v>
      </c>
      <c r="J255" s="243" t="s">
        <v>687</v>
      </c>
      <c r="K255" s="241"/>
      <c r="R255" s="242"/>
      <c r="S255" s="243"/>
      <c r="T255" s="243"/>
      <c r="U255" s="243"/>
      <c r="X255" s="239"/>
      <c r="Y255" s="243" t="s">
        <v>685</v>
      </c>
      <c r="Z255" s="243" t="s">
        <v>686</v>
      </c>
      <c r="AA255" s="243" t="s">
        <v>687</v>
      </c>
      <c r="AB255" s="241"/>
    </row>
    <row r="256" spans="1:28" x14ac:dyDescent="0.3">
      <c r="A256" s="244"/>
      <c r="B256" s="247"/>
      <c r="C256" s="247"/>
      <c r="D256" s="247"/>
      <c r="G256" s="239" t="s">
        <v>679</v>
      </c>
      <c r="H256" s="240" t="e">
        <f>+H251/K251</f>
        <v>#DIV/0!</v>
      </c>
      <c r="I256" s="240" t="e">
        <f>+I251/K251</f>
        <v>#DIV/0!</v>
      </c>
      <c r="J256" s="240" t="e">
        <f>+J251/K251</f>
        <v>#DIV/0!</v>
      </c>
      <c r="K256" s="241"/>
      <c r="R256" s="244"/>
      <c r="S256" s="247"/>
      <c r="T256" s="247"/>
      <c r="U256" s="247"/>
      <c r="X256" s="239" t="s">
        <v>679</v>
      </c>
      <c r="Y256" s="240" t="e">
        <f>+Y251/AB251</f>
        <v>#DIV/0!</v>
      </c>
      <c r="Z256" s="240" t="e">
        <f>+Z251/AB251</f>
        <v>#DIV/0!</v>
      </c>
      <c r="AA256" s="240" t="e">
        <f>+AA251/AB251</f>
        <v>#DIV/0!</v>
      </c>
      <c r="AB256" s="241"/>
    </row>
    <row r="257" spans="1:28" x14ac:dyDescent="0.3">
      <c r="A257" s="244"/>
      <c r="B257" s="247"/>
      <c r="C257" s="247"/>
      <c r="D257" s="247"/>
      <c r="G257" s="240" t="s">
        <v>683</v>
      </c>
      <c r="H257" s="240" t="e">
        <f>+H253/K253</f>
        <v>#DIV/0!</v>
      </c>
      <c r="I257" s="240" t="e">
        <f>+I253/K253</f>
        <v>#DIV/0!</v>
      </c>
      <c r="J257" s="240" t="e">
        <f>+J253/K253</f>
        <v>#DIV/0!</v>
      </c>
      <c r="K257" s="241"/>
      <c r="R257" s="244"/>
      <c r="S257" s="247"/>
      <c r="T257" s="247"/>
      <c r="U257" s="247"/>
      <c r="X257" s="240" t="s">
        <v>683</v>
      </c>
      <c r="Y257" s="240" t="e">
        <f>+Y253/AB253</f>
        <v>#DIV/0!</v>
      </c>
      <c r="Z257" s="240" t="e">
        <f>+Z253/AB253</f>
        <v>#DIV/0!</v>
      </c>
      <c r="AA257" s="240" t="e">
        <f>+AA253/AB253</f>
        <v>#DIV/0!</v>
      </c>
      <c r="AB257" s="241"/>
    </row>
    <row r="258" spans="1:28" x14ac:dyDescent="0.3">
      <c r="A258" s="246"/>
      <c r="B258" s="247"/>
      <c r="C258" s="247"/>
      <c r="D258" s="247"/>
      <c r="G258" s="240"/>
      <c r="H258" s="240"/>
      <c r="I258" s="240"/>
      <c r="J258" s="240"/>
      <c r="K258" s="241"/>
      <c r="R258" s="246"/>
      <c r="S258" s="247"/>
      <c r="T258" s="247"/>
      <c r="U258" s="247"/>
      <c r="X258" s="240"/>
      <c r="Y258" s="240"/>
      <c r="Z258" s="240"/>
      <c r="AA258" s="240"/>
      <c r="AB258" s="241"/>
    </row>
    <row r="259" spans="1:28" x14ac:dyDescent="0.3">
      <c r="A259" s="223"/>
      <c r="G259" s="240" t="s">
        <v>688</v>
      </c>
      <c r="H259" s="240" t="e">
        <f>+(K251^2+K253^2-K252^2)/(2*K251*K253)</f>
        <v>#DIV/0!</v>
      </c>
      <c r="I259" s="240"/>
      <c r="J259" s="240"/>
      <c r="K259" s="241"/>
      <c r="R259" s="223"/>
      <c r="X259" s="240" t="s">
        <v>688</v>
      </c>
      <c r="Y259" s="240" t="e">
        <f>+(AB251^2+AB253^2-AB252^2)/(2*AB251*AB253)</f>
        <v>#DIV/0!</v>
      </c>
      <c r="Z259" s="240"/>
      <c r="AA259" s="240"/>
      <c r="AB259" s="241"/>
    </row>
    <row r="260" spans="1:28" x14ac:dyDescent="0.3">
      <c r="A260" s="223"/>
      <c r="G260" s="240" t="s">
        <v>689</v>
      </c>
      <c r="H260" s="240" t="e">
        <f>+H259*K253</f>
        <v>#DIV/0!</v>
      </c>
      <c r="I260" s="240"/>
      <c r="J260" s="240"/>
      <c r="K260" s="241"/>
      <c r="R260" s="223"/>
      <c r="X260" s="240" t="s">
        <v>689</v>
      </c>
      <c r="Y260" s="240" t="e">
        <f>+Y259*AB253</f>
        <v>#DIV/0!</v>
      </c>
      <c r="Z260" s="240"/>
      <c r="AA260" s="240"/>
      <c r="AB260" s="241"/>
    </row>
    <row r="261" spans="1:28" x14ac:dyDescent="0.3">
      <c r="A261" s="223"/>
      <c r="G261" s="240" t="s">
        <v>690</v>
      </c>
      <c r="H261" s="240" t="e">
        <f>+(K253^2-H260^2)^0.5</f>
        <v>#DIV/0!</v>
      </c>
      <c r="I261" s="240" t="e">
        <f>+K253*H267</f>
        <v>#DIV/0!</v>
      </c>
      <c r="J261" s="240"/>
      <c r="K261" s="241"/>
      <c r="R261" s="223"/>
      <c r="X261" s="240" t="s">
        <v>690</v>
      </c>
      <c r="Y261" s="240" t="e">
        <f>+(AB253^2-Y260^2)^0.5</f>
        <v>#DIV/0!</v>
      </c>
      <c r="Z261" s="240" t="e">
        <f>+AB253*Y267</f>
        <v>#DIV/0!</v>
      </c>
      <c r="AA261" s="240"/>
      <c r="AB261" s="241"/>
    </row>
    <row r="262" spans="1:28" x14ac:dyDescent="0.3">
      <c r="A262" s="223"/>
      <c r="G262" s="240" t="s">
        <v>691</v>
      </c>
      <c r="H262" s="240" t="e">
        <f>+B251+H260*H256</f>
        <v>#DIV/0!</v>
      </c>
      <c r="I262" s="240" t="e">
        <f>+C251+H260*I256</f>
        <v>#DIV/0!</v>
      </c>
      <c r="J262" s="240" t="e">
        <f>+D251+H260*J256</f>
        <v>#DIV/0!</v>
      </c>
      <c r="K262" s="241"/>
      <c r="R262" s="223"/>
      <c r="X262" s="240" t="s">
        <v>691</v>
      </c>
      <c r="Y262" s="240" t="e">
        <f>+S251+Y260*Y256</f>
        <v>#DIV/0!</v>
      </c>
      <c r="Z262" s="240" t="e">
        <f>+T251+Y260*Z256</f>
        <v>#DIV/0!</v>
      </c>
      <c r="AA262" s="240" t="e">
        <f>+U251+Y260*AA256</f>
        <v>#DIV/0!</v>
      </c>
      <c r="AB262" s="241"/>
    </row>
    <row r="263" spans="1:28" x14ac:dyDescent="0.3">
      <c r="A263" s="223"/>
      <c r="G263" s="239" t="s">
        <v>684</v>
      </c>
      <c r="H263" s="240"/>
      <c r="I263" s="240"/>
      <c r="J263" s="240"/>
      <c r="K263" s="241"/>
      <c r="R263" s="223"/>
      <c r="X263" s="239" t="s">
        <v>684</v>
      </c>
      <c r="Y263" s="240"/>
      <c r="Z263" s="240"/>
      <c r="AA263" s="240"/>
      <c r="AB263" s="241"/>
    </row>
    <row r="264" spans="1:28" x14ac:dyDescent="0.3">
      <c r="A264" s="223"/>
      <c r="G264" s="248"/>
      <c r="H264" s="243" t="s">
        <v>685</v>
      </c>
      <c r="I264" s="243" t="s">
        <v>686</v>
      </c>
      <c r="J264" s="243" t="s">
        <v>687</v>
      </c>
      <c r="K264" s="241"/>
      <c r="R264" s="223"/>
      <c r="X264" s="248"/>
      <c r="Y264" s="243" t="s">
        <v>685</v>
      </c>
      <c r="Z264" s="243" t="s">
        <v>686</v>
      </c>
      <c r="AA264" s="243" t="s">
        <v>687</v>
      </c>
      <c r="AB264" s="241"/>
    </row>
    <row r="265" spans="1:28" x14ac:dyDescent="0.3">
      <c r="A265" s="223"/>
      <c r="G265" s="240" t="s">
        <v>690</v>
      </c>
      <c r="H265" s="240" t="e">
        <f>+(B253-H262)/H261</f>
        <v>#DIV/0!</v>
      </c>
      <c r="I265" s="240" t="e">
        <f>+(C253-I262)/H261</f>
        <v>#DIV/0!</v>
      </c>
      <c r="J265" s="240" t="e">
        <f>+(D253-J262)/H261</f>
        <v>#DIV/0!</v>
      </c>
      <c r="K265" s="241"/>
      <c r="R265" s="223"/>
      <c r="X265" s="240" t="s">
        <v>690</v>
      </c>
      <c r="Y265" s="240" t="e">
        <f>+(S253-Y262)/Y261</f>
        <v>#DIV/0!</v>
      </c>
      <c r="Z265" s="240" t="e">
        <f>+(T253-Z262)/Y261</f>
        <v>#DIV/0!</v>
      </c>
      <c r="AA265" s="240" t="e">
        <f>+(U253-AA262)/Y261</f>
        <v>#DIV/0!</v>
      </c>
      <c r="AB265" s="241"/>
    </row>
    <row r="266" spans="1:28" x14ac:dyDescent="0.3">
      <c r="A266" s="223"/>
      <c r="G266" s="240"/>
      <c r="H266" s="240"/>
      <c r="I266" s="240"/>
      <c r="J266" s="240"/>
      <c r="K266" s="241"/>
      <c r="R266" s="223"/>
      <c r="X266" s="240"/>
      <c r="Y266" s="240"/>
      <c r="Z266" s="240"/>
      <c r="AA266" s="240"/>
      <c r="AB266" s="241"/>
    </row>
    <row r="267" spans="1:28" x14ac:dyDescent="0.3">
      <c r="A267" s="223"/>
      <c r="G267" s="240" t="s">
        <v>692</v>
      </c>
      <c r="H267" s="240" t="e">
        <f>+(1-H259^2)^0.5</f>
        <v>#DIV/0!</v>
      </c>
      <c r="I267" s="240"/>
      <c r="J267" s="240"/>
      <c r="K267" s="241"/>
      <c r="R267" s="223"/>
      <c r="X267" s="240" t="s">
        <v>692</v>
      </c>
      <c r="Y267" s="240" t="e">
        <f>+(1-Y259^2)^0.5</f>
        <v>#DIV/0!</v>
      </c>
      <c r="Z267" s="240"/>
      <c r="AA267" s="240"/>
      <c r="AB267" s="241"/>
    </row>
    <row r="268" spans="1:28" x14ac:dyDescent="0.3">
      <c r="A268" s="223"/>
      <c r="F268" s="166" t="s">
        <v>643</v>
      </c>
      <c r="G268" s="240" t="s">
        <v>693</v>
      </c>
      <c r="H268" s="249" t="e">
        <f>+K252/(2*H267)</f>
        <v>#DIV/0!</v>
      </c>
      <c r="I268" s="240"/>
      <c r="J268" s="240"/>
      <c r="K268" s="241"/>
      <c r="R268" s="223"/>
      <c r="W268" s="166" t="s">
        <v>643</v>
      </c>
      <c r="X268" s="240" t="s">
        <v>693</v>
      </c>
      <c r="Y268" s="249" t="e">
        <f>+AB252/(2*Y267)</f>
        <v>#DIV/0!</v>
      </c>
      <c r="Z268" s="240"/>
      <c r="AA268" s="240"/>
      <c r="AB268" s="241"/>
    </row>
    <row r="269" spans="1:28" x14ac:dyDescent="0.3">
      <c r="A269" s="223"/>
      <c r="F269" s="250" t="e">
        <f>IF((ABS(K273)+ABS(K274)+ABS(K277))&gt;0.000000001,TRUE,FALSE)</f>
        <v>#DIV/0!</v>
      </c>
      <c r="G269" s="240"/>
      <c r="H269" s="240"/>
      <c r="I269" s="240"/>
      <c r="J269" s="240"/>
      <c r="K269" s="241"/>
      <c r="R269" s="223"/>
      <c r="W269" s="250" t="e">
        <f>IF((ABS(AB273)+ABS(AB274)+ABS(AB277))&gt;0.000000001,TRUE,FALSE)</f>
        <v>#DIV/0!</v>
      </c>
      <c r="X269" s="240"/>
      <c r="Y269" s="240"/>
      <c r="Z269" s="240"/>
      <c r="AA269" s="240"/>
      <c r="AB269" s="241"/>
    </row>
    <row r="270" spans="1:28" x14ac:dyDescent="0.3">
      <c r="A270" s="223"/>
      <c r="F270" s="166" t="s">
        <v>637</v>
      </c>
      <c r="G270" s="240" t="s">
        <v>694</v>
      </c>
      <c r="H270" s="240">
        <f>+K251/2</f>
        <v>0</v>
      </c>
      <c r="I270" s="240" t="e">
        <f>+(H268^2-H270^2)^0.5</f>
        <v>#DIV/0!</v>
      </c>
      <c r="J270" s="240">
        <v>0</v>
      </c>
      <c r="K270" s="241"/>
      <c r="R270" s="223"/>
      <c r="W270" s="166" t="s">
        <v>637</v>
      </c>
      <c r="X270" s="240" t="s">
        <v>694</v>
      </c>
      <c r="Y270" s="240">
        <f>+AB251/2</f>
        <v>0</v>
      </c>
      <c r="Z270" s="240" t="e">
        <f>+(Y268^2-Y270^2)^0.5</f>
        <v>#DIV/0!</v>
      </c>
      <c r="AA270" s="240">
        <v>0</v>
      </c>
      <c r="AB270" s="241"/>
    </row>
    <row r="271" spans="1:28" x14ac:dyDescent="0.3">
      <c r="A271" s="223"/>
      <c r="F271" s="166" t="e">
        <f>IF(K272&gt;0.000000001,TRUE,FALSE)</f>
        <v>#DIV/0!</v>
      </c>
      <c r="G271" s="240" t="s">
        <v>695</v>
      </c>
      <c r="H271" s="251" t="e">
        <f>+B251+H270*H256+I270*H265</f>
        <v>#DIV/0!</v>
      </c>
      <c r="I271" s="251" t="e">
        <f>+C251+H270*I256+I270*I265</f>
        <v>#DIV/0!</v>
      </c>
      <c r="J271" s="251" t="e">
        <f>+D251+H270*J256+I270*J265</f>
        <v>#DIV/0!</v>
      </c>
      <c r="K271" s="241"/>
      <c r="R271" s="223"/>
      <c r="W271" s="166" t="e">
        <f>IF(AB272&gt;0.000000001,TRUE,FALSE)</f>
        <v>#DIV/0!</v>
      </c>
      <c r="X271" s="240" t="s">
        <v>695</v>
      </c>
      <c r="Y271" s="251" t="e">
        <f>+S251+Y270*Y256+Z270*Y265</f>
        <v>#DIV/0!</v>
      </c>
      <c r="Z271" s="251" t="e">
        <f>+T251+Y270*Z256+Z270*Z265</f>
        <v>#DIV/0!</v>
      </c>
      <c r="AA271" s="251" t="e">
        <f>+U251+Y270*AA256+Z270*AA265</f>
        <v>#DIV/0!</v>
      </c>
      <c r="AB271" s="241"/>
    </row>
    <row r="272" spans="1:28" ht="16.2" x14ac:dyDescent="0.3">
      <c r="A272" s="223"/>
      <c r="B272" s="166" t="s">
        <v>650</v>
      </c>
      <c r="C272" s="166" t="s">
        <v>651</v>
      </c>
      <c r="D272" s="166" t="s">
        <v>652</v>
      </c>
      <c r="E272" s="166" t="s">
        <v>653</v>
      </c>
      <c r="F272" s="166" t="s">
        <v>654</v>
      </c>
      <c r="G272" s="166" t="s">
        <v>655</v>
      </c>
      <c r="H272" s="166" t="s">
        <v>656</v>
      </c>
      <c r="I272" s="166" t="s">
        <v>657</v>
      </c>
      <c r="J272" s="166" t="s">
        <v>669</v>
      </c>
      <c r="K272" s="231" t="e">
        <f>MAX(K273:K277)</f>
        <v>#DIV/0!</v>
      </c>
      <c r="R272" s="223"/>
      <c r="S272" s="166" t="s">
        <v>650</v>
      </c>
      <c r="T272" s="166" t="s">
        <v>651</v>
      </c>
      <c r="U272" s="166" t="s">
        <v>652</v>
      </c>
      <c r="V272" s="166" t="s">
        <v>653</v>
      </c>
      <c r="W272" s="166" t="s">
        <v>654</v>
      </c>
      <c r="X272" s="166" t="s">
        <v>655</v>
      </c>
      <c r="Y272" s="166" t="s">
        <v>656</v>
      </c>
      <c r="Z272" s="166" t="s">
        <v>657</v>
      </c>
      <c r="AA272" s="166" t="s">
        <v>669</v>
      </c>
      <c r="AB272" s="231" t="e">
        <f>MAX(AB273:AB277)</f>
        <v>#DIV/0!</v>
      </c>
    </row>
    <row r="273" spans="1:28" x14ac:dyDescent="0.3">
      <c r="A273" s="223">
        <v>1</v>
      </c>
      <c r="B273" s="166" t="e">
        <f>$C$53-H271</f>
        <v>#DIV/0!</v>
      </c>
      <c r="C273" s="166" t="e">
        <f>$D$53-I271</f>
        <v>#DIV/0!</v>
      </c>
      <c r="D273" s="166" t="e">
        <f>$E$53-J271</f>
        <v>#DIV/0!</v>
      </c>
      <c r="E273" s="192" t="e">
        <f>POWER(B273,2)</f>
        <v>#DIV/0!</v>
      </c>
      <c r="F273" s="192" t="e">
        <f>POWER(C273,2)</f>
        <v>#DIV/0!</v>
      </c>
      <c r="G273" s="192" t="e">
        <f>POWER(D273,2)</f>
        <v>#DIV/0!</v>
      </c>
      <c r="H273" s="192" t="e">
        <f>E273+F273+G273</f>
        <v>#DIV/0!</v>
      </c>
      <c r="I273" s="252" t="e">
        <f>SQRT(H273)</f>
        <v>#DIV/0!</v>
      </c>
      <c r="J273" s="192" t="e">
        <f>H268</f>
        <v>#DIV/0!</v>
      </c>
      <c r="K273" s="231" t="e">
        <f>I273-J273</f>
        <v>#DIV/0!</v>
      </c>
      <c r="R273" s="223">
        <v>1</v>
      </c>
      <c r="S273" s="192" t="e">
        <f>$T$53-Y271</f>
        <v>#DIV/0!</v>
      </c>
      <c r="T273" s="192" t="e">
        <f>$U$53-Z271</f>
        <v>#DIV/0!</v>
      </c>
      <c r="U273" s="192" t="e">
        <f>$V$53-AA271</f>
        <v>#DIV/0!</v>
      </c>
      <c r="V273" s="192" t="e">
        <f>POWER(S273,2)</f>
        <v>#DIV/0!</v>
      </c>
      <c r="W273" s="192" t="e">
        <f>POWER(T273,2)</f>
        <v>#DIV/0!</v>
      </c>
      <c r="X273" s="192" t="e">
        <f>POWER(U273,2)</f>
        <v>#DIV/0!</v>
      </c>
      <c r="Y273" s="192" t="e">
        <f>V273+W273+X273</f>
        <v>#DIV/0!</v>
      </c>
      <c r="Z273" s="252" t="e">
        <f>SQRT(Y273)</f>
        <v>#DIV/0!</v>
      </c>
      <c r="AA273" s="192" t="e">
        <f>Y268</f>
        <v>#DIV/0!</v>
      </c>
      <c r="AB273" s="231" t="e">
        <f>Z273-AA273</f>
        <v>#DIV/0!</v>
      </c>
    </row>
    <row r="274" spans="1:28" x14ac:dyDescent="0.3">
      <c r="A274" s="223">
        <v>2</v>
      </c>
      <c r="B274" s="192" t="e">
        <f>$C$54-H271</f>
        <v>#DIV/0!</v>
      </c>
      <c r="C274" s="192" t="e">
        <f>$D$54-I271</f>
        <v>#DIV/0!</v>
      </c>
      <c r="D274" s="192" t="e">
        <f>$E$54-J271</f>
        <v>#DIV/0!</v>
      </c>
      <c r="E274" s="192" t="e">
        <f t="shared" ref="E274:G277" si="117">POWER(B274,2)</f>
        <v>#DIV/0!</v>
      </c>
      <c r="F274" s="192" t="e">
        <f t="shared" si="117"/>
        <v>#DIV/0!</v>
      </c>
      <c r="G274" s="192" t="e">
        <f t="shared" si="117"/>
        <v>#DIV/0!</v>
      </c>
      <c r="H274" s="192" t="e">
        <f t="shared" ref="H274:H277" si="118">E274+F274+G274</f>
        <v>#DIV/0!</v>
      </c>
      <c r="I274" s="252" t="e">
        <f t="shared" ref="I274:I277" si="119">SQRT(H274)</f>
        <v>#DIV/0!</v>
      </c>
      <c r="J274" s="192" t="e">
        <f>J273</f>
        <v>#DIV/0!</v>
      </c>
      <c r="K274" s="231" t="e">
        <f t="shared" ref="K274:K277" si="120">I274-J274</f>
        <v>#DIV/0!</v>
      </c>
      <c r="R274" s="223">
        <v>2</v>
      </c>
      <c r="S274" s="192" t="e">
        <f>$T$54-Y271</f>
        <v>#DIV/0!</v>
      </c>
      <c r="T274" s="192" t="e">
        <f>$U$54-Z271</f>
        <v>#DIV/0!</v>
      </c>
      <c r="U274" s="192" t="e">
        <f>$V$54-AA271</f>
        <v>#DIV/0!</v>
      </c>
      <c r="V274" s="192" t="e">
        <f t="shared" ref="V274:X277" si="121">POWER(S274,2)</f>
        <v>#DIV/0!</v>
      </c>
      <c r="W274" s="192" t="e">
        <f t="shared" si="121"/>
        <v>#DIV/0!</v>
      </c>
      <c r="X274" s="192" t="e">
        <f t="shared" si="121"/>
        <v>#DIV/0!</v>
      </c>
      <c r="Y274" s="192" t="e">
        <f t="shared" ref="Y274:Y277" si="122">V274+W274+X274</f>
        <v>#DIV/0!</v>
      </c>
      <c r="Z274" s="252" t="e">
        <f t="shared" ref="Z274:Z277" si="123">SQRT(Y274)</f>
        <v>#DIV/0!</v>
      </c>
      <c r="AA274" s="192" t="e">
        <f>AA273</f>
        <v>#DIV/0!</v>
      </c>
      <c r="AB274" s="231" t="e">
        <f t="shared" ref="AB274:AB277" si="124">Z274-AA274</f>
        <v>#DIV/0!</v>
      </c>
    </row>
    <row r="275" spans="1:28" x14ac:dyDescent="0.3">
      <c r="A275" s="223">
        <v>3</v>
      </c>
      <c r="B275" s="192" t="e">
        <f>$C$55-H271</f>
        <v>#DIV/0!</v>
      </c>
      <c r="C275" s="192" t="e">
        <f>$D$55-I271</f>
        <v>#DIV/0!</v>
      </c>
      <c r="D275" s="192" t="e">
        <f>$E$55-J271</f>
        <v>#DIV/0!</v>
      </c>
      <c r="E275" s="192" t="e">
        <f t="shared" si="117"/>
        <v>#DIV/0!</v>
      </c>
      <c r="F275" s="192" t="e">
        <f t="shared" si="117"/>
        <v>#DIV/0!</v>
      </c>
      <c r="G275" s="192" t="e">
        <f t="shared" si="117"/>
        <v>#DIV/0!</v>
      </c>
      <c r="H275" s="192" t="e">
        <f t="shared" si="118"/>
        <v>#DIV/0!</v>
      </c>
      <c r="I275" s="192" t="e">
        <f t="shared" si="119"/>
        <v>#DIV/0!</v>
      </c>
      <c r="J275" s="192" t="e">
        <f t="shared" ref="J275:J277" si="125">J274</f>
        <v>#DIV/0!</v>
      </c>
      <c r="K275" s="231" t="e">
        <f t="shared" si="120"/>
        <v>#DIV/0!</v>
      </c>
      <c r="R275" s="223">
        <v>3</v>
      </c>
      <c r="S275" s="192" t="e">
        <f>$T$55-Y271</f>
        <v>#DIV/0!</v>
      </c>
      <c r="T275" s="192" t="e">
        <f>$U$55-Z271</f>
        <v>#DIV/0!</v>
      </c>
      <c r="U275" s="192" t="e">
        <f>$V$55-AA271</f>
        <v>#DIV/0!</v>
      </c>
      <c r="V275" s="192" t="e">
        <f t="shared" si="121"/>
        <v>#DIV/0!</v>
      </c>
      <c r="W275" s="192" t="e">
        <f t="shared" si="121"/>
        <v>#DIV/0!</v>
      </c>
      <c r="X275" s="192" t="e">
        <f t="shared" si="121"/>
        <v>#DIV/0!</v>
      </c>
      <c r="Y275" s="192" t="e">
        <f t="shared" si="122"/>
        <v>#DIV/0!</v>
      </c>
      <c r="Z275" s="192" t="e">
        <f t="shared" si="123"/>
        <v>#DIV/0!</v>
      </c>
      <c r="AA275" s="192" t="e">
        <f t="shared" ref="AA275:AA277" si="126">AA274</f>
        <v>#DIV/0!</v>
      </c>
      <c r="AB275" s="231" t="e">
        <f t="shared" si="124"/>
        <v>#DIV/0!</v>
      </c>
    </row>
    <row r="276" spans="1:28" x14ac:dyDescent="0.3">
      <c r="A276" s="223">
        <v>4</v>
      </c>
      <c r="B276" s="192" t="e">
        <f>$C$56-H271</f>
        <v>#DIV/0!</v>
      </c>
      <c r="C276" s="192" t="e">
        <f>$D$56-I271</f>
        <v>#DIV/0!</v>
      </c>
      <c r="D276" s="192" t="e">
        <f>$E$56-J271</f>
        <v>#DIV/0!</v>
      </c>
      <c r="E276" s="192" t="e">
        <f t="shared" si="117"/>
        <v>#DIV/0!</v>
      </c>
      <c r="F276" s="192" t="e">
        <f t="shared" si="117"/>
        <v>#DIV/0!</v>
      </c>
      <c r="G276" s="192" t="e">
        <f t="shared" si="117"/>
        <v>#DIV/0!</v>
      </c>
      <c r="H276" s="192" t="e">
        <f t="shared" si="118"/>
        <v>#DIV/0!</v>
      </c>
      <c r="I276" s="192" t="e">
        <f t="shared" si="119"/>
        <v>#DIV/0!</v>
      </c>
      <c r="J276" s="192" t="e">
        <f t="shared" si="125"/>
        <v>#DIV/0!</v>
      </c>
      <c r="K276" s="231" t="e">
        <f t="shared" si="120"/>
        <v>#DIV/0!</v>
      </c>
      <c r="R276" s="223">
        <v>4</v>
      </c>
      <c r="S276" s="192" t="e">
        <f>$T$56-Y271</f>
        <v>#DIV/0!</v>
      </c>
      <c r="T276" s="192" t="e">
        <f>$U$56-Z271</f>
        <v>#DIV/0!</v>
      </c>
      <c r="U276" s="192" t="e">
        <f>$V$56-AA271</f>
        <v>#DIV/0!</v>
      </c>
      <c r="V276" s="192" t="e">
        <f t="shared" si="121"/>
        <v>#DIV/0!</v>
      </c>
      <c r="W276" s="192" t="e">
        <f t="shared" si="121"/>
        <v>#DIV/0!</v>
      </c>
      <c r="X276" s="192" t="e">
        <f t="shared" si="121"/>
        <v>#DIV/0!</v>
      </c>
      <c r="Y276" s="192" t="e">
        <f t="shared" si="122"/>
        <v>#DIV/0!</v>
      </c>
      <c r="Z276" s="192" t="e">
        <f t="shared" si="123"/>
        <v>#DIV/0!</v>
      </c>
      <c r="AA276" s="192" t="e">
        <f t="shared" si="126"/>
        <v>#DIV/0!</v>
      </c>
      <c r="AB276" s="231" t="e">
        <f t="shared" si="124"/>
        <v>#DIV/0!</v>
      </c>
    </row>
    <row r="277" spans="1:28" x14ac:dyDescent="0.3">
      <c r="A277" s="227">
        <v>5</v>
      </c>
      <c r="B277" s="216" t="e">
        <f>$C$57-H271</f>
        <v>#DIV/0!</v>
      </c>
      <c r="C277" s="216" t="e">
        <f>$D$57-I271</f>
        <v>#DIV/0!</v>
      </c>
      <c r="D277" s="216" t="e">
        <f>$E$57-J271</f>
        <v>#DIV/0!</v>
      </c>
      <c r="E277" s="216" t="e">
        <f t="shared" si="117"/>
        <v>#DIV/0!</v>
      </c>
      <c r="F277" s="216" t="e">
        <f t="shared" si="117"/>
        <v>#DIV/0!</v>
      </c>
      <c r="G277" s="216" t="e">
        <f t="shared" si="117"/>
        <v>#DIV/0!</v>
      </c>
      <c r="H277" s="216" t="e">
        <f t="shared" si="118"/>
        <v>#DIV/0!</v>
      </c>
      <c r="I277" s="256" t="e">
        <f t="shared" si="119"/>
        <v>#DIV/0!</v>
      </c>
      <c r="J277" s="216" t="e">
        <f t="shared" si="125"/>
        <v>#DIV/0!</v>
      </c>
      <c r="K277" s="253" t="e">
        <f t="shared" si="120"/>
        <v>#DIV/0!</v>
      </c>
      <c r="R277" s="227">
        <v>5</v>
      </c>
      <c r="S277" s="216" t="e">
        <f>$T$57-Y271</f>
        <v>#DIV/0!</v>
      </c>
      <c r="T277" s="216" t="e">
        <f>$U$57-Z271</f>
        <v>#DIV/0!</v>
      </c>
      <c r="U277" s="216" t="e">
        <f>$V$57-AA271</f>
        <v>#DIV/0!</v>
      </c>
      <c r="V277" s="216" t="e">
        <f t="shared" si="121"/>
        <v>#DIV/0!</v>
      </c>
      <c r="W277" s="216" t="e">
        <f t="shared" si="121"/>
        <v>#DIV/0!</v>
      </c>
      <c r="X277" s="216" t="e">
        <f t="shared" si="121"/>
        <v>#DIV/0!</v>
      </c>
      <c r="Y277" s="216" t="e">
        <f t="shared" si="122"/>
        <v>#DIV/0!</v>
      </c>
      <c r="Z277" s="256" t="e">
        <f t="shared" si="123"/>
        <v>#DIV/0!</v>
      </c>
      <c r="AA277" s="216" t="e">
        <f t="shared" si="126"/>
        <v>#DIV/0!</v>
      </c>
      <c r="AB277" s="253" t="e">
        <f t="shared" si="124"/>
        <v>#DIV/0!</v>
      </c>
    </row>
    <row r="278" spans="1:28" x14ac:dyDescent="0.3">
      <c r="A278" s="254" t="s">
        <v>698</v>
      </c>
      <c r="B278" s="186"/>
      <c r="C278" s="186"/>
      <c r="D278" s="186" t="s">
        <v>646</v>
      </c>
      <c r="E278" s="186" t="s">
        <v>647</v>
      </c>
      <c r="F278" s="186" t="s">
        <v>648</v>
      </c>
      <c r="G278" s="186" t="s">
        <v>649</v>
      </c>
      <c r="H278" s="186" t="s">
        <v>611</v>
      </c>
      <c r="I278" s="186" t="s">
        <v>637</v>
      </c>
      <c r="J278" s="186"/>
      <c r="K278" s="220"/>
      <c r="R278" s="254" t="s">
        <v>698</v>
      </c>
      <c r="S278" s="186"/>
      <c r="T278" s="186"/>
      <c r="U278" s="186" t="s">
        <v>646</v>
      </c>
      <c r="V278" s="186" t="s">
        <v>647</v>
      </c>
      <c r="W278" s="186" t="s">
        <v>648</v>
      </c>
      <c r="X278" s="186" t="s">
        <v>649</v>
      </c>
      <c r="Y278" s="186" t="s">
        <v>611</v>
      </c>
      <c r="Z278" s="186" t="s">
        <v>637</v>
      </c>
      <c r="AA278" s="186"/>
      <c r="AB278" s="220"/>
    </row>
    <row r="279" spans="1:28" x14ac:dyDescent="0.3">
      <c r="A279" s="227"/>
      <c r="B279" s="217"/>
      <c r="C279" s="217"/>
      <c r="D279" s="217" t="e">
        <f>IF(F239=FALSE,H241,IF(F269=FALSE,H271,"Error"))</f>
        <v>#DIV/0!</v>
      </c>
      <c r="E279" s="216" t="e">
        <f>IF(F239=FALSE,I241,IF(F269=FALSE,I271,"Error"))</f>
        <v>#DIV/0!</v>
      </c>
      <c r="F279" s="216" t="e">
        <f>IF(F239=FALSE,J241,IF(F269=FALSE,J271,"Error"))</f>
        <v>#DIV/0!</v>
      </c>
      <c r="G279" s="216" t="e">
        <f>IF(F239=FALSE,H238,IF(F269=FALSE,H268,"Error"))</f>
        <v>#DIV/0!</v>
      </c>
      <c r="H279" s="216" t="e">
        <f>G279*2</f>
        <v>#DIV/0!</v>
      </c>
      <c r="I279" s="217" t="e">
        <f>IF(F239=FALSE,F241,IF(F269=FALSE,F271,"Error"))</f>
        <v>#DIV/0!</v>
      </c>
      <c r="J279" s="217"/>
      <c r="K279" s="228"/>
      <c r="R279" s="227"/>
      <c r="S279" s="217"/>
      <c r="T279" s="217"/>
      <c r="U279" s="217" t="e">
        <f>IF(W239=FALSE,Y241,IF(W269=FALSE,Y271,"Error"))</f>
        <v>#DIV/0!</v>
      </c>
      <c r="V279" s="216" t="e">
        <f>IF(W239=FALSE,Z241,IF(W269=FALSE,Z271,"Error"))</f>
        <v>#DIV/0!</v>
      </c>
      <c r="W279" s="216" t="e">
        <f>IF(W239=FALSE,AA241,IF(W269=FALSE,AA271,"Error"))</f>
        <v>#DIV/0!</v>
      </c>
      <c r="X279" s="216" t="e">
        <f>IF(W239=FALSE,Y238,IF(W269=FALSE,Y268,"Error"))</f>
        <v>#DIV/0!</v>
      </c>
      <c r="Y279" s="216" t="e">
        <f>X279*2</f>
        <v>#DIV/0!</v>
      </c>
      <c r="Z279" s="217" t="e">
        <f>IF(W239=FALSE,W241,IF(W269=FALSE,W271,"Error"))</f>
        <v>#DIV/0!</v>
      </c>
      <c r="AA279" s="217"/>
      <c r="AB279" s="228"/>
    </row>
    <row r="280" spans="1:28" x14ac:dyDescent="0.3">
      <c r="A280" s="257"/>
      <c r="B280" s="239"/>
      <c r="C280" s="239"/>
      <c r="D280" s="239"/>
      <c r="G280" s="240"/>
      <c r="H280" s="240"/>
      <c r="I280" s="240"/>
      <c r="J280" s="240"/>
      <c r="K280" s="240"/>
      <c r="R280" s="257"/>
      <c r="S280" s="239"/>
      <c r="T280" s="239"/>
      <c r="U280" s="239"/>
      <c r="X280" s="240"/>
      <c r="Y280" s="240"/>
      <c r="Z280" s="240"/>
      <c r="AA280" s="240"/>
      <c r="AB280" s="240"/>
    </row>
    <row r="281" spans="1:28" x14ac:dyDescent="0.3">
      <c r="A281" s="233" t="s">
        <v>706</v>
      </c>
      <c r="B281" s="234"/>
      <c r="C281" s="234"/>
      <c r="D281" s="234"/>
      <c r="E281" s="186"/>
      <c r="F281" s="186"/>
      <c r="G281" s="235" t="s">
        <v>707</v>
      </c>
      <c r="H281" s="236"/>
      <c r="I281" s="236"/>
      <c r="J281" s="236"/>
      <c r="K281" s="237"/>
      <c r="R281" s="233" t="s">
        <v>706</v>
      </c>
      <c r="S281" s="234"/>
      <c r="T281" s="234"/>
      <c r="U281" s="234"/>
      <c r="V281" s="186"/>
      <c r="W281" s="186"/>
      <c r="X281" s="235" t="s">
        <v>707</v>
      </c>
      <c r="Y281" s="236"/>
      <c r="Z281" s="236"/>
      <c r="AA281" s="236"/>
      <c r="AB281" s="237"/>
    </row>
    <row r="282" spans="1:28" x14ac:dyDescent="0.3">
      <c r="A282" s="238"/>
      <c r="B282" s="239"/>
      <c r="C282" s="239"/>
      <c r="D282" s="239"/>
      <c r="G282" s="240" t="s">
        <v>673</v>
      </c>
      <c r="H282" s="240"/>
      <c r="I282" s="240"/>
      <c r="J282" s="240"/>
      <c r="K282" s="241"/>
      <c r="R282" s="238"/>
      <c r="S282" s="239"/>
      <c r="T282" s="239"/>
      <c r="U282" s="239"/>
      <c r="X282" s="240" t="s">
        <v>673</v>
      </c>
      <c r="Y282" s="240"/>
      <c r="Z282" s="240"/>
      <c r="AA282" s="240"/>
      <c r="AB282" s="241"/>
    </row>
    <row r="283" spans="1:28" x14ac:dyDescent="0.3">
      <c r="A283" s="242"/>
      <c r="B283" s="243" t="s">
        <v>513</v>
      </c>
      <c r="C283" s="243" t="s">
        <v>514</v>
      </c>
      <c r="D283" s="243" t="s">
        <v>515</v>
      </c>
      <c r="G283" s="240"/>
      <c r="H283" s="240" t="s">
        <v>674</v>
      </c>
      <c r="I283" s="240" t="s">
        <v>675</v>
      </c>
      <c r="J283" s="240" t="s">
        <v>676</v>
      </c>
      <c r="K283" s="241" t="s">
        <v>677</v>
      </c>
      <c r="R283" s="242"/>
      <c r="S283" s="243" t="s">
        <v>513</v>
      </c>
      <c r="T283" s="243" t="s">
        <v>514</v>
      </c>
      <c r="U283" s="243" t="s">
        <v>515</v>
      </c>
      <c r="X283" s="240"/>
      <c r="Y283" s="240" t="s">
        <v>674</v>
      </c>
      <c r="Z283" s="240" t="s">
        <v>675</v>
      </c>
      <c r="AA283" s="240" t="s">
        <v>676</v>
      </c>
      <c r="AB283" s="241" t="s">
        <v>677</v>
      </c>
    </row>
    <row r="284" spans="1:28" x14ac:dyDescent="0.3">
      <c r="A284" s="244" t="s">
        <v>678</v>
      </c>
      <c r="B284" s="245">
        <f>$C$53</f>
        <v>0</v>
      </c>
      <c r="C284" s="245">
        <f>$D$53</f>
        <v>0</v>
      </c>
      <c r="D284" s="245">
        <f>$E$53</f>
        <v>0</v>
      </c>
      <c r="G284" s="240" t="s">
        <v>679</v>
      </c>
      <c r="H284" s="240">
        <f t="shared" ref="H284:J285" si="127">+B285-B284</f>
        <v>0</v>
      </c>
      <c r="I284" s="240">
        <f t="shared" si="127"/>
        <v>0</v>
      </c>
      <c r="J284" s="240">
        <f t="shared" si="127"/>
        <v>0</v>
      </c>
      <c r="K284" s="241">
        <f>+(H284^2+I284^2+J284^2)^0.5</f>
        <v>0</v>
      </c>
      <c r="R284" s="244" t="s">
        <v>678</v>
      </c>
      <c r="S284" s="245">
        <f>$T$53</f>
        <v>0</v>
      </c>
      <c r="T284" s="245">
        <f>$U$53</f>
        <v>0</v>
      </c>
      <c r="U284" s="245">
        <f>$V$53</f>
        <v>0</v>
      </c>
      <c r="X284" s="240" t="s">
        <v>679</v>
      </c>
      <c r="Y284" s="240">
        <f t="shared" ref="Y284:AA285" si="128">+S285-S284</f>
        <v>0</v>
      </c>
      <c r="Z284" s="240">
        <f t="shared" si="128"/>
        <v>0</v>
      </c>
      <c r="AA284" s="240">
        <f t="shared" si="128"/>
        <v>0</v>
      </c>
      <c r="AB284" s="241">
        <f>+(Y284^2+Z284^2+AA284^2)^0.5</f>
        <v>0</v>
      </c>
    </row>
    <row r="285" spans="1:28" x14ac:dyDescent="0.3">
      <c r="A285" s="244" t="s">
        <v>682</v>
      </c>
      <c r="B285" s="245">
        <f>$C$55</f>
        <v>0</v>
      </c>
      <c r="C285" s="245">
        <f>$D$55</f>
        <v>0</v>
      </c>
      <c r="D285" s="245">
        <f>$E$55</f>
        <v>0</v>
      </c>
      <c r="G285" s="240" t="s">
        <v>681</v>
      </c>
      <c r="H285" s="240">
        <f t="shared" si="127"/>
        <v>0</v>
      </c>
      <c r="I285" s="240">
        <f t="shared" si="127"/>
        <v>0</v>
      </c>
      <c r="J285" s="240">
        <f t="shared" si="127"/>
        <v>0</v>
      </c>
      <c r="K285" s="241">
        <f>+(H285^2+I285^2+J285^2)^0.5</f>
        <v>0</v>
      </c>
      <c r="R285" s="244" t="s">
        <v>682</v>
      </c>
      <c r="S285" s="245">
        <f>$T$55</f>
        <v>0</v>
      </c>
      <c r="T285" s="245">
        <f>$U$55</f>
        <v>0</v>
      </c>
      <c r="U285" s="245">
        <f>$V$55</f>
        <v>0</v>
      </c>
      <c r="X285" s="240" t="s">
        <v>681</v>
      </c>
      <c r="Y285" s="240">
        <f t="shared" si="128"/>
        <v>0</v>
      </c>
      <c r="Z285" s="240">
        <f t="shared" si="128"/>
        <v>0</v>
      </c>
      <c r="AA285" s="240">
        <f t="shared" si="128"/>
        <v>0</v>
      </c>
      <c r="AB285" s="241">
        <f>+(Y285^2+Z285^2+AA285^2)^0.5</f>
        <v>0</v>
      </c>
    </row>
    <row r="286" spans="1:28" x14ac:dyDescent="0.3">
      <c r="A286" s="246" t="s">
        <v>701</v>
      </c>
      <c r="B286" s="245">
        <f>$C$56</f>
        <v>0</v>
      </c>
      <c r="C286" s="245">
        <f>$D$56</f>
        <v>0</v>
      </c>
      <c r="D286" s="245">
        <f>$E$56</f>
        <v>0</v>
      </c>
      <c r="G286" s="240" t="s">
        <v>683</v>
      </c>
      <c r="H286" s="240">
        <f>+B286-B284</f>
        <v>0</v>
      </c>
      <c r="I286" s="240">
        <f>+C286-C284</f>
        <v>0</v>
      </c>
      <c r="J286" s="240">
        <f>+D286-D284</f>
        <v>0</v>
      </c>
      <c r="K286" s="241">
        <f>+(H286^2+I286^2+J286^2)^0.5</f>
        <v>0</v>
      </c>
      <c r="R286" s="246" t="s">
        <v>701</v>
      </c>
      <c r="S286" s="245">
        <f>$T$56</f>
        <v>0</v>
      </c>
      <c r="T286" s="245">
        <f>$U$56</f>
        <v>0</v>
      </c>
      <c r="U286" s="245">
        <f>$V$56</f>
        <v>0</v>
      </c>
      <c r="X286" s="240" t="s">
        <v>683</v>
      </c>
      <c r="Y286" s="240">
        <f>+S286-S284</f>
        <v>0</v>
      </c>
      <c r="Z286" s="240">
        <f>+T286-T284</f>
        <v>0</v>
      </c>
      <c r="AA286" s="240">
        <f>+U286-U284</f>
        <v>0</v>
      </c>
      <c r="AB286" s="241">
        <f>+(Y286^2+Z286^2+AA286^2)^0.5</f>
        <v>0</v>
      </c>
    </row>
    <row r="287" spans="1:28" x14ac:dyDescent="0.3">
      <c r="A287" s="223"/>
      <c r="G287" s="239" t="s">
        <v>684</v>
      </c>
      <c r="H287" s="240"/>
      <c r="I287" s="240"/>
      <c r="J287" s="240"/>
      <c r="K287" s="241"/>
      <c r="R287" s="223"/>
      <c r="X287" s="239" t="s">
        <v>684</v>
      </c>
      <c r="Y287" s="240"/>
      <c r="Z287" s="240"/>
      <c r="AA287" s="240"/>
      <c r="AB287" s="241"/>
    </row>
    <row r="288" spans="1:28" x14ac:dyDescent="0.3">
      <c r="A288" s="242"/>
      <c r="B288" s="243"/>
      <c r="C288" s="243"/>
      <c r="D288" s="243"/>
      <c r="G288" s="239"/>
      <c r="H288" s="243" t="s">
        <v>685</v>
      </c>
      <c r="I288" s="243" t="s">
        <v>686</v>
      </c>
      <c r="J288" s="243" t="s">
        <v>687</v>
      </c>
      <c r="K288" s="241"/>
      <c r="R288" s="242"/>
      <c r="S288" s="243"/>
      <c r="T288" s="243"/>
      <c r="U288" s="243"/>
      <c r="X288" s="239"/>
      <c r="Y288" s="243" t="s">
        <v>685</v>
      </c>
      <c r="Z288" s="243" t="s">
        <v>686</v>
      </c>
      <c r="AA288" s="243" t="s">
        <v>687</v>
      </c>
      <c r="AB288" s="241"/>
    </row>
    <row r="289" spans="1:28" x14ac:dyDescent="0.3">
      <c r="A289" s="244"/>
      <c r="B289" s="247"/>
      <c r="C289" s="247"/>
      <c r="D289" s="247"/>
      <c r="G289" s="239" t="s">
        <v>679</v>
      </c>
      <c r="H289" s="240" t="e">
        <f>+H284/K284</f>
        <v>#DIV/0!</v>
      </c>
      <c r="I289" s="240" t="e">
        <f>+I284/K284</f>
        <v>#DIV/0!</v>
      </c>
      <c r="J289" s="240" t="e">
        <f>+J284/K284</f>
        <v>#DIV/0!</v>
      </c>
      <c r="K289" s="241"/>
      <c r="R289" s="244"/>
      <c r="S289" s="247"/>
      <c r="T289" s="247"/>
      <c r="U289" s="247"/>
      <c r="X289" s="239" t="s">
        <v>679</v>
      </c>
      <c r="Y289" s="240" t="e">
        <f>+Y284/AB284</f>
        <v>#DIV/0!</v>
      </c>
      <c r="Z289" s="240" t="e">
        <f>+Z284/AB284</f>
        <v>#DIV/0!</v>
      </c>
      <c r="AA289" s="240" t="e">
        <f>+AA284/AB284</f>
        <v>#DIV/0!</v>
      </c>
      <c r="AB289" s="241"/>
    </row>
    <row r="290" spans="1:28" x14ac:dyDescent="0.3">
      <c r="A290" s="244"/>
      <c r="B290" s="247"/>
      <c r="C290" s="247"/>
      <c r="D290" s="247"/>
      <c r="G290" s="240" t="s">
        <v>683</v>
      </c>
      <c r="H290" s="240" t="e">
        <f>+H286/K286</f>
        <v>#DIV/0!</v>
      </c>
      <c r="I290" s="240" t="e">
        <f>+I286/K286</f>
        <v>#DIV/0!</v>
      </c>
      <c r="J290" s="240" t="e">
        <f>+J286/K286</f>
        <v>#DIV/0!</v>
      </c>
      <c r="K290" s="241"/>
      <c r="R290" s="244"/>
      <c r="S290" s="247"/>
      <c r="T290" s="247"/>
      <c r="U290" s="247"/>
      <c r="X290" s="240" t="s">
        <v>683</v>
      </c>
      <c r="Y290" s="240" t="e">
        <f>+Y286/AB286</f>
        <v>#DIV/0!</v>
      </c>
      <c r="Z290" s="240" t="e">
        <f>+Z286/AB286</f>
        <v>#DIV/0!</v>
      </c>
      <c r="AA290" s="240" t="e">
        <f>+AA286/AB286</f>
        <v>#DIV/0!</v>
      </c>
      <c r="AB290" s="241"/>
    </row>
    <row r="291" spans="1:28" x14ac:dyDescent="0.3">
      <c r="A291" s="246"/>
      <c r="B291" s="247"/>
      <c r="C291" s="247"/>
      <c r="D291" s="247"/>
      <c r="G291" s="240"/>
      <c r="H291" s="240"/>
      <c r="I291" s="240"/>
      <c r="J291" s="240"/>
      <c r="K291" s="241"/>
      <c r="R291" s="246"/>
      <c r="S291" s="247"/>
      <c r="T291" s="247"/>
      <c r="U291" s="247"/>
      <c r="X291" s="240"/>
      <c r="Y291" s="240"/>
      <c r="Z291" s="240"/>
      <c r="AA291" s="240"/>
      <c r="AB291" s="241"/>
    </row>
    <row r="292" spans="1:28" x14ac:dyDescent="0.3">
      <c r="A292" s="223"/>
      <c r="G292" s="240" t="s">
        <v>688</v>
      </c>
      <c r="H292" s="240" t="e">
        <f>+(K284^2+K286^2-K285^2)/(2*K284*K286)</f>
        <v>#DIV/0!</v>
      </c>
      <c r="I292" s="240"/>
      <c r="J292" s="240"/>
      <c r="K292" s="241"/>
      <c r="R292" s="223"/>
      <c r="X292" s="240" t="s">
        <v>688</v>
      </c>
      <c r="Y292" s="240" t="e">
        <f>+(AB284^2+AB286^2-AB285^2)/(2*AB284*AB286)</f>
        <v>#DIV/0!</v>
      </c>
      <c r="Z292" s="240"/>
      <c r="AA292" s="240"/>
      <c r="AB292" s="241"/>
    </row>
    <row r="293" spans="1:28" x14ac:dyDescent="0.3">
      <c r="A293" s="223"/>
      <c r="G293" s="240" t="s">
        <v>689</v>
      </c>
      <c r="H293" s="240" t="e">
        <f>+H292*K286</f>
        <v>#DIV/0!</v>
      </c>
      <c r="I293" s="240"/>
      <c r="J293" s="240"/>
      <c r="K293" s="241"/>
      <c r="R293" s="223"/>
      <c r="X293" s="240" t="s">
        <v>689</v>
      </c>
      <c r="Y293" s="240" t="e">
        <f>+Y292*AB286</f>
        <v>#DIV/0!</v>
      </c>
      <c r="Z293" s="240"/>
      <c r="AA293" s="240"/>
      <c r="AB293" s="241"/>
    </row>
    <row r="294" spans="1:28" x14ac:dyDescent="0.3">
      <c r="A294" s="223"/>
      <c r="G294" s="240" t="s">
        <v>690</v>
      </c>
      <c r="H294" s="240" t="e">
        <f>+(K286^2-H293^2)^0.5</f>
        <v>#DIV/0!</v>
      </c>
      <c r="I294" s="240" t="e">
        <f>+K286*H300</f>
        <v>#DIV/0!</v>
      </c>
      <c r="J294" s="240"/>
      <c r="K294" s="241"/>
      <c r="R294" s="223"/>
      <c r="X294" s="240" t="s">
        <v>690</v>
      </c>
      <c r="Y294" s="240" t="e">
        <f>+(AB286^2-Y293^2)^0.5</f>
        <v>#DIV/0!</v>
      </c>
      <c r="Z294" s="240" t="e">
        <f>+AB286*Y300</f>
        <v>#DIV/0!</v>
      </c>
      <c r="AA294" s="240"/>
      <c r="AB294" s="241"/>
    </row>
    <row r="295" spans="1:28" x14ac:dyDescent="0.3">
      <c r="A295" s="223"/>
      <c r="G295" s="240" t="s">
        <v>691</v>
      </c>
      <c r="H295" s="240" t="e">
        <f>+B284+H293*H289</f>
        <v>#DIV/0!</v>
      </c>
      <c r="I295" s="240" t="e">
        <f>+C284+H293*I289</f>
        <v>#DIV/0!</v>
      </c>
      <c r="J295" s="240" t="e">
        <f>+D284+H293*J289</f>
        <v>#DIV/0!</v>
      </c>
      <c r="K295" s="241"/>
      <c r="R295" s="223"/>
      <c r="X295" s="240" t="s">
        <v>691</v>
      </c>
      <c r="Y295" s="240" t="e">
        <f>+S284+Y293*Y289</f>
        <v>#DIV/0!</v>
      </c>
      <c r="Z295" s="240" t="e">
        <f>+T284+Y293*Z289</f>
        <v>#DIV/0!</v>
      </c>
      <c r="AA295" s="240" t="e">
        <f>+U284+Y293*AA289</f>
        <v>#DIV/0!</v>
      </c>
      <c r="AB295" s="241"/>
    </row>
    <row r="296" spans="1:28" x14ac:dyDescent="0.3">
      <c r="A296" s="223"/>
      <c r="G296" s="239" t="s">
        <v>684</v>
      </c>
      <c r="H296" s="240"/>
      <c r="I296" s="240"/>
      <c r="J296" s="240"/>
      <c r="K296" s="241"/>
      <c r="R296" s="223"/>
      <c r="X296" s="239" t="s">
        <v>684</v>
      </c>
      <c r="Y296" s="240"/>
      <c r="Z296" s="240"/>
      <c r="AA296" s="240"/>
      <c r="AB296" s="241"/>
    </row>
    <row r="297" spans="1:28" x14ac:dyDescent="0.3">
      <c r="A297" s="223"/>
      <c r="G297" s="248"/>
      <c r="H297" s="243" t="s">
        <v>685</v>
      </c>
      <c r="I297" s="243" t="s">
        <v>686</v>
      </c>
      <c r="J297" s="243" t="s">
        <v>687</v>
      </c>
      <c r="K297" s="241"/>
      <c r="R297" s="223"/>
      <c r="X297" s="248"/>
      <c r="Y297" s="243" t="s">
        <v>685</v>
      </c>
      <c r="Z297" s="243" t="s">
        <v>686</v>
      </c>
      <c r="AA297" s="243" t="s">
        <v>687</v>
      </c>
      <c r="AB297" s="241"/>
    </row>
    <row r="298" spans="1:28" x14ac:dyDescent="0.3">
      <c r="A298" s="223"/>
      <c r="G298" s="240" t="s">
        <v>690</v>
      </c>
      <c r="H298" s="240" t="e">
        <f>+(B286-H295)/H294</f>
        <v>#DIV/0!</v>
      </c>
      <c r="I298" s="240" t="e">
        <f>+(C286-I295)/H294</f>
        <v>#DIV/0!</v>
      </c>
      <c r="J298" s="240" t="e">
        <f>+(D286-J295)/H294</f>
        <v>#DIV/0!</v>
      </c>
      <c r="K298" s="241"/>
      <c r="R298" s="223"/>
      <c r="X298" s="240" t="s">
        <v>690</v>
      </c>
      <c r="Y298" s="240" t="e">
        <f>+(S286-Y295)/Y294</f>
        <v>#DIV/0!</v>
      </c>
      <c r="Z298" s="240" t="e">
        <f>+(T286-Z295)/Y294</f>
        <v>#DIV/0!</v>
      </c>
      <c r="AA298" s="240" t="e">
        <f>+(U286-AA295)/Y294</f>
        <v>#DIV/0!</v>
      </c>
      <c r="AB298" s="241"/>
    </row>
    <row r="299" spans="1:28" x14ac:dyDescent="0.3">
      <c r="A299" s="223"/>
      <c r="G299" s="240"/>
      <c r="H299" s="240"/>
      <c r="I299" s="240"/>
      <c r="J299" s="240"/>
      <c r="K299" s="241"/>
      <c r="R299" s="223"/>
      <c r="X299" s="240"/>
      <c r="Y299" s="240"/>
      <c r="Z299" s="240"/>
      <c r="AA299" s="240"/>
      <c r="AB299" s="241"/>
    </row>
    <row r="300" spans="1:28" x14ac:dyDescent="0.3">
      <c r="A300" s="223"/>
      <c r="G300" s="240" t="s">
        <v>692</v>
      </c>
      <c r="H300" s="240" t="e">
        <f>+(1-H292^2)^0.5</f>
        <v>#DIV/0!</v>
      </c>
      <c r="I300" s="240"/>
      <c r="J300" s="240"/>
      <c r="K300" s="241"/>
      <c r="R300" s="223"/>
      <c r="X300" s="240" t="s">
        <v>692</v>
      </c>
      <c r="Y300" s="240" t="e">
        <f>+(1-Y292^2)^0.5</f>
        <v>#DIV/0!</v>
      </c>
      <c r="Z300" s="240"/>
      <c r="AA300" s="240"/>
      <c r="AB300" s="241"/>
    </row>
    <row r="301" spans="1:28" x14ac:dyDescent="0.3">
      <c r="A301" s="223"/>
      <c r="F301" s="166" t="s">
        <v>643</v>
      </c>
      <c r="G301" s="240" t="s">
        <v>693</v>
      </c>
      <c r="H301" s="249" t="e">
        <f>+K285/(2*H300)</f>
        <v>#DIV/0!</v>
      </c>
      <c r="I301" s="240"/>
      <c r="J301" s="240"/>
      <c r="K301" s="241"/>
      <c r="R301" s="223"/>
      <c r="W301" s="166" t="s">
        <v>643</v>
      </c>
      <c r="X301" s="240" t="s">
        <v>693</v>
      </c>
      <c r="Y301" s="249" t="e">
        <f>+AB285/(2*Y300)</f>
        <v>#DIV/0!</v>
      </c>
      <c r="Z301" s="240"/>
      <c r="AA301" s="240"/>
      <c r="AB301" s="241"/>
    </row>
    <row r="302" spans="1:28" x14ac:dyDescent="0.3">
      <c r="A302" s="223"/>
      <c r="F302" s="250" t="e">
        <f>IF((ABS(K306)+ABS(K308)+ABS(K309))&gt;0.000000001,TRUE,FALSE)</f>
        <v>#DIV/0!</v>
      </c>
      <c r="G302" s="240"/>
      <c r="H302" s="240"/>
      <c r="I302" s="240"/>
      <c r="J302" s="240"/>
      <c r="K302" s="241"/>
      <c r="R302" s="223"/>
      <c r="W302" s="250" t="e">
        <f>IF((ABS(AB306)+ABS(AB308)+ABS(AB309))&gt;0.000000001,TRUE,FALSE)</f>
        <v>#DIV/0!</v>
      </c>
      <c r="X302" s="240"/>
      <c r="Y302" s="240"/>
      <c r="Z302" s="240"/>
      <c r="AA302" s="240"/>
      <c r="AB302" s="241"/>
    </row>
    <row r="303" spans="1:28" x14ac:dyDescent="0.3">
      <c r="A303" s="223"/>
      <c r="F303" s="166" t="s">
        <v>637</v>
      </c>
      <c r="G303" s="240" t="s">
        <v>694</v>
      </c>
      <c r="H303" s="240">
        <f>+K284/2</f>
        <v>0</v>
      </c>
      <c r="I303" s="240" t="e">
        <f>+(H301^2-H303^2)^0.5</f>
        <v>#DIV/0!</v>
      </c>
      <c r="J303" s="240">
        <v>0</v>
      </c>
      <c r="K303" s="241"/>
      <c r="R303" s="223"/>
      <c r="W303" s="166" t="s">
        <v>637</v>
      </c>
      <c r="X303" s="240" t="s">
        <v>694</v>
      </c>
      <c r="Y303" s="240">
        <f>+AB284/2</f>
        <v>0</v>
      </c>
      <c r="Z303" s="240" t="e">
        <f>+(Y301^2-Y303^2)^0.5</f>
        <v>#DIV/0!</v>
      </c>
      <c r="AA303" s="240">
        <v>0</v>
      </c>
      <c r="AB303" s="241"/>
    </row>
    <row r="304" spans="1:28" x14ac:dyDescent="0.3">
      <c r="A304" s="223"/>
      <c r="F304" s="166" t="e">
        <f>IF(K305&gt;0.000000001,TRUE,FALSE)</f>
        <v>#DIV/0!</v>
      </c>
      <c r="G304" s="240" t="s">
        <v>695</v>
      </c>
      <c r="H304" s="251" t="e">
        <f>+B284+H303*H289+I303*H298</f>
        <v>#DIV/0!</v>
      </c>
      <c r="I304" s="251" t="e">
        <f>+C284+H303*I289+I303*I298</f>
        <v>#DIV/0!</v>
      </c>
      <c r="J304" s="251" t="e">
        <f>+D284+H303*J289+I303*J298</f>
        <v>#DIV/0!</v>
      </c>
      <c r="K304" s="241"/>
      <c r="R304" s="223"/>
      <c r="W304" s="166" t="e">
        <f>IF(AB305&gt;0.000000001,TRUE,FALSE)</f>
        <v>#DIV/0!</v>
      </c>
      <c r="X304" s="240" t="s">
        <v>695</v>
      </c>
      <c r="Y304" s="251" t="e">
        <f>+S284+Y303*Y289+Z303*Y298</f>
        <v>#DIV/0!</v>
      </c>
      <c r="Z304" s="251" t="e">
        <f>+T284+Y303*Z289+Z303*Z298</f>
        <v>#DIV/0!</v>
      </c>
      <c r="AA304" s="251" t="e">
        <f>+U284+Y303*AA289+Z303*AA298</f>
        <v>#DIV/0!</v>
      </c>
      <c r="AB304" s="241"/>
    </row>
    <row r="305" spans="1:28" ht="16.2" x14ac:dyDescent="0.3">
      <c r="A305" s="223"/>
      <c r="B305" s="166" t="s">
        <v>650</v>
      </c>
      <c r="C305" s="166" t="s">
        <v>651</v>
      </c>
      <c r="D305" s="166" t="s">
        <v>652</v>
      </c>
      <c r="E305" s="166" t="s">
        <v>653</v>
      </c>
      <c r="F305" s="166" t="s">
        <v>654</v>
      </c>
      <c r="G305" s="166" t="s">
        <v>655</v>
      </c>
      <c r="H305" s="166" t="s">
        <v>656</v>
      </c>
      <c r="I305" s="166" t="s">
        <v>657</v>
      </c>
      <c r="J305" s="166" t="s">
        <v>669</v>
      </c>
      <c r="K305" s="231" t="e">
        <f>MAX(K306:K310)</f>
        <v>#DIV/0!</v>
      </c>
      <c r="R305" s="223"/>
      <c r="S305" s="166" t="s">
        <v>650</v>
      </c>
      <c r="T305" s="166" t="s">
        <v>651</v>
      </c>
      <c r="U305" s="166" t="s">
        <v>652</v>
      </c>
      <c r="V305" s="166" t="s">
        <v>653</v>
      </c>
      <c r="W305" s="166" t="s">
        <v>654</v>
      </c>
      <c r="X305" s="166" t="s">
        <v>655</v>
      </c>
      <c r="Y305" s="166" t="s">
        <v>656</v>
      </c>
      <c r="Z305" s="166" t="s">
        <v>657</v>
      </c>
      <c r="AA305" s="166" t="s">
        <v>669</v>
      </c>
      <c r="AB305" s="231" t="e">
        <f>MAX(AB306:AB310)</f>
        <v>#DIV/0!</v>
      </c>
    </row>
    <row r="306" spans="1:28" x14ac:dyDescent="0.3">
      <c r="A306" s="223">
        <v>1</v>
      </c>
      <c r="B306" s="166" t="e">
        <f>$C$53-H304</f>
        <v>#DIV/0!</v>
      </c>
      <c r="C306" s="166" t="e">
        <f>$D$53-I304</f>
        <v>#DIV/0!</v>
      </c>
      <c r="D306" s="166" t="e">
        <f>$E$53-J304</f>
        <v>#DIV/0!</v>
      </c>
      <c r="E306" s="192" t="e">
        <f>POWER(B306,2)</f>
        <v>#DIV/0!</v>
      </c>
      <c r="F306" s="192" t="e">
        <f>POWER(C306,2)</f>
        <v>#DIV/0!</v>
      </c>
      <c r="G306" s="192" t="e">
        <f>POWER(D306,2)</f>
        <v>#DIV/0!</v>
      </c>
      <c r="H306" s="192" t="e">
        <f>E306+F306+G306</f>
        <v>#DIV/0!</v>
      </c>
      <c r="I306" s="252" t="e">
        <f>SQRT(H306)</f>
        <v>#DIV/0!</v>
      </c>
      <c r="J306" s="192" t="e">
        <f>H301</f>
        <v>#DIV/0!</v>
      </c>
      <c r="K306" s="231" t="e">
        <f>I306-J306</f>
        <v>#DIV/0!</v>
      </c>
      <c r="R306" s="223">
        <v>1</v>
      </c>
      <c r="S306" s="192" t="e">
        <f>$T$53-Y304</f>
        <v>#DIV/0!</v>
      </c>
      <c r="T306" s="192" t="e">
        <f>$U$53-Z304</f>
        <v>#DIV/0!</v>
      </c>
      <c r="U306" s="192" t="e">
        <f>$V$53-AA304</f>
        <v>#DIV/0!</v>
      </c>
      <c r="V306" s="192" t="e">
        <f>POWER(S306,2)</f>
        <v>#DIV/0!</v>
      </c>
      <c r="W306" s="192" t="e">
        <f>POWER(T306,2)</f>
        <v>#DIV/0!</v>
      </c>
      <c r="X306" s="192" t="e">
        <f>POWER(U306,2)</f>
        <v>#DIV/0!</v>
      </c>
      <c r="Y306" s="192" t="e">
        <f>V306+W306+X306</f>
        <v>#DIV/0!</v>
      </c>
      <c r="Z306" s="252" t="e">
        <f>SQRT(Y306)</f>
        <v>#DIV/0!</v>
      </c>
      <c r="AA306" s="192" t="e">
        <f>Y301</f>
        <v>#DIV/0!</v>
      </c>
      <c r="AB306" s="231" t="e">
        <f>Z306-AA306</f>
        <v>#DIV/0!</v>
      </c>
    </row>
    <row r="307" spans="1:28" x14ac:dyDescent="0.3">
      <c r="A307" s="223">
        <v>2</v>
      </c>
      <c r="B307" s="192" t="e">
        <f>$C$54-H304</f>
        <v>#DIV/0!</v>
      </c>
      <c r="C307" s="192" t="e">
        <f>$D$54-I304</f>
        <v>#DIV/0!</v>
      </c>
      <c r="D307" s="192" t="e">
        <f>$E$54-J304</f>
        <v>#DIV/0!</v>
      </c>
      <c r="E307" s="192" t="e">
        <f t="shared" ref="E307:G310" si="129">POWER(B307,2)</f>
        <v>#DIV/0!</v>
      </c>
      <c r="F307" s="192" t="e">
        <f t="shared" si="129"/>
        <v>#DIV/0!</v>
      </c>
      <c r="G307" s="192" t="e">
        <f t="shared" si="129"/>
        <v>#DIV/0!</v>
      </c>
      <c r="H307" s="192" t="e">
        <f t="shared" ref="H307:H310" si="130">E307+F307+G307</f>
        <v>#DIV/0!</v>
      </c>
      <c r="I307" s="192" t="e">
        <f t="shared" ref="I307:I310" si="131">SQRT(H307)</f>
        <v>#DIV/0!</v>
      </c>
      <c r="J307" s="192" t="e">
        <f>J306</f>
        <v>#DIV/0!</v>
      </c>
      <c r="K307" s="231" t="e">
        <f t="shared" ref="K307:K310" si="132">I307-J307</f>
        <v>#DIV/0!</v>
      </c>
      <c r="R307" s="223">
        <v>2</v>
      </c>
      <c r="S307" s="192" t="e">
        <f>$T$54-Y304</f>
        <v>#DIV/0!</v>
      </c>
      <c r="T307" s="192" t="e">
        <f>$U$54-Z304</f>
        <v>#DIV/0!</v>
      </c>
      <c r="U307" s="192" t="e">
        <f>$V$54-AA304</f>
        <v>#DIV/0!</v>
      </c>
      <c r="V307" s="192" t="e">
        <f t="shared" ref="V307:X310" si="133">POWER(S307,2)</f>
        <v>#DIV/0!</v>
      </c>
      <c r="W307" s="192" t="e">
        <f t="shared" si="133"/>
        <v>#DIV/0!</v>
      </c>
      <c r="X307" s="192" t="e">
        <f t="shared" si="133"/>
        <v>#DIV/0!</v>
      </c>
      <c r="Y307" s="192" t="e">
        <f t="shared" ref="Y307:Y310" si="134">V307+W307+X307</f>
        <v>#DIV/0!</v>
      </c>
      <c r="Z307" s="192" t="e">
        <f t="shared" ref="Z307:Z310" si="135">SQRT(Y307)</f>
        <v>#DIV/0!</v>
      </c>
      <c r="AA307" s="192" t="e">
        <f>AA306</f>
        <v>#DIV/0!</v>
      </c>
      <c r="AB307" s="231" t="e">
        <f t="shared" ref="AB307:AB310" si="136">Z307-AA307</f>
        <v>#DIV/0!</v>
      </c>
    </row>
    <row r="308" spans="1:28" x14ac:dyDescent="0.3">
      <c r="A308" s="223">
        <v>3</v>
      </c>
      <c r="B308" s="192" t="e">
        <f>$C$55-H304</f>
        <v>#DIV/0!</v>
      </c>
      <c r="C308" s="192" t="e">
        <f>$D$55-I304</f>
        <v>#DIV/0!</v>
      </c>
      <c r="D308" s="192" t="e">
        <f>$E$55-J304</f>
        <v>#DIV/0!</v>
      </c>
      <c r="E308" s="192" t="e">
        <f t="shared" si="129"/>
        <v>#DIV/0!</v>
      </c>
      <c r="F308" s="192" t="e">
        <f t="shared" si="129"/>
        <v>#DIV/0!</v>
      </c>
      <c r="G308" s="192" t="e">
        <f t="shared" si="129"/>
        <v>#DIV/0!</v>
      </c>
      <c r="H308" s="192" t="e">
        <f t="shared" si="130"/>
        <v>#DIV/0!</v>
      </c>
      <c r="I308" s="252" t="e">
        <f t="shared" si="131"/>
        <v>#DIV/0!</v>
      </c>
      <c r="J308" s="192" t="e">
        <f t="shared" ref="J308:J310" si="137">J307</f>
        <v>#DIV/0!</v>
      </c>
      <c r="K308" s="231" t="e">
        <f t="shared" si="132"/>
        <v>#DIV/0!</v>
      </c>
      <c r="R308" s="223">
        <v>3</v>
      </c>
      <c r="S308" s="192" t="e">
        <f>$T$55-Y304</f>
        <v>#DIV/0!</v>
      </c>
      <c r="T308" s="192" t="e">
        <f>$U$55-Z304</f>
        <v>#DIV/0!</v>
      </c>
      <c r="U308" s="192" t="e">
        <f>$V$55-AA304</f>
        <v>#DIV/0!</v>
      </c>
      <c r="V308" s="192" t="e">
        <f t="shared" si="133"/>
        <v>#DIV/0!</v>
      </c>
      <c r="W308" s="192" t="e">
        <f t="shared" si="133"/>
        <v>#DIV/0!</v>
      </c>
      <c r="X308" s="192" t="e">
        <f t="shared" si="133"/>
        <v>#DIV/0!</v>
      </c>
      <c r="Y308" s="192" t="e">
        <f t="shared" si="134"/>
        <v>#DIV/0!</v>
      </c>
      <c r="Z308" s="252" t="e">
        <f t="shared" si="135"/>
        <v>#DIV/0!</v>
      </c>
      <c r="AA308" s="192" t="e">
        <f t="shared" ref="AA308:AA310" si="138">AA307</f>
        <v>#DIV/0!</v>
      </c>
      <c r="AB308" s="231" t="e">
        <f t="shared" si="136"/>
        <v>#DIV/0!</v>
      </c>
    </row>
    <row r="309" spans="1:28" x14ac:dyDescent="0.3">
      <c r="A309" s="223">
        <v>4</v>
      </c>
      <c r="B309" s="192" t="e">
        <f>$C$56-H304</f>
        <v>#DIV/0!</v>
      </c>
      <c r="C309" s="192" t="e">
        <f>$D$56-I304</f>
        <v>#DIV/0!</v>
      </c>
      <c r="D309" s="192" t="e">
        <f>$E$56-J304</f>
        <v>#DIV/0!</v>
      </c>
      <c r="E309" s="192" t="e">
        <f t="shared" si="129"/>
        <v>#DIV/0!</v>
      </c>
      <c r="F309" s="192" t="e">
        <f t="shared" si="129"/>
        <v>#DIV/0!</v>
      </c>
      <c r="G309" s="192" t="e">
        <f t="shared" si="129"/>
        <v>#DIV/0!</v>
      </c>
      <c r="H309" s="192" t="e">
        <f t="shared" si="130"/>
        <v>#DIV/0!</v>
      </c>
      <c r="I309" s="252" t="e">
        <f t="shared" si="131"/>
        <v>#DIV/0!</v>
      </c>
      <c r="J309" s="192" t="e">
        <f t="shared" si="137"/>
        <v>#DIV/0!</v>
      </c>
      <c r="K309" s="231" t="e">
        <f t="shared" si="132"/>
        <v>#DIV/0!</v>
      </c>
      <c r="R309" s="223">
        <v>4</v>
      </c>
      <c r="S309" s="192" t="e">
        <f>$T$56-Y304</f>
        <v>#DIV/0!</v>
      </c>
      <c r="T309" s="192" t="e">
        <f>$U$56-Z304</f>
        <v>#DIV/0!</v>
      </c>
      <c r="U309" s="192" t="e">
        <f>$V$56-AA304</f>
        <v>#DIV/0!</v>
      </c>
      <c r="V309" s="192" t="e">
        <f t="shared" si="133"/>
        <v>#DIV/0!</v>
      </c>
      <c r="W309" s="192" t="e">
        <f t="shared" si="133"/>
        <v>#DIV/0!</v>
      </c>
      <c r="X309" s="192" t="e">
        <f t="shared" si="133"/>
        <v>#DIV/0!</v>
      </c>
      <c r="Y309" s="192" t="e">
        <f t="shared" si="134"/>
        <v>#DIV/0!</v>
      </c>
      <c r="Z309" s="252" t="e">
        <f t="shared" si="135"/>
        <v>#DIV/0!</v>
      </c>
      <c r="AA309" s="192" t="e">
        <f t="shared" si="138"/>
        <v>#DIV/0!</v>
      </c>
      <c r="AB309" s="231" t="e">
        <f t="shared" si="136"/>
        <v>#DIV/0!</v>
      </c>
    </row>
    <row r="310" spans="1:28" x14ac:dyDescent="0.3">
      <c r="A310" s="227">
        <v>5</v>
      </c>
      <c r="B310" s="216" t="e">
        <f>$C$57-H304</f>
        <v>#DIV/0!</v>
      </c>
      <c r="C310" s="216" t="e">
        <f>$D$57-I304</f>
        <v>#DIV/0!</v>
      </c>
      <c r="D310" s="216" t="e">
        <f>$E$57-J304</f>
        <v>#DIV/0!</v>
      </c>
      <c r="E310" s="216" t="e">
        <f t="shared" si="129"/>
        <v>#DIV/0!</v>
      </c>
      <c r="F310" s="216" t="e">
        <f t="shared" si="129"/>
        <v>#DIV/0!</v>
      </c>
      <c r="G310" s="216" t="e">
        <f t="shared" si="129"/>
        <v>#DIV/0!</v>
      </c>
      <c r="H310" s="216" t="e">
        <f t="shared" si="130"/>
        <v>#DIV/0!</v>
      </c>
      <c r="I310" s="216" t="e">
        <f t="shared" si="131"/>
        <v>#DIV/0!</v>
      </c>
      <c r="J310" s="216" t="e">
        <f t="shared" si="137"/>
        <v>#DIV/0!</v>
      </c>
      <c r="K310" s="253" t="e">
        <f t="shared" si="132"/>
        <v>#DIV/0!</v>
      </c>
      <c r="R310" s="227">
        <v>5</v>
      </c>
      <c r="S310" s="216" t="e">
        <f>$T$57-Y304</f>
        <v>#DIV/0!</v>
      </c>
      <c r="T310" s="216" t="e">
        <f>$U$57-Z304</f>
        <v>#DIV/0!</v>
      </c>
      <c r="U310" s="216" t="e">
        <f>$V$57-AA304</f>
        <v>#DIV/0!</v>
      </c>
      <c r="V310" s="216" t="e">
        <f t="shared" si="133"/>
        <v>#DIV/0!</v>
      </c>
      <c r="W310" s="216" t="e">
        <f t="shared" si="133"/>
        <v>#DIV/0!</v>
      </c>
      <c r="X310" s="216" t="e">
        <f t="shared" si="133"/>
        <v>#DIV/0!</v>
      </c>
      <c r="Y310" s="216" t="e">
        <f t="shared" si="134"/>
        <v>#DIV/0!</v>
      </c>
      <c r="Z310" s="216" t="e">
        <f t="shared" si="135"/>
        <v>#DIV/0!</v>
      </c>
      <c r="AA310" s="216" t="e">
        <f t="shared" si="138"/>
        <v>#DIV/0!</v>
      </c>
      <c r="AB310" s="253" t="e">
        <f t="shared" si="136"/>
        <v>#DIV/0!</v>
      </c>
    </row>
    <row r="311" spans="1:28" x14ac:dyDescent="0.3">
      <c r="A311" s="233" t="s">
        <v>696</v>
      </c>
      <c r="B311" s="234"/>
      <c r="C311" s="234"/>
      <c r="D311" s="234"/>
      <c r="E311" s="186"/>
      <c r="F311" s="186"/>
      <c r="G311" s="235" t="s">
        <v>708</v>
      </c>
      <c r="H311" s="236"/>
      <c r="I311" s="236"/>
      <c r="J311" s="236"/>
      <c r="K311" s="237"/>
      <c r="R311" s="233" t="s">
        <v>696</v>
      </c>
      <c r="S311" s="234"/>
      <c r="T311" s="234"/>
      <c r="U311" s="234"/>
      <c r="V311" s="186"/>
      <c r="W311" s="186"/>
      <c r="X311" s="235" t="s">
        <v>708</v>
      </c>
      <c r="Y311" s="236"/>
      <c r="Z311" s="236"/>
      <c r="AA311" s="236"/>
      <c r="AB311" s="237"/>
    </row>
    <row r="312" spans="1:28" x14ac:dyDescent="0.3">
      <c r="A312" s="238"/>
      <c r="B312" s="239"/>
      <c r="C312" s="239"/>
      <c r="D312" s="239"/>
      <c r="G312" s="240" t="s">
        <v>673</v>
      </c>
      <c r="H312" s="240"/>
      <c r="I312" s="240"/>
      <c r="J312" s="240"/>
      <c r="K312" s="241"/>
      <c r="R312" s="238"/>
      <c r="S312" s="239"/>
      <c r="T312" s="239"/>
      <c r="U312" s="239"/>
      <c r="X312" s="240" t="s">
        <v>673</v>
      </c>
      <c r="Y312" s="240"/>
      <c r="Z312" s="240"/>
      <c r="AA312" s="240"/>
      <c r="AB312" s="241"/>
    </row>
    <row r="313" spans="1:28" x14ac:dyDescent="0.3">
      <c r="A313" s="242"/>
      <c r="B313" s="243" t="s">
        <v>513</v>
      </c>
      <c r="C313" s="243" t="s">
        <v>514</v>
      </c>
      <c r="D313" s="243" t="s">
        <v>515</v>
      </c>
      <c r="G313" s="240"/>
      <c r="H313" s="240" t="s">
        <v>674</v>
      </c>
      <c r="I313" s="240" t="s">
        <v>675</v>
      </c>
      <c r="J313" s="240" t="s">
        <v>676</v>
      </c>
      <c r="K313" s="241" t="s">
        <v>677</v>
      </c>
      <c r="R313" s="242"/>
      <c r="S313" s="243" t="s">
        <v>513</v>
      </c>
      <c r="T313" s="243" t="s">
        <v>514</v>
      </c>
      <c r="U313" s="243" t="s">
        <v>515</v>
      </c>
      <c r="X313" s="240"/>
      <c r="Y313" s="240" t="s">
        <v>674</v>
      </c>
      <c r="Z313" s="240" t="s">
        <v>675</v>
      </c>
      <c r="AA313" s="240" t="s">
        <v>676</v>
      </c>
      <c r="AB313" s="241" t="s">
        <v>677</v>
      </c>
    </row>
    <row r="314" spans="1:28" x14ac:dyDescent="0.3">
      <c r="A314" s="244" t="str">
        <f>A284</f>
        <v>Point 1</v>
      </c>
      <c r="B314" s="245">
        <f>B284</f>
        <v>0</v>
      </c>
      <c r="C314" s="245">
        <f t="shared" ref="C314:D314" si="139">C284</f>
        <v>0</v>
      </c>
      <c r="D314" s="245">
        <f t="shared" si="139"/>
        <v>0</v>
      </c>
      <c r="G314" s="240" t="s">
        <v>679</v>
      </c>
      <c r="H314" s="240">
        <f t="shared" ref="H314:J315" si="140">+B315-B314</f>
        <v>0</v>
      </c>
      <c r="I314" s="240">
        <f t="shared" si="140"/>
        <v>0</v>
      </c>
      <c r="J314" s="240">
        <f t="shared" si="140"/>
        <v>0</v>
      </c>
      <c r="K314" s="241">
        <f>+(H314^2+I314^2+J314^2)^0.5</f>
        <v>0</v>
      </c>
      <c r="R314" s="244" t="str">
        <f>R284</f>
        <v>Point 1</v>
      </c>
      <c r="S314" s="245">
        <f>S284</f>
        <v>0</v>
      </c>
      <c r="T314" s="245">
        <f t="shared" ref="T314:U314" si="141">T284</f>
        <v>0</v>
      </c>
      <c r="U314" s="245">
        <f t="shared" si="141"/>
        <v>0</v>
      </c>
      <c r="X314" s="240" t="s">
        <v>679</v>
      </c>
      <c r="Y314" s="240">
        <f t="shared" ref="Y314:AA315" si="142">+S315-S314</f>
        <v>0</v>
      </c>
      <c r="Z314" s="240">
        <f t="shared" si="142"/>
        <v>0</v>
      </c>
      <c r="AA314" s="240">
        <f t="shared" si="142"/>
        <v>0</v>
      </c>
      <c r="AB314" s="241">
        <f>+(Y314^2+Z314^2+AA314^2)^0.5</f>
        <v>0</v>
      </c>
    </row>
    <row r="315" spans="1:28" x14ac:dyDescent="0.3">
      <c r="A315" s="244" t="str">
        <f>A286</f>
        <v>Point 4</v>
      </c>
      <c r="B315" s="245">
        <f>B286</f>
        <v>0</v>
      </c>
      <c r="C315" s="245">
        <f t="shared" ref="C315:D315" si="143">C286</f>
        <v>0</v>
      </c>
      <c r="D315" s="245">
        <f t="shared" si="143"/>
        <v>0</v>
      </c>
      <c r="G315" s="240" t="s">
        <v>681</v>
      </c>
      <c r="H315" s="240">
        <f t="shared" si="140"/>
        <v>0</v>
      </c>
      <c r="I315" s="240">
        <f t="shared" si="140"/>
        <v>0</v>
      </c>
      <c r="J315" s="240">
        <f t="shared" si="140"/>
        <v>0</v>
      </c>
      <c r="K315" s="241">
        <f>+(H315^2+I315^2+J315^2)^0.5</f>
        <v>0</v>
      </c>
      <c r="R315" s="244" t="str">
        <f>R286</f>
        <v>Point 4</v>
      </c>
      <c r="S315" s="245">
        <f>S286</f>
        <v>0</v>
      </c>
      <c r="T315" s="245">
        <f t="shared" ref="T315:U315" si="144">T286</f>
        <v>0</v>
      </c>
      <c r="U315" s="245">
        <f t="shared" si="144"/>
        <v>0</v>
      </c>
      <c r="X315" s="240" t="s">
        <v>681</v>
      </c>
      <c r="Y315" s="240">
        <f t="shared" si="142"/>
        <v>0</v>
      </c>
      <c r="Z315" s="240">
        <f t="shared" si="142"/>
        <v>0</v>
      </c>
      <c r="AA315" s="240">
        <f t="shared" si="142"/>
        <v>0</v>
      </c>
      <c r="AB315" s="241">
        <f>+(Y315^2+Z315^2+AA315^2)^0.5</f>
        <v>0</v>
      </c>
    </row>
    <row r="316" spans="1:28" x14ac:dyDescent="0.3">
      <c r="A316" s="244" t="str">
        <f>A285</f>
        <v>Point 3</v>
      </c>
      <c r="B316" s="245">
        <f>B285</f>
        <v>0</v>
      </c>
      <c r="C316" s="245">
        <f t="shared" ref="C316:D316" si="145">C285</f>
        <v>0</v>
      </c>
      <c r="D316" s="245">
        <f t="shared" si="145"/>
        <v>0</v>
      </c>
      <c r="G316" s="240" t="s">
        <v>683</v>
      </c>
      <c r="H316" s="240">
        <f>+B316-B314</f>
        <v>0</v>
      </c>
      <c r="I316" s="240">
        <f>+C316-C314</f>
        <v>0</v>
      </c>
      <c r="J316" s="240">
        <f>+D316-D314</f>
        <v>0</v>
      </c>
      <c r="K316" s="241">
        <f>+(H316^2+I316^2+J316^2)^0.5</f>
        <v>0</v>
      </c>
      <c r="R316" s="244" t="str">
        <f>R285</f>
        <v>Point 3</v>
      </c>
      <c r="S316" s="245">
        <f>S285</f>
        <v>0</v>
      </c>
      <c r="T316" s="245">
        <f t="shared" ref="T316:U316" si="146">T285</f>
        <v>0</v>
      </c>
      <c r="U316" s="245">
        <f t="shared" si="146"/>
        <v>0</v>
      </c>
      <c r="X316" s="240" t="s">
        <v>683</v>
      </c>
      <c r="Y316" s="240">
        <f>+S316-S314</f>
        <v>0</v>
      </c>
      <c r="Z316" s="240">
        <f>+T316-T314</f>
        <v>0</v>
      </c>
      <c r="AA316" s="240">
        <f>+U316-U314</f>
        <v>0</v>
      </c>
      <c r="AB316" s="241">
        <f>+(Y316^2+Z316^2+AA316^2)^0.5</f>
        <v>0</v>
      </c>
    </row>
    <row r="317" spans="1:28" x14ac:dyDescent="0.3">
      <c r="A317" s="223"/>
      <c r="G317" s="239" t="s">
        <v>684</v>
      </c>
      <c r="H317" s="240"/>
      <c r="I317" s="240"/>
      <c r="J317" s="240"/>
      <c r="K317" s="241"/>
      <c r="R317" s="223"/>
      <c r="X317" s="239" t="s">
        <v>684</v>
      </c>
      <c r="Y317" s="240"/>
      <c r="Z317" s="240"/>
      <c r="AA317" s="240"/>
      <c r="AB317" s="241"/>
    </row>
    <row r="318" spans="1:28" x14ac:dyDescent="0.3">
      <c r="A318" s="242"/>
      <c r="B318" s="243"/>
      <c r="C318" s="243"/>
      <c r="D318" s="243"/>
      <c r="G318" s="239"/>
      <c r="H318" s="243" t="s">
        <v>685</v>
      </c>
      <c r="I318" s="243" t="s">
        <v>686</v>
      </c>
      <c r="J318" s="243" t="s">
        <v>687</v>
      </c>
      <c r="K318" s="241"/>
      <c r="R318" s="242"/>
      <c r="S318" s="243"/>
      <c r="T318" s="243"/>
      <c r="U318" s="243"/>
      <c r="X318" s="239"/>
      <c r="Y318" s="243" t="s">
        <v>685</v>
      </c>
      <c r="Z318" s="243" t="s">
        <v>686</v>
      </c>
      <c r="AA318" s="243" t="s">
        <v>687</v>
      </c>
      <c r="AB318" s="241"/>
    </row>
    <row r="319" spans="1:28" x14ac:dyDescent="0.3">
      <c r="A319" s="244"/>
      <c r="B319" s="247"/>
      <c r="C319" s="247"/>
      <c r="D319" s="247"/>
      <c r="G319" s="239" t="s">
        <v>679</v>
      </c>
      <c r="H319" s="240" t="e">
        <f>+H314/K314</f>
        <v>#DIV/0!</v>
      </c>
      <c r="I319" s="240" t="e">
        <f>+I314/K314</f>
        <v>#DIV/0!</v>
      </c>
      <c r="J319" s="240" t="e">
        <f>+J314/K314</f>
        <v>#DIV/0!</v>
      </c>
      <c r="K319" s="241"/>
      <c r="R319" s="244"/>
      <c r="S319" s="247"/>
      <c r="T319" s="247"/>
      <c r="U319" s="247"/>
      <c r="X319" s="239" t="s">
        <v>679</v>
      </c>
      <c r="Y319" s="240" t="e">
        <f>+Y314/AB314</f>
        <v>#DIV/0!</v>
      </c>
      <c r="Z319" s="240" t="e">
        <f>+Z314/AB314</f>
        <v>#DIV/0!</v>
      </c>
      <c r="AA319" s="240" t="e">
        <f>+AA314/AB314</f>
        <v>#DIV/0!</v>
      </c>
      <c r="AB319" s="241"/>
    </row>
    <row r="320" spans="1:28" x14ac:dyDescent="0.3">
      <c r="A320" s="244"/>
      <c r="B320" s="247"/>
      <c r="C320" s="247"/>
      <c r="D320" s="247"/>
      <c r="G320" s="240" t="s">
        <v>683</v>
      </c>
      <c r="H320" s="240" t="e">
        <f>+H316/K316</f>
        <v>#DIV/0!</v>
      </c>
      <c r="I320" s="240" t="e">
        <f>+I316/K316</f>
        <v>#DIV/0!</v>
      </c>
      <c r="J320" s="240" t="e">
        <f>+J316/K316</f>
        <v>#DIV/0!</v>
      </c>
      <c r="K320" s="241"/>
      <c r="R320" s="244"/>
      <c r="S320" s="247"/>
      <c r="T320" s="247"/>
      <c r="U320" s="247"/>
      <c r="X320" s="240" t="s">
        <v>683</v>
      </c>
      <c r="Y320" s="240" t="e">
        <f>+Y316/AB316</f>
        <v>#DIV/0!</v>
      </c>
      <c r="Z320" s="240" t="e">
        <f>+Z316/AB316</f>
        <v>#DIV/0!</v>
      </c>
      <c r="AA320" s="240" t="e">
        <f>+AA316/AB316</f>
        <v>#DIV/0!</v>
      </c>
      <c r="AB320" s="241"/>
    </row>
    <row r="321" spans="1:28" x14ac:dyDescent="0.3">
      <c r="A321" s="246"/>
      <c r="B321" s="247"/>
      <c r="C321" s="247"/>
      <c r="D321" s="247"/>
      <c r="G321" s="240"/>
      <c r="H321" s="240"/>
      <c r="I321" s="240"/>
      <c r="J321" s="240"/>
      <c r="K321" s="241"/>
      <c r="R321" s="246"/>
      <c r="S321" s="247"/>
      <c r="T321" s="247"/>
      <c r="U321" s="247"/>
      <c r="X321" s="240"/>
      <c r="Y321" s="240"/>
      <c r="Z321" s="240"/>
      <c r="AA321" s="240"/>
      <c r="AB321" s="241"/>
    </row>
    <row r="322" spans="1:28" x14ac:dyDescent="0.3">
      <c r="A322" s="223"/>
      <c r="G322" s="240" t="s">
        <v>688</v>
      </c>
      <c r="H322" s="240" t="e">
        <f>+(K314^2+K316^2-K315^2)/(2*K314*K316)</f>
        <v>#DIV/0!</v>
      </c>
      <c r="I322" s="240"/>
      <c r="J322" s="240"/>
      <c r="K322" s="241"/>
      <c r="R322" s="223"/>
      <c r="X322" s="240" t="s">
        <v>688</v>
      </c>
      <c r="Y322" s="240" t="e">
        <f>+(AB314^2+AB316^2-AB315^2)/(2*AB314*AB316)</f>
        <v>#DIV/0!</v>
      </c>
      <c r="Z322" s="240"/>
      <c r="AA322" s="240"/>
      <c r="AB322" s="241"/>
    </row>
    <row r="323" spans="1:28" x14ac:dyDescent="0.3">
      <c r="A323" s="223"/>
      <c r="G323" s="240" t="s">
        <v>689</v>
      </c>
      <c r="H323" s="240" t="e">
        <f>+H322*K316</f>
        <v>#DIV/0!</v>
      </c>
      <c r="I323" s="240"/>
      <c r="J323" s="240"/>
      <c r="K323" s="241"/>
      <c r="R323" s="223"/>
      <c r="X323" s="240" t="s">
        <v>689</v>
      </c>
      <c r="Y323" s="240" t="e">
        <f>+Y322*AB316</f>
        <v>#DIV/0!</v>
      </c>
      <c r="Z323" s="240"/>
      <c r="AA323" s="240"/>
      <c r="AB323" s="241"/>
    </row>
    <row r="324" spans="1:28" x14ac:dyDescent="0.3">
      <c r="A324" s="223"/>
      <c r="G324" s="240" t="s">
        <v>690</v>
      </c>
      <c r="H324" s="240" t="e">
        <f>+(K316^2-H323^2)^0.5</f>
        <v>#DIV/0!</v>
      </c>
      <c r="I324" s="240" t="e">
        <f>+K316*H330</f>
        <v>#DIV/0!</v>
      </c>
      <c r="J324" s="240"/>
      <c r="K324" s="241"/>
      <c r="R324" s="223"/>
      <c r="X324" s="240" t="s">
        <v>690</v>
      </c>
      <c r="Y324" s="240" t="e">
        <f>+(AB316^2-Y323^2)^0.5</f>
        <v>#DIV/0!</v>
      </c>
      <c r="Z324" s="240" t="e">
        <f>+AB316*Y330</f>
        <v>#DIV/0!</v>
      </c>
      <c r="AA324" s="240"/>
      <c r="AB324" s="241"/>
    </row>
    <row r="325" spans="1:28" x14ac:dyDescent="0.3">
      <c r="A325" s="223"/>
      <c r="G325" s="240" t="s">
        <v>691</v>
      </c>
      <c r="H325" s="240" t="e">
        <f>+B314+H323*H319</f>
        <v>#DIV/0!</v>
      </c>
      <c r="I325" s="240" t="e">
        <f>+C314+H323*I319</f>
        <v>#DIV/0!</v>
      </c>
      <c r="J325" s="240" t="e">
        <f>+D314+H323*J319</f>
        <v>#DIV/0!</v>
      </c>
      <c r="K325" s="241"/>
      <c r="R325" s="223"/>
      <c r="X325" s="240" t="s">
        <v>691</v>
      </c>
      <c r="Y325" s="240" t="e">
        <f>+S314+Y323*Y319</f>
        <v>#DIV/0!</v>
      </c>
      <c r="Z325" s="240" t="e">
        <f>+T314+Y323*Z319</f>
        <v>#DIV/0!</v>
      </c>
      <c r="AA325" s="240" t="e">
        <f>+U314+Y323*AA319</f>
        <v>#DIV/0!</v>
      </c>
      <c r="AB325" s="241"/>
    </row>
    <row r="326" spans="1:28" x14ac:dyDescent="0.3">
      <c r="A326" s="223"/>
      <c r="G326" s="239" t="s">
        <v>684</v>
      </c>
      <c r="H326" s="240"/>
      <c r="I326" s="240"/>
      <c r="J326" s="240"/>
      <c r="K326" s="241"/>
      <c r="R326" s="223"/>
      <c r="X326" s="239" t="s">
        <v>684</v>
      </c>
      <c r="Y326" s="240"/>
      <c r="Z326" s="240"/>
      <c r="AA326" s="240"/>
      <c r="AB326" s="241"/>
    </row>
    <row r="327" spans="1:28" x14ac:dyDescent="0.3">
      <c r="A327" s="223"/>
      <c r="G327" s="248"/>
      <c r="H327" s="243" t="s">
        <v>685</v>
      </c>
      <c r="I327" s="243" t="s">
        <v>686</v>
      </c>
      <c r="J327" s="243" t="s">
        <v>687</v>
      </c>
      <c r="K327" s="241"/>
      <c r="R327" s="223"/>
      <c r="X327" s="248"/>
      <c r="Y327" s="243" t="s">
        <v>685</v>
      </c>
      <c r="Z327" s="243" t="s">
        <v>686</v>
      </c>
      <c r="AA327" s="243" t="s">
        <v>687</v>
      </c>
      <c r="AB327" s="241"/>
    </row>
    <row r="328" spans="1:28" x14ac:dyDescent="0.3">
      <c r="A328" s="223"/>
      <c r="G328" s="240" t="s">
        <v>690</v>
      </c>
      <c r="H328" s="240" t="e">
        <f>+(B316-H325)/H324</f>
        <v>#DIV/0!</v>
      </c>
      <c r="I328" s="240" t="e">
        <f>+(C316-I325)/H324</f>
        <v>#DIV/0!</v>
      </c>
      <c r="J328" s="240" t="e">
        <f>+(D316-J325)/H324</f>
        <v>#DIV/0!</v>
      </c>
      <c r="K328" s="241"/>
      <c r="R328" s="223"/>
      <c r="X328" s="240" t="s">
        <v>690</v>
      </c>
      <c r="Y328" s="240" t="e">
        <f>+(S316-Y325)/Y324</f>
        <v>#DIV/0!</v>
      </c>
      <c r="Z328" s="240" t="e">
        <f>+(T316-Z325)/Y324</f>
        <v>#DIV/0!</v>
      </c>
      <c r="AA328" s="240" t="e">
        <f>+(U316-AA325)/Y324</f>
        <v>#DIV/0!</v>
      </c>
      <c r="AB328" s="241"/>
    </row>
    <row r="329" spans="1:28" x14ac:dyDescent="0.3">
      <c r="A329" s="223"/>
      <c r="G329" s="240"/>
      <c r="H329" s="240"/>
      <c r="I329" s="240"/>
      <c r="J329" s="240"/>
      <c r="K329" s="241"/>
      <c r="R329" s="223"/>
      <c r="X329" s="240"/>
      <c r="Y329" s="240"/>
      <c r="Z329" s="240"/>
      <c r="AA329" s="240"/>
      <c r="AB329" s="241"/>
    </row>
    <row r="330" spans="1:28" x14ac:dyDescent="0.3">
      <c r="A330" s="223"/>
      <c r="G330" s="240" t="s">
        <v>692</v>
      </c>
      <c r="H330" s="240" t="e">
        <f>+(1-H322^2)^0.5</f>
        <v>#DIV/0!</v>
      </c>
      <c r="I330" s="240"/>
      <c r="J330" s="240"/>
      <c r="K330" s="241"/>
      <c r="R330" s="223"/>
      <c r="X330" s="240" t="s">
        <v>692</v>
      </c>
      <c r="Y330" s="240" t="e">
        <f>+(1-Y322^2)^0.5</f>
        <v>#DIV/0!</v>
      </c>
      <c r="Z330" s="240"/>
      <c r="AA330" s="240"/>
      <c r="AB330" s="241"/>
    </row>
    <row r="331" spans="1:28" x14ac:dyDescent="0.3">
      <c r="A331" s="223"/>
      <c r="F331" s="166" t="s">
        <v>643</v>
      </c>
      <c r="G331" s="240" t="s">
        <v>693</v>
      </c>
      <c r="H331" s="249" t="e">
        <f>+K315/(2*H330)</f>
        <v>#DIV/0!</v>
      </c>
      <c r="I331" s="240"/>
      <c r="J331" s="240"/>
      <c r="K331" s="241"/>
      <c r="R331" s="223"/>
      <c r="W331" s="166" t="s">
        <v>643</v>
      </c>
      <c r="X331" s="240" t="s">
        <v>693</v>
      </c>
      <c r="Y331" s="249" t="e">
        <f>+AB315/(2*Y330)</f>
        <v>#DIV/0!</v>
      </c>
      <c r="Z331" s="240"/>
      <c r="AA331" s="240"/>
      <c r="AB331" s="241"/>
    </row>
    <row r="332" spans="1:28" x14ac:dyDescent="0.3">
      <c r="A332" s="223"/>
      <c r="F332" s="250" t="e">
        <f>IF((ABS(K336)+ABS(K338)+ABS(K339))&gt;0.000000001,TRUE,FALSE)</f>
        <v>#DIV/0!</v>
      </c>
      <c r="G332" s="240"/>
      <c r="H332" s="240"/>
      <c r="I332" s="240"/>
      <c r="J332" s="240"/>
      <c r="K332" s="241"/>
      <c r="R332" s="223"/>
      <c r="W332" s="250" t="e">
        <f>IF((ABS(AB336)+ABS(AB338)+ABS(AB339))&gt;0.000000001,TRUE,FALSE)</f>
        <v>#DIV/0!</v>
      </c>
      <c r="X332" s="240"/>
      <c r="Y332" s="240"/>
      <c r="Z332" s="240"/>
      <c r="AA332" s="240"/>
      <c r="AB332" s="241"/>
    </row>
    <row r="333" spans="1:28" x14ac:dyDescent="0.3">
      <c r="A333" s="223"/>
      <c r="F333" s="166" t="s">
        <v>637</v>
      </c>
      <c r="G333" s="240" t="s">
        <v>694</v>
      </c>
      <c r="H333" s="240">
        <f>+K314/2</f>
        <v>0</v>
      </c>
      <c r="I333" s="240" t="e">
        <f>+(H331^2-H333^2)^0.5</f>
        <v>#DIV/0!</v>
      </c>
      <c r="J333" s="240">
        <v>0</v>
      </c>
      <c r="K333" s="241"/>
      <c r="R333" s="223"/>
      <c r="W333" s="166" t="s">
        <v>637</v>
      </c>
      <c r="X333" s="240" t="s">
        <v>694</v>
      </c>
      <c r="Y333" s="240">
        <f>+AB314/2</f>
        <v>0</v>
      </c>
      <c r="Z333" s="240" t="e">
        <f>+(Y331^2-Y333^2)^0.5</f>
        <v>#DIV/0!</v>
      </c>
      <c r="AA333" s="240">
        <v>0</v>
      </c>
      <c r="AB333" s="241"/>
    </row>
    <row r="334" spans="1:28" x14ac:dyDescent="0.3">
      <c r="A334" s="223"/>
      <c r="F334" s="166" t="e">
        <f>IF(K335&gt;0.000000001,TRUE,FALSE)</f>
        <v>#DIV/0!</v>
      </c>
      <c r="G334" s="240" t="s">
        <v>695</v>
      </c>
      <c r="H334" s="251" t="e">
        <f>+B314+H333*H319+I333*H328</f>
        <v>#DIV/0!</v>
      </c>
      <c r="I334" s="251" t="e">
        <f>+C314+H333*I319+I333*I328</f>
        <v>#DIV/0!</v>
      </c>
      <c r="J334" s="251" t="e">
        <f>+D314+H333*J319+I333*J328</f>
        <v>#DIV/0!</v>
      </c>
      <c r="K334" s="241"/>
      <c r="R334" s="223"/>
      <c r="W334" s="166" t="e">
        <f>IF(AB335&gt;0.000000001,TRUE,FALSE)</f>
        <v>#DIV/0!</v>
      </c>
      <c r="X334" s="240" t="s">
        <v>695</v>
      </c>
      <c r="Y334" s="251" t="e">
        <f>+S314+Y333*Y319+Z333*Y328</f>
        <v>#DIV/0!</v>
      </c>
      <c r="Z334" s="251" t="e">
        <f>+T314+Y333*Z319+Z333*Z328</f>
        <v>#DIV/0!</v>
      </c>
      <c r="AA334" s="251" t="e">
        <f>+U314+Y333*AA319+Z333*AA328</f>
        <v>#DIV/0!</v>
      </c>
      <c r="AB334" s="241"/>
    </row>
    <row r="335" spans="1:28" ht="16.2" x14ac:dyDescent="0.3">
      <c r="A335" s="223"/>
      <c r="B335" s="166" t="s">
        <v>650</v>
      </c>
      <c r="C335" s="166" t="s">
        <v>651</v>
      </c>
      <c r="D335" s="166" t="s">
        <v>652</v>
      </c>
      <c r="E335" s="166" t="s">
        <v>653</v>
      </c>
      <c r="F335" s="166" t="s">
        <v>654</v>
      </c>
      <c r="G335" s="166" t="s">
        <v>655</v>
      </c>
      <c r="H335" s="166" t="s">
        <v>656</v>
      </c>
      <c r="I335" s="166" t="s">
        <v>657</v>
      </c>
      <c r="J335" s="166" t="s">
        <v>669</v>
      </c>
      <c r="K335" s="231" t="e">
        <f>MAX(K336:K340)</f>
        <v>#DIV/0!</v>
      </c>
      <c r="R335" s="223"/>
      <c r="S335" s="166" t="s">
        <v>650</v>
      </c>
      <c r="T335" s="166" t="s">
        <v>651</v>
      </c>
      <c r="U335" s="166" t="s">
        <v>652</v>
      </c>
      <c r="V335" s="166" t="s">
        <v>653</v>
      </c>
      <c r="W335" s="166" t="s">
        <v>654</v>
      </c>
      <c r="X335" s="166" t="s">
        <v>655</v>
      </c>
      <c r="Y335" s="166" t="s">
        <v>656</v>
      </c>
      <c r="Z335" s="166" t="s">
        <v>657</v>
      </c>
      <c r="AA335" s="166" t="s">
        <v>669</v>
      </c>
      <c r="AB335" s="231" t="e">
        <f>MAX(AB336:AB340)</f>
        <v>#DIV/0!</v>
      </c>
    </row>
    <row r="336" spans="1:28" x14ac:dyDescent="0.3">
      <c r="A336" s="223">
        <v>1</v>
      </c>
      <c r="B336" s="166" t="e">
        <f>$C$53-H334</f>
        <v>#DIV/0!</v>
      </c>
      <c r="C336" s="166" t="e">
        <f>$D$53-I334</f>
        <v>#DIV/0!</v>
      </c>
      <c r="D336" s="166" t="e">
        <f>$E$53-J334</f>
        <v>#DIV/0!</v>
      </c>
      <c r="E336" s="192" t="e">
        <f>POWER(B336,2)</f>
        <v>#DIV/0!</v>
      </c>
      <c r="F336" s="192" t="e">
        <f>POWER(C336,2)</f>
        <v>#DIV/0!</v>
      </c>
      <c r="G336" s="192" t="e">
        <f>POWER(D336,2)</f>
        <v>#DIV/0!</v>
      </c>
      <c r="H336" s="192" t="e">
        <f>E336+F336+G336</f>
        <v>#DIV/0!</v>
      </c>
      <c r="I336" s="252" t="e">
        <f>SQRT(H336)</f>
        <v>#DIV/0!</v>
      </c>
      <c r="J336" s="192" t="e">
        <f>H331</f>
        <v>#DIV/0!</v>
      </c>
      <c r="K336" s="231" t="e">
        <f>I336-J336</f>
        <v>#DIV/0!</v>
      </c>
      <c r="R336" s="223">
        <v>1</v>
      </c>
      <c r="S336" s="192" t="e">
        <f>$T$53-Y334</f>
        <v>#DIV/0!</v>
      </c>
      <c r="T336" s="192" t="e">
        <f>$U$53-Z334</f>
        <v>#DIV/0!</v>
      </c>
      <c r="U336" s="192" t="e">
        <f>$V$53-AA334</f>
        <v>#DIV/0!</v>
      </c>
      <c r="V336" s="192" t="e">
        <f>POWER(S336,2)</f>
        <v>#DIV/0!</v>
      </c>
      <c r="W336" s="192" t="e">
        <f>POWER(T336,2)</f>
        <v>#DIV/0!</v>
      </c>
      <c r="X336" s="192" t="e">
        <f>POWER(U336,2)</f>
        <v>#DIV/0!</v>
      </c>
      <c r="Y336" s="192" t="e">
        <f>V336+W336+X336</f>
        <v>#DIV/0!</v>
      </c>
      <c r="Z336" s="252" t="e">
        <f>SQRT(Y336)</f>
        <v>#DIV/0!</v>
      </c>
      <c r="AA336" s="192" t="e">
        <f>Y331</f>
        <v>#DIV/0!</v>
      </c>
      <c r="AB336" s="231" t="e">
        <f>Z336-AA336</f>
        <v>#DIV/0!</v>
      </c>
    </row>
    <row r="337" spans="1:28" x14ac:dyDescent="0.3">
      <c r="A337" s="223">
        <v>2</v>
      </c>
      <c r="B337" s="192" t="e">
        <f>$C$54-H334</f>
        <v>#DIV/0!</v>
      </c>
      <c r="C337" s="192" t="e">
        <f>$D$54-I334</f>
        <v>#DIV/0!</v>
      </c>
      <c r="D337" s="192" t="e">
        <f>$E$54-J334</f>
        <v>#DIV/0!</v>
      </c>
      <c r="E337" s="192" t="e">
        <f t="shared" ref="E337:G340" si="147">POWER(B337,2)</f>
        <v>#DIV/0!</v>
      </c>
      <c r="F337" s="192" t="e">
        <f t="shared" si="147"/>
        <v>#DIV/0!</v>
      </c>
      <c r="G337" s="192" t="e">
        <f t="shared" si="147"/>
        <v>#DIV/0!</v>
      </c>
      <c r="H337" s="192" t="e">
        <f t="shared" ref="H337:H340" si="148">E337+F337+G337</f>
        <v>#DIV/0!</v>
      </c>
      <c r="I337" s="192" t="e">
        <f t="shared" ref="I337:I340" si="149">SQRT(H337)</f>
        <v>#DIV/0!</v>
      </c>
      <c r="J337" s="192" t="e">
        <f>J336</f>
        <v>#DIV/0!</v>
      </c>
      <c r="K337" s="231" t="e">
        <f t="shared" ref="K337:K340" si="150">I337-J337</f>
        <v>#DIV/0!</v>
      </c>
      <c r="R337" s="223">
        <v>2</v>
      </c>
      <c r="S337" s="192" t="e">
        <f>$T$54-Y334</f>
        <v>#DIV/0!</v>
      </c>
      <c r="T337" s="192" t="e">
        <f>$U$54-Z334</f>
        <v>#DIV/0!</v>
      </c>
      <c r="U337" s="192" t="e">
        <f>$V$54-AA334</f>
        <v>#DIV/0!</v>
      </c>
      <c r="V337" s="192" t="e">
        <f t="shared" ref="V337:X340" si="151">POWER(S337,2)</f>
        <v>#DIV/0!</v>
      </c>
      <c r="W337" s="192" t="e">
        <f t="shared" si="151"/>
        <v>#DIV/0!</v>
      </c>
      <c r="X337" s="192" t="e">
        <f t="shared" si="151"/>
        <v>#DIV/0!</v>
      </c>
      <c r="Y337" s="192" t="e">
        <f t="shared" ref="Y337:Y340" si="152">V337+W337+X337</f>
        <v>#DIV/0!</v>
      </c>
      <c r="Z337" s="192" t="e">
        <f t="shared" ref="Z337:Z340" si="153">SQRT(Y337)</f>
        <v>#DIV/0!</v>
      </c>
      <c r="AA337" s="192" t="e">
        <f>AA336</f>
        <v>#DIV/0!</v>
      </c>
      <c r="AB337" s="231" t="e">
        <f t="shared" ref="AB337:AB340" si="154">Z337-AA337</f>
        <v>#DIV/0!</v>
      </c>
    </row>
    <row r="338" spans="1:28" x14ac:dyDescent="0.3">
      <c r="A338" s="223">
        <v>3</v>
      </c>
      <c r="B338" s="192" t="e">
        <f>$C$55-H334</f>
        <v>#DIV/0!</v>
      </c>
      <c r="C338" s="192" t="e">
        <f>$D$55-I334</f>
        <v>#DIV/0!</v>
      </c>
      <c r="D338" s="192" t="e">
        <f>$E$55-J334</f>
        <v>#DIV/0!</v>
      </c>
      <c r="E338" s="192" t="e">
        <f t="shared" si="147"/>
        <v>#DIV/0!</v>
      </c>
      <c r="F338" s="192" t="e">
        <f t="shared" si="147"/>
        <v>#DIV/0!</v>
      </c>
      <c r="G338" s="192" t="e">
        <f t="shared" si="147"/>
        <v>#DIV/0!</v>
      </c>
      <c r="H338" s="192" t="e">
        <f t="shared" si="148"/>
        <v>#DIV/0!</v>
      </c>
      <c r="I338" s="252" t="e">
        <f t="shared" si="149"/>
        <v>#DIV/0!</v>
      </c>
      <c r="J338" s="192" t="e">
        <f t="shared" ref="J338:J340" si="155">J337</f>
        <v>#DIV/0!</v>
      </c>
      <c r="K338" s="231" t="e">
        <f t="shared" si="150"/>
        <v>#DIV/0!</v>
      </c>
      <c r="R338" s="223">
        <v>3</v>
      </c>
      <c r="S338" s="192" t="e">
        <f>$T$55-Y334</f>
        <v>#DIV/0!</v>
      </c>
      <c r="T338" s="192" t="e">
        <f>$U$55-Z334</f>
        <v>#DIV/0!</v>
      </c>
      <c r="U338" s="192" t="e">
        <f>$V$55-AA334</f>
        <v>#DIV/0!</v>
      </c>
      <c r="V338" s="192" t="e">
        <f t="shared" si="151"/>
        <v>#DIV/0!</v>
      </c>
      <c r="W338" s="192" t="e">
        <f t="shared" si="151"/>
        <v>#DIV/0!</v>
      </c>
      <c r="X338" s="192" t="e">
        <f t="shared" si="151"/>
        <v>#DIV/0!</v>
      </c>
      <c r="Y338" s="192" t="e">
        <f t="shared" si="152"/>
        <v>#DIV/0!</v>
      </c>
      <c r="Z338" s="252" t="e">
        <f t="shared" si="153"/>
        <v>#DIV/0!</v>
      </c>
      <c r="AA338" s="192" t="e">
        <f t="shared" ref="AA338:AA340" si="156">AA337</f>
        <v>#DIV/0!</v>
      </c>
      <c r="AB338" s="231" t="e">
        <f t="shared" si="154"/>
        <v>#DIV/0!</v>
      </c>
    </row>
    <row r="339" spans="1:28" x14ac:dyDescent="0.3">
      <c r="A339" s="223">
        <v>4</v>
      </c>
      <c r="B339" s="192" t="e">
        <f>$C$56-H334</f>
        <v>#DIV/0!</v>
      </c>
      <c r="C339" s="192" t="e">
        <f>$D$56-I334</f>
        <v>#DIV/0!</v>
      </c>
      <c r="D339" s="192" t="e">
        <f>$E$56-J334</f>
        <v>#DIV/0!</v>
      </c>
      <c r="E339" s="192" t="e">
        <f t="shared" si="147"/>
        <v>#DIV/0!</v>
      </c>
      <c r="F339" s="192" t="e">
        <f t="shared" si="147"/>
        <v>#DIV/0!</v>
      </c>
      <c r="G339" s="192" t="e">
        <f t="shared" si="147"/>
        <v>#DIV/0!</v>
      </c>
      <c r="H339" s="192" t="e">
        <f t="shared" si="148"/>
        <v>#DIV/0!</v>
      </c>
      <c r="I339" s="252" t="e">
        <f t="shared" si="149"/>
        <v>#DIV/0!</v>
      </c>
      <c r="J339" s="192" t="e">
        <f t="shared" si="155"/>
        <v>#DIV/0!</v>
      </c>
      <c r="K339" s="231" t="e">
        <f t="shared" si="150"/>
        <v>#DIV/0!</v>
      </c>
      <c r="R339" s="223">
        <v>4</v>
      </c>
      <c r="S339" s="192" t="e">
        <f>$T$56-Y334</f>
        <v>#DIV/0!</v>
      </c>
      <c r="T339" s="192" t="e">
        <f>$U$56-Z334</f>
        <v>#DIV/0!</v>
      </c>
      <c r="U339" s="192" t="e">
        <f>$V$56-AA334</f>
        <v>#DIV/0!</v>
      </c>
      <c r="V339" s="192" t="e">
        <f t="shared" si="151"/>
        <v>#DIV/0!</v>
      </c>
      <c r="W339" s="192" t="e">
        <f t="shared" si="151"/>
        <v>#DIV/0!</v>
      </c>
      <c r="X339" s="192" t="e">
        <f t="shared" si="151"/>
        <v>#DIV/0!</v>
      </c>
      <c r="Y339" s="192" t="e">
        <f t="shared" si="152"/>
        <v>#DIV/0!</v>
      </c>
      <c r="Z339" s="252" t="e">
        <f t="shared" si="153"/>
        <v>#DIV/0!</v>
      </c>
      <c r="AA339" s="192" t="e">
        <f t="shared" si="156"/>
        <v>#DIV/0!</v>
      </c>
      <c r="AB339" s="231" t="e">
        <f t="shared" si="154"/>
        <v>#DIV/0!</v>
      </c>
    </row>
    <row r="340" spans="1:28" x14ac:dyDescent="0.3">
      <c r="A340" s="227">
        <v>5</v>
      </c>
      <c r="B340" s="216" t="e">
        <f>$C$57-H334</f>
        <v>#DIV/0!</v>
      </c>
      <c r="C340" s="216" t="e">
        <f>$D$57-I334</f>
        <v>#DIV/0!</v>
      </c>
      <c r="D340" s="216" t="e">
        <f>$E$57-J334</f>
        <v>#DIV/0!</v>
      </c>
      <c r="E340" s="216" t="e">
        <f t="shared" si="147"/>
        <v>#DIV/0!</v>
      </c>
      <c r="F340" s="216" t="e">
        <f t="shared" si="147"/>
        <v>#DIV/0!</v>
      </c>
      <c r="G340" s="216" t="e">
        <f t="shared" si="147"/>
        <v>#DIV/0!</v>
      </c>
      <c r="H340" s="216" t="e">
        <f t="shared" si="148"/>
        <v>#DIV/0!</v>
      </c>
      <c r="I340" s="216" t="e">
        <f t="shared" si="149"/>
        <v>#DIV/0!</v>
      </c>
      <c r="J340" s="216" t="e">
        <f t="shared" si="155"/>
        <v>#DIV/0!</v>
      </c>
      <c r="K340" s="253" t="e">
        <f t="shared" si="150"/>
        <v>#DIV/0!</v>
      </c>
      <c r="R340" s="227">
        <v>5</v>
      </c>
      <c r="S340" s="216" t="e">
        <f>$T$57-Y334</f>
        <v>#DIV/0!</v>
      </c>
      <c r="T340" s="216" t="e">
        <f>$U$57-Z334</f>
        <v>#DIV/0!</v>
      </c>
      <c r="U340" s="216" t="e">
        <f>$V$57-AA334</f>
        <v>#DIV/0!</v>
      </c>
      <c r="V340" s="216" t="e">
        <f t="shared" si="151"/>
        <v>#DIV/0!</v>
      </c>
      <c r="W340" s="216" t="e">
        <f t="shared" si="151"/>
        <v>#DIV/0!</v>
      </c>
      <c r="X340" s="216" t="e">
        <f t="shared" si="151"/>
        <v>#DIV/0!</v>
      </c>
      <c r="Y340" s="216" t="e">
        <f t="shared" si="152"/>
        <v>#DIV/0!</v>
      </c>
      <c r="Z340" s="216" t="e">
        <f t="shared" si="153"/>
        <v>#DIV/0!</v>
      </c>
      <c r="AA340" s="216" t="e">
        <f t="shared" si="156"/>
        <v>#DIV/0!</v>
      </c>
      <c r="AB340" s="253" t="e">
        <f t="shared" si="154"/>
        <v>#DIV/0!</v>
      </c>
    </row>
    <row r="341" spans="1:28" x14ac:dyDescent="0.3">
      <c r="A341" s="254" t="s">
        <v>698</v>
      </c>
      <c r="B341" s="186"/>
      <c r="C341" s="186"/>
      <c r="D341" s="186" t="s">
        <v>646</v>
      </c>
      <c r="E341" s="186" t="s">
        <v>647</v>
      </c>
      <c r="F341" s="186" t="s">
        <v>648</v>
      </c>
      <c r="G341" s="186" t="s">
        <v>649</v>
      </c>
      <c r="H341" s="186" t="s">
        <v>611</v>
      </c>
      <c r="I341" s="186" t="s">
        <v>637</v>
      </c>
      <c r="J341" s="186"/>
      <c r="K341" s="220"/>
      <c r="R341" s="254" t="s">
        <v>698</v>
      </c>
      <c r="S341" s="186"/>
      <c r="T341" s="186"/>
      <c r="U341" s="186" t="s">
        <v>646</v>
      </c>
      <c r="V341" s="186" t="s">
        <v>647</v>
      </c>
      <c r="W341" s="186" t="s">
        <v>648</v>
      </c>
      <c r="X341" s="186" t="s">
        <v>649</v>
      </c>
      <c r="Y341" s="186" t="s">
        <v>611</v>
      </c>
      <c r="Z341" s="186" t="s">
        <v>637</v>
      </c>
      <c r="AA341" s="186"/>
      <c r="AB341" s="220"/>
    </row>
    <row r="342" spans="1:28" x14ac:dyDescent="0.3">
      <c r="A342" s="227"/>
      <c r="B342" s="217"/>
      <c r="C342" s="217"/>
      <c r="D342" s="217" t="e">
        <f>IF(F302=FALSE,H304,IF(F332=FALSE,H334,"Error"))</f>
        <v>#DIV/0!</v>
      </c>
      <c r="E342" s="216" t="e">
        <f>IF(F302=FALSE,I304,IF(F332=FALSE,I334,"Error"))</f>
        <v>#DIV/0!</v>
      </c>
      <c r="F342" s="216" t="e">
        <f>IF(F302=FALSE,J304,IF(F332=FALSE,J334,"Error"))</f>
        <v>#DIV/0!</v>
      </c>
      <c r="G342" s="216" t="e">
        <f>IF(F302=FALSE,H301,IF(F332=FALSE,H331,"Error"))</f>
        <v>#DIV/0!</v>
      </c>
      <c r="H342" s="216" t="e">
        <f>G342*2</f>
        <v>#DIV/0!</v>
      </c>
      <c r="I342" s="217" t="e">
        <f>IF(F302=FALSE,F304,IF(F332=FALSE,F334,"Error"))</f>
        <v>#DIV/0!</v>
      </c>
      <c r="J342" s="217"/>
      <c r="K342" s="228"/>
      <c r="R342" s="227"/>
      <c r="S342" s="217"/>
      <c r="T342" s="217"/>
      <c r="U342" s="217" t="e">
        <f>IF(W302=FALSE,Y304,IF(W332=FALSE,Y334,"Error"))</f>
        <v>#DIV/0!</v>
      </c>
      <c r="V342" s="216" t="e">
        <f>IF(W302=FALSE,Z304,IF(W332=FALSE,Z334,"Error"))</f>
        <v>#DIV/0!</v>
      </c>
      <c r="W342" s="216" t="e">
        <f>IF(W302=FALSE,AA304,IF(W332=FALSE,AA334,"Error"))</f>
        <v>#DIV/0!</v>
      </c>
      <c r="X342" s="216" t="e">
        <f>IF(W302=FALSE,Y301,IF(W332=FALSE,Y331,"Error"))</f>
        <v>#DIV/0!</v>
      </c>
      <c r="Y342" s="216" t="e">
        <f>X342*2</f>
        <v>#DIV/0!</v>
      </c>
      <c r="Z342" s="217" t="e">
        <f>IF(W302=FALSE,W304,IF(W332=FALSE,W334,"Error"))</f>
        <v>#DIV/0!</v>
      </c>
      <c r="AA342" s="217"/>
      <c r="AB342" s="228"/>
    </row>
    <row r="343" spans="1:28" x14ac:dyDescent="0.3">
      <c r="A343" s="240"/>
      <c r="B343" s="243"/>
      <c r="C343" s="243"/>
      <c r="D343" s="243"/>
      <c r="G343" s="240"/>
      <c r="H343" s="240"/>
      <c r="I343" s="240"/>
      <c r="J343" s="240"/>
      <c r="K343" s="240"/>
      <c r="R343" s="240"/>
      <c r="S343" s="243"/>
      <c r="T343" s="243"/>
      <c r="U343" s="243"/>
      <c r="X343" s="240"/>
      <c r="Y343" s="240"/>
      <c r="Z343" s="240"/>
      <c r="AA343" s="240"/>
      <c r="AB343" s="240"/>
    </row>
    <row r="344" spans="1:28" x14ac:dyDescent="0.3">
      <c r="A344" s="233" t="s">
        <v>709</v>
      </c>
      <c r="B344" s="234"/>
      <c r="C344" s="234"/>
      <c r="D344" s="234"/>
      <c r="E344" s="186"/>
      <c r="F344" s="186"/>
      <c r="G344" s="235" t="s">
        <v>710</v>
      </c>
      <c r="H344" s="236"/>
      <c r="I344" s="236"/>
      <c r="J344" s="236"/>
      <c r="K344" s="237"/>
      <c r="R344" s="233" t="s">
        <v>709</v>
      </c>
      <c r="S344" s="234"/>
      <c r="T344" s="234"/>
      <c r="U344" s="234"/>
      <c r="V344" s="186"/>
      <c r="W344" s="186"/>
      <c r="X344" s="235" t="s">
        <v>710</v>
      </c>
      <c r="Y344" s="236"/>
      <c r="Z344" s="236"/>
      <c r="AA344" s="236"/>
      <c r="AB344" s="237"/>
    </row>
    <row r="345" spans="1:28" x14ac:dyDescent="0.3">
      <c r="A345" s="238"/>
      <c r="B345" s="239"/>
      <c r="C345" s="239"/>
      <c r="D345" s="239"/>
      <c r="G345" s="240" t="s">
        <v>673</v>
      </c>
      <c r="H345" s="240"/>
      <c r="I345" s="240"/>
      <c r="J345" s="240"/>
      <c r="K345" s="241"/>
      <c r="R345" s="238"/>
      <c r="S345" s="239"/>
      <c r="T345" s="239"/>
      <c r="U345" s="239"/>
      <c r="X345" s="240" t="s">
        <v>673</v>
      </c>
      <c r="Y345" s="240"/>
      <c r="Z345" s="240"/>
      <c r="AA345" s="240"/>
      <c r="AB345" s="241"/>
    </row>
    <row r="346" spans="1:28" x14ac:dyDescent="0.3">
      <c r="A346" s="242"/>
      <c r="B346" s="243" t="s">
        <v>513</v>
      </c>
      <c r="C346" s="243" t="s">
        <v>514</v>
      </c>
      <c r="D346" s="243" t="s">
        <v>515</v>
      </c>
      <c r="G346" s="240"/>
      <c r="H346" s="240" t="s">
        <v>674</v>
      </c>
      <c r="I346" s="240" t="s">
        <v>675</v>
      </c>
      <c r="J346" s="240" t="s">
        <v>676</v>
      </c>
      <c r="K346" s="241" t="s">
        <v>677</v>
      </c>
      <c r="R346" s="242"/>
      <c r="S346" s="243" t="s">
        <v>513</v>
      </c>
      <c r="T346" s="243" t="s">
        <v>514</v>
      </c>
      <c r="U346" s="243" t="s">
        <v>515</v>
      </c>
      <c r="X346" s="240"/>
      <c r="Y346" s="240" t="s">
        <v>674</v>
      </c>
      <c r="Z346" s="240" t="s">
        <v>675</v>
      </c>
      <c r="AA346" s="240" t="s">
        <v>676</v>
      </c>
      <c r="AB346" s="241" t="s">
        <v>677</v>
      </c>
    </row>
    <row r="347" spans="1:28" x14ac:dyDescent="0.3">
      <c r="A347" s="244" t="s">
        <v>678</v>
      </c>
      <c r="B347" s="245">
        <f>$C$53</f>
        <v>0</v>
      </c>
      <c r="C347" s="245">
        <f>$D$53</f>
        <v>0</v>
      </c>
      <c r="D347" s="245">
        <f>$E$53</f>
        <v>0</v>
      </c>
      <c r="G347" s="240" t="s">
        <v>679</v>
      </c>
      <c r="H347" s="240">
        <f t="shared" ref="H347:J348" si="157">+B348-B347</f>
        <v>0</v>
      </c>
      <c r="I347" s="240">
        <f t="shared" si="157"/>
        <v>0</v>
      </c>
      <c r="J347" s="240">
        <f t="shared" si="157"/>
        <v>0</v>
      </c>
      <c r="K347" s="241">
        <f>+(H347^2+I347^2+J347^2)^0.5</f>
        <v>0</v>
      </c>
      <c r="R347" s="244" t="s">
        <v>678</v>
      </c>
      <c r="S347" s="245">
        <f>$T$53</f>
        <v>0</v>
      </c>
      <c r="T347" s="245">
        <f>$U$53</f>
        <v>0</v>
      </c>
      <c r="U347" s="245">
        <f>$V$53</f>
        <v>0</v>
      </c>
      <c r="X347" s="240" t="s">
        <v>679</v>
      </c>
      <c r="Y347" s="240">
        <f t="shared" ref="Y347:AA348" si="158">+S348-S347</f>
        <v>0</v>
      </c>
      <c r="Z347" s="240">
        <f t="shared" si="158"/>
        <v>0</v>
      </c>
      <c r="AA347" s="240">
        <f t="shared" si="158"/>
        <v>0</v>
      </c>
      <c r="AB347" s="241">
        <f>+(Y347^2+Z347^2+AA347^2)^0.5</f>
        <v>0</v>
      </c>
    </row>
    <row r="348" spans="1:28" x14ac:dyDescent="0.3">
      <c r="A348" s="244" t="s">
        <v>682</v>
      </c>
      <c r="B348" s="245">
        <f>$C$55</f>
        <v>0</v>
      </c>
      <c r="C348" s="245">
        <f>$D$55</f>
        <v>0</v>
      </c>
      <c r="D348" s="245">
        <f>$E$55</f>
        <v>0</v>
      </c>
      <c r="G348" s="240" t="s">
        <v>681</v>
      </c>
      <c r="H348" s="240">
        <f t="shared" si="157"/>
        <v>0</v>
      </c>
      <c r="I348" s="240">
        <f t="shared" si="157"/>
        <v>0</v>
      </c>
      <c r="J348" s="240">
        <f t="shared" si="157"/>
        <v>0</v>
      </c>
      <c r="K348" s="241">
        <f>+(H348^2+I348^2+J348^2)^0.5</f>
        <v>0</v>
      </c>
      <c r="R348" s="244" t="s">
        <v>682</v>
      </c>
      <c r="S348" s="245">
        <f>$T$55</f>
        <v>0</v>
      </c>
      <c r="T348" s="245">
        <f>$U$55</f>
        <v>0</v>
      </c>
      <c r="U348" s="245">
        <f>$V$55</f>
        <v>0</v>
      </c>
      <c r="X348" s="240" t="s">
        <v>681</v>
      </c>
      <c r="Y348" s="240">
        <f t="shared" si="158"/>
        <v>0</v>
      </c>
      <c r="Z348" s="240">
        <f t="shared" si="158"/>
        <v>0</v>
      </c>
      <c r="AA348" s="240">
        <f t="shared" si="158"/>
        <v>0</v>
      </c>
      <c r="AB348" s="241">
        <f>+(Y348^2+Z348^2+AA348^2)^0.5</f>
        <v>0</v>
      </c>
    </row>
    <row r="349" spans="1:28" x14ac:dyDescent="0.3">
      <c r="A349" s="246" t="s">
        <v>704</v>
      </c>
      <c r="B349" s="245">
        <f>$C$57</f>
        <v>0</v>
      </c>
      <c r="C349" s="245">
        <f>$D$57</f>
        <v>0</v>
      </c>
      <c r="D349" s="245">
        <f>$E$57</f>
        <v>0</v>
      </c>
      <c r="G349" s="240" t="s">
        <v>683</v>
      </c>
      <c r="H349" s="240">
        <f>+B349-B347</f>
        <v>0</v>
      </c>
      <c r="I349" s="240">
        <f>+C349-C347</f>
        <v>0</v>
      </c>
      <c r="J349" s="240">
        <f>+D349-D347</f>
        <v>0</v>
      </c>
      <c r="K349" s="241">
        <f>+(H349^2+I349^2+J349^2)^0.5</f>
        <v>0</v>
      </c>
      <c r="R349" s="246" t="s">
        <v>704</v>
      </c>
      <c r="S349" s="245">
        <f>$T$57</f>
        <v>0</v>
      </c>
      <c r="T349" s="245">
        <f>$U$57</f>
        <v>0</v>
      </c>
      <c r="U349" s="245">
        <f>$V$57</f>
        <v>0</v>
      </c>
      <c r="X349" s="240" t="s">
        <v>683</v>
      </c>
      <c r="Y349" s="240">
        <f>+S349-S347</f>
        <v>0</v>
      </c>
      <c r="Z349" s="240">
        <f>+T349-T347</f>
        <v>0</v>
      </c>
      <c r="AA349" s="240">
        <f>+U349-U347</f>
        <v>0</v>
      </c>
      <c r="AB349" s="241">
        <f>+(Y349^2+Z349^2+AA349^2)^0.5</f>
        <v>0</v>
      </c>
    </row>
    <row r="350" spans="1:28" x14ac:dyDescent="0.3">
      <c r="A350" s="223"/>
      <c r="G350" s="239" t="s">
        <v>684</v>
      </c>
      <c r="H350" s="240"/>
      <c r="I350" s="240"/>
      <c r="J350" s="240"/>
      <c r="K350" s="241"/>
      <c r="R350" s="223"/>
      <c r="X350" s="239" t="s">
        <v>684</v>
      </c>
      <c r="Y350" s="240"/>
      <c r="Z350" s="240"/>
      <c r="AA350" s="240"/>
      <c r="AB350" s="241"/>
    </row>
    <row r="351" spans="1:28" x14ac:dyDescent="0.3">
      <c r="A351" s="242"/>
      <c r="B351" s="243"/>
      <c r="C351" s="243"/>
      <c r="D351" s="243"/>
      <c r="G351" s="239"/>
      <c r="H351" s="243" t="s">
        <v>685</v>
      </c>
      <c r="I351" s="243" t="s">
        <v>686</v>
      </c>
      <c r="J351" s="243" t="s">
        <v>687</v>
      </c>
      <c r="K351" s="241"/>
      <c r="R351" s="242"/>
      <c r="S351" s="243"/>
      <c r="T351" s="243"/>
      <c r="U351" s="243"/>
      <c r="X351" s="239"/>
      <c r="Y351" s="243" t="s">
        <v>685</v>
      </c>
      <c r="Z351" s="243" t="s">
        <v>686</v>
      </c>
      <c r="AA351" s="243" t="s">
        <v>687</v>
      </c>
      <c r="AB351" s="241"/>
    </row>
    <row r="352" spans="1:28" x14ac:dyDescent="0.3">
      <c r="A352" s="244"/>
      <c r="B352" s="247"/>
      <c r="C352" s="247"/>
      <c r="D352" s="247"/>
      <c r="G352" s="239" t="s">
        <v>679</v>
      </c>
      <c r="H352" s="240" t="e">
        <f>+H347/K347</f>
        <v>#DIV/0!</v>
      </c>
      <c r="I352" s="240" t="e">
        <f>+I347/K347</f>
        <v>#DIV/0!</v>
      </c>
      <c r="J352" s="240" t="e">
        <f>+J347/K347</f>
        <v>#DIV/0!</v>
      </c>
      <c r="K352" s="241"/>
      <c r="R352" s="244"/>
      <c r="S352" s="247"/>
      <c r="T352" s="247"/>
      <c r="U352" s="247"/>
      <c r="X352" s="239" t="s">
        <v>679</v>
      </c>
      <c r="Y352" s="240" t="e">
        <f>+Y347/AB347</f>
        <v>#DIV/0!</v>
      </c>
      <c r="Z352" s="240" t="e">
        <f>+Z347/AB347</f>
        <v>#DIV/0!</v>
      </c>
      <c r="AA352" s="240" t="e">
        <f>+AA347/AB347</f>
        <v>#DIV/0!</v>
      </c>
      <c r="AB352" s="241"/>
    </row>
    <row r="353" spans="1:28" x14ac:dyDescent="0.3">
      <c r="A353" s="244"/>
      <c r="B353" s="247"/>
      <c r="C353" s="247"/>
      <c r="D353" s="247"/>
      <c r="G353" s="240" t="s">
        <v>683</v>
      </c>
      <c r="H353" s="240" t="e">
        <f>+H349/K349</f>
        <v>#DIV/0!</v>
      </c>
      <c r="I353" s="240" t="e">
        <f>+I349/K349</f>
        <v>#DIV/0!</v>
      </c>
      <c r="J353" s="240" t="e">
        <f>+J349/K349</f>
        <v>#DIV/0!</v>
      </c>
      <c r="K353" s="241"/>
      <c r="R353" s="244"/>
      <c r="S353" s="247"/>
      <c r="T353" s="247"/>
      <c r="U353" s="247"/>
      <c r="X353" s="240" t="s">
        <v>683</v>
      </c>
      <c r="Y353" s="240" t="e">
        <f>+Y349/AB349</f>
        <v>#DIV/0!</v>
      </c>
      <c r="Z353" s="240" t="e">
        <f>+Z349/AB349</f>
        <v>#DIV/0!</v>
      </c>
      <c r="AA353" s="240" t="e">
        <f>+AA349/AB349</f>
        <v>#DIV/0!</v>
      </c>
      <c r="AB353" s="241"/>
    </row>
    <row r="354" spans="1:28" x14ac:dyDescent="0.3">
      <c r="A354" s="246"/>
      <c r="B354" s="247"/>
      <c r="C354" s="247"/>
      <c r="D354" s="247"/>
      <c r="G354" s="240"/>
      <c r="H354" s="240"/>
      <c r="I354" s="240"/>
      <c r="J354" s="240"/>
      <c r="K354" s="241"/>
      <c r="R354" s="246"/>
      <c r="S354" s="247"/>
      <c r="T354" s="247"/>
      <c r="U354" s="247"/>
      <c r="X354" s="240"/>
      <c r="Y354" s="240"/>
      <c r="Z354" s="240"/>
      <c r="AA354" s="240"/>
      <c r="AB354" s="241"/>
    </row>
    <row r="355" spans="1:28" x14ac:dyDescent="0.3">
      <c r="A355" s="223"/>
      <c r="G355" s="240" t="s">
        <v>688</v>
      </c>
      <c r="H355" s="240" t="e">
        <f>+(K347^2+K349^2-K348^2)/(2*K347*K349)</f>
        <v>#DIV/0!</v>
      </c>
      <c r="I355" s="240"/>
      <c r="J355" s="240"/>
      <c r="K355" s="241"/>
      <c r="R355" s="223"/>
      <c r="X355" s="240" t="s">
        <v>688</v>
      </c>
      <c r="Y355" s="240" t="e">
        <f>+(AB347^2+AB349^2-AB348^2)/(2*AB347*AB349)</f>
        <v>#DIV/0!</v>
      </c>
      <c r="Z355" s="240"/>
      <c r="AA355" s="240"/>
      <c r="AB355" s="241"/>
    </row>
    <row r="356" spans="1:28" x14ac:dyDescent="0.3">
      <c r="A356" s="223"/>
      <c r="G356" s="240" t="s">
        <v>689</v>
      </c>
      <c r="H356" s="240" t="e">
        <f>+H355*K349</f>
        <v>#DIV/0!</v>
      </c>
      <c r="I356" s="240"/>
      <c r="J356" s="240"/>
      <c r="K356" s="241"/>
      <c r="R356" s="223"/>
      <c r="X356" s="240" t="s">
        <v>689</v>
      </c>
      <c r="Y356" s="240" t="e">
        <f>+Y355*AB349</f>
        <v>#DIV/0!</v>
      </c>
      <c r="Z356" s="240"/>
      <c r="AA356" s="240"/>
      <c r="AB356" s="241"/>
    </row>
    <row r="357" spans="1:28" x14ac:dyDescent="0.3">
      <c r="A357" s="223"/>
      <c r="G357" s="240" t="s">
        <v>690</v>
      </c>
      <c r="H357" s="240" t="e">
        <f>+(K349^2-H356^2)^0.5</f>
        <v>#DIV/0!</v>
      </c>
      <c r="I357" s="240" t="e">
        <f>+K349*H363</f>
        <v>#DIV/0!</v>
      </c>
      <c r="J357" s="240"/>
      <c r="K357" s="241"/>
      <c r="R357" s="223"/>
      <c r="X357" s="240" t="s">
        <v>690</v>
      </c>
      <c r="Y357" s="240" t="e">
        <f>+(AB349^2-Y356^2)^0.5</f>
        <v>#DIV/0!</v>
      </c>
      <c r="Z357" s="240" t="e">
        <f>+AB349*Y363</f>
        <v>#DIV/0!</v>
      </c>
      <c r="AA357" s="240"/>
      <c r="AB357" s="241"/>
    </row>
    <row r="358" spans="1:28" x14ac:dyDescent="0.3">
      <c r="A358" s="223"/>
      <c r="G358" s="240" t="s">
        <v>691</v>
      </c>
      <c r="H358" s="240" t="e">
        <f>+B347+H356*H352</f>
        <v>#DIV/0!</v>
      </c>
      <c r="I358" s="240" t="e">
        <f>+C347+H356*I352</f>
        <v>#DIV/0!</v>
      </c>
      <c r="J358" s="240" t="e">
        <f>+D347+H356*J352</f>
        <v>#DIV/0!</v>
      </c>
      <c r="K358" s="241"/>
      <c r="R358" s="223"/>
      <c r="X358" s="240" t="s">
        <v>691</v>
      </c>
      <c r="Y358" s="240" t="e">
        <f>+S347+Y356*Y352</f>
        <v>#DIV/0!</v>
      </c>
      <c r="Z358" s="240" t="e">
        <f>+T347+Y356*Z352</f>
        <v>#DIV/0!</v>
      </c>
      <c r="AA358" s="240" t="e">
        <f>+U347+Y356*AA352</f>
        <v>#DIV/0!</v>
      </c>
      <c r="AB358" s="241"/>
    </row>
    <row r="359" spans="1:28" x14ac:dyDescent="0.3">
      <c r="A359" s="223"/>
      <c r="G359" s="239" t="s">
        <v>684</v>
      </c>
      <c r="H359" s="240"/>
      <c r="I359" s="240"/>
      <c r="J359" s="240"/>
      <c r="K359" s="241"/>
      <c r="R359" s="223"/>
      <c r="X359" s="239" t="s">
        <v>684</v>
      </c>
      <c r="Y359" s="240"/>
      <c r="Z359" s="240"/>
      <c r="AA359" s="240"/>
      <c r="AB359" s="241"/>
    </row>
    <row r="360" spans="1:28" x14ac:dyDescent="0.3">
      <c r="A360" s="223"/>
      <c r="G360" s="248"/>
      <c r="H360" s="243" t="s">
        <v>685</v>
      </c>
      <c r="I360" s="243" t="s">
        <v>686</v>
      </c>
      <c r="J360" s="243" t="s">
        <v>687</v>
      </c>
      <c r="K360" s="241"/>
      <c r="R360" s="223"/>
      <c r="X360" s="248"/>
      <c r="Y360" s="243" t="s">
        <v>685</v>
      </c>
      <c r="Z360" s="243" t="s">
        <v>686</v>
      </c>
      <c r="AA360" s="243" t="s">
        <v>687</v>
      </c>
      <c r="AB360" s="241"/>
    </row>
    <row r="361" spans="1:28" x14ac:dyDescent="0.3">
      <c r="A361" s="223"/>
      <c r="G361" s="240" t="s">
        <v>690</v>
      </c>
      <c r="H361" s="240" t="e">
        <f>+(B349-H358)/H357</f>
        <v>#DIV/0!</v>
      </c>
      <c r="I361" s="240" t="e">
        <f>+(C349-I358)/H357</f>
        <v>#DIV/0!</v>
      </c>
      <c r="J361" s="240" t="e">
        <f>+(D349-J358)/H357</f>
        <v>#DIV/0!</v>
      </c>
      <c r="K361" s="241"/>
      <c r="R361" s="223"/>
      <c r="X361" s="240" t="s">
        <v>690</v>
      </c>
      <c r="Y361" s="240" t="e">
        <f>+(S349-Y358)/Y357</f>
        <v>#DIV/0!</v>
      </c>
      <c r="Z361" s="240" t="e">
        <f>+(T349-Z358)/Y357</f>
        <v>#DIV/0!</v>
      </c>
      <c r="AA361" s="240" t="e">
        <f>+(U349-AA358)/Y357</f>
        <v>#DIV/0!</v>
      </c>
      <c r="AB361" s="241"/>
    </row>
    <row r="362" spans="1:28" x14ac:dyDescent="0.3">
      <c r="A362" s="223"/>
      <c r="G362" s="240"/>
      <c r="H362" s="240"/>
      <c r="I362" s="240"/>
      <c r="J362" s="240"/>
      <c r="K362" s="241"/>
      <c r="R362" s="223"/>
      <c r="X362" s="240"/>
      <c r="Y362" s="240"/>
      <c r="Z362" s="240"/>
      <c r="AA362" s="240"/>
      <c r="AB362" s="241"/>
    </row>
    <row r="363" spans="1:28" x14ac:dyDescent="0.3">
      <c r="A363" s="223"/>
      <c r="G363" s="240" t="s">
        <v>692</v>
      </c>
      <c r="H363" s="240" t="e">
        <f>+(1-H355^2)^0.5</f>
        <v>#DIV/0!</v>
      </c>
      <c r="I363" s="240"/>
      <c r="J363" s="240"/>
      <c r="K363" s="241"/>
      <c r="R363" s="223"/>
      <c r="X363" s="240" t="s">
        <v>692</v>
      </c>
      <c r="Y363" s="240" t="e">
        <f>+(1-Y355^2)^0.5</f>
        <v>#DIV/0!</v>
      </c>
      <c r="Z363" s="240"/>
      <c r="AA363" s="240"/>
      <c r="AB363" s="241"/>
    </row>
    <row r="364" spans="1:28" x14ac:dyDescent="0.3">
      <c r="A364" s="223"/>
      <c r="F364" s="166" t="s">
        <v>643</v>
      </c>
      <c r="G364" s="240" t="s">
        <v>693</v>
      </c>
      <c r="H364" s="249" t="e">
        <f>+K348/(2*H363)</f>
        <v>#DIV/0!</v>
      </c>
      <c r="I364" s="240"/>
      <c r="J364" s="240"/>
      <c r="K364" s="241"/>
      <c r="R364" s="223"/>
      <c r="W364" s="166" t="s">
        <v>643</v>
      </c>
      <c r="X364" s="240" t="s">
        <v>693</v>
      </c>
      <c r="Y364" s="249" t="e">
        <f>+AB348/(2*Y363)</f>
        <v>#DIV/0!</v>
      </c>
      <c r="Z364" s="240"/>
      <c r="AA364" s="240"/>
      <c r="AB364" s="241"/>
    </row>
    <row r="365" spans="1:28" x14ac:dyDescent="0.3">
      <c r="A365" s="223"/>
      <c r="F365" s="250" t="e">
        <f>IF((ABS(K369)+ABS(K371)+ABS(K373))&gt;0.000000001,TRUE,FALSE)</f>
        <v>#DIV/0!</v>
      </c>
      <c r="G365" s="240"/>
      <c r="H365" s="240"/>
      <c r="I365" s="240"/>
      <c r="J365" s="240"/>
      <c r="K365" s="241"/>
      <c r="R365" s="223"/>
      <c r="W365" s="250" t="e">
        <f>IF((ABS(AB369)+ABS(AB371)+ABS(AB373))&gt;0.000000001,TRUE,FALSE)</f>
        <v>#DIV/0!</v>
      </c>
      <c r="X365" s="240"/>
      <c r="Y365" s="240"/>
      <c r="Z365" s="240"/>
      <c r="AA365" s="240"/>
      <c r="AB365" s="241"/>
    </row>
    <row r="366" spans="1:28" x14ac:dyDescent="0.3">
      <c r="A366" s="223"/>
      <c r="F366" s="166" t="s">
        <v>637</v>
      </c>
      <c r="G366" s="240" t="s">
        <v>694</v>
      </c>
      <c r="H366" s="240">
        <f>+K347/2</f>
        <v>0</v>
      </c>
      <c r="I366" s="240" t="e">
        <f>+(H364^2-H366^2)^0.5</f>
        <v>#DIV/0!</v>
      </c>
      <c r="J366" s="240">
        <v>0</v>
      </c>
      <c r="K366" s="241"/>
      <c r="R366" s="223"/>
      <c r="W366" s="166" t="s">
        <v>637</v>
      </c>
      <c r="X366" s="240" t="s">
        <v>694</v>
      </c>
      <c r="Y366" s="240">
        <f>+AB347/2</f>
        <v>0</v>
      </c>
      <c r="Z366" s="240" t="e">
        <f>+(Y364^2-Y366^2)^0.5</f>
        <v>#DIV/0!</v>
      </c>
      <c r="AA366" s="240">
        <v>0</v>
      </c>
      <c r="AB366" s="241"/>
    </row>
    <row r="367" spans="1:28" x14ac:dyDescent="0.3">
      <c r="A367" s="223"/>
      <c r="F367" s="166" t="e">
        <f>IF(K368&gt;0.000000001,TRUE,FALSE)</f>
        <v>#DIV/0!</v>
      </c>
      <c r="G367" s="240" t="s">
        <v>695</v>
      </c>
      <c r="H367" s="251" t="e">
        <f>+B347+H366*H352+I366*H361</f>
        <v>#DIV/0!</v>
      </c>
      <c r="I367" s="251" t="e">
        <f>+C347+H366*I352+I366*I361</f>
        <v>#DIV/0!</v>
      </c>
      <c r="J367" s="251" t="e">
        <f>+D347+H366*J352+I366*J361</f>
        <v>#DIV/0!</v>
      </c>
      <c r="K367" s="241"/>
      <c r="R367" s="223"/>
      <c r="W367" s="166" t="e">
        <f>IF(AB368&gt;0.000000001,TRUE,FALSE)</f>
        <v>#DIV/0!</v>
      </c>
      <c r="X367" s="240" t="s">
        <v>695</v>
      </c>
      <c r="Y367" s="251" t="e">
        <f>+S347+Y366*Y352+Z366*Y361</f>
        <v>#DIV/0!</v>
      </c>
      <c r="Z367" s="251" t="e">
        <f>+T347+Y366*Z352+Z366*Z361</f>
        <v>#DIV/0!</v>
      </c>
      <c r="AA367" s="251" t="e">
        <f>+U347+Y366*AA352+Z366*AA361</f>
        <v>#DIV/0!</v>
      </c>
      <c r="AB367" s="241"/>
    </row>
    <row r="368" spans="1:28" ht="16.2" x14ac:dyDescent="0.3">
      <c r="A368" s="223"/>
      <c r="B368" s="166" t="s">
        <v>650</v>
      </c>
      <c r="C368" s="166" t="s">
        <v>651</v>
      </c>
      <c r="D368" s="166" t="s">
        <v>652</v>
      </c>
      <c r="E368" s="166" t="s">
        <v>653</v>
      </c>
      <c r="F368" s="166" t="s">
        <v>654</v>
      </c>
      <c r="G368" s="166" t="s">
        <v>655</v>
      </c>
      <c r="H368" s="166" t="s">
        <v>656</v>
      </c>
      <c r="I368" s="166" t="s">
        <v>657</v>
      </c>
      <c r="J368" s="166" t="s">
        <v>669</v>
      </c>
      <c r="K368" s="231" t="e">
        <f>MAX(K369:K373)</f>
        <v>#DIV/0!</v>
      </c>
      <c r="R368" s="223"/>
      <c r="S368" s="166" t="s">
        <v>650</v>
      </c>
      <c r="T368" s="166" t="s">
        <v>651</v>
      </c>
      <c r="U368" s="166" t="s">
        <v>652</v>
      </c>
      <c r="V368" s="166" t="s">
        <v>653</v>
      </c>
      <c r="W368" s="166" t="s">
        <v>654</v>
      </c>
      <c r="X368" s="166" t="s">
        <v>655</v>
      </c>
      <c r="Y368" s="166" t="s">
        <v>656</v>
      </c>
      <c r="Z368" s="166" t="s">
        <v>657</v>
      </c>
      <c r="AA368" s="166" t="s">
        <v>669</v>
      </c>
      <c r="AB368" s="231" t="e">
        <f>MAX(AB369:AB373)</f>
        <v>#DIV/0!</v>
      </c>
    </row>
    <row r="369" spans="1:28" x14ac:dyDescent="0.3">
      <c r="A369" s="223">
        <v>1</v>
      </c>
      <c r="B369" s="166" t="e">
        <f>$C$53-H367</f>
        <v>#DIV/0!</v>
      </c>
      <c r="C369" s="166" t="e">
        <f>$D$53-I367</f>
        <v>#DIV/0!</v>
      </c>
      <c r="D369" s="166" t="e">
        <f>$E$53-J367</f>
        <v>#DIV/0!</v>
      </c>
      <c r="E369" s="192" t="e">
        <f>POWER(B369,2)</f>
        <v>#DIV/0!</v>
      </c>
      <c r="F369" s="192" t="e">
        <f>POWER(C369,2)</f>
        <v>#DIV/0!</v>
      </c>
      <c r="G369" s="192" t="e">
        <f>POWER(D369,2)</f>
        <v>#DIV/0!</v>
      </c>
      <c r="H369" s="192" t="e">
        <f>E369+F369+G369</f>
        <v>#DIV/0!</v>
      </c>
      <c r="I369" s="252" t="e">
        <f>SQRT(H369)</f>
        <v>#DIV/0!</v>
      </c>
      <c r="J369" s="192" t="e">
        <f>H364</f>
        <v>#DIV/0!</v>
      </c>
      <c r="K369" s="231" t="e">
        <f>I369-J369</f>
        <v>#DIV/0!</v>
      </c>
      <c r="R369" s="223">
        <v>1</v>
      </c>
      <c r="S369" s="192" t="e">
        <f>$T$53-Y367</f>
        <v>#DIV/0!</v>
      </c>
      <c r="T369" s="192" t="e">
        <f>$U$53-Z367</f>
        <v>#DIV/0!</v>
      </c>
      <c r="U369" s="192" t="e">
        <f>$V$53-AA367</f>
        <v>#DIV/0!</v>
      </c>
      <c r="V369" s="192" t="e">
        <f>POWER(S369,2)</f>
        <v>#DIV/0!</v>
      </c>
      <c r="W369" s="192" t="e">
        <f>POWER(T369,2)</f>
        <v>#DIV/0!</v>
      </c>
      <c r="X369" s="192" t="e">
        <f>POWER(U369,2)</f>
        <v>#DIV/0!</v>
      </c>
      <c r="Y369" s="192" t="e">
        <f>V369+W369+X369</f>
        <v>#DIV/0!</v>
      </c>
      <c r="Z369" s="252" t="e">
        <f>SQRT(Y369)</f>
        <v>#DIV/0!</v>
      </c>
      <c r="AA369" s="192" t="e">
        <f>Y364</f>
        <v>#DIV/0!</v>
      </c>
      <c r="AB369" s="231" t="e">
        <f>Z369-AA369</f>
        <v>#DIV/0!</v>
      </c>
    </row>
    <row r="370" spans="1:28" x14ac:dyDescent="0.3">
      <c r="A370" s="223">
        <v>2</v>
      </c>
      <c r="B370" s="192" t="e">
        <f>$C$54-H367</f>
        <v>#DIV/0!</v>
      </c>
      <c r="C370" s="192" t="e">
        <f>$D$54-I367</f>
        <v>#DIV/0!</v>
      </c>
      <c r="D370" s="192" t="e">
        <f>$E$54-J367</f>
        <v>#DIV/0!</v>
      </c>
      <c r="E370" s="192" t="e">
        <f t="shared" ref="E370:G373" si="159">POWER(B370,2)</f>
        <v>#DIV/0!</v>
      </c>
      <c r="F370" s="192" t="e">
        <f t="shared" si="159"/>
        <v>#DIV/0!</v>
      </c>
      <c r="G370" s="192" t="e">
        <f t="shared" si="159"/>
        <v>#DIV/0!</v>
      </c>
      <c r="H370" s="192" t="e">
        <f t="shared" ref="H370:H373" si="160">E370+F370+G370</f>
        <v>#DIV/0!</v>
      </c>
      <c r="I370" s="192" t="e">
        <f t="shared" ref="I370:I373" si="161">SQRT(H370)</f>
        <v>#DIV/0!</v>
      </c>
      <c r="J370" s="192" t="e">
        <f>J369</f>
        <v>#DIV/0!</v>
      </c>
      <c r="K370" s="231" t="e">
        <f t="shared" ref="K370:K373" si="162">I370-J370</f>
        <v>#DIV/0!</v>
      </c>
      <c r="R370" s="223">
        <v>2</v>
      </c>
      <c r="S370" s="192" t="e">
        <f>$T$54-Y367</f>
        <v>#DIV/0!</v>
      </c>
      <c r="T370" s="192" t="e">
        <f>$U$54-Z367</f>
        <v>#DIV/0!</v>
      </c>
      <c r="U370" s="192" t="e">
        <f>$V$54-AA367</f>
        <v>#DIV/0!</v>
      </c>
      <c r="V370" s="192" t="e">
        <f t="shared" ref="V370:X373" si="163">POWER(S370,2)</f>
        <v>#DIV/0!</v>
      </c>
      <c r="W370" s="192" t="e">
        <f t="shared" si="163"/>
        <v>#DIV/0!</v>
      </c>
      <c r="X370" s="192" t="e">
        <f t="shared" si="163"/>
        <v>#DIV/0!</v>
      </c>
      <c r="Y370" s="192" t="e">
        <f t="shared" ref="Y370:Y373" si="164">V370+W370+X370</f>
        <v>#DIV/0!</v>
      </c>
      <c r="Z370" s="192" t="e">
        <f t="shared" ref="Z370:Z373" si="165">SQRT(Y370)</f>
        <v>#DIV/0!</v>
      </c>
      <c r="AA370" s="192" t="e">
        <f>AA369</f>
        <v>#DIV/0!</v>
      </c>
      <c r="AB370" s="231" t="e">
        <f t="shared" ref="AB370:AB373" si="166">Z370-AA370</f>
        <v>#DIV/0!</v>
      </c>
    </row>
    <row r="371" spans="1:28" x14ac:dyDescent="0.3">
      <c r="A371" s="223">
        <v>3</v>
      </c>
      <c r="B371" s="192" t="e">
        <f>$C$55-H367</f>
        <v>#DIV/0!</v>
      </c>
      <c r="C371" s="192" t="e">
        <f>$D$55-I367</f>
        <v>#DIV/0!</v>
      </c>
      <c r="D371" s="192" t="e">
        <f>$E$55-J367</f>
        <v>#DIV/0!</v>
      </c>
      <c r="E371" s="192" t="e">
        <f t="shared" si="159"/>
        <v>#DIV/0!</v>
      </c>
      <c r="F371" s="192" t="e">
        <f t="shared" si="159"/>
        <v>#DIV/0!</v>
      </c>
      <c r="G371" s="192" t="e">
        <f t="shared" si="159"/>
        <v>#DIV/0!</v>
      </c>
      <c r="H371" s="192" t="e">
        <f t="shared" si="160"/>
        <v>#DIV/0!</v>
      </c>
      <c r="I371" s="252" t="e">
        <f t="shared" si="161"/>
        <v>#DIV/0!</v>
      </c>
      <c r="J371" s="192" t="e">
        <f t="shared" ref="J371:J373" si="167">J370</f>
        <v>#DIV/0!</v>
      </c>
      <c r="K371" s="231" t="e">
        <f t="shared" si="162"/>
        <v>#DIV/0!</v>
      </c>
      <c r="R371" s="223">
        <v>3</v>
      </c>
      <c r="S371" s="192" t="e">
        <f>$T$55-Y367</f>
        <v>#DIV/0!</v>
      </c>
      <c r="T371" s="192" t="e">
        <f>$U$55-Z367</f>
        <v>#DIV/0!</v>
      </c>
      <c r="U371" s="192" t="e">
        <f>$V$55-AA367</f>
        <v>#DIV/0!</v>
      </c>
      <c r="V371" s="192" t="e">
        <f t="shared" si="163"/>
        <v>#DIV/0!</v>
      </c>
      <c r="W371" s="192" t="e">
        <f t="shared" si="163"/>
        <v>#DIV/0!</v>
      </c>
      <c r="X371" s="192" t="e">
        <f t="shared" si="163"/>
        <v>#DIV/0!</v>
      </c>
      <c r="Y371" s="192" t="e">
        <f t="shared" si="164"/>
        <v>#DIV/0!</v>
      </c>
      <c r="Z371" s="252" t="e">
        <f t="shared" si="165"/>
        <v>#DIV/0!</v>
      </c>
      <c r="AA371" s="192" t="e">
        <f t="shared" ref="AA371:AA373" si="168">AA370</f>
        <v>#DIV/0!</v>
      </c>
      <c r="AB371" s="231" t="e">
        <f t="shared" si="166"/>
        <v>#DIV/0!</v>
      </c>
    </row>
    <row r="372" spans="1:28" x14ac:dyDescent="0.3">
      <c r="A372" s="223">
        <v>4</v>
      </c>
      <c r="B372" s="192" t="e">
        <f>$C$56-H367</f>
        <v>#DIV/0!</v>
      </c>
      <c r="C372" s="192" t="e">
        <f>$D$56-I367</f>
        <v>#DIV/0!</v>
      </c>
      <c r="D372" s="192" t="e">
        <f>$E$56-J367</f>
        <v>#DIV/0!</v>
      </c>
      <c r="E372" s="192" t="e">
        <f t="shared" si="159"/>
        <v>#DIV/0!</v>
      </c>
      <c r="F372" s="192" t="e">
        <f t="shared" si="159"/>
        <v>#DIV/0!</v>
      </c>
      <c r="G372" s="192" t="e">
        <f t="shared" si="159"/>
        <v>#DIV/0!</v>
      </c>
      <c r="H372" s="192" t="e">
        <f t="shared" si="160"/>
        <v>#DIV/0!</v>
      </c>
      <c r="I372" s="192" t="e">
        <f t="shared" si="161"/>
        <v>#DIV/0!</v>
      </c>
      <c r="J372" s="192" t="e">
        <f t="shared" si="167"/>
        <v>#DIV/0!</v>
      </c>
      <c r="K372" s="231" t="e">
        <f t="shared" si="162"/>
        <v>#DIV/0!</v>
      </c>
      <c r="R372" s="223">
        <v>4</v>
      </c>
      <c r="S372" s="192" t="e">
        <f>$T$56-Y367</f>
        <v>#DIV/0!</v>
      </c>
      <c r="T372" s="192" t="e">
        <f>$U$56-Z367</f>
        <v>#DIV/0!</v>
      </c>
      <c r="U372" s="192" t="e">
        <f>$V$56-AA367</f>
        <v>#DIV/0!</v>
      </c>
      <c r="V372" s="192" t="e">
        <f t="shared" si="163"/>
        <v>#DIV/0!</v>
      </c>
      <c r="W372" s="192" t="e">
        <f t="shared" si="163"/>
        <v>#DIV/0!</v>
      </c>
      <c r="X372" s="192" t="e">
        <f t="shared" si="163"/>
        <v>#DIV/0!</v>
      </c>
      <c r="Y372" s="192" t="e">
        <f t="shared" si="164"/>
        <v>#DIV/0!</v>
      </c>
      <c r="Z372" s="192" t="e">
        <f t="shared" si="165"/>
        <v>#DIV/0!</v>
      </c>
      <c r="AA372" s="192" t="e">
        <f t="shared" si="168"/>
        <v>#DIV/0!</v>
      </c>
      <c r="AB372" s="231" t="e">
        <f t="shared" si="166"/>
        <v>#DIV/0!</v>
      </c>
    </row>
    <row r="373" spans="1:28" x14ac:dyDescent="0.3">
      <c r="A373" s="227">
        <v>5</v>
      </c>
      <c r="B373" s="216" t="e">
        <f>$C$57-H367</f>
        <v>#DIV/0!</v>
      </c>
      <c r="C373" s="216" t="e">
        <f>$D$57-I367</f>
        <v>#DIV/0!</v>
      </c>
      <c r="D373" s="216" t="e">
        <f>$E$57-J367</f>
        <v>#DIV/0!</v>
      </c>
      <c r="E373" s="216" t="e">
        <f t="shared" si="159"/>
        <v>#DIV/0!</v>
      </c>
      <c r="F373" s="216" t="e">
        <f t="shared" si="159"/>
        <v>#DIV/0!</v>
      </c>
      <c r="G373" s="216" t="e">
        <f t="shared" si="159"/>
        <v>#DIV/0!</v>
      </c>
      <c r="H373" s="216" t="e">
        <f t="shared" si="160"/>
        <v>#DIV/0!</v>
      </c>
      <c r="I373" s="256" t="e">
        <f t="shared" si="161"/>
        <v>#DIV/0!</v>
      </c>
      <c r="J373" s="216" t="e">
        <f t="shared" si="167"/>
        <v>#DIV/0!</v>
      </c>
      <c r="K373" s="253" t="e">
        <f t="shared" si="162"/>
        <v>#DIV/0!</v>
      </c>
      <c r="R373" s="227">
        <v>5</v>
      </c>
      <c r="S373" s="216" t="e">
        <f>$T$57-Y367</f>
        <v>#DIV/0!</v>
      </c>
      <c r="T373" s="216" t="e">
        <f>$U$57-Z367</f>
        <v>#DIV/0!</v>
      </c>
      <c r="U373" s="216" t="e">
        <f>$V$57-AA367</f>
        <v>#DIV/0!</v>
      </c>
      <c r="V373" s="216" t="e">
        <f t="shared" si="163"/>
        <v>#DIV/0!</v>
      </c>
      <c r="W373" s="216" t="e">
        <f t="shared" si="163"/>
        <v>#DIV/0!</v>
      </c>
      <c r="X373" s="216" t="e">
        <f t="shared" si="163"/>
        <v>#DIV/0!</v>
      </c>
      <c r="Y373" s="216" t="e">
        <f t="shared" si="164"/>
        <v>#DIV/0!</v>
      </c>
      <c r="Z373" s="256" t="e">
        <f t="shared" si="165"/>
        <v>#DIV/0!</v>
      </c>
      <c r="AA373" s="216" t="e">
        <f t="shared" si="168"/>
        <v>#DIV/0!</v>
      </c>
      <c r="AB373" s="253" t="e">
        <f t="shared" si="166"/>
        <v>#DIV/0!</v>
      </c>
    </row>
    <row r="374" spans="1:28" x14ac:dyDescent="0.3">
      <c r="A374" s="233" t="s">
        <v>696</v>
      </c>
      <c r="B374" s="234"/>
      <c r="C374" s="234"/>
      <c r="D374" s="234"/>
      <c r="E374" s="186"/>
      <c r="F374" s="186"/>
      <c r="G374" s="235" t="s">
        <v>711</v>
      </c>
      <c r="H374" s="236"/>
      <c r="I374" s="236"/>
      <c r="J374" s="236"/>
      <c r="K374" s="237"/>
      <c r="R374" s="233" t="s">
        <v>696</v>
      </c>
      <c r="S374" s="234"/>
      <c r="T374" s="234"/>
      <c r="U374" s="234"/>
      <c r="V374" s="186"/>
      <c r="W374" s="186"/>
      <c r="X374" s="235" t="s">
        <v>711</v>
      </c>
      <c r="Y374" s="236"/>
      <c r="Z374" s="236"/>
      <c r="AA374" s="236"/>
      <c r="AB374" s="237"/>
    </row>
    <row r="375" spans="1:28" x14ac:dyDescent="0.3">
      <c r="A375" s="238"/>
      <c r="B375" s="239"/>
      <c r="C375" s="239"/>
      <c r="D375" s="239"/>
      <c r="G375" s="240" t="s">
        <v>673</v>
      </c>
      <c r="H375" s="240"/>
      <c r="I375" s="240"/>
      <c r="J375" s="240"/>
      <c r="K375" s="241"/>
      <c r="R375" s="238"/>
      <c r="S375" s="239"/>
      <c r="T375" s="239"/>
      <c r="U375" s="239"/>
      <c r="X375" s="240" t="s">
        <v>673</v>
      </c>
      <c r="Y375" s="240"/>
      <c r="Z375" s="240"/>
      <c r="AA375" s="240"/>
      <c r="AB375" s="241"/>
    </row>
    <row r="376" spans="1:28" x14ac:dyDescent="0.3">
      <c r="A376" s="242"/>
      <c r="B376" s="243" t="s">
        <v>513</v>
      </c>
      <c r="C376" s="243" t="s">
        <v>514</v>
      </c>
      <c r="D376" s="243" t="s">
        <v>515</v>
      </c>
      <c r="G376" s="240"/>
      <c r="H376" s="240" t="s">
        <v>674</v>
      </c>
      <c r="I376" s="240" t="s">
        <v>675</v>
      </c>
      <c r="J376" s="240" t="s">
        <v>676</v>
      </c>
      <c r="K376" s="241" t="s">
        <v>677</v>
      </c>
      <c r="R376" s="242"/>
      <c r="S376" s="243" t="s">
        <v>513</v>
      </c>
      <c r="T376" s="243" t="s">
        <v>514</v>
      </c>
      <c r="U376" s="243" t="s">
        <v>515</v>
      </c>
      <c r="X376" s="240"/>
      <c r="Y376" s="240" t="s">
        <v>674</v>
      </c>
      <c r="Z376" s="240" t="s">
        <v>675</v>
      </c>
      <c r="AA376" s="240" t="s">
        <v>676</v>
      </c>
      <c r="AB376" s="241" t="s">
        <v>677</v>
      </c>
    </row>
    <row r="377" spans="1:28" x14ac:dyDescent="0.3">
      <c r="A377" s="244" t="str">
        <f>A347</f>
        <v>Point 1</v>
      </c>
      <c r="B377" s="245">
        <f>B347</f>
        <v>0</v>
      </c>
      <c r="C377" s="245">
        <f t="shared" ref="C377:D377" si="169">C347</f>
        <v>0</v>
      </c>
      <c r="D377" s="245">
        <f t="shared" si="169"/>
        <v>0</v>
      </c>
      <c r="G377" s="240" t="s">
        <v>679</v>
      </c>
      <c r="H377" s="240">
        <f t="shared" ref="H377:J378" si="170">+B378-B377</f>
        <v>0</v>
      </c>
      <c r="I377" s="240">
        <f t="shared" si="170"/>
        <v>0</v>
      </c>
      <c r="J377" s="240">
        <f t="shared" si="170"/>
        <v>0</v>
      </c>
      <c r="K377" s="241">
        <f>+(H377^2+I377^2+J377^2)^0.5</f>
        <v>0</v>
      </c>
      <c r="R377" s="244" t="str">
        <f>R347</f>
        <v>Point 1</v>
      </c>
      <c r="S377" s="245">
        <f>S347</f>
        <v>0</v>
      </c>
      <c r="T377" s="245">
        <f t="shared" ref="T377:U377" si="171">T347</f>
        <v>0</v>
      </c>
      <c r="U377" s="245">
        <f t="shared" si="171"/>
        <v>0</v>
      </c>
      <c r="X377" s="240" t="s">
        <v>679</v>
      </c>
      <c r="Y377" s="240">
        <f t="shared" ref="Y377:AA378" si="172">+S378-S377</f>
        <v>0</v>
      </c>
      <c r="Z377" s="240">
        <f t="shared" si="172"/>
        <v>0</v>
      </c>
      <c r="AA377" s="240">
        <f t="shared" si="172"/>
        <v>0</v>
      </c>
      <c r="AB377" s="241">
        <f>+(Y377^2+Z377^2+AA377^2)^0.5</f>
        <v>0</v>
      </c>
    </row>
    <row r="378" spans="1:28" x14ac:dyDescent="0.3">
      <c r="A378" s="244" t="str">
        <f>A349</f>
        <v>Point 5</v>
      </c>
      <c r="B378" s="245">
        <f>B349</f>
        <v>0</v>
      </c>
      <c r="C378" s="245">
        <f t="shared" ref="C378:D378" si="173">C349</f>
        <v>0</v>
      </c>
      <c r="D378" s="245">
        <f t="shared" si="173"/>
        <v>0</v>
      </c>
      <c r="G378" s="240" t="s">
        <v>681</v>
      </c>
      <c r="H378" s="240">
        <f t="shared" si="170"/>
        <v>0</v>
      </c>
      <c r="I378" s="240">
        <f t="shared" si="170"/>
        <v>0</v>
      </c>
      <c r="J378" s="240">
        <f t="shared" si="170"/>
        <v>0</v>
      </c>
      <c r="K378" s="241">
        <f>+(H378^2+I378^2+J378^2)^0.5</f>
        <v>0</v>
      </c>
      <c r="R378" s="244" t="str">
        <f>R349</f>
        <v>Point 5</v>
      </c>
      <c r="S378" s="245">
        <f>S349</f>
        <v>0</v>
      </c>
      <c r="T378" s="245">
        <f t="shared" ref="T378:U378" si="174">T349</f>
        <v>0</v>
      </c>
      <c r="U378" s="245">
        <f t="shared" si="174"/>
        <v>0</v>
      </c>
      <c r="X378" s="240" t="s">
        <v>681</v>
      </c>
      <c r="Y378" s="240">
        <f t="shared" si="172"/>
        <v>0</v>
      </c>
      <c r="Z378" s="240">
        <f t="shared" si="172"/>
        <v>0</v>
      </c>
      <c r="AA378" s="240">
        <f t="shared" si="172"/>
        <v>0</v>
      </c>
      <c r="AB378" s="241">
        <f>+(Y378^2+Z378^2+AA378^2)^0.5</f>
        <v>0</v>
      </c>
    </row>
    <row r="379" spans="1:28" x14ac:dyDescent="0.3">
      <c r="A379" s="244" t="str">
        <f>A348</f>
        <v>Point 3</v>
      </c>
      <c r="B379" s="245">
        <f>B348</f>
        <v>0</v>
      </c>
      <c r="C379" s="245">
        <f t="shared" ref="C379:D379" si="175">C348</f>
        <v>0</v>
      </c>
      <c r="D379" s="245">
        <f t="shared" si="175"/>
        <v>0</v>
      </c>
      <c r="G379" s="240" t="s">
        <v>683</v>
      </c>
      <c r="H379" s="240">
        <f>+B379-B377</f>
        <v>0</v>
      </c>
      <c r="I379" s="240">
        <f>+C379-C377</f>
        <v>0</v>
      </c>
      <c r="J379" s="240">
        <f>+D379-D377</f>
        <v>0</v>
      </c>
      <c r="K379" s="241">
        <f>+(H379^2+I379^2+J379^2)^0.5</f>
        <v>0</v>
      </c>
      <c r="R379" s="244" t="str">
        <f>R348</f>
        <v>Point 3</v>
      </c>
      <c r="S379" s="245">
        <f>S348</f>
        <v>0</v>
      </c>
      <c r="T379" s="245">
        <f t="shared" ref="T379:U379" si="176">T348</f>
        <v>0</v>
      </c>
      <c r="U379" s="245">
        <f t="shared" si="176"/>
        <v>0</v>
      </c>
      <c r="X379" s="240" t="s">
        <v>683</v>
      </c>
      <c r="Y379" s="240">
        <f>+S379-S377</f>
        <v>0</v>
      </c>
      <c r="Z379" s="240">
        <f>+T379-T377</f>
        <v>0</v>
      </c>
      <c r="AA379" s="240">
        <f>+U379-U377</f>
        <v>0</v>
      </c>
      <c r="AB379" s="241">
        <f>+(Y379^2+Z379^2+AA379^2)^0.5</f>
        <v>0</v>
      </c>
    </row>
    <row r="380" spans="1:28" x14ac:dyDescent="0.3">
      <c r="A380" s="223"/>
      <c r="G380" s="239" t="s">
        <v>684</v>
      </c>
      <c r="H380" s="240"/>
      <c r="I380" s="240"/>
      <c r="J380" s="240"/>
      <c r="K380" s="241"/>
      <c r="R380" s="223"/>
      <c r="X380" s="239" t="s">
        <v>684</v>
      </c>
      <c r="Y380" s="240"/>
      <c r="Z380" s="240"/>
      <c r="AA380" s="240"/>
      <c r="AB380" s="241"/>
    </row>
    <row r="381" spans="1:28" x14ac:dyDescent="0.3">
      <c r="A381" s="242"/>
      <c r="B381" s="243"/>
      <c r="C381" s="243"/>
      <c r="D381" s="243"/>
      <c r="G381" s="239"/>
      <c r="H381" s="243" t="s">
        <v>685</v>
      </c>
      <c r="I381" s="243" t="s">
        <v>686</v>
      </c>
      <c r="J381" s="243" t="s">
        <v>687</v>
      </c>
      <c r="K381" s="241"/>
      <c r="R381" s="242"/>
      <c r="S381" s="243"/>
      <c r="T381" s="243"/>
      <c r="U381" s="243"/>
      <c r="X381" s="239"/>
      <c r="Y381" s="243" t="s">
        <v>685</v>
      </c>
      <c r="Z381" s="243" t="s">
        <v>686</v>
      </c>
      <c r="AA381" s="243" t="s">
        <v>687</v>
      </c>
      <c r="AB381" s="241"/>
    </row>
    <row r="382" spans="1:28" x14ac:dyDescent="0.3">
      <c r="A382" s="244"/>
      <c r="B382" s="247"/>
      <c r="C382" s="247"/>
      <c r="D382" s="247"/>
      <c r="G382" s="239" t="s">
        <v>679</v>
      </c>
      <c r="H382" s="240" t="e">
        <f>+H377/K377</f>
        <v>#DIV/0!</v>
      </c>
      <c r="I382" s="240" t="e">
        <f>+I377/K377</f>
        <v>#DIV/0!</v>
      </c>
      <c r="J382" s="240" t="e">
        <f>+J377/K377</f>
        <v>#DIV/0!</v>
      </c>
      <c r="K382" s="241"/>
      <c r="R382" s="244"/>
      <c r="S382" s="247"/>
      <c r="T382" s="247"/>
      <c r="U382" s="247"/>
      <c r="X382" s="239" t="s">
        <v>679</v>
      </c>
      <c r="Y382" s="240" t="e">
        <f>+Y377/AB377</f>
        <v>#DIV/0!</v>
      </c>
      <c r="Z382" s="240" t="e">
        <f>+Z377/AB377</f>
        <v>#DIV/0!</v>
      </c>
      <c r="AA382" s="240" t="e">
        <f>+AA377/AB377</f>
        <v>#DIV/0!</v>
      </c>
      <c r="AB382" s="241"/>
    </row>
    <row r="383" spans="1:28" x14ac:dyDescent="0.3">
      <c r="A383" s="244"/>
      <c r="B383" s="247"/>
      <c r="C383" s="247"/>
      <c r="D383" s="247"/>
      <c r="G383" s="240" t="s">
        <v>683</v>
      </c>
      <c r="H383" s="240" t="e">
        <f>+H379/K379</f>
        <v>#DIV/0!</v>
      </c>
      <c r="I383" s="240" t="e">
        <f>+I379/K379</f>
        <v>#DIV/0!</v>
      </c>
      <c r="J383" s="240" t="e">
        <f>+J379/K379</f>
        <v>#DIV/0!</v>
      </c>
      <c r="K383" s="241"/>
      <c r="R383" s="244"/>
      <c r="S383" s="247"/>
      <c r="T383" s="247"/>
      <c r="U383" s="247"/>
      <c r="X383" s="240" t="s">
        <v>683</v>
      </c>
      <c r="Y383" s="240" t="e">
        <f>+Y379/AB379</f>
        <v>#DIV/0!</v>
      </c>
      <c r="Z383" s="240" t="e">
        <f>+Z379/AB379</f>
        <v>#DIV/0!</v>
      </c>
      <c r="AA383" s="240" t="e">
        <f>+AA379/AB379</f>
        <v>#DIV/0!</v>
      </c>
      <c r="AB383" s="241"/>
    </row>
    <row r="384" spans="1:28" x14ac:dyDescent="0.3">
      <c r="A384" s="246"/>
      <c r="B384" s="247"/>
      <c r="C384" s="247"/>
      <c r="D384" s="247"/>
      <c r="G384" s="240"/>
      <c r="H384" s="240"/>
      <c r="I384" s="240"/>
      <c r="J384" s="240"/>
      <c r="K384" s="241"/>
      <c r="R384" s="246"/>
      <c r="S384" s="247"/>
      <c r="T384" s="247"/>
      <c r="U384" s="247"/>
      <c r="X384" s="240"/>
      <c r="Y384" s="240"/>
      <c r="Z384" s="240"/>
      <c r="AA384" s="240"/>
      <c r="AB384" s="241"/>
    </row>
    <row r="385" spans="1:28" x14ac:dyDescent="0.3">
      <c r="A385" s="223"/>
      <c r="G385" s="240" t="s">
        <v>688</v>
      </c>
      <c r="H385" s="240" t="e">
        <f>+(K377^2+K379^2-K378^2)/(2*K377*K379)</f>
        <v>#DIV/0!</v>
      </c>
      <c r="I385" s="240"/>
      <c r="J385" s="240"/>
      <c r="K385" s="241"/>
      <c r="R385" s="223"/>
      <c r="X385" s="240" t="s">
        <v>688</v>
      </c>
      <c r="Y385" s="240" t="e">
        <f>+(AB377^2+AB379^2-AB378^2)/(2*AB377*AB379)</f>
        <v>#DIV/0!</v>
      </c>
      <c r="Z385" s="240"/>
      <c r="AA385" s="240"/>
      <c r="AB385" s="241"/>
    </row>
    <row r="386" spans="1:28" x14ac:dyDescent="0.3">
      <c r="A386" s="223"/>
      <c r="G386" s="240" t="s">
        <v>689</v>
      </c>
      <c r="H386" s="240" t="e">
        <f>+H385*K379</f>
        <v>#DIV/0!</v>
      </c>
      <c r="I386" s="240"/>
      <c r="J386" s="240"/>
      <c r="K386" s="241"/>
      <c r="R386" s="223"/>
      <c r="X386" s="240" t="s">
        <v>689</v>
      </c>
      <c r="Y386" s="240" t="e">
        <f>+Y385*AB379</f>
        <v>#DIV/0!</v>
      </c>
      <c r="Z386" s="240"/>
      <c r="AA386" s="240"/>
      <c r="AB386" s="241"/>
    </row>
    <row r="387" spans="1:28" x14ac:dyDescent="0.3">
      <c r="A387" s="223"/>
      <c r="G387" s="240" t="s">
        <v>690</v>
      </c>
      <c r="H387" s="240" t="e">
        <f>+(K379^2-H386^2)^0.5</f>
        <v>#DIV/0!</v>
      </c>
      <c r="I387" s="240" t="e">
        <f>+K379*H393</f>
        <v>#DIV/0!</v>
      </c>
      <c r="J387" s="240"/>
      <c r="K387" s="241"/>
      <c r="R387" s="223"/>
      <c r="X387" s="240" t="s">
        <v>690</v>
      </c>
      <c r="Y387" s="240" t="e">
        <f>+(AB379^2-Y386^2)^0.5</f>
        <v>#DIV/0!</v>
      </c>
      <c r="Z387" s="240" t="e">
        <f>+AB379*Y393</f>
        <v>#DIV/0!</v>
      </c>
      <c r="AA387" s="240"/>
      <c r="AB387" s="241"/>
    </row>
    <row r="388" spans="1:28" x14ac:dyDescent="0.3">
      <c r="A388" s="223"/>
      <c r="G388" s="240" t="s">
        <v>691</v>
      </c>
      <c r="H388" s="240" t="e">
        <f>+B377+H386*H382</f>
        <v>#DIV/0!</v>
      </c>
      <c r="I388" s="240" t="e">
        <f>+C377+H386*I382</f>
        <v>#DIV/0!</v>
      </c>
      <c r="J388" s="240" t="e">
        <f>+D377+H386*J382</f>
        <v>#DIV/0!</v>
      </c>
      <c r="K388" s="241"/>
      <c r="R388" s="223"/>
      <c r="X388" s="240" t="s">
        <v>691</v>
      </c>
      <c r="Y388" s="240" t="e">
        <f>+S377+Y386*Y382</f>
        <v>#DIV/0!</v>
      </c>
      <c r="Z388" s="240" t="e">
        <f>+T377+Y386*Z382</f>
        <v>#DIV/0!</v>
      </c>
      <c r="AA388" s="240" t="e">
        <f>+U377+Y386*AA382</f>
        <v>#DIV/0!</v>
      </c>
      <c r="AB388" s="241"/>
    </row>
    <row r="389" spans="1:28" x14ac:dyDescent="0.3">
      <c r="A389" s="223"/>
      <c r="G389" s="239" t="s">
        <v>684</v>
      </c>
      <c r="H389" s="240"/>
      <c r="I389" s="240"/>
      <c r="J389" s="240"/>
      <c r="K389" s="241"/>
      <c r="R389" s="223"/>
      <c r="X389" s="239" t="s">
        <v>684</v>
      </c>
      <c r="Y389" s="240"/>
      <c r="Z389" s="240"/>
      <c r="AA389" s="240"/>
      <c r="AB389" s="241"/>
    </row>
    <row r="390" spans="1:28" x14ac:dyDescent="0.3">
      <c r="A390" s="223"/>
      <c r="G390" s="248"/>
      <c r="H390" s="243" t="s">
        <v>685</v>
      </c>
      <c r="I390" s="243" t="s">
        <v>686</v>
      </c>
      <c r="J390" s="243" t="s">
        <v>687</v>
      </c>
      <c r="K390" s="241"/>
      <c r="R390" s="223"/>
      <c r="X390" s="248"/>
      <c r="Y390" s="243" t="s">
        <v>685</v>
      </c>
      <c r="Z390" s="243" t="s">
        <v>686</v>
      </c>
      <c r="AA390" s="243" t="s">
        <v>687</v>
      </c>
      <c r="AB390" s="241"/>
    </row>
    <row r="391" spans="1:28" x14ac:dyDescent="0.3">
      <c r="A391" s="223"/>
      <c r="G391" s="240" t="s">
        <v>690</v>
      </c>
      <c r="H391" s="240" t="e">
        <f>+(B379-H388)/H387</f>
        <v>#DIV/0!</v>
      </c>
      <c r="I391" s="240" t="e">
        <f>+(C379-I388)/H387</f>
        <v>#DIV/0!</v>
      </c>
      <c r="J391" s="240" t="e">
        <f>+(D379-J388)/H387</f>
        <v>#DIV/0!</v>
      </c>
      <c r="K391" s="241"/>
      <c r="R391" s="223"/>
      <c r="X391" s="240" t="s">
        <v>690</v>
      </c>
      <c r="Y391" s="240" t="e">
        <f>+(S379-Y388)/Y387</f>
        <v>#DIV/0!</v>
      </c>
      <c r="Z391" s="240" t="e">
        <f>+(T379-Z388)/Y387</f>
        <v>#DIV/0!</v>
      </c>
      <c r="AA391" s="240" t="e">
        <f>+(U379-AA388)/Y387</f>
        <v>#DIV/0!</v>
      </c>
      <c r="AB391" s="241"/>
    </row>
    <row r="392" spans="1:28" x14ac:dyDescent="0.3">
      <c r="A392" s="223"/>
      <c r="G392" s="240"/>
      <c r="H392" s="240"/>
      <c r="I392" s="240"/>
      <c r="J392" s="240"/>
      <c r="K392" s="241"/>
      <c r="R392" s="223"/>
      <c r="X392" s="240"/>
      <c r="Y392" s="240"/>
      <c r="Z392" s="240"/>
      <c r="AA392" s="240"/>
      <c r="AB392" s="241"/>
    </row>
    <row r="393" spans="1:28" x14ac:dyDescent="0.3">
      <c r="A393" s="223"/>
      <c r="G393" s="240" t="s">
        <v>692</v>
      </c>
      <c r="H393" s="240" t="e">
        <f>+(1-H385^2)^0.5</f>
        <v>#DIV/0!</v>
      </c>
      <c r="I393" s="240"/>
      <c r="J393" s="240"/>
      <c r="K393" s="241"/>
      <c r="R393" s="223"/>
      <c r="X393" s="240" t="s">
        <v>692</v>
      </c>
      <c r="Y393" s="240" t="e">
        <f>+(1-Y385^2)^0.5</f>
        <v>#DIV/0!</v>
      </c>
      <c r="Z393" s="240"/>
      <c r="AA393" s="240"/>
      <c r="AB393" s="241"/>
    </row>
    <row r="394" spans="1:28" x14ac:dyDescent="0.3">
      <c r="A394" s="223"/>
      <c r="F394" s="166" t="s">
        <v>643</v>
      </c>
      <c r="G394" s="240" t="s">
        <v>693</v>
      </c>
      <c r="H394" s="249" t="e">
        <f>+K378/(2*H393)</f>
        <v>#DIV/0!</v>
      </c>
      <c r="I394" s="240"/>
      <c r="J394" s="240"/>
      <c r="K394" s="241"/>
      <c r="R394" s="223"/>
      <c r="W394" s="166" t="s">
        <v>643</v>
      </c>
      <c r="X394" s="240" t="s">
        <v>693</v>
      </c>
      <c r="Y394" s="249" t="e">
        <f>+AB378/(2*Y393)</f>
        <v>#DIV/0!</v>
      </c>
      <c r="Z394" s="240"/>
      <c r="AA394" s="240"/>
      <c r="AB394" s="241"/>
    </row>
    <row r="395" spans="1:28" x14ac:dyDescent="0.3">
      <c r="A395" s="223"/>
      <c r="F395" s="250" t="e">
        <f>IF((ABS(K399)+ABS(K401)+ABS(K403))&gt;0.000000001,TRUE,FALSE)</f>
        <v>#DIV/0!</v>
      </c>
      <c r="G395" s="240"/>
      <c r="H395" s="240"/>
      <c r="I395" s="240"/>
      <c r="J395" s="240"/>
      <c r="K395" s="241"/>
      <c r="R395" s="223"/>
      <c r="W395" s="250" t="e">
        <f>IF((ABS(AB399)+ABS(AB401)+ABS(AB403))&gt;0.000000001,TRUE,FALSE)</f>
        <v>#DIV/0!</v>
      </c>
      <c r="X395" s="240"/>
      <c r="Y395" s="240"/>
      <c r="Z395" s="240"/>
      <c r="AA395" s="240"/>
      <c r="AB395" s="241"/>
    </row>
    <row r="396" spans="1:28" x14ac:dyDescent="0.3">
      <c r="A396" s="223"/>
      <c r="F396" s="166" t="s">
        <v>637</v>
      </c>
      <c r="G396" s="240" t="s">
        <v>694</v>
      </c>
      <c r="H396" s="240">
        <f>+K377/2</f>
        <v>0</v>
      </c>
      <c r="I396" s="240" t="e">
        <f>+(H394^2-H396^2)^0.5</f>
        <v>#DIV/0!</v>
      </c>
      <c r="J396" s="240">
        <v>0</v>
      </c>
      <c r="K396" s="241"/>
      <c r="R396" s="223"/>
      <c r="W396" s="166" t="s">
        <v>637</v>
      </c>
      <c r="X396" s="240" t="s">
        <v>694</v>
      </c>
      <c r="Y396" s="240">
        <f>+AB377/2</f>
        <v>0</v>
      </c>
      <c r="Z396" s="240" t="e">
        <f>+(Y394^2-Y396^2)^0.5</f>
        <v>#DIV/0!</v>
      </c>
      <c r="AA396" s="240">
        <v>0</v>
      </c>
      <c r="AB396" s="241"/>
    </row>
    <row r="397" spans="1:28" x14ac:dyDescent="0.3">
      <c r="A397" s="223"/>
      <c r="F397" s="166" t="e">
        <f>IF(K398&gt;0.000000001,TRUE,FALSE)</f>
        <v>#DIV/0!</v>
      </c>
      <c r="G397" s="240" t="s">
        <v>695</v>
      </c>
      <c r="H397" s="251" t="e">
        <f>+B377+H396*H382+I396*H391</f>
        <v>#DIV/0!</v>
      </c>
      <c r="I397" s="251" t="e">
        <f>+C377+H396*I382+I396*I391</f>
        <v>#DIV/0!</v>
      </c>
      <c r="J397" s="251" t="e">
        <f>+D377+H396*J382+I396*J391</f>
        <v>#DIV/0!</v>
      </c>
      <c r="K397" s="241"/>
      <c r="R397" s="223"/>
      <c r="W397" s="166" t="e">
        <f>IF(AB398&gt;0.000000001,TRUE,FALSE)</f>
        <v>#DIV/0!</v>
      </c>
      <c r="X397" s="240" t="s">
        <v>695</v>
      </c>
      <c r="Y397" s="251" t="e">
        <f>+S377+Y396*Y382+Z396*Y391</f>
        <v>#DIV/0!</v>
      </c>
      <c r="Z397" s="251" t="e">
        <f>+T377+Y396*Z382+Z396*Z391</f>
        <v>#DIV/0!</v>
      </c>
      <c r="AA397" s="251" t="e">
        <f>+U377+Y396*AA382+Z396*AA391</f>
        <v>#DIV/0!</v>
      </c>
      <c r="AB397" s="241"/>
    </row>
    <row r="398" spans="1:28" ht="16.2" x14ac:dyDescent="0.3">
      <c r="A398" s="223"/>
      <c r="B398" s="166" t="s">
        <v>650</v>
      </c>
      <c r="C398" s="166" t="s">
        <v>651</v>
      </c>
      <c r="D398" s="166" t="s">
        <v>652</v>
      </c>
      <c r="E398" s="166" t="s">
        <v>653</v>
      </c>
      <c r="F398" s="166" t="s">
        <v>654</v>
      </c>
      <c r="G398" s="166" t="s">
        <v>655</v>
      </c>
      <c r="H398" s="166" t="s">
        <v>656</v>
      </c>
      <c r="I398" s="166" t="s">
        <v>657</v>
      </c>
      <c r="J398" s="166" t="s">
        <v>669</v>
      </c>
      <c r="K398" s="231" t="e">
        <f>MAX(K399:K403)</f>
        <v>#DIV/0!</v>
      </c>
      <c r="R398" s="223"/>
      <c r="S398" s="166" t="s">
        <v>650</v>
      </c>
      <c r="T398" s="166" t="s">
        <v>651</v>
      </c>
      <c r="U398" s="166" t="s">
        <v>652</v>
      </c>
      <c r="V398" s="166" t="s">
        <v>653</v>
      </c>
      <c r="W398" s="166" t="s">
        <v>654</v>
      </c>
      <c r="X398" s="166" t="s">
        <v>655</v>
      </c>
      <c r="Y398" s="166" t="s">
        <v>656</v>
      </c>
      <c r="Z398" s="166" t="s">
        <v>657</v>
      </c>
      <c r="AA398" s="166" t="s">
        <v>669</v>
      </c>
      <c r="AB398" s="231" t="e">
        <f>MAX(AB399:AB403)</f>
        <v>#DIV/0!</v>
      </c>
    </row>
    <row r="399" spans="1:28" x14ac:dyDescent="0.3">
      <c r="A399" s="223">
        <v>1</v>
      </c>
      <c r="B399" s="166" t="e">
        <f>$C$53-H397</f>
        <v>#DIV/0!</v>
      </c>
      <c r="C399" s="166" t="e">
        <f>$D$53-I397</f>
        <v>#DIV/0!</v>
      </c>
      <c r="D399" s="166" t="e">
        <f>$E$53-J397</f>
        <v>#DIV/0!</v>
      </c>
      <c r="E399" s="192" t="e">
        <f>POWER(B399,2)</f>
        <v>#DIV/0!</v>
      </c>
      <c r="F399" s="192" t="e">
        <f>POWER(C399,2)</f>
        <v>#DIV/0!</v>
      </c>
      <c r="G399" s="192" t="e">
        <f>POWER(D399,2)</f>
        <v>#DIV/0!</v>
      </c>
      <c r="H399" s="192" t="e">
        <f>E399+F399+G399</f>
        <v>#DIV/0!</v>
      </c>
      <c r="I399" s="252" t="e">
        <f>SQRT(H399)</f>
        <v>#DIV/0!</v>
      </c>
      <c r="J399" s="192" t="e">
        <f>H394</f>
        <v>#DIV/0!</v>
      </c>
      <c r="K399" s="231" t="e">
        <f>I399-J399</f>
        <v>#DIV/0!</v>
      </c>
      <c r="R399" s="223">
        <v>1</v>
      </c>
      <c r="S399" s="192" t="e">
        <f>$T$53-Y397</f>
        <v>#DIV/0!</v>
      </c>
      <c r="T399" s="192" t="e">
        <f>$U$53-Z397</f>
        <v>#DIV/0!</v>
      </c>
      <c r="U399" s="192" t="e">
        <f>$V$53-AA397</f>
        <v>#DIV/0!</v>
      </c>
      <c r="V399" s="192" t="e">
        <f>POWER(S399,2)</f>
        <v>#DIV/0!</v>
      </c>
      <c r="W399" s="192" t="e">
        <f>POWER(T399,2)</f>
        <v>#DIV/0!</v>
      </c>
      <c r="X399" s="192" t="e">
        <f>POWER(U399,2)</f>
        <v>#DIV/0!</v>
      </c>
      <c r="Y399" s="192" t="e">
        <f>V399+W399+X399</f>
        <v>#DIV/0!</v>
      </c>
      <c r="Z399" s="252" t="e">
        <f>SQRT(Y399)</f>
        <v>#DIV/0!</v>
      </c>
      <c r="AA399" s="192" t="e">
        <f>Y394</f>
        <v>#DIV/0!</v>
      </c>
      <c r="AB399" s="231" t="e">
        <f>Z399-AA399</f>
        <v>#DIV/0!</v>
      </c>
    </row>
    <row r="400" spans="1:28" x14ac:dyDescent="0.3">
      <c r="A400" s="223">
        <v>2</v>
      </c>
      <c r="B400" s="192" t="e">
        <f>$C$54-H397</f>
        <v>#DIV/0!</v>
      </c>
      <c r="C400" s="192" t="e">
        <f>$D$54-I397</f>
        <v>#DIV/0!</v>
      </c>
      <c r="D400" s="192" t="e">
        <f>$E$54-J397</f>
        <v>#DIV/0!</v>
      </c>
      <c r="E400" s="192" t="e">
        <f t="shared" ref="E400:G403" si="177">POWER(B400,2)</f>
        <v>#DIV/0!</v>
      </c>
      <c r="F400" s="192" t="e">
        <f t="shared" si="177"/>
        <v>#DIV/0!</v>
      </c>
      <c r="G400" s="192" t="e">
        <f t="shared" si="177"/>
        <v>#DIV/0!</v>
      </c>
      <c r="H400" s="192" t="e">
        <f t="shared" ref="H400:H403" si="178">E400+F400+G400</f>
        <v>#DIV/0!</v>
      </c>
      <c r="I400" s="192" t="e">
        <f t="shared" ref="I400:I403" si="179">SQRT(H400)</f>
        <v>#DIV/0!</v>
      </c>
      <c r="J400" s="192" t="e">
        <f>J399</f>
        <v>#DIV/0!</v>
      </c>
      <c r="K400" s="231" t="e">
        <f t="shared" ref="K400:K403" si="180">I400-J400</f>
        <v>#DIV/0!</v>
      </c>
      <c r="R400" s="223">
        <v>2</v>
      </c>
      <c r="S400" s="192" t="e">
        <f>$T$54-Y397</f>
        <v>#DIV/0!</v>
      </c>
      <c r="T400" s="192" t="e">
        <f>$U$54-Z397</f>
        <v>#DIV/0!</v>
      </c>
      <c r="U400" s="192" t="e">
        <f>$V$54-AA397</f>
        <v>#DIV/0!</v>
      </c>
      <c r="V400" s="192" t="e">
        <f t="shared" ref="V400:X403" si="181">POWER(S400,2)</f>
        <v>#DIV/0!</v>
      </c>
      <c r="W400" s="192" t="e">
        <f t="shared" si="181"/>
        <v>#DIV/0!</v>
      </c>
      <c r="X400" s="192" t="e">
        <f t="shared" si="181"/>
        <v>#DIV/0!</v>
      </c>
      <c r="Y400" s="192" t="e">
        <f t="shared" ref="Y400:Y403" si="182">V400+W400+X400</f>
        <v>#DIV/0!</v>
      </c>
      <c r="Z400" s="192" t="e">
        <f t="shared" ref="Z400:Z403" si="183">SQRT(Y400)</f>
        <v>#DIV/0!</v>
      </c>
      <c r="AA400" s="192" t="e">
        <f>AA399</f>
        <v>#DIV/0!</v>
      </c>
      <c r="AB400" s="231" t="e">
        <f t="shared" ref="AB400:AB403" si="184">Z400-AA400</f>
        <v>#DIV/0!</v>
      </c>
    </row>
    <row r="401" spans="1:28" x14ac:dyDescent="0.3">
      <c r="A401" s="223">
        <v>3</v>
      </c>
      <c r="B401" s="192" t="e">
        <f>$C$55-H397</f>
        <v>#DIV/0!</v>
      </c>
      <c r="C401" s="192" t="e">
        <f>$D$55-I397</f>
        <v>#DIV/0!</v>
      </c>
      <c r="D401" s="192" t="e">
        <f>$E$55-J397</f>
        <v>#DIV/0!</v>
      </c>
      <c r="E401" s="192" t="e">
        <f t="shared" si="177"/>
        <v>#DIV/0!</v>
      </c>
      <c r="F401" s="192" t="e">
        <f t="shared" si="177"/>
        <v>#DIV/0!</v>
      </c>
      <c r="G401" s="192" t="e">
        <f t="shared" si="177"/>
        <v>#DIV/0!</v>
      </c>
      <c r="H401" s="192" t="e">
        <f t="shared" si="178"/>
        <v>#DIV/0!</v>
      </c>
      <c r="I401" s="252" t="e">
        <f t="shared" si="179"/>
        <v>#DIV/0!</v>
      </c>
      <c r="J401" s="192" t="e">
        <f t="shared" ref="J401:J403" si="185">J400</f>
        <v>#DIV/0!</v>
      </c>
      <c r="K401" s="231" t="e">
        <f t="shared" si="180"/>
        <v>#DIV/0!</v>
      </c>
      <c r="R401" s="223">
        <v>3</v>
      </c>
      <c r="S401" s="192" t="e">
        <f>$T$55-Y397</f>
        <v>#DIV/0!</v>
      </c>
      <c r="T401" s="192" t="e">
        <f>$U$55-Z397</f>
        <v>#DIV/0!</v>
      </c>
      <c r="U401" s="192" t="e">
        <f>$V$55-AA397</f>
        <v>#DIV/0!</v>
      </c>
      <c r="V401" s="192" t="e">
        <f t="shared" si="181"/>
        <v>#DIV/0!</v>
      </c>
      <c r="W401" s="192" t="e">
        <f t="shared" si="181"/>
        <v>#DIV/0!</v>
      </c>
      <c r="X401" s="192" t="e">
        <f t="shared" si="181"/>
        <v>#DIV/0!</v>
      </c>
      <c r="Y401" s="192" t="e">
        <f t="shared" si="182"/>
        <v>#DIV/0!</v>
      </c>
      <c r="Z401" s="252" t="e">
        <f t="shared" si="183"/>
        <v>#DIV/0!</v>
      </c>
      <c r="AA401" s="192" t="e">
        <f t="shared" ref="AA401:AA403" si="186">AA400</f>
        <v>#DIV/0!</v>
      </c>
      <c r="AB401" s="231" t="e">
        <f t="shared" si="184"/>
        <v>#DIV/0!</v>
      </c>
    </row>
    <row r="402" spans="1:28" x14ac:dyDescent="0.3">
      <c r="A402" s="223">
        <v>4</v>
      </c>
      <c r="B402" s="192" t="e">
        <f>$C$56-H397</f>
        <v>#DIV/0!</v>
      </c>
      <c r="C402" s="192" t="e">
        <f>$D$56-I397</f>
        <v>#DIV/0!</v>
      </c>
      <c r="D402" s="192" t="e">
        <f>$E$56-J397</f>
        <v>#DIV/0!</v>
      </c>
      <c r="E402" s="192" t="e">
        <f t="shared" si="177"/>
        <v>#DIV/0!</v>
      </c>
      <c r="F402" s="192" t="e">
        <f t="shared" si="177"/>
        <v>#DIV/0!</v>
      </c>
      <c r="G402" s="192" t="e">
        <f t="shared" si="177"/>
        <v>#DIV/0!</v>
      </c>
      <c r="H402" s="192" t="e">
        <f t="shared" si="178"/>
        <v>#DIV/0!</v>
      </c>
      <c r="I402" s="192" t="e">
        <f t="shared" si="179"/>
        <v>#DIV/0!</v>
      </c>
      <c r="J402" s="192" t="e">
        <f t="shared" si="185"/>
        <v>#DIV/0!</v>
      </c>
      <c r="K402" s="231" t="e">
        <f t="shared" si="180"/>
        <v>#DIV/0!</v>
      </c>
      <c r="R402" s="223">
        <v>4</v>
      </c>
      <c r="S402" s="192" t="e">
        <f>$T$56-Y397</f>
        <v>#DIV/0!</v>
      </c>
      <c r="T402" s="192" t="e">
        <f>$U$56-Z397</f>
        <v>#DIV/0!</v>
      </c>
      <c r="U402" s="192" t="e">
        <f>$V$56-AA397</f>
        <v>#DIV/0!</v>
      </c>
      <c r="V402" s="192" t="e">
        <f t="shared" si="181"/>
        <v>#DIV/0!</v>
      </c>
      <c r="W402" s="192" t="e">
        <f t="shared" si="181"/>
        <v>#DIV/0!</v>
      </c>
      <c r="X402" s="192" t="e">
        <f t="shared" si="181"/>
        <v>#DIV/0!</v>
      </c>
      <c r="Y402" s="192" t="e">
        <f t="shared" si="182"/>
        <v>#DIV/0!</v>
      </c>
      <c r="Z402" s="192" t="e">
        <f t="shared" si="183"/>
        <v>#DIV/0!</v>
      </c>
      <c r="AA402" s="192" t="e">
        <f t="shared" si="186"/>
        <v>#DIV/0!</v>
      </c>
      <c r="AB402" s="231" t="e">
        <f t="shared" si="184"/>
        <v>#DIV/0!</v>
      </c>
    </row>
    <row r="403" spans="1:28" x14ac:dyDescent="0.3">
      <c r="A403" s="227">
        <v>5</v>
      </c>
      <c r="B403" s="216" t="e">
        <f>$C$57-H397</f>
        <v>#DIV/0!</v>
      </c>
      <c r="C403" s="216" t="e">
        <f>$D$57-I397</f>
        <v>#DIV/0!</v>
      </c>
      <c r="D403" s="216" t="e">
        <f>$E$57-J397</f>
        <v>#DIV/0!</v>
      </c>
      <c r="E403" s="216" t="e">
        <f t="shared" si="177"/>
        <v>#DIV/0!</v>
      </c>
      <c r="F403" s="216" t="e">
        <f t="shared" si="177"/>
        <v>#DIV/0!</v>
      </c>
      <c r="G403" s="216" t="e">
        <f t="shared" si="177"/>
        <v>#DIV/0!</v>
      </c>
      <c r="H403" s="216" t="e">
        <f t="shared" si="178"/>
        <v>#DIV/0!</v>
      </c>
      <c r="I403" s="256" t="e">
        <f t="shared" si="179"/>
        <v>#DIV/0!</v>
      </c>
      <c r="J403" s="216" t="e">
        <f t="shared" si="185"/>
        <v>#DIV/0!</v>
      </c>
      <c r="K403" s="253" t="e">
        <f t="shared" si="180"/>
        <v>#DIV/0!</v>
      </c>
      <c r="R403" s="227">
        <v>5</v>
      </c>
      <c r="S403" s="216" t="e">
        <f>$T$57-Y397</f>
        <v>#DIV/0!</v>
      </c>
      <c r="T403" s="216" t="e">
        <f>$U$57-Z397</f>
        <v>#DIV/0!</v>
      </c>
      <c r="U403" s="216" t="e">
        <f>$V$57-AA397</f>
        <v>#DIV/0!</v>
      </c>
      <c r="V403" s="216" t="e">
        <f t="shared" si="181"/>
        <v>#DIV/0!</v>
      </c>
      <c r="W403" s="216" t="e">
        <f t="shared" si="181"/>
        <v>#DIV/0!</v>
      </c>
      <c r="X403" s="216" t="e">
        <f t="shared" si="181"/>
        <v>#DIV/0!</v>
      </c>
      <c r="Y403" s="216" t="e">
        <f t="shared" si="182"/>
        <v>#DIV/0!</v>
      </c>
      <c r="Z403" s="256" t="e">
        <f t="shared" si="183"/>
        <v>#DIV/0!</v>
      </c>
      <c r="AA403" s="216" t="e">
        <f t="shared" si="186"/>
        <v>#DIV/0!</v>
      </c>
      <c r="AB403" s="253" t="e">
        <f t="shared" si="184"/>
        <v>#DIV/0!</v>
      </c>
    </row>
    <row r="404" spans="1:28" x14ac:dyDescent="0.3">
      <c r="A404" s="254" t="s">
        <v>698</v>
      </c>
      <c r="B404" s="186"/>
      <c r="C404" s="186"/>
      <c r="D404" s="186" t="s">
        <v>646</v>
      </c>
      <c r="E404" s="186" t="s">
        <v>647</v>
      </c>
      <c r="F404" s="186" t="s">
        <v>648</v>
      </c>
      <c r="G404" s="186" t="s">
        <v>649</v>
      </c>
      <c r="H404" s="186" t="s">
        <v>611</v>
      </c>
      <c r="I404" s="186" t="s">
        <v>637</v>
      </c>
      <c r="J404" s="186"/>
      <c r="K404" s="220"/>
      <c r="R404" s="254" t="s">
        <v>698</v>
      </c>
      <c r="S404" s="186"/>
      <c r="T404" s="186"/>
      <c r="U404" s="186" t="s">
        <v>646</v>
      </c>
      <c r="V404" s="186" t="s">
        <v>647</v>
      </c>
      <c r="W404" s="186" t="s">
        <v>648</v>
      </c>
      <c r="X404" s="186" t="s">
        <v>649</v>
      </c>
      <c r="Y404" s="186" t="s">
        <v>611</v>
      </c>
      <c r="Z404" s="186" t="s">
        <v>637</v>
      </c>
      <c r="AA404" s="186"/>
      <c r="AB404" s="220"/>
    </row>
    <row r="405" spans="1:28" x14ac:dyDescent="0.3">
      <c r="A405" s="227"/>
      <c r="B405" s="217"/>
      <c r="C405" s="217"/>
      <c r="D405" s="217" t="e">
        <f>IF(F365=FALSE,H367,IF(F395=FALSE,H397,"Error"))</f>
        <v>#DIV/0!</v>
      </c>
      <c r="E405" s="216" t="e">
        <f>IF(F365=FALSE,I367,IF(F395=FALSE,I397,"Error"))</f>
        <v>#DIV/0!</v>
      </c>
      <c r="F405" s="216" t="e">
        <f>IF(F365=FALSE,J367,IF(F395=FALSE,J397,"Error"))</f>
        <v>#DIV/0!</v>
      </c>
      <c r="G405" s="216" t="e">
        <f>IF(F365=FALSE,H364,IF(F395=FALSE,H394,"Error"))</f>
        <v>#DIV/0!</v>
      </c>
      <c r="H405" s="216" t="e">
        <f>G405*2</f>
        <v>#DIV/0!</v>
      </c>
      <c r="I405" s="217" t="e">
        <f>IF(F365=FALSE,F367,IF(F395=FALSE,F397,"Error"))</f>
        <v>#DIV/0!</v>
      </c>
      <c r="J405" s="217"/>
      <c r="K405" s="228"/>
      <c r="R405" s="227"/>
      <c r="S405" s="217"/>
      <c r="T405" s="217"/>
      <c r="U405" s="217" t="e">
        <f>IF(W365=FALSE,Y367,IF(W395=FALSE,Y397,"Error"))</f>
        <v>#DIV/0!</v>
      </c>
      <c r="V405" s="216" t="e">
        <f>IF(W365=FALSE,Z367,IF(W395=FALSE,Z397,"Error"))</f>
        <v>#DIV/0!</v>
      </c>
      <c r="W405" s="216" t="e">
        <f>IF(W365=FALSE,AA367,IF(W395=FALSE,AA397,"Error"))</f>
        <v>#DIV/0!</v>
      </c>
      <c r="X405" s="216" t="e">
        <f>IF(W365=FALSE,Y364,IF(W395=FALSE,Y394,"Error"))</f>
        <v>#DIV/0!</v>
      </c>
      <c r="Y405" s="216" t="e">
        <f>X405*2</f>
        <v>#DIV/0!</v>
      </c>
      <c r="Z405" s="217" t="e">
        <f>IF(W365=FALSE,W367,IF(W395=FALSE,W397,"Error"))</f>
        <v>#DIV/0!</v>
      </c>
      <c r="AA405" s="217"/>
      <c r="AB405" s="228"/>
    </row>
    <row r="406" spans="1:28" x14ac:dyDescent="0.3">
      <c r="A406" s="240"/>
      <c r="B406" s="243"/>
      <c r="C406" s="243"/>
      <c r="D406" s="243"/>
      <c r="G406" s="240"/>
      <c r="H406" s="240"/>
      <c r="I406" s="240"/>
      <c r="J406" s="240"/>
      <c r="K406" s="240"/>
      <c r="R406" s="240"/>
      <c r="S406" s="243"/>
      <c r="T406" s="243"/>
      <c r="U406" s="243"/>
      <c r="X406" s="240"/>
      <c r="Y406" s="240"/>
      <c r="Z406" s="240"/>
      <c r="AA406" s="240"/>
      <c r="AB406" s="240"/>
    </row>
    <row r="407" spans="1:28" x14ac:dyDescent="0.3">
      <c r="A407" s="233" t="s">
        <v>59</v>
      </c>
      <c r="B407" s="234"/>
      <c r="C407" s="234"/>
      <c r="D407" s="234"/>
      <c r="E407" s="186"/>
      <c r="F407" s="186"/>
      <c r="G407" s="235" t="s">
        <v>712</v>
      </c>
      <c r="H407" s="236"/>
      <c r="I407" s="236"/>
      <c r="J407" s="236"/>
      <c r="K407" s="237"/>
      <c r="R407" s="233" t="s">
        <v>59</v>
      </c>
      <c r="S407" s="234"/>
      <c r="T407" s="234"/>
      <c r="U407" s="234"/>
      <c r="V407" s="186"/>
      <c r="W407" s="186"/>
      <c r="X407" s="235" t="s">
        <v>712</v>
      </c>
      <c r="Y407" s="236"/>
      <c r="Z407" s="236"/>
      <c r="AA407" s="236"/>
      <c r="AB407" s="237"/>
    </row>
    <row r="408" spans="1:28" x14ac:dyDescent="0.3">
      <c r="A408" s="238"/>
      <c r="B408" s="239"/>
      <c r="C408" s="239"/>
      <c r="D408" s="239"/>
      <c r="G408" s="240" t="s">
        <v>673</v>
      </c>
      <c r="H408" s="240"/>
      <c r="I408" s="240"/>
      <c r="J408" s="240"/>
      <c r="K408" s="241"/>
      <c r="R408" s="238"/>
      <c r="S408" s="239"/>
      <c r="T408" s="239"/>
      <c r="U408" s="239"/>
      <c r="X408" s="240" t="s">
        <v>673</v>
      </c>
      <c r="Y408" s="240"/>
      <c r="Z408" s="240"/>
      <c r="AA408" s="240"/>
      <c r="AB408" s="241"/>
    </row>
    <row r="409" spans="1:28" x14ac:dyDescent="0.3">
      <c r="A409" s="242"/>
      <c r="B409" s="243" t="s">
        <v>513</v>
      </c>
      <c r="C409" s="243" t="s">
        <v>514</v>
      </c>
      <c r="D409" s="243" t="s">
        <v>515</v>
      </c>
      <c r="G409" s="240"/>
      <c r="H409" s="240" t="s">
        <v>674</v>
      </c>
      <c r="I409" s="240" t="s">
        <v>675</v>
      </c>
      <c r="J409" s="240" t="s">
        <v>676</v>
      </c>
      <c r="K409" s="241" t="s">
        <v>677</v>
      </c>
      <c r="R409" s="242"/>
      <c r="S409" s="243" t="s">
        <v>513</v>
      </c>
      <c r="T409" s="243" t="s">
        <v>514</v>
      </c>
      <c r="U409" s="243" t="s">
        <v>515</v>
      </c>
      <c r="X409" s="240"/>
      <c r="Y409" s="240" t="s">
        <v>674</v>
      </c>
      <c r="Z409" s="240" t="s">
        <v>675</v>
      </c>
      <c r="AA409" s="240" t="s">
        <v>676</v>
      </c>
      <c r="AB409" s="241" t="s">
        <v>677</v>
      </c>
    </row>
    <row r="410" spans="1:28" x14ac:dyDescent="0.3">
      <c r="A410" s="244" t="s">
        <v>678</v>
      </c>
      <c r="B410" s="245">
        <f>$C$53</f>
        <v>0</v>
      </c>
      <c r="C410" s="245">
        <f>$D$53</f>
        <v>0</v>
      </c>
      <c r="D410" s="245">
        <f>$E$53</f>
        <v>0</v>
      </c>
      <c r="G410" s="240" t="s">
        <v>679</v>
      </c>
      <c r="H410" s="240">
        <f t="shared" ref="H410:J411" si="187">+B411-B410</f>
        <v>0</v>
      </c>
      <c r="I410" s="240">
        <f t="shared" si="187"/>
        <v>0</v>
      </c>
      <c r="J410" s="240">
        <f t="shared" si="187"/>
        <v>0</v>
      </c>
      <c r="K410" s="241">
        <f>+(H410^2+I410^2+J410^2)^0.5</f>
        <v>0</v>
      </c>
      <c r="R410" s="244" t="s">
        <v>678</v>
      </c>
      <c r="S410" s="245">
        <f>$T$53</f>
        <v>0</v>
      </c>
      <c r="T410" s="245">
        <f>$U$53</f>
        <v>0</v>
      </c>
      <c r="U410" s="245">
        <f>$V$53</f>
        <v>0</v>
      </c>
      <c r="X410" s="240" t="s">
        <v>679</v>
      </c>
      <c r="Y410" s="240">
        <f t="shared" ref="Y410:AA411" si="188">+S411-S410</f>
        <v>0</v>
      </c>
      <c r="Z410" s="240">
        <f t="shared" si="188"/>
        <v>0</v>
      </c>
      <c r="AA410" s="240">
        <f t="shared" si="188"/>
        <v>0</v>
      </c>
      <c r="AB410" s="241">
        <f>+(Y410^2+Z410^2+AA410^2)^0.5</f>
        <v>0</v>
      </c>
    </row>
    <row r="411" spans="1:28" x14ac:dyDescent="0.3">
      <c r="A411" s="244" t="s">
        <v>701</v>
      </c>
      <c r="B411" s="245">
        <f>$C$56</f>
        <v>0</v>
      </c>
      <c r="C411" s="245">
        <f>$D$56</f>
        <v>0</v>
      </c>
      <c r="D411" s="245">
        <f>$E$56</f>
        <v>0</v>
      </c>
      <c r="G411" s="240" t="s">
        <v>681</v>
      </c>
      <c r="H411" s="240">
        <f t="shared" si="187"/>
        <v>0</v>
      </c>
      <c r="I411" s="240">
        <f t="shared" si="187"/>
        <v>0</v>
      </c>
      <c r="J411" s="240">
        <f t="shared" si="187"/>
        <v>0</v>
      </c>
      <c r="K411" s="241">
        <f>+(H411^2+I411^2+J411^2)^0.5</f>
        <v>0</v>
      </c>
      <c r="R411" s="244" t="s">
        <v>701</v>
      </c>
      <c r="S411" s="245">
        <f>$T$56</f>
        <v>0</v>
      </c>
      <c r="T411" s="245">
        <f>$U$56</f>
        <v>0</v>
      </c>
      <c r="U411" s="245">
        <f>$V$56</f>
        <v>0</v>
      </c>
      <c r="X411" s="240" t="s">
        <v>681</v>
      </c>
      <c r="Y411" s="240">
        <f t="shared" si="188"/>
        <v>0</v>
      </c>
      <c r="Z411" s="240">
        <f t="shared" si="188"/>
        <v>0</v>
      </c>
      <c r="AA411" s="240">
        <f t="shared" si="188"/>
        <v>0</v>
      </c>
      <c r="AB411" s="241">
        <f>+(Y411^2+Z411^2+AA411^2)^0.5</f>
        <v>0</v>
      </c>
    </row>
    <row r="412" spans="1:28" x14ac:dyDescent="0.3">
      <c r="A412" s="246" t="s">
        <v>704</v>
      </c>
      <c r="B412" s="245">
        <f>$C$57</f>
        <v>0</v>
      </c>
      <c r="C412" s="245">
        <f>$D$57</f>
        <v>0</v>
      </c>
      <c r="D412" s="245">
        <f>$E$57</f>
        <v>0</v>
      </c>
      <c r="G412" s="240" t="s">
        <v>683</v>
      </c>
      <c r="H412" s="240">
        <f>+B412-B410</f>
        <v>0</v>
      </c>
      <c r="I412" s="240">
        <f>+C412-C410</f>
        <v>0</v>
      </c>
      <c r="J412" s="240">
        <f>+D412-D410</f>
        <v>0</v>
      </c>
      <c r="K412" s="241">
        <f>+(H412^2+I412^2+J412^2)^0.5</f>
        <v>0</v>
      </c>
      <c r="R412" s="246" t="s">
        <v>704</v>
      </c>
      <c r="S412" s="245">
        <f>$T$57</f>
        <v>0</v>
      </c>
      <c r="T412" s="245">
        <f>$U$57</f>
        <v>0</v>
      </c>
      <c r="U412" s="245">
        <f>$V$57</f>
        <v>0</v>
      </c>
      <c r="X412" s="240" t="s">
        <v>683</v>
      </c>
      <c r="Y412" s="240">
        <f>+S412-S410</f>
        <v>0</v>
      </c>
      <c r="Z412" s="240">
        <f>+T412-T410</f>
        <v>0</v>
      </c>
      <c r="AA412" s="240">
        <f>+U412-U410</f>
        <v>0</v>
      </c>
      <c r="AB412" s="241">
        <f>+(Y412^2+Z412^2+AA412^2)^0.5</f>
        <v>0</v>
      </c>
    </row>
    <row r="413" spans="1:28" x14ac:dyDescent="0.3">
      <c r="A413" s="223"/>
      <c r="G413" s="239" t="s">
        <v>684</v>
      </c>
      <c r="H413" s="240"/>
      <c r="I413" s="240"/>
      <c r="J413" s="240"/>
      <c r="K413" s="241"/>
      <c r="R413" s="223"/>
      <c r="X413" s="239" t="s">
        <v>684</v>
      </c>
      <c r="Y413" s="240"/>
      <c r="Z413" s="240"/>
      <c r="AA413" s="240"/>
      <c r="AB413" s="241"/>
    </row>
    <row r="414" spans="1:28" x14ac:dyDescent="0.3">
      <c r="A414" s="242"/>
      <c r="B414" s="243"/>
      <c r="C414" s="243"/>
      <c r="D414" s="243"/>
      <c r="G414" s="239"/>
      <c r="H414" s="243" t="s">
        <v>685</v>
      </c>
      <c r="I414" s="243" t="s">
        <v>686</v>
      </c>
      <c r="J414" s="243" t="s">
        <v>687</v>
      </c>
      <c r="K414" s="241"/>
      <c r="R414" s="242"/>
      <c r="S414" s="243"/>
      <c r="T414" s="243"/>
      <c r="U414" s="243"/>
      <c r="X414" s="239"/>
      <c r="Y414" s="243" t="s">
        <v>685</v>
      </c>
      <c r="Z414" s="243" t="s">
        <v>686</v>
      </c>
      <c r="AA414" s="243" t="s">
        <v>687</v>
      </c>
      <c r="AB414" s="241"/>
    </row>
    <row r="415" spans="1:28" x14ac:dyDescent="0.3">
      <c r="A415" s="244"/>
      <c r="B415" s="247"/>
      <c r="C415" s="247"/>
      <c r="D415" s="247"/>
      <c r="G415" s="239" t="s">
        <v>679</v>
      </c>
      <c r="H415" s="240" t="e">
        <f>+H410/K410</f>
        <v>#DIV/0!</v>
      </c>
      <c r="I415" s="240" t="e">
        <f>+I410/K410</f>
        <v>#DIV/0!</v>
      </c>
      <c r="J415" s="240" t="e">
        <f>+J410/K410</f>
        <v>#DIV/0!</v>
      </c>
      <c r="K415" s="241"/>
      <c r="R415" s="244"/>
      <c r="S415" s="247"/>
      <c r="T415" s="247"/>
      <c r="U415" s="247"/>
      <c r="X415" s="239" t="s">
        <v>679</v>
      </c>
      <c r="Y415" s="240" t="e">
        <f>+Y410/AB410</f>
        <v>#DIV/0!</v>
      </c>
      <c r="Z415" s="240" t="e">
        <f>+Z410/AB410</f>
        <v>#DIV/0!</v>
      </c>
      <c r="AA415" s="240" t="e">
        <f>+AA410/AB410</f>
        <v>#DIV/0!</v>
      </c>
      <c r="AB415" s="241"/>
    </row>
    <row r="416" spans="1:28" x14ac:dyDescent="0.3">
      <c r="A416" s="244"/>
      <c r="B416" s="247"/>
      <c r="C416" s="247"/>
      <c r="D416" s="247"/>
      <c r="G416" s="240" t="s">
        <v>683</v>
      </c>
      <c r="H416" s="240" t="e">
        <f>+H412/K412</f>
        <v>#DIV/0!</v>
      </c>
      <c r="I416" s="240" t="e">
        <f>+I412/K412</f>
        <v>#DIV/0!</v>
      </c>
      <c r="J416" s="240" t="e">
        <f>+J412/K412</f>
        <v>#DIV/0!</v>
      </c>
      <c r="K416" s="241"/>
      <c r="R416" s="244"/>
      <c r="S416" s="247"/>
      <c r="T416" s="247"/>
      <c r="U416" s="247"/>
      <c r="X416" s="240" t="s">
        <v>683</v>
      </c>
      <c r="Y416" s="240" t="e">
        <f>+Y412/AB412</f>
        <v>#DIV/0!</v>
      </c>
      <c r="Z416" s="240" t="e">
        <f>+Z412/AB412</f>
        <v>#DIV/0!</v>
      </c>
      <c r="AA416" s="240" t="e">
        <f>+AA412/AB412</f>
        <v>#DIV/0!</v>
      </c>
      <c r="AB416" s="241"/>
    </row>
    <row r="417" spans="1:28" x14ac:dyDescent="0.3">
      <c r="A417" s="246"/>
      <c r="B417" s="247"/>
      <c r="C417" s="247"/>
      <c r="D417" s="247"/>
      <c r="G417" s="240"/>
      <c r="H417" s="240"/>
      <c r="I417" s="240"/>
      <c r="J417" s="240"/>
      <c r="K417" s="241"/>
      <c r="R417" s="246"/>
      <c r="S417" s="247"/>
      <c r="T417" s="247"/>
      <c r="U417" s="247"/>
      <c r="X417" s="240"/>
      <c r="Y417" s="240"/>
      <c r="Z417" s="240"/>
      <c r="AA417" s="240"/>
      <c r="AB417" s="241"/>
    </row>
    <row r="418" spans="1:28" x14ac:dyDescent="0.3">
      <c r="A418" s="223"/>
      <c r="G418" s="240" t="s">
        <v>688</v>
      </c>
      <c r="H418" s="240" t="e">
        <f>+(K410^2+K412^2-K411^2)/(2*K410*K412)</f>
        <v>#DIV/0!</v>
      </c>
      <c r="I418" s="240"/>
      <c r="J418" s="240"/>
      <c r="K418" s="241"/>
      <c r="R418" s="223"/>
      <c r="X418" s="240" t="s">
        <v>688</v>
      </c>
      <c r="Y418" s="240" t="e">
        <f>+(AB410^2+AB412^2-AB411^2)/(2*AB410*AB412)</f>
        <v>#DIV/0!</v>
      </c>
      <c r="Z418" s="240"/>
      <c r="AA418" s="240"/>
      <c r="AB418" s="241"/>
    </row>
    <row r="419" spans="1:28" x14ac:dyDescent="0.3">
      <c r="A419" s="223"/>
      <c r="G419" s="240" t="s">
        <v>689</v>
      </c>
      <c r="H419" s="240" t="e">
        <f>+H418*K412</f>
        <v>#DIV/0!</v>
      </c>
      <c r="I419" s="240"/>
      <c r="J419" s="240"/>
      <c r="K419" s="241"/>
      <c r="R419" s="223"/>
      <c r="X419" s="240" t="s">
        <v>689</v>
      </c>
      <c r="Y419" s="240" t="e">
        <f>+Y418*AB412</f>
        <v>#DIV/0!</v>
      </c>
      <c r="Z419" s="240"/>
      <c r="AA419" s="240"/>
      <c r="AB419" s="241"/>
    </row>
    <row r="420" spans="1:28" x14ac:dyDescent="0.3">
      <c r="A420" s="223"/>
      <c r="G420" s="240" t="s">
        <v>690</v>
      </c>
      <c r="H420" s="240" t="e">
        <f>+(K412^2-H419^2)^0.5</f>
        <v>#DIV/0!</v>
      </c>
      <c r="I420" s="240" t="e">
        <f>+K412*H426</f>
        <v>#DIV/0!</v>
      </c>
      <c r="J420" s="240"/>
      <c r="K420" s="241"/>
      <c r="R420" s="223"/>
      <c r="X420" s="240" t="s">
        <v>690</v>
      </c>
      <c r="Y420" s="240" t="e">
        <f>+(AB412^2-Y419^2)^0.5</f>
        <v>#DIV/0!</v>
      </c>
      <c r="Z420" s="240" t="e">
        <f>+AB412*Y426</f>
        <v>#DIV/0!</v>
      </c>
      <c r="AA420" s="240"/>
      <c r="AB420" s="241"/>
    </row>
    <row r="421" spans="1:28" x14ac:dyDescent="0.3">
      <c r="A421" s="223"/>
      <c r="G421" s="240" t="s">
        <v>691</v>
      </c>
      <c r="H421" s="240" t="e">
        <f>+B410+H419*H415</f>
        <v>#DIV/0!</v>
      </c>
      <c r="I421" s="240" t="e">
        <f>+C410+H419*I415</f>
        <v>#DIV/0!</v>
      </c>
      <c r="J421" s="240" t="e">
        <f>+D410+H419*J415</f>
        <v>#DIV/0!</v>
      </c>
      <c r="K421" s="241"/>
      <c r="R421" s="223"/>
      <c r="X421" s="240" t="s">
        <v>691</v>
      </c>
      <c r="Y421" s="240" t="e">
        <f>+S410+Y419*Y415</f>
        <v>#DIV/0!</v>
      </c>
      <c r="Z421" s="240" t="e">
        <f>+T410+Y419*Z415</f>
        <v>#DIV/0!</v>
      </c>
      <c r="AA421" s="240" t="e">
        <f>+U410+Y419*AA415</f>
        <v>#DIV/0!</v>
      </c>
      <c r="AB421" s="241"/>
    </row>
    <row r="422" spans="1:28" x14ac:dyDescent="0.3">
      <c r="A422" s="223"/>
      <c r="G422" s="239" t="s">
        <v>684</v>
      </c>
      <c r="H422" s="240"/>
      <c r="I422" s="240"/>
      <c r="J422" s="240"/>
      <c r="K422" s="241"/>
      <c r="R422" s="223"/>
      <c r="X422" s="239" t="s">
        <v>684</v>
      </c>
      <c r="Y422" s="240"/>
      <c r="Z422" s="240"/>
      <c r="AA422" s="240"/>
      <c r="AB422" s="241"/>
    </row>
    <row r="423" spans="1:28" x14ac:dyDescent="0.3">
      <c r="A423" s="223"/>
      <c r="G423" s="248"/>
      <c r="H423" s="243" t="s">
        <v>685</v>
      </c>
      <c r="I423" s="243" t="s">
        <v>686</v>
      </c>
      <c r="J423" s="243" t="s">
        <v>687</v>
      </c>
      <c r="K423" s="241"/>
      <c r="R423" s="223"/>
      <c r="X423" s="248"/>
      <c r="Y423" s="243" t="s">
        <v>685</v>
      </c>
      <c r="Z423" s="243" t="s">
        <v>686</v>
      </c>
      <c r="AA423" s="243" t="s">
        <v>687</v>
      </c>
      <c r="AB423" s="241"/>
    </row>
    <row r="424" spans="1:28" x14ac:dyDescent="0.3">
      <c r="A424" s="223"/>
      <c r="G424" s="240" t="s">
        <v>690</v>
      </c>
      <c r="H424" s="240" t="e">
        <f>+(B412-H421)/H420</f>
        <v>#DIV/0!</v>
      </c>
      <c r="I424" s="240" t="e">
        <f>+(C412-I421)/H420</f>
        <v>#DIV/0!</v>
      </c>
      <c r="J424" s="240" t="e">
        <f>+(D412-J421)/H420</f>
        <v>#DIV/0!</v>
      </c>
      <c r="K424" s="241"/>
      <c r="R424" s="223"/>
      <c r="X424" s="240" t="s">
        <v>690</v>
      </c>
      <c r="Y424" s="240" t="e">
        <f>+(S412-Y421)/Y420</f>
        <v>#DIV/0!</v>
      </c>
      <c r="Z424" s="240" t="e">
        <f>+(T412-Z421)/Y420</f>
        <v>#DIV/0!</v>
      </c>
      <c r="AA424" s="240" t="e">
        <f>+(U412-AA421)/Y420</f>
        <v>#DIV/0!</v>
      </c>
      <c r="AB424" s="241"/>
    </row>
    <row r="425" spans="1:28" x14ac:dyDescent="0.3">
      <c r="A425" s="223"/>
      <c r="G425" s="240"/>
      <c r="H425" s="240"/>
      <c r="I425" s="240"/>
      <c r="J425" s="240"/>
      <c r="K425" s="241"/>
      <c r="R425" s="223"/>
      <c r="X425" s="240"/>
      <c r="Y425" s="240"/>
      <c r="Z425" s="240"/>
      <c r="AA425" s="240"/>
      <c r="AB425" s="241"/>
    </row>
    <row r="426" spans="1:28" x14ac:dyDescent="0.3">
      <c r="A426" s="223"/>
      <c r="G426" s="240" t="s">
        <v>692</v>
      </c>
      <c r="H426" s="240" t="e">
        <f>+(1-H418^2)^0.5</f>
        <v>#DIV/0!</v>
      </c>
      <c r="I426" s="240"/>
      <c r="J426" s="240"/>
      <c r="K426" s="241"/>
      <c r="R426" s="223"/>
      <c r="X426" s="240" t="s">
        <v>692</v>
      </c>
      <c r="Y426" s="240" t="e">
        <f>+(1-Y418^2)^0.5</f>
        <v>#DIV/0!</v>
      </c>
      <c r="Z426" s="240"/>
      <c r="AA426" s="240"/>
      <c r="AB426" s="241"/>
    </row>
    <row r="427" spans="1:28" x14ac:dyDescent="0.3">
      <c r="A427" s="223"/>
      <c r="F427" s="166" t="s">
        <v>643</v>
      </c>
      <c r="G427" s="240" t="s">
        <v>693</v>
      </c>
      <c r="H427" s="249" t="e">
        <f>+K411/(2*H426)</f>
        <v>#DIV/0!</v>
      </c>
      <c r="I427" s="240"/>
      <c r="J427" s="240"/>
      <c r="K427" s="241"/>
      <c r="R427" s="223"/>
      <c r="W427" s="166" t="s">
        <v>643</v>
      </c>
      <c r="X427" s="240" t="s">
        <v>693</v>
      </c>
      <c r="Y427" s="249" t="e">
        <f>+AB411/(2*Y426)</f>
        <v>#DIV/0!</v>
      </c>
      <c r="Z427" s="240"/>
      <c r="AA427" s="240"/>
      <c r="AB427" s="241"/>
    </row>
    <row r="428" spans="1:28" x14ac:dyDescent="0.3">
      <c r="A428" s="223"/>
      <c r="F428" s="250" t="e">
        <f>IF((ABS(K432)+ABS(K435)+ABS(K436))&gt;0.000000001,TRUE,FALSE)</f>
        <v>#DIV/0!</v>
      </c>
      <c r="G428" s="240"/>
      <c r="H428" s="240"/>
      <c r="I428" s="240"/>
      <c r="J428" s="240"/>
      <c r="K428" s="241"/>
      <c r="R428" s="223"/>
      <c r="W428" s="250" t="e">
        <f>IF((ABS(AB432)+ABS(AB435)+ABS(AB436))&gt;0.000000001,TRUE,FALSE)</f>
        <v>#DIV/0!</v>
      </c>
      <c r="X428" s="240"/>
      <c r="Y428" s="240"/>
      <c r="Z428" s="240"/>
      <c r="AA428" s="240"/>
      <c r="AB428" s="241"/>
    </row>
    <row r="429" spans="1:28" x14ac:dyDescent="0.3">
      <c r="A429" s="223"/>
      <c r="F429" s="166" t="s">
        <v>637</v>
      </c>
      <c r="G429" s="240" t="s">
        <v>694</v>
      </c>
      <c r="H429" s="240">
        <f>+K410/2</f>
        <v>0</v>
      </c>
      <c r="I429" s="240" t="e">
        <f>+(H427^2-H429^2)^0.5</f>
        <v>#DIV/0!</v>
      </c>
      <c r="J429" s="240">
        <v>0</v>
      </c>
      <c r="K429" s="241"/>
      <c r="R429" s="223"/>
      <c r="W429" s="166" t="s">
        <v>637</v>
      </c>
      <c r="X429" s="240" t="s">
        <v>694</v>
      </c>
      <c r="Y429" s="240">
        <f>+AB410/2</f>
        <v>0</v>
      </c>
      <c r="Z429" s="240" t="e">
        <f>+(Y427^2-Y429^2)^0.5</f>
        <v>#DIV/0!</v>
      </c>
      <c r="AA429" s="240">
        <v>0</v>
      </c>
      <c r="AB429" s="241"/>
    </row>
    <row r="430" spans="1:28" x14ac:dyDescent="0.3">
      <c r="A430" s="223"/>
      <c r="F430" s="166" t="e">
        <f>IF(K431&gt;0.000000001,TRUE,FALSE)</f>
        <v>#DIV/0!</v>
      </c>
      <c r="G430" s="240" t="s">
        <v>695</v>
      </c>
      <c r="H430" s="251" t="e">
        <f>+B410+H429*H415+I429*H424</f>
        <v>#DIV/0!</v>
      </c>
      <c r="I430" s="251" t="e">
        <f>+C410+H429*I415+I429*I424</f>
        <v>#DIV/0!</v>
      </c>
      <c r="J430" s="251" t="e">
        <f>+D410+H429*J415+I429*J424</f>
        <v>#DIV/0!</v>
      </c>
      <c r="K430" s="241"/>
      <c r="R430" s="223"/>
      <c r="W430" s="166" t="e">
        <f>IF(AB431&gt;0.000000001,TRUE,FALSE)</f>
        <v>#DIV/0!</v>
      </c>
      <c r="X430" s="240" t="s">
        <v>695</v>
      </c>
      <c r="Y430" s="251" t="e">
        <f>+S410+Y429*Y415+Z429*Y424</f>
        <v>#DIV/0!</v>
      </c>
      <c r="Z430" s="251" t="e">
        <f>+T410+Y429*Z415+Z429*Z424</f>
        <v>#DIV/0!</v>
      </c>
      <c r="AA430" s="251" t="e">
        <f>+U410+Y429*AA415+Z429*AA424</f>
        <v>#DIV/0!</v>
      </c>
      <c r="AB430" s="241"/>
    </row>
    <row r="431" spans="1:28" ht="16.2" x14ac:dyDescent="0.3">
      <c r="A431" s="223"/>
      <c r="B431" s="166" t="s">
        <v>650</v>
      </c>
      <c r="C431" s="166" t="s">
        <v>651</v>
      </c>
      <c r="D431" s="166" t="s">
        <v>652</v>
      </c>
      <c r="E431" s="166" t="s">
        <v>653</v>
      </c>
      <c r="F431" s="166" t="s">
        <v>654</v>
      </c>
      <c r="G431" s="166" t="s">
        <v>655</v>
      </c>
      <c r="H431" s="166" t="s">
        <v>656</v>
      </c>
      <c r="I431" s="166" t="s">
        <v>657</v>
      </c>
      <c r="J431" s="166" t="s">
        <v>669</v>
      </c>
      <c r="K431" s="231" t="e">
        <f>MAX(K432:K436)</f>
        <v>#DIV/0!</v>
      </c>
      <c r="R431" s="223"/>
      <c r="S431" s="166" t="s">
        <v>650</v>
      </c>
      <c r="T431" s="166" t="s">
        <v>651</v>
      </c>
      <c r="U431" s="166" t="s">
        <v>652</v>
      </c>
      <c r="V431" s="166" t="s">
        <v>653</v>
      </c>
      <c r="W431" s="166" t="s">
        <v>654</v>
      </c>
      <c r="X431" s="166" t="s">
        <v>655</v>
      </c>
      <c r="Y431" s="166" t="s">
        <v>656</v>
      </c>
      <c r="Z431" s="166" t="s">
        <v>657</v>
      </c>
      <c r="AA431" s="166" t="s">
        <v>669</v>
      </c>
      <c r="AB431" s="231" t="e">
        <f>MAX(AB432:AB436)</f>
        <v>#DIV/0!</v>
      </c>
    </row>
    <row r="432" spans="1:28" x14ac:dyDescent="0.3">
      <c r="A432" s="223">
        <v>1</v>
      </c>
      <c r="B432" s="166" t="e">
        <f>$C$53-H430</f>
        <v>#DIV/0!</v>
      </c>
      <c r="C432" s="166" t="e">
        <f>$D$53-I430</f>
        <v>#DIV/0!</v>
      </c>
      <c r="D432" s="166" t="e">
        <f>$E$53-J430</f>
        <v>#DIV/0!</v>
      </c>
      <c r="E432" s="192" t="e">
        <f>POWER(B432,2)</f>
        <v>#DIV/0!</v>
      </c>
      <c r="F432" s="192" t="e">
        <f>POWER(C432,2)</f>
        <v>#DIV/0!</v>
      </c>
      <c r="G432" s="192" t="e">
        <f>POWER(D432,2)</f>
        <v>#DIV/0!</v>
      </c>
      <c r="H432" s="192" t="e">
        <f>E432+F432+G432</f>
        <v>#DIV/0!</v>
      </c>
      <c r="I432" s="252" t="e">
        <f>SQRT(H432)</f>
        <v>#DIV/0!</v>
      </c>
      <c r="J432" s="192" t="e">
        <f>H427</f>
        <v>#DIV/0!</v>
      </c>
      <c r="K432" s="231" t="e">
        <f>I432-J432</f>
        <v>#DIV/0!</v>
      </c>
      <c r="R432" s="223">
        <v>1</v>
      </c>
      <c r="S432" s="192" t="e">
        <f>$T$53-Y430</f>
        <v>#DIV/0!</v>
      </c>
      <c r="T432" s="192" t="e">
        <f>$U$53-Z430</f>
        <v>#DIV/0!</v>
      </c>
      <c r="U432" s="192" t="e">
        <f>$V$53-AA430</f>
        <v>#DIV/0!</v>
      </c>
      <c r="V432" s="192" t="e">
        <f>POWER(S432,2)</f>
        <v>#DIV/0!</v>
      </c>
      <c r="W432" s="192" t="e">
        <f>POWER(T432,2)</f>
        <v>#DIV/0!</v>
      </c>
      <c r="X432" s="192" t="e">
        <f>POWER(U432,2)</f>
        <v>#DIV/0!</v>
      </c>
      <c r="Y432" s="192" t="e">
        <f>V432+W432+X432</f>
        <v>#DIV/0!</v>
      </c>
      <c r="Z432" s="252" t="e">
        <f>SQRT(Y432)</f>
        <v>#DIV/0!</v>
      </c>
      <c r="AA432" s="192" t="e">
        <f>Y427</f>
        <v>#DIV/0!</v>
      </c>
      <c r="AB432" s="231" t="e">
        <f>Z432-AA432</f>
        <v>#DIV/0!</v>
      </c>
    </row>
    <row r="433" spans="1:28" x14ac:dyDescent="0.3">
      <c r="A433" s="223">
        <v>2</v>
      </c>
      <c r="B433" s="192" t="e">
        <f>$C$54-H430</f>
        <v>#DIV/0!</v>
      </c>
      <c r="C433" s="192" t="e">
        <f>$D$54-I430</f>
        <v>#DIV/0!</v>
      </c>
      <c r="D433" s="192" t="e">
        <f>$E$54-J430</f>
        <v>#DIV/0!</v>
      </c>
      <c r="E433" s="192" t="e">
        <f t="shared" ref="E433:G436" si="189">POWER(B433,2)</f>
        <v>#DIV/0!</v>
      </c>
      <c r="F433" s="192" t="e">
        <f t="shared" si="189"/>
        <v>#DIV/0!</v>
      </c>
      <c r="G433" s="192" t="e">
        <f t="shared" si="189"/>
        <v>#DIV/0!</v>
      </c>
      <c r="H433" s="192" t="e">
        <f t="shared" ref="H433:H436" si="190">E433+F433+G433</f>
        <v>#DIV/0!</v>
      </c>
      <c r="I433" s="192" t="e">
        <f t="shared" ref="I433:I436" si="191">SQRT(H433)</f>
        <v>#DIV/0!</v>
      </c>
      <c r="J433" s="192" t="e">
        <f>J432</f>
        <v>#DIV/0!</v>
      </c>
      <c r="K433" s="231" t="e">
        <f t="shared" ref="K433:K436" si="192">I433-J433</f>
        <v>#DIV/0!</v>
      </c>
      <c r="R433" s="223">
        <v>2</v>
      </c>
      <c r="S433" s="192" t="e">
        <f>$T$54-Y430</f>
        <v>#DIV/0!</v>
      </c>
      <c r="T433" s="192" t="e">
        <f>$U$54-Z430</f>
        <v>#DIV/0!</v>
      </c>
      <c r="U433" s="192" t="e">
        <f>$V$54-AA430</f>
        <v>#DIV/0!</v>
      </c>
      <c r="V433" s="192" t="e">
        <f t="shared" ref="V433:X436" si="193">POWER(S433,2)</f>
        <v>#DIV/0!</v>
      </c>
      <c r="W433" s="192" t="e">
        <f t="shared" si="193"/>
        <v>#DIV/0!</v>
      </c>
      <c r="X433" s="192" t="e">
        <f t="shared" si="193"/>
        <v>#DIV/0!</v>
      </c>
      <c r="Y433" s="192" t="e">
        <f t="shared" ref="Y433:Y436" si="194">V433+W433+X433</f>
        <v>#DIV/0!</v>
      </c>
      <c r="Z433" s="192" t="e">
        <f t="shared" ref="Z433:Z436" si="195">SQRT(Y433)</f>
        <v>#DIV/0!</v>
      </c>
      <c r="AA433" s="192" t="e">
        <f>AA432</f>
        <v>#DIV/0!</v>
      </c>
      <c r="AB433" s="231" t="e">
        <f t="shared" ref="AB433:AB436" si="196">Z433-AA433</f>
        <v>#DIV/0!</v>
      </c>
    </row>
    <row r="434" spans="1:28" x14ac:dyDescent="0.3">
      <c r="A434" s="223">
        <v>3</v>
      </c>
      <c r="B434" s="192" t="e">
        <f>$C$55-H430</f>
        <v>#DIV/0!</v>
      </c>
      <c r="C434" s="192" t="e">
        <f>$D$55-I430</f>
        <v>#DIV/0!</v>
      </c>
      <c r="D434" s="192" t="e">
        <f>$E$55-J430</f>
        <v>#DIV/0!</v>
      </c>
      <c r="E434" s="192" t="e">
        <f t="shared" si="189"/>
        <v>#DIV/0!</v>
      </c>
      <c r="F434" s="192" t="e">
        <f t="shared" si="189"/>
        <v>#DIV/0!</v>
      </c>
      <c r="G434" s="192" t="e">
        <f t="shared" si="189"/>
        <v>#DIV/0!</v>
      </c>
      <c r="H434" s="192" t="e">
        <f t="shared" si="190"/>
        <v>#DIV/0!</v>
      </c>
      <c r="I434" s="192" t="e">
        <f t="shared" si="191"/>
        <v>#DIV/0!</v>
      </c>
      <c r="J434" s="192" t="e">
        <f t="shared" ref="J434:J436" si="197">J433</f>
        <v>#DIV/0!</v>
      </c>
      <c r="K434" s="231" t="e">
        <f t="shared" si="192"/>
        <v>#DIV/0!</v>
      </c>
      <c r="R434" s="223">
        <v>3</v>
      </c>
      <c r="S434" s="192" t="e">
        <f>$T$55-Y430</f>
        <v>#DIV/0!</v>
      </c>
      <c r="T434" s="192" t="e">
        <f>$U$55-Z430</f>
        <v>#DIV/0!</v>
      </c>
      <c r="U434" s="192" t="e">
        <f>$V$55-AA430</f>
        <v>#DIV/0!</v>
      </c>
      <c r="V434" s="192" t="e">
        <f t="shared" si="193"/>
        <v>#DIV/0!</v>
      </c>
      <c r="W434" s="192" t="e">
        <f t="shared" si="193"/>
        <v>#DIV/0!</v>
      </c>
      <c r="X434" s="192" t="e">
        <f t="shared" si="193"/>
        <v>#DIV/0!</v>
      </c>
      <c r="Y434" s="192" t="e">
        <f t="shared" si="194"/>
        <v>#DIV/0!</v>
      </c>
      <c r="Z434" s="192" t="e">
        <f t="shared" si="195"/>
        <v>#DIV/0!</v>
      </c>
      <c r="AA434" s="192" t="e">
        <f t="shared" ref="AA434:AA436" si="198">AA433</f>
        <v>#DIV/0!</v>
      </c>
      <c r="AB434" s="231" t="e">
        <f t="shared" si="196"/>
        <v>#DIV/0!</v>
      </c>
    </row>
    <row r="435" spans="1:28" x14ac:dyDescent="0.3">
      <c r="A435" s="223">
        <v>4</v>
      </c>
      <c r="B435" s="192" t="e">
        <f>$C$56-H430</f>
        <v>#DIV/0!</v>
      </c>
      <c r="C435" s="192" t="e">
        <f>$D$56-I430</f>
        <v>#DIV/0!</v>
      </c>
      <c r="D435" s="192" t="e">
        <f>$E$56-J430</f>
        <v>#DIV/0!</v>
      </c>
      <c r="E435" s="192" t="e">
        <f t="shared" si="189"/>
        <v>#DIV/0!</v>
      </c>
      <c r="F435" s="192" t="e">
        <f t="shared" si="189"/>
        <v>#DIV/0!</v>
      </c>
      <c r="G435" s="192" t="e">
        <f t="shared" si="189"/>
        <v>#DIV/0!</v>
      </c>
      <c r="H435" s="192" t="e">
        <f t="shared" si="190"/>
        <v>#DIV/0!</v>
      </c>
      <c r="I435" s="252" t="e">
        <f t="shared" si="191"/>
        <v>#DIV/0!</v>
      </c>
      <c r="J435" s="192" t="e">
        <f t="shared" si="197"/>
        <v>#DIV/0!</v>
      </c>
      <c r="K435" s="231" t="e">
        <f t="shared" si="192"/>
        <v>#DIV/0!</v>
      </c>
      <c r="R435" s="223">
        <v>4</v>
      </c>
      <c r="S435" s="192" t="e">
        <f>$T$56-Y430</f>
        <v>#DIV/0!</v>
      </c>
      <c r="T435" s="192" t="e">
        <f>$U$56-Z430</f>
        <v>#DIV/0!</v>
      </c>
      <c r="U435" s="192" t="e">
        <f>$V$56-AA430</f>
        <v>#DIV/0!</v>
      </c>
      <c r="V435" s="192" t="e">
        <f t="shared" si="193"/>
        <v>#DIV/0!</v>
      </c>
      <c r="W435" s="192" t="e">
        <f t="shared" si="193"/>
        <v>#DIV/0!</v>
      </c>
      <c r="X435" s="192" t="e">
        <f t="shared" si="193"/>
        <v>#DIV/0!</v>
      </c>
      <c r="Y435" s="192" t="e">
        <f t="shared" si="194"/>
        <v>#DIV/0!</v>
      </c>
      <c r="Z435" s="252" t="e">
        <f t="shared" si="195"/>
        <v>#DIV/0!</v>
      </c>
      <c r="AA435" s="192" t="e">
        <f t="shared" si="198"/>
        <v>#DIV/0!</v>
      </c>
      <c r="AB435" s="231" t="e">
        <f t="shared" si="196"/>
        <v>#DIV/0!</v>
      </c>
    </row>
    <row r="436" spans="1:28" x14ac:dyDescent="0.3">
      <c r="A436" s="227">
        <v>5</v>
      </c>
      <c r="B436" s="216" t="e">
        <f>$C$57-H430</f>
        <v>#DIV/0!</v>
      </c>
      <c r="C436" s="216" t="e">
        <f>$D$57-I430</f>
        <v>#DIV/0!</v>
      </c>
      <c r="D436" s="216" t="e">
        <f>$E$57-J430</f>
        <v>#DIV/0!</v>
      </c>
      <c r="E436" s="216" t="e">
        <f t="shared" si="189"/>
        <v>#DIV/0!</v>
      </c>
      <c r="F436" s="216" t="e">
        <f t="shared" si="189"/>
        <v>#DIV/0!</v>
      </c>
      <c r="G436" s="216" t="e">
        <f t="shared" si="189"/>
        <v>#DIV/0!</v>
      </c>
      <c r="H436" s="216" t="e">
        <f t="shared" si="190"/>
        <v>#DIV/0!</v>
      </c>
      <c r="I436" s="256" t="e">
        <f t="shared" si="191"/>
        <v>#DIV/0!</v>
      </c>
      <c r="J436" s="216" t="e">
        <f t="shared" si="197"/>
        <v>#DIV/0!</v>
      </c>
      <c r="K436" s="253" t="e">
        <f t="shared" si="192"/>
        <v>#DIV/0!</v>
      </c>
      <c r="R436" s="227">
        <v>5</v>
      </c>
      <c r="S436" s="216" t="e">
        <f>$T$57-Y430</f>
        <v>#DIV/0!</v>
      </c>
      <c r="T436" s="216" t="e">
        <f>$U$57-Z430</f>
        <v>#DIV/0!</v>
      </c>
      <c r="U436" s="216" t="e">
        <f>$V$57-AA430</f>
        <v>#DIV/0!</v>
      </c>
      <c r="V436" s="216" t="e">
        <f t="shared" si="193"/>
        <v>#DIV/0!</v>
      </c>
      <c r="W436" s="216" t="e">
        <f t="shared" si="193"/>
        <v>#DIV/0!</v>
      </c>
      <c r="X436" s="216" t="e">
        <f t="shared" si="193"/>
        <v>#DIV/0!</v>
      </c>
      <c r="Y436" s="216" t="e">
        <f t="shared" si="194"/>
        <v>#DIV/0!</v>
      </c>
      <c r="Z436" s="256" t="e">
        <f t="shared" si="195"/>
        <v>#DIV/0!</v>
      </c>
      <c r="AA436" s="216" t="e">
        <f t="shared" si="198"/>
        <v>#DIV/0!</v>
      </c>
      <c r="AB436" s="253" t="e">
        <f t="shared" si="196"/>
        <v>#DIV/0!</v>
      </c>
    </row>
    <row r="437" spans="1:28" x14ac:dyDescent="0.3">
      <c r="A437" s="233" t="s">
        <v>696</v>
      </c>
      <c r="B437" s="234"/>
      <c r="C437" s="234"/>
      <c r="D437" s="234"/>
      <c r="E437" s="186"/>
      <c r="F437" s="186"/>
      <c r="G437" s="235" t="s">
        <v>713</v>
      </c>
      <c r="H437" s="236"/>
      <c r="I437" s="236"/>
      <c r="J437" s="236"/>
      <c r="K437" s="237"/>
      <c r="R437" s="233" t="s">
        <v>696</v>
      </c>
      <c r="S437" s="234"/>
      <c r="T437" s="234"/>
      <c r="U437" s="234"/>
      <c r="V437" s="186"/>
      <c r="W437" s="186"/>
      <c r="X437" s="235" t="s">
        <v>713</v>
      </c>
      <c r="Y437" s="236"/>
      <c r="Z437" s="236"/>
      <c r="AA437" s="236"/>
      <c r="AB437" s="237"/>
    </row>
    <row r="438" spans="1:28" x14ac:dyDescent="0.3">
      <c r="A438" s="238"/>
      <c r="B438" s="239"/>
      <c r="C438" s="239"/>
      <c r="D438" s="239"/>
      <c r="G438" s="240" t="s">
        <v>673</v>
      </c>
      <c r="H438" s="240"/>
      <c r="I438" s="240"/>
      <c r="J438" s="240"/>
      <c r="K438" s="241"/>
      <c r="R438" s="238"/>
      <c r="S438" s="239"/>
      <c r="T438" s="239"/>
      <c r="U438" s="239"/>
      <c r="X438" s="240" t="s">
        <v>673</v>
      </c>
      <c r="Y438" s="240"/>
      <c r="Z438" s="240"/>
      <c r="AA438" s="240"/>
      <c r="AB438" s="241"/>
    </row>
    <row r="439" spans="1:28" x14ac:dyDescent="0.3">
      <c r="A439" s="242"/>
      <c r="B439" s="243" t="s">
        <v>513</v>
      </c>
      <c r="C439" s="243" t="s">
        <v>514</v>
      </c>
      <c r="D439" s="243" t="s">
        <v>515</v>
      </c>
      <c r="G439" s="240"/>
      <c r="H439" s="240" t="s">
        <v>674</v>
      </c>
      <c r="I439" s="240" t="s">
        <v>675</v>
      </c>
      <c r="J439" s="240" t="s">
        <v>676</v>
      </c>
      <c r="K439" s="241" t="s">
        <v>677</v>
      </c>
      <c r="R439" s="242"/>
      <c r="S439" s="243" t="s">
        <v>513</v>
      </c>
      <c r="T439" s="243" t="s">
        <v>514</v>
      </c>
      <c r="U439" s="243" t="s">
        <v>515</v>
      </c>
      <c r="X439" s="240"/>
      <c r="Y439" s="240" t="s">
        <v>674</v>
      </c>
      <c r="Z439" s="240" t="s">
        <v>675</v>
      </c>
      <c r="AA439" s="240" t="s">
        <v>676</v>
      </c>
      <c r="AB439" s="241" t="s">
        <v>677</v>
      </c>
    </row>
    <row r="440" spans="1:28" x14ac:dyDescent="0.3">
      <c r="A440" s="244" t="str">
        <f>A410</f>
        <v>Point 1</v>
      </c>
      <c r="B440" s="245">
        <f>B410</f>
        <v>0</v>
      </c>
      <c r="C440" s="245">
        <f t="shared" ref="C440:D440" si="199">C410</f>
        <v>0</v>
      </c>
      <c r="D440" s="245">
        <f t="shared" si="199"/>
        <v>0</v>
      </c>
      <c r="G440" s="240" t="s">
        <v>679</v>
      </c>
      <c r="H440" s="240">
        <f t="shared" ref="H440:J441" si="200">+B441-B440</f>
        <v>0</v>
      </c>
      <c r="I440" s="240">
        <f t="shared" si="200"/>
        <v>0</v>
      </c>
      <c r="J440" s="240">
        <f t="shared" si="200"/>
        <v>0</v>
      </c>
      <c r="K440" s="241">
        <f>+(H440^2+I440^2+J440^2)^0.5</f>
        <v>0</v>
      </c>
      <c r="R440" s="244" t="str">
        <f>R410</f>
        <v>Point 1</v>
      </c>
      <c r="S440" s="245">
        <f>S410</f>
        <v>0</v>
      </c>
      <c r="T440" s="245">
        <f t="shared" ref="T440:U440" si="201">T410</f>
        <v>0</v>
      </c>
      <c r="U440" s="245">
        <f t="shared" si="201"/>
        <v>0</v>
      </c>
      <c r="X440" s="240" t="s">
        <v>679</v>
      </c>
      <c r="Y440" s="240">
        <f t="shared" ref="Y440:AA441" si="202">+S441-S440</f>
        <v>0</v>
      </c>
      <c r="Z440" s="240">
        <f t="shared" si="202"/>
        <v>0</v>
      </c>
      <c r="AA440" s="240">
        <f t="shared" si="202"/>
        <v>0</v>
      </c>
      <c r="AB440" s="241">
        <f>+(Y440^2+Z440^2+AA440^2)^0.5</f>
        <v>0</v>
      </c>
    </row>
    <row r="441" spans="1:28" x14ac:dyDescent="0.3">
      <c r="A441" s="244" t="str">
        <f>A412</f>
        <v>Point 5</v>
      </c>
      <c r="B441" s="245">
        <f>B412</f>
        <v>0</v>
      </c>
      <c r="C441" s="245">
        <f t="shared" ref="C441:D441" si="203">C412</f>
        <v>0</v>
      </c>
      <c r="D441" s="245">
        <f t="shared" si="203"/>
        <v>0</v>
      </c>
      <c r="G441" s="240" t="s">
        <v>681</v>
      </c>
      <c r="H441" s="240">
        <f t="shared" si="200"/>
        <v>0</v>
      </c>
      <c r="I441" s="240">
        <f t="shared" si="200"/>
        <v>0</v>
      </c>
      <c r="J441" s="240">
        <f t="shared" si="200"/>
        <v>0</v>
      </c>
      <c r="K441" s="241">
        <f>+(H441^2+I441^2+J441^2)^0.5</f>
        <v>0</v>
      </c>
      <c r="R441" s="244" t="str">
        <f>R412</f>
        <v>Point 5</v>
      </c>
      <c r="S441" s="245">
        <f>S412</f>
        <v>0</v>
      </c>
      <c r="T441" s="245">
        <f t="shared" ref="T441:U441" si="204">T412</f>
        <v>0</v>
      </c>
      <c r="U441" s="245">
        <f t="shared" si="204"/>
        <v>0</v>
      </c>
      <c r="X441" s="240" t="s">
        <v>681</v>
      </c>
      <c r="Y441" s="240">
        <f t="shared" si="202"/>
        <v>0</v>
      </c>
      <c r="Z441" s="240">
        <f t="shared" si="202"/>
        <v>0</v>
      </c>
      <c r="AA441" s="240">
        <f t="shared" si="202"/>
        <v>0</v>
      </c>
      <c r="AB441" s="241">
        <f>+(Y441^2+Z441^2+AA441^2)^0.5</f>
        <v>0</v>
      </c>
    </row>
    <row r="442" spans="1:28" x14ac:dyDescent="0.3">
      <c r="A442" s="244" t="str">
        <f>A411</f>
        <v>Point 4</v>
      </c>
      <c r="B442" s="245">
        <f>B411</f>
        <v>0</v>
      </c>
      <c r="C442" s="245">
        <f t="shared" ref="C442:D442" si="205">C411</f>
        <v>0</v>
      </c>
      <c r="D442" s="245">
        <f t="shared" si="205"/>
        <v>0</v>
      </c>
      <c r="G442" s="240" t="s">
        <v>683</v>
      </c>
      <c r="H442" s="240">
        <f>+B442-B440</f>
        <v>0</v>
      </c>
      <c r="I442" s="240">
        <f>+C442-C440</f>
        <v>0</v>
      </c>
      <c r="J442" s="240">
        <f>+D442-D440</f>
        <v>0</v>
      </c>
      <c r="K442" s="241">
        <f>+(H442^2+I442^2+J442^2)^0.5</f>
        <v>0</v>
      </c>
      <c r="R442" s="244" t="str">
        <f>R411</f>
        <v>Point 4</v>
      </c>
      <c r="S442" s="245">
        <f>S411</f>
        <v>0</v>
      </c>
      <c r="T442" s="245">
        <f t="shared" ref="T442:U442" si="206">T411</f>
        <v>0</v>
      </c>
      <c r="U442" s="245">
        <f t="shared" si="206"/>
        <v>0</v>
      </c>
      <c r="X442" s="240" t="s">
        <v>683</v>
      </c>
      <c r="Y442" s="240">
        <f>+S442-S440</f>
        <v>0</v>
      </c>
      <c r="Z442" s="240">
        <f>+T442-T440</f>
        <v>0</v>
      </c>
      <c r="AA442" s="240">
        <f>+U442-U440</f>
        <v>0</v>
      </c>
      <c r="AB442" s="241">
        <f>+(Y442^2+Z442^2+AA442^2)^0.5</f>
        <v>0</v>
      </c>
    </row>
    <row r="443" spans="1:28" x14ac:dyDescent="0.3">
      <c r="A443" s="223"/>
      <c r="G443" s="239" t="s">
        <v>684</v>
      </c>
      <c r="H443" s="240"/>
      <c r="I443" s="240"/>
      <c r="J443" s="240"/>
      <c r="K443" s="241"/>
      <c r="R443" s="223"/>
      <c r="X443" s="239" t="s">
        <v>684</v>
      </c>
      <c r="Y443" s="240"/>
      <c r="Z443" s="240"/>
      <c r="AA443" s="240"/>
      <c r="AB443" s="241"/>
    </row>
    <row r="444" spans="1:28" x14ac:dyDescent="0.3">
      <c r="A444" s="242"/>
      <c r="B444" s="243"/>
      <c r="C444" s="243"/>
      <c r="D444" s="243"/>
      <c r="G444" s="239"/>
      <c r="H444" s="243" t="s">
        <v>685</v>
      </c>
      <c r="I444" s="243" t="s">
        <v>686</v>
      </c>
      <c r="J444" s="243" t="s">
        <v>687</v>
      </c>
      <c r="K444" s="241"/>
      <c r="R444" s="242"/>
      <c r="S444" s="243"/>
      <c r="T444" s="243"/>
      <c r="U444" s="243"/>
      <c r="X444" s="239"/>
      <c r="Y444" s="243" t="s">
        <v>685</v>
      </c>
      <c r="Z444" s="243" t="s">
        <v>686</v>
      </c>
      <c r="AA444" s="243" t="s">
        <v>687</v>
      </c>
      <c r="AB444" s="241"/>
    </row>
    <row r="445" spans="1:28" x14ac:dyDescent="0.3">
      <c r="A445" s="244"/>
      <c r="B445" s="247"/>
      <c r="C445" s="247"/>
      <c r="D445" s="247"/>
      <c r="G445" s="239" t="s">
        <v>679</v>
      </c>
      <c r="H445" s="240" t="e">
        <f>+H440/K440</f>
        <v>#DIV/0!</v>
      </c>
      <c r="I445" s="240" t="e">
        <f>+I440/K440</f>
        <v>#DIV/0!</v>
      </c>
      <c r="J445" s="240" t="e">
        <f>+J440/K440</f>
        <v>#DIV/0!</v>
      </c>
      <c r="K445" s="241"/>
      <c r="R445" s="244"/>
      <c r="S445" s="247"/>
      <c r="T445" s="247"/>
      <c r="U445" s="247"/>
      <c r="X445" s="239" t="s">
        <v>679</v>
      </c>
      <c r="Y445" s="240" t="e">
        <f>+Y440/AB440</f>
        <v>#DIV/0!</v>
      </c>
      <c r="Z445" s="240" t="e">
        <f>+Z440/AB440</f>
        <v>#DIV/0!</v>
      </c>
      <c r="AA445" s="240" t="e">
        <f>+AA440/AB440</f>
        <v>#DIV/0!</v>
      </c>
      <c r="AB445" s="241"/>
    </row>
    <row r="446" spans="1:28" x14ac:dyDescent="0.3">
      <c r="A446" s="244"/>
      <c r="B446" s="247"/>
      <c r="C446" s="247"/>
      <c r="D446" s="247"/>
      <c r="G446" s="240" t="s">
        <v>683</v>
      </c>
      <c r="H446" s="240" t="e">
        <f>+H442/K442</f>
        <v>#DIV/0!</v>
      </c>
      <c r="I446" s="240" t="e">
        <f>+I442/K442</f>
        <v>#DIV/0!</v>
      </c>
      <c r="J446" s="240" t="e">
        <f>+J442/K442</f>
        <v>#DIV/0!</v>
      </c>
      <c r="K446" s="241"/>
      <c r="R446" s="244"/>
      <c r="S446" s="247"/>
      <c r="T446" s="247"/>
      <c r="U446" s="247"/>
      <c r="X446" s="240" t="s">
        <v>683</v>
      </c>
      <c r="Y446" s="240" t="e">
        <f>+Y442/AB442</f>
        <v>#DIV/0!</v>
      </c>
      <c r="Z446" s="240" t="e">
        <f>+Z442/AB442</f>
        <v>#DIV/0!</v>
      </c>
      <c r="AA446" s="240" t="e">
        <f>+AA442/AB442</f>
        <v>#DIV/0!</v>
      </c>
      <c r="AB446" s="241"/>
    </row>
    <row r="447" spans="1:28" x14ac:dyDescent="0.3">
      <c r="A447" s="246"/>
      <c r="B447" s="247"/>
      <c r="C447" s="247"/>
      <c r="D447" s="247"/>
      <c r="G447" s="240"/>
      <c r="H447" s="240"/>
      <c r="I447" s="240"/>
      <c r="J447" s="240"/>
      <c r="K447" s="241"/>
      <c r="R447" s="246"/>
      <c r="S447" s="247"/>
      <c r="T447" s="247"/>
      <c r="U447" s="247"/>
      <c r="X447" s="240"/>
      <c r="Y447" s="240"/>
      <c r="Z447" s="240"/>
      <c r="AA447" s="240"/>
      <c r="AB447" s="241"/>
    </row>
    <row r="448" spans="1:28" x14ac:dyDescent="0.3">
      <c r="A448" s="223"/>
      <c r="G448" s="240" t="s">
        <v>688</v>
      </c>
      <c r="H448" s="240" t="e">
        <f>+(K440^2+K442^2-K441^2)/(2*K440*K442)</f>
        <v>#DIV/0!</v>
      </c>
      <c r="I448" s="240"/>
      <c r="J448" s="240"/>
      <c r="K448" s="241"/>
      <c r="R448" s="223"/>
      <c r="X448" s="240" t="s">
        <v>688</v>
      </c>
      <c r="Y448" s="240" t="e">
        <f>+(AB440^2+AB442^2-AB441^2)/(2*AB440*AB442)</f>
        <v>#DIV/0!</v>
      </c>
      <c r="Z448" s="240"/>
      <c r="AA448" s="240"/>
      <c r="AB448" s="241"/>
    </row>
    <row r="449" spans="1:28" x14ac:dyDescent="0.3">
      <c r="A449" s="223"/>
      <c r="G449" s="240" t="s">
        <v>689</v>
      </c>
      <c r="H449" s="240" t="e">
        <f>+H448*K442</f>
        <v>#DIV/0!</v>
      </c>
      <c r="I449" s="240"/>
      <c r="J449" s="240"/>
      <c r="K449" s="241"/>
      <c r="R449" s="223"/>
      <c r="X449" s="240" t="s">
        <v>689</v>
      </c>
      <c r="Y449" s="240" t="e">
        <f>+Y448*AB442</f>
        <v>#DIV/0!</v>
      </c>
      <c r="Z449" s="240"/>
      <c r="AA449" s="240"/>
      <c r="AB449" s="241"/>
    </row>
    <row r="450" spans="1:28" x14ac:dyDescent="0.3">
      <c r="A450" s="223"/>
      <c r="G450" s="240" t="s">
        <v>690</v>
      </c>
      <c r="H450" s="240" t="e">
        <f>+(K442^2-H449^2)^0.5</f>
        <v>#DIV/0!</v>
      </c>
      <c r="I450" s="240" t="e">
        <f>+K442*H456</f>
        <v>#DIV/0!</v>
      </c>
      <c r="J450" s="240"/>
      <c r="K450" s="241"/>
      <c r="R450" s="223"/>
      <c r="X450" s="240" t="s">
        <v>690</v>
      </c>
      <c r="Y450" s="240" t="e">
        <f>+(AB442^2-Y449^2)^0.5</f>
        <v>#DIV/0!</v>
      </c>
      <c r="Z450" s="240" t="e">
        <f>+AB442*Y456</f>
        <v>#DIV/0!</v>
      </c>
      <c r="AA450" s="240"/>
      <c r="AB450" s="241"/>
    </row>
    <row r="451" spans="1:28" x14ac:dyDescent="0.3">
      <c r="A451" s="223"/>
      <c r="G451" s="240" t="s">
        <v>691</v>
      </c>
      <c r="H451" s="240" t="e">
        <f>+B440+H449*H445</f>
        <v>#DIV/0!</v>
      </c>
      <c r="I451" s="240" t="e">
        <f>+C440+H449*I445</f>
        <v>#DIV/0!</v>
      </c>
      <c r="J451" s="240" t="e">
        <f>+D440+H449*J445</f>
        <v>#DIV/0!</v>
      </c>
      <c r="K451" s="241"/>
      <c r="R451" s="223"/>
      <c r="X451" s="240" t="s">
        <v>691</v>
      </c>
      <c r="Y451" s="240" t="e">
        <f>+S440+Y449*Y445</f>
        <v>#DIV/0!</v>
      </c>
      <c r="Z451" s="240" t="e">
        <f>+T440+Y449*Z445</f>
        <v>#DIV/0!</v>
      </c>
      <c r="AA451" s="240" t="e">
        <f>+U440+Y449*AA445</f>
        <v>#DIV/0!</v>
      </c>
      <c r="AB451" s="241"/>
    </row>
    <row r="452" spans="1:28" x14ac:dyDescent="0.3">
      <c r="A452" s="223"/>
      <c r="G452" s="239" t="s">
        <v>684</v>
      </c>
      <c r="H452" s="240"/>
      <c r="I452" s="240"/>
      <c r="J452" s="240"/>
      <c r="K452" s="241"/>
      <c r="R452" s="223"/>
      <c r="X452" s="239" t="s">
        <v>684</v>
      </c>
      <c r="Y452" s="240"/>
      <c r="Z452" s="240"/>
      <c r="AA452" s="240"/>
      <c r="AB452" s="241"/>
    </row>
    <row r="453" spans="1:28" x14ac:dyDescent="0.3">
      <c r="A453" s="223"/>
      <c r="G453" s="248"/>
      <c r="H453" s="243" t="s">
        <v>685</v>
      </c>
      <c r="I453" s="243" t="s">
        <v>686</v>
      </c>
      <c r="J453" s="243" t="s">
        <v>687</v>
      </c>
      <c r="K453" s="241"/>
      <c r="R453" s="223"/>
      <c r="X453" s="248"/>
      <c r="Y453" s="243" t="s">
        <v>685</v>
      </c>
      <c r="Z453" s="243" t="s">
        <v>686</v>
      </c>
      <c r="AA453" s="243" t="s">
        <v>687</v>
      </c>
      <c r="AB453" s="241"/>
    </row>
    <row r="454" spans="1:28" x14ac:dyDescent="0.3">
      <c r="A454" s="223"/>
      <c r="G454" s="240" t="s">
        <v>690</v>
      </c>
      <c r="H454" s="240" t="e">
        <f>+(B442-H451)/H450</f>
        <v>#DIV/0!</v>
      </c>
      <c r="I454" s="240" t="e">
        <f>+(C442-I451)/H450</f>
        <v>#DIV/0!</v>
      </c>
      <c r="J454" s="240" t="e">
        <f>+(D442-J451)/H450</f>
        <v>#DIV/0!</v>
      </c>
      <c r="K454" s="241"/>
      <c r="R454" s="223"/>
      <c r="X454" s="240" t="s">
        <v>690</v>
      </c>
      <c r="Y454" s="240" t="e">
        <f>+(S442-Y451)/Y450</f>
        <v>#DIV/0!</v>
      </c>
      <c r="Z454" s="240" t="e">
        <f>+(T442-Z451)/Y450</f>
        <v>#DIV/0!</v>
      </c>
      <c r="AA454" s="240" t="e">
        <f>+(U442-AA451)/Y450</f>
        <v>#DIV/0!</v>
      </c>
      <c r="AB454" s="241"/>
    </row>
    <row r="455" spans="1:28" x14ac:dyDescent="0.3">
      <c r="A455" s="223"/>
      <c r="G455" s="240"/>
      <c r="H455" s="240"/>
      <c r="I455" s="240"/>
      <c r="J455" s="240"/>
      <c r="K455" s="241"/>
      <c r="R455" s="223"/>
      <c r="X455" s="240"/>
      <c r="Y455" s="240"/>
      <c r="Z455" s="240"/>
      <c r="AA455" s="240"/>
      <c r="AB455" s="241"/>
    </row>
    <row r="456" spans="1:28" x14ac:dyDescent="0.3">
      <c r="A456" s="223"/>
      <c r="G456" s="240" t="s">
        <v>692</v>
      </c>
      <c r="H456" s="240" t="e">
        <f>+(1-H448^2)^0.5</f>
        <v>#DIV/0!</v>
      </c>
      <c r="I456" s="240"/>
      <c r="J456" s="240"/>
      <c r="K456" s="241"/>
      <c r="R456" s="223"/>
      <c r="X456" s="240" t="s">
        <v>692</v>
      </c>
      <c r="Y456" s="240" t="e">
        <f>+(1-Y448^2)^0.5</f>
        <v>#DIV/0!</v>
      </c>
      <c r="Z456" s="240"/>
      <c r="AA456" s="240"/>
      <c r="AB456" s="241"/>
    </row>
    <row r="457" spans="1:28" x14ac:dyDescent="0.3">
      <c r="A457" s="223"/>
      <c r="F457" s="166" t="s">
        <v>643</v>
      </c>
      <c r="G457" s="240" t="s">
        <v>693</v>
      </c>
      <c r="H457" s="249" t="e">
        <f>+K441/(2*H456)</f>
        <v>#DIV/0!</v>
      </c>
      <c r="I457" s="240"/>
      <c r="J457" s="240"/>
      <c r="K457" s="241"/>
      <c r="R457" s="223"/>
      <c r="W457" s="166" t="s">
        <v>643</v>
      </c>
      <c r="X457" s="240" t="s">
        <v>693</v>
      </c>
      <c r="Y457" s="249" t="e">
        <f>+AB441/(2*Y456)</f>
        <v>#DIV/0!</v>
      </c>
      <c r="Z457" s="240"/>
      <c r="AA457" s="240"/>
      <c r="AB457" s="241"/>
    </row>
    <row r="458" spans="1:28" x14ac:dyDescent="0.3">
      <c r="A458" s="223"/>
      <c r="F458" s="250" t="e">
        <f>IF((ABS(K462)+ABS(K465)+ABS(K466))&gt;0.000000001,TRUE,FALSE)</f>
        <v>#DIV/0!</v>
      </c>
      <c r="G458" s="240"/>
      <c r="H458" s="240"/>
      <c r="I458" s="240"/>
      <c r="J458" s="240"/>
      <c r="K458" s="241"/>
      <c r="R458" s="223"/>
      <c r="W458" s="250" t="e">
        <f>IF((ABS(AB462)+ABS(AB465)+ABS(AB466))&gt;0.000000001,TRUE,FALSE)</f>
        <v>#DIV/0!</v>
      </c>
      <c r="X458" s="240"/>
      <c r="Y458" s="240"/>
      <c r="Z458" s="240"/>
      <c r="AA458" s="240"/>
      <c r="AB458" s="241"/>
    </row>
    <row r="459" spans="1:28" x14ac:dyDescent="0.3">
      <c r="A459" s="223"/>
      <c r="F459" s="166" t="s">
        <v>637</v>
      </c>
      <c r="G459" s="240" t="s">
        <v>694</v>
      </c>
      <c r="H459" s="240">
        <f>+K440/2</f>
        <v>0</v>
      </c>
      <c r="I459" s="240" t="e">
        <f>+(H457^2-H459^2)^0.5</f>
        <v>#DIV/0!</v>
      </c>
      <c r="J459" s="240">
        <v>0</v>
      </c>
      <c r="K459" s="241"/>
      <c r="R459" s="223"/>
      <c r="W459" s="166" t="s">
        <v>637</v>
      </c>
      <c r="X459" s="240" t="s">
        <v>694</v>
      </c>
      <c r="Y459" s="240">
        <f>+AB440/2</f>
        <v>0</v>
      </c>
      <c r="Z459" s="240" t="e">
        <f>+(Y457^2-Y459^2)^0.5</f>
        <v>#DIV/0!</v>
      </c>
      <c r="AA459" s="240">
        <v>0</v>
      </c>
      <c r="AB459" s="241"/>
    </row>
    <row r="460" spans="1:28" x14ac:dyDescent="0.3">
      <c r="A460" s="223"/>
      <c r="F460" s="166" t="e">
        <f>IF(K461&gt;0.000000001,TRUE,FALSE)</f>
        <v>#DIV/0!</v>
      </c>
      <c r="G460" s="240" t="s">
        <v>695</v>
      </c>
      <c r="H460" s="251" t="e">
        <f>+B440+H459*H445+I459*H454</f>
        <v>#DIV/0!</v>
      </c>
      <c r="I460" s="251" t="e">
        <f>+C440+H459*I445+I459*I454</f>
        <v>#DIV/0!</v>
      </c>
      <c r="J460" s="251" t="e">
        <f>+D440+H459*J445+I459*J454</f>
        <v>#DIV/0!</v>
      </c>
      <c r="K460" s="241"/>
      <c r="R460" s="223"/>
      <c r="W460" s="166" t="e">
        <f>IF(AB461&gt;0.000000001,TRUE,FALSE)</f>
        <v>#DIV/0!</v>
      </c>
      <c r="X460" s="240" t="s">
        <v>695</v>
      </c>
      <c r="Y460" s="251" t="e">
        <f>+S440+Y459*Y445+Z459*Y454</f>
        <v>#DIV/0!</v>
      </c>
      <c r="Z460" s="251" t="e">
        <f>+T440+Y459*Z445+Z459*Z454</f>
        <v>#DIV/0!</v>
      </c>
      <c r="AA460" s="251" t="e">
        <f>+U440+Y459*AA445+Z459*AA454</f>
        <v>#DIV/0!</v>
      </c>
      <c r="AB460" s="241"/>
    </row>
    <row r="461" spans="1:28" ht="16.2" x14ac:dyDescent="0.3">
      <c r="A461" s="223"/>
      <c r="B461" s="166" t="s">
        <v>650</v>
      </c>
      <c r="C461" s="166" t="s">
        <v>651</v>
      </c>
      <c r="D461" s="166" t="s">
        <v>652</v>
      </c>
      <c r="E461" s="166" t="s">
        <v>653</v>
      </c>
      <c r="F461" s="166" t="s">
        <v>654</v>
      </c>
      <c r="G461" s="166" t="s">
        <v>655</v>
      </c>
      <c r="H461" s="166" t="s">
        <v>656</v>
      </c>
      <c r="I461" s="166" t="s">
        <v>657</v>
      </c>
      <c r="J461" s="166" t="s">
        <v>669</v>
      </c>
      <c r="K461" s="231" t="e">
        <f>MAX(K462:K466)</f>
        <v>#DIV/0!</v>
      </c>
      <c r="R461" s="223"/>
      <c r="S461" s="166" t="s">
        <v>650</v>
      </c>
      <c r="T461" s="166" t="s">
        <v>651</v>
      </c>
      <c r="U461" s="166" t="s">
        <v>652</v>
      </c>
      <c r="V461" s="166" t="s">
        <v>653</v>
      </c>
      <c r="W461" s="166" t="s">
        <v>654</v>
      </c>
      <c r="X461" s="166" t="s">
        <v>655</v>
      </c>
      <c r="Y461" s="166" t="s">
        <v>656</v>
      </c>
      <c r="Z461" s="166" t="s">
        <v>657</v>
      </c>
      <c r="AA461" s="166" t="s">
        <v>669</v>
      </c>
      <c r="AB461" s="231" t="e">
        <f>MAX(AB462:AB466)</f>
        <v>#DIV/0!</v>
      </c>
    </row>
    <row r="462" spans="1:28" x14ac:dyDescent="0.3">
      <c r="A462" s="223">
        <v>1</v>
      </c>
      <c r="B462" s="166" t="e">
        <f>$C$53-H460</f>
        <v>#DIV/0!</v>
      </c>
      <c r="C462" s="166" t="e">
        <f>$D$53-I460</f>
        <v>#DIV/0!</v>
      </c>
      <c r="D462" s="166" t="e">
        <f>$E$53-J460</f>
        <v>#DIV/0!</v>
      </c>
      <c r="E462" s="192" t="e">
        <f>POWER(B462,2)</f>
        <v>#DIV/0!</v>
      </c>
      <c r="F462" s="192" t="e">
        <f>POWER(C462,2)</f>
        <v>#DIV/0!</v>
      </c>
      <c r="G462" s="192" t="e">
        <f>POWER(D462,2)</f>
        <v>#DIV/0!</v>
      </c>
      <c r="H462" s="192" t="e">
        <f>E462+F462+G462</f>
        <v>#DIV/0!</v>
      </c>
      <c r="I462" s="252" t="e">
        <f>SQRT(H462)</f>
        <v>#DIV/0!</v>
      </c>
      <c r="J462" s="192" t="e">
        <f>H457</f>
        <v>#DIV/0!</v>
      </c>
      <c r="K462" s="231" t="e">
        <f>I462-J462</f>
        <v>#DIV/0!</v>
      </c>
      <c r="R462" s="223">
        <v>1</v>
      </c>
      <c r="S462" s="192" t="e">
        <f>$T$53-Y460</f>
        <v>#DIV/0!</v>
      </c>
      <c r="T462" s="192" t="e">
        <f>$U$53-Z460</f>
        <v>#DIV/0!</v>
      </c>
      <c r="U462" s="192" t="e">
        <f>$V$53-AA460</f>
        <v>#DIV/0!</v>
      </c>
      <c r="V462" s="192" t="e">
        <f>POWER(S462,2)</f>
        <v>#DIV/0!</v>
      </c>
      <c r="W462" s="192" t="e">
        <f>POWER(T462,2)</f>
        <v>#DIV/0!</v>
      </c>
      <c r="X462" s="192" t="e">
        <f>POWER(U462,2)</f>
        <v>#DIV/0!</v>
      </c>
      <c r="Y462" s="192" t="e">
        <f>V462+W462+X462</f>
        <v>#DIV/0!</v>
      </c>
      <c r="Z462" s="252" t="e">
        <f>SQRT(Y462)</f>
        <v>#DIV/0!</v>
      </c>
      <c r="AA462" s="192" t="e">
        <f>Y457</f>
        <v>#DIV/0!</v>
      </c>
      <c r="AB462" s="231" t="e">
        <f>Z462-AA462</f>
        <v>#DIV/0!</v>
      </c>
    </row>
    <row r="463" spans="1:28" x14ac:dyDescent="0.3">
      <c r="A463" s="223">
        <v>2</v>
      </c>
      <c r="B463" s="192" t="e">
        <f>$C$54-H460</f>
        <v>#DIV/0!</v>
      </c>
      <c r="C463" s="192" t="e">
        <f>$D$54-I460</f>
        <v>#DIV/0!</v>
      </c>
      <c r="D463" s="192" t="e">
        <f>$E$54-J460</f>
        <v>#DIV/0!</v>
      </c>
      <c r="E463" s="192" t="e">
        <f t="shared" ref="E463:G466" si="207">POWER(B463,2)</f>
        <v>#DIV/0!</v>
      </c>
      <c r="F463" s="192" t="e">
        <f t="shared" si="207"/>
        <v>#DIV/0!</v>
      </c>
      <c r="G463" s="192" t="e">
        <f t="shared" si="207"/>
        <v>#DIV/0!</v>
      </c>
      <c r="H463" s="192" t="e">
        <f t="shared" ref="H463:H466" si="208">E463+F463+G463</f>
        <v>#DIV/0!</v>
      </c>
      <c r="I463" s="192" t="e">
        <f t="shared" ref="I463:I466" si="209">SQRT(H463)</f>
        <v>#DIV/0!</v>
      </c>
      <c r="J463" s="192" t="e">
        <f>J462</f>
        <v>#DIV/0!</v>
      </c>
      <c r="K463" s="231" t="e">
        <f t="shared" ref="K463:K466" si="210">I463-J463</f>
        <v>#DIV/0!</v>
      </c>
      <c r="R463" s="223">
        <v>2</v>
      </c>
      <c r="S463" s="192" t="e">
        <f>$T$54-Y460</f>
        <v>#DIV/0!</v>
      </c>
      <c r="T463" s="192" t="e">
        <f>$U$54-Z460</f>
        <v>#DIV/0!</v>
      </c>
      <c r="U463" s="192" t="e">
        <f>$V$54-AA460</f>
        <v>#DIV/0!</v>
      </c>
      <c r="V463" s="192" t="e">
        <f t="shared" ref="V463:X466" si="211">POWER(S463,2)</f>
        <v>#DIV/0!</v>
      </c>
      <c r="W463" s="192" t="e">
        <f t="shared" si="211"/>
        <v>#DIV/0!</v>
      </c>
      <c r="X463" s="192" t="e">
        <f t="shared" si="211"/>
        <v>#DIV/0!</v>
      </c>
      <c r="Y463" s="192" t="e">
        <f t="shared" ref="Y463:Y466" si="212">V463+W463+X463</f>
        <v>#DIV/0!</v>
      </c>
      <c r="Z463" s="192" t="e">
        <f t="shared" ref="Z463:Z466" si="213">SQRT(Y463)</f>
        <v>#DIV/0!</v>
      </c>
      <c r="AA463" s="192" t="e">
        <f>AA462</f>
        <v>#DIV/0!</v>
      </c>
      <c r="AB463" s="231" t="e">
        <f t="shared" ref="AB463:AB466" si="214">Z463-AA463</f>
        <v>#DIV/0!</v>
      </c>
    </row>
    <row r="464" spans="1:28" x14ac:dyDescent="0.3">
      <c r="A464" s="223">
        <v>3</v>
      </c>
      <c r="B464" s="192" t="e">
        <f>$C$55-H460</f>
        <v>#DIV/0!</v>
      </c>
      <c r="C464" s="192" t="e">
        <f>$D$55-I460</f>
        <v>#DIV/0!</v>
      </c>
      <c r="D464" s="192" t="e">
        <f>$E$55-J460</f>
        <v>#DIV/0!</v>
      </c>
      <c r="E464" s="192" t="e">
        <f t="shared" si="207"/>
        <v>#DIV/0!</v>
      </c>
      <c r="F464" s="192" t="e">
        <f t="shared" si="207"/>
        <v>#DIV/0!</v>
      </c>
      <c r="G464" s="192" t="e">
        <f t="shared" si="207"/>
        <v>#DIV/0!</v>
      </c>
      <c r="H464" s="192" t="e">
        <f t="shared" si="208"/>
        <v>#DIV/0!</v>
      </c>
      <c r="I464" s="192" t="e">
        <f t="shared" si="209"/>
        <v>#DIV/0!</v>
      </c>
      <c r="J464" s="192" t="e">
        <f t="shared" ref="J464:J466" si="215">J463</f>
        <v>#DIV/0!</v>
      </c>
      <c r="K464" s="231" t="e">
        <f t="shared" si="210"/>
        <v>#DIV/0!</v>
      </c>
      <c r="R464" s="223">
        <v>3</v>
      </c>
      <c r="S464" s="192" t="e">
        <f>$T$55-Y460</f>
        <v>#DIV/0!</v>
      </c>
      <c r="T464" s="192" t="e">
        <f>$U$55-Z460</f>
        <v>#DIV/0!</v>
      </c>
      <c r="U464" s="192" t="e">
        <f>$V$55-AA460</f>
        <v>#DIV/0!</v>
      </c>
      <c r="V464" s="192" t="e">
        <f t="shared" si="211"/>
        <v>#DIV/0!</v>
      </c>
      <c r="W464" s="192" t="e">
        <f t="shared" si="211"/>
        <v>#DIV/0!</v>
      </c>
      <c r="X464" s="192" t="e">
        <f t="shared" si="211"/>
        <v>#DIV/0!</v>
      </c>
      <c r="Y464" s="192" t="e">
        <f t="shared" si="212"/>
        <v>#DIV/0!</v>
      </c>
      <c r="Z464" s="192" t="e">
        <f t="shared" si="213"/>
        <v>#DIV/0!</v>
      </c>
      <c r="AA464" s="192" t="e">
        <f t="shared" ref="AA464:AA466" si="216">AA463</f>
        <v>#DIV/0!</v>
      </c>
      <c r="AB464" s="231" t="e">
        <f t="shared" si="214"/>
        <v>#DIV/0!</v>
      </c>
    </row>
    <row r="465" spans="1:28" x14ac:dyDescent="0.3">
      <c r="A465" s="223">
        <v>4</v>
      </c>
      <c r="B465" s="192" t="e">
        <f>$C$56-H460</f>
        <v>#DIV/0!</v>
      </c>
      <c r="C465" s="192" t="e">
        <f>$D$56-I460</f>
        <v>#DIV/0!</v>
      </c>
      <c r="D465" s="192" t="e">
        <f>$E$56-J460</f>
        <v>#DIV/0!</v>
      </c>
      <c r="E465" s="192" t="e">
        <f t="shared" si="207"/>
        <v>#DIV/0!</v>
      </c>
      <c r="F465" s="192" t="e">
        <f t="shared" si="207"/>
        <v>#DIV/0!</v>
      </c>
      <c r="G465" s="192" t="e">
        <f t="shared" si="207"/>
        <v>#DIV/0!</v>
      </c>
      <c r="H465" s="192" t="e">
        <f t="shared" si="208"/>
        <v>#DIV/0!</v>
      </c>
      <c r="I465" s="252" t="e">
        <f t="shared" si="209"/>
        <v>#DIV/0!</v>
      </c>
      <c r="J465" s="192" t="e">
        <f t="shared" si="215"/>
        <v>#DIV/0!</v>
      </c>
      <c r="K465" s="231" t="e">
        <f t="shared" si="210"/>
        <v>#DIV/0!</v>
      </c>
      <c r="R465" s="223">
        <v>4</v>
      </c>
      <c r="S465" s="192" t="e">
        <f>$T$56-Y460</f>
        <v>#DIV/0!</v>
      </c>
      <c r="T465" s="192" t="e">
        <f>$U$56-Z460</f>
        <v>#DIV/0!</v>
      </c>
      <c r="U465" s="192" t="e">
        <f>$V$56-AA460</f>
        <v>#DIV/0!</v>
      </c>
      <c r="V465" s="192" t="e">
        <f t="shared" si="211"/>
        <v>#DIV/0!</v>
      </c>
      <c r="W465" s="192" t="e">
        <f t="shared" si="211"/>
        <v>#DIV/0!</v>
      </c>
      <c r="X465" s="192" t="e">
        <f t="shared" si="211"/>
        <v>#DIV/0!</v>
      </c>
      <c r="Y465" s="192" t="e">
        <f t="shared" si="212"/>
        <v>#DIV/0!</v>
      </c>
      <c r="Z465" s="252" t="e">
        <f t="shared" si="213"/>
        <v>#DIV/0!</v>
      </c>
      <c r="AA465" s="192" t="e">
        <f t="shared" si="216"/>
        <v>#DIV/0!</v>
      </c>
      <c r="AB465" s="231" t="e">
        <f t="shared" si="214"/>
        <v>#DIV/0!</v>
      </c>
    </row>
    <row r="466" spans="1:28" x14ac:dyDescent="0.3">
      <c r="A466" s="227">
        <v>5</v>
      </c>
      <c r="B466" s="216" t="e">
        <f>$C$57-H460</f>
        <v>#DIV/0!</v>
      </c>
      <c r="C466" s="216" t="e">
        <f>$D$57-I460</f>
        <v>#DIV/0!</v>
      </c>
      <c r="D466" s="216" t="e">
        <f>$E$57-J460</f>
        <v>#DIV/0!</v>
      </c>
      <c r="E466" s="216" t="e">
        <f t="shared" si="207"/>
        <v>#DIV/0!</v>
      </c>
      <c r="F466" s="216" t="e">
        <f t="shared" si="207"/>
        <v>#DIV/0!</v>
      </c>
      <c r="G466" s="216" t="e">
        <f t="shared" si="207"/>
        <v>#DIV/0!</v>
      </c>
      <c r="H466" s="216" t="e">
        <f t="shared" si="208"/>
        <v>#DIV/0!</v>
      </c>
      <c r="I466" s="256" t="e">
        <f t="shared" si="209"/>
        <v>#DIV/0!</v>
      </c>
      <c r="J466" s="216" t="e">
        <f t="shared" si="215"/>
        <v>#DIV/0!</v>
      </c>
      <c r="K466" s="253" t="e">
        <f t="shared" si="210"/>
        <v>#DIV/0!</v>
      </c>
      <c r="R466" s="227">
        <v>5</v>
      </c>
      <c r="S466" s="216" t="e">
        <f>$T$57-Y460</f>
        <v>#DIV/0!</v>
      </c>
      <c r="T466" s="216" t="e">
        <f>$U$57-Z460</f>
        <v>#DIV/0!</v>
      </c>
      <c r="U466" s="216" t="e">
        <f>$V$57-AA460</f>
        <v>#DIV/0!</v>
      </c>
      <c r="V466" s="216" t="e">
        <f t="shared" si="211"/>
        <v>#DIV/0!</v>
      </c>
      <c r="W466" s="216" t="e">
        <f t="shared" si="211"/>
        <v>#DIV/0!</v>
      </c>
      <c r="X466" s="216" t="e">
        <f t="shared" si="211"/>
        <v>#DIV/0!</v>
      </c>
      <c r="Y466" s="216" t="e">
        <f t="shared" si="212"/>
        <v>#DIV/0!</v>
      </c>
      <c r="Z466" s="256" t="e">
        <f t="shared" si="213"/>
        <v>#DIV/0!</v>
      </c>
      <c r="AA466" s="216" t="e">
        <f t="shared" si="216"/>
        <v>#DIV/0!</v>
      </c>
      <c r="AB466" s="253" t="e">
        <f t="shared" si="214"/>
        <v>#DIV/0!</v>
      </c>
    </row>
    <row r="467" spans="1:28" x14ac:dyDescent="0.3">
      <c r="A467" s="254" t="s">
        <v>698</v>
      </c>
      <c r="B467" s="186"/>
      <c r="C467" s="186"/>
      <c r="D467" s="186" t="s">
        <v>646</v>
      </c>
      <c r="E467" s="186" t="s">
        <v>647</v>
      </c>
      <c r="F467" s="186" t="s">
        <v>648</v>
      </c>
      <c r="G467" s="186" t="s">
        <v>649</v>
      </c>
      <c r="H467" s="186" t="s">
        <v>611</v>
      </c>
      <c r="I467" s="186" t="s">
        <v>637</v>
      </c>
      <c r="J467" s="186"/>
      <c r="K467" s="220"/>
      <c r="R467" s="254" t="s">
        <v>698</v>
      </c>
      <c r="S467" s="186"/>
      <c r="T467" s="186"/>
      <c r="U467" s="186" t="s">
        <v>646</v>
      </c>
      <c r="V467" s="186" t="s">
        <v>647</v>
      </c>
      <c r="W467" s="186" t="s">
        <v>648</v>
      </c>
      <c r="X467" s="186" t="s">
        <v>649</v>
      </c>
      <c r="Y467" s="186" t="s">
        <v>611</v>
      </c>
      <c r="Z467" s="186" t="s">
        <v>637</v>
      </c>
      <c r="AA467" s="186"/>
      <c r="AB467" s="220"/>
    </row>
    <row r="468" spans="1:28" x14ac:dyDescent="0.3">
      <c r="A468" s="227"/>
      <c r="B468" s="217"/>
      <c r="C468" s="217"/>
      <c r="D468" s="217" t="e">
        <f>IF(F428=FALSE,H430,IF(F458=FALSE,H460,"Error"))</f>
        <v>#DIV/0!</v>
      </c>
      <c r="E468" s="216" t="e">
        <f>IF(F428=FALSE,I430,IF(F458=FALSE,I460,"Error"))</f>
        <v>#DIV/0!</v>
      </c>
      <c r="F468" s="216" t="e">
        <f>IF(F428=FALSE,J430,IF(F458=FALSE,J460,"Error"))</f>
        <v>#DIV/0!</v>
      </c>
      <c r="G468" s="216" t="e">
        <f>IF(F428=FALSE,H427,IF(F458=FALSE,H457,"Error"))</f>
        <v>#DIV/0!</v>
      </c>
      <c r="H468" s="216" t="e">
        <f>G468*2</f>
        <v>#DIV/0!</v>
      </c>
      <c r="I468" s="217" t="e">
        <f>IF(F428=FALSE,F430,IF(F458=FALSE,F460,"Error"))</f>
        <v>#DIV/0!</v>
      </c>
      <c r="J468" s="217"/>
      <c r="K468" s="228"/>
      <c r="R468" s="227"/>
      <c r="S468" s="217"/>
      <c r="T468" s="217"/>
      <c r="U468" s="217" t="e">
        <f>IF(W428=FALSE,Y430,IF(W458=FALSE,Y460,"Error"))</f>
        <v>#DIV/0!</v>
      </c>
      <c r="V468" s="216" t="e">
        <f>IF(W428=FALSE,Z430,IF(W458=FALSE,Z460,"Error"))</f>
        <v>#DIV/0!</v>
      </c>
      <c r="W468" s="216" t="e">
        <f>IF(W428=FALSE,AA430,IF(W458=FALSE,AA460,"Error"))</f>
        <v>#DIV/0!</v>
      </c>
      <c r="X468" s="216" t="e">
        <f>IF(W428=FALSE,Y427,IF(W458=FALSE,Y457,"Error"))</f>
        <v>#DIV/0!</v>
      </c>
      <c r="Y468" s="216" t="e">
        <f>X468*2</f>
        <v>#DIV/0!</v>
      </c>
      <c r="Z468" s="217" t="e">
        <f>IF(W428=FALSE,W430,IF(W458=FALSE,W460,"Error"))</f>
        <v>#DIV/0!</v>
      </c>
      <c r="AA468" s="217"/>
      <c r="AB468" s="228"/>
    </row>
    <row r="470" spans="1:28" x14ac:dyDescent="0.3">
      <c r="A470" s="233" t="s">
        <v>714</v>
      </c>
      <c r="B470" s="234"/>
      <c r="C470" s="234"/>
      <c r="D470" s="234"/>
      <c r="E470" s="186"/>
      <c r="F470" s="186"/>
      <c r="G470" s="235" t="s">
        <v>715</v>
      </c>
      <c r="H470" s="236"/>
      <c r="I470" s="236"/>
      <c r="J470" s="236"/>
      <c r="K470" s="237"/>
      <c r="R470" s="233" t="s">
        <v>714</v>
      </c>
      <c r="S470" s="234"/>
      <c r="T470" s="234"/>
      <c r="U470" s="234"/>
      <c r="V470" s="186"/>
      <c r="W470" s="186"/>
      <c r="X470" s="235" t="s">
        <v>715</v>
      </c>
      <c r="Y470" s="236"/>
      <c r="Z470" s="236"/>
      <c r="AA470" s="236"/>
      <c r="AB470" s="237"/>
    </row>
    <row r="471" spans="1:28" x14ac:dyDescent="0.3">
      <c r="A471" s="238"/>
      <c r="B471" s="239"/>
      <c r="C471" s="239"/>
      <c r="D471" s="239"/>
      <c r="G471" s="240" t="s">
        <v>673</v>
      </c>
      <c r="H471" s="240"/>
      <c r="I471" s="240"/>
      <c r="J471" s="240"/>
      <c r="K471" s="241"/>
      <c r="R471" s="238"/>
      <c r="S471" s="239"/>
      <c r="T471" s="239"/>
      <c r="U471" s="239"/>
      <c r="X471" s="240" t="s">
        <v>673</v>
      </c>
      <c r="Y471" s="240"/>
      <c r="Z471" s="240"/>
      <c r="AA471" s="240"/>
      <c r="AB471" s="241"/>
    </row>
    <row r="472" spans="1:28" x14ac:dyDescent="0.3">
      <c r="A472" s="242"/>
      <c r="B472" s="243" t="s">
        <v>513</v>
      </c>
      <c r="C472" s="243" t="s">
        <v>514</v>
      </c>
      <c r="D472" s="243" t="s">
        <v>515</v>
      </c>
      <c r="G472" s="240"/>
      <c r="H472" s="240" t="s">
        <v>674</v>
      </c>
      <c r="I472" s="240" t="s">
        <v>675</v>
      </c>
      <c r="J472" s="240" t="s">
        <v>676</v>
      </c>
      <c r="K472" s="241" t="s">
        <v>677</v>
      </c>
      <c r="R472" s="242"/>
      <c r="S472" s="243" t="s">
        <v>513</v>
      </c>
      <c r="T472" s="243" t="s">
        <v>514</v>
      </c>
      <c r="U472" s="243" t="s">
        <v>515</v>
      </c>
      <c r="X472" s="240"/>
      <c r="Y472" s="240" t="s">
        <v>674</v>
      </c>
      <c r="Z472" s="240" t="s">
        <v>675</v>
      </c>
      <c r="AA472" s="240" t="s">
        <v>676</v>
      </c>
      <c r="AB472" s="241" t="s">
        <v>677</v>
      </c>
    </row>
    <row r="473" spans="1:28" x14ac:dyDescent="0.3">
      <c r="A473" s="244" t="s">
        <v>680</v>
      </c>
      <c r="B473" s="245">
        <f>$C$54</f>
        <v>0</v>
      </c>
      <c r="C473" s="245">
        <f>$D$54</f>
        <v>0</v>
      </c>
      <c r="D473" s="245">
        <f>$E$54</f>
        <v>0</v>
      </c>
      <c r="G473" s="240" t="s">
        <v>679</v>
      </c>
      <c r="H473" s="240">
        <f t="shared" ref="H473:J474" si="217">+B474-B473</f>
        <v>0</v>
      </c>
      <c r="I473" s="240">
        <f t="shared" si="217"/>
        <v>0</v>
      </c>
      <c r="J473" s="240">
        <f t="shared" si="217"/>
        <v>0</v>
      </c>
      <c r="K473" s="241">
        <f>+(H473^2+I473^2+J473^2)^0.5</f>
        <v>0</v>
      </c>
      <c r="R473" s="244" t="s">
        <v>680</v>
      </c>
      <c r="S473" s="245">
        <f>$T$54</f>
        <v>0</v>
      </c>
      <c r="T473" s="245">
        <f>$U$54</f>
        <v>0</v>
      </c>
      <c r="U473" s="245">
        <f>$V$54</f>
        <v>0</v>
      </c>
      <c r="X473" s="240" t="s">
        <v>679</v>
      </c>
      <c r="Y473" s="240">
        <f t="shared" ref="Y473:AA474" si="218">+S474-S473</f>
        <v>0</v>
      </c>
      <c r="Z473" s="240">
        <f t="shared" si="218"/>
        <v>0</v>
      </c>
      <c r="AA473" s="240">
        <f t="shared" si="218"/>
        <v>0</v>
      </c>
      <c r="AB473" s="241">
        <f>+(Y473^2+Z473^2+AA473^2)^0.5</f>
        <v>0</v>
      </c>
    </row>
    <row r="474" spans="1:28" x14ac:dyDescent="0.3">
      <c r="A474" s="244" t="s">
        <v>682</v>
      </c>
      <c r="B474" s="245">
        <f>$C$55</f>
        <v>0</v>
      </c>
      <c r="C474" s="245">
        <f>$D$55</f>
        <v>0</v>
      </c>
      <c r="D474" s="245">
        <f>$E$55</f>
        <v>0</v>
      </c>
      <c r="G474" s="240" t="s">
        <v>681</v>
      </c>
      <c r="H474" s="240">
        <f t="shared" si="217"/>
        <v>0</v>
      </c>
      <c r="I474" s="240">
        <f t="shared" si="217"/>
        <v>0</v>
      </c>
      <c r="J474" s="240">
        <f t="shared" si="217"/>
        <v>0</v>
      </c>
      <c r="K474" s="241">
        <f>+(H474^2+I474^2+J474^2)^0.5</f>
        <v>0</v>
      </c>
      <c r="R474" s="244" t="s">
        <v>682</v>
      </c>
      <c r="S474" s="245">
        <f>$T$55</f>
        <v>0</v>
      </c>
      <c r="T474" s="245">
        <f>$U$55</f>
        <v>0</v>
      </c>
      <c r="U474" s="245">
        <f>$V$55</f>
        <v>0</v>
      </c>
      <c r="X474" s="240" t="s">
        <v>681</v>
      </c>
      <c r="Y474" s="240">
        <f t="shared" si="218"/>
        <v>0</v>
      </c>
      <c r="Z474" s="240">
        <f t="shared" si="218"/>
        <v>0</v>
      </c>
      <c r="AA474" s="240">
        <f t="shared" si="218"/>
        <v>0</v>
      </c>
      <c r="AB474" s="241">
        <f>+(Y474^2+Z474^2+AA474^2)^0.5</f>
        <v>0</v>
      </c>
    </row>
    <row r="475" spans="1:28" x14ac:dyDescent="0.3">
      <c r="A475" s="246" t="s">
        <v>701</v>
      </c>
      <c r="B475" s="245">
        <f>$C$56</f>
        <v>0</v>
      </c>
      <c r="C475" s="245">
        <f>$D$56</f>
        <v>0</v>
      </c>
      <c r="D475" s="245">
        <f>$E$56</f>
        <v>0</v>
      </c>
      <c r="G475" s="240" t="s">
        <v>683</v>
      </c>
      <c r="H475" s="240">
        <f>+B475-B473</f>
        <v>0</v>
      </c>
      <c r="I475" s="240">
        <f>+C475-C473</f>
        <v>0</v>
      </c>
      <c r="J475" s="240">
        <f>+D475-D473</f>
        <v>0</v>
      </c>
      <c r="K475" s="241">
        <f>+(H475^2+I475^2+J475^2)^0.5</f>
        <v>0</v>
      </c>
      <c r="R475" s="246" t="s">
        <v>701</v>
      </c>
      <c r="S475" s="245">
        <f>$T$56</f>
        <v>0</v>
      </c>
      <c r="T475" s="245">
        <f>$U$56</f>
        <v>0</v>
      </c>
      <c r="U475" s="245">
        <f>$V$56</f>
        <v>0</v>
      </c>
      <c r="X475" s="240" t="s">
        <v>683</v>
      </c>
      <c r="Y475" s="240">
        <f>+S475-S473</f>
        <v>0</v>
      </c>
      <c r="Z475" s="240">
        <f>+T475-T473</f>
        <v>0</v>
      </c>
      <c r="AA475" s="240">
        <f>+U475-U473</f>
        <v>0</v>
      </c>
      <c r="AB475" s="241">
        <f>+(Y475^2+Z475^2+AA475^2)^0.5</f>
        <v>0</v>
      </c>
    </row>
    <row r="476" spans="1:28" x14ac:dyDescent="0.3">
      <c r="A476" s="223"/>
      <c r="G476" s="239" t="s">
        <v>684</v>
      </c>
      <c r="H476" s="240"/>
      <c r="I476" s="240"/>
      <c r="J476" s="240"/>
      <c r="K476" s="241"/>
      <c r="R476" s="223"/>
      <c r="X476" s="239" t="s">
        <v>684</v>
      </c>
      <c r="Y476" s="240"/>
      <c r="Z476" s="240"/>
      <c r="AA476" s="240"/>
      <c r="AB476" s="241"/>
    </row>
    <row r="477" spans="1:28" x14ac:dyDescent="0.3">
      <c r="A477" s="242"/>
      <c r="B477" s="243"/>
      <c r="C477" s="243"/>
      <c r="D477" s="243"/>
      <c r="G477" s="239"/>
      <c r="H477" s="243" t="s">
        <v>685</v>
      </c>
      <c r="I477" s="243" t="s">
        <v>686</v>
      </c>
      <c r="J477" s="243" t="s">
        <v>687</v>
      </c>
      <c r="K477" s="241"/>
      <c r="R477" s="242"/>
      <c r="S477" s="243"/>
      <c r="T477" s="243"/>
      <c r="U477" s="243"/>
      <c r="X477" s="239"/>
      <c r="Y477" s="243" t="s">
        <v>685</v>
      </c>
      <c r="Z477" s="243" t="s">
        <v>686</v>
      </c>
      <c r="AA477" s="243" t="s">
        <v>687</v>
      </c>
      <c r="AB477" s="241"/>
    </row>
    <row r="478" spans="1:28" x14ac:dyDescent="0.3">
      <c r="A478" s="244"/>
      <c r="B478" s="247"/>
      <c r="C478" s="247"/>
      <c r="D478" s="247"/>
      <c r="G478" s="239" t="s">
        <v>679</v>
      </c>
      <c r="H478" s="240" t="e">
        <f>+H473/K473</f>
        <v>#DIV/0!</v>
      </c>
      <c r="I478" s="240" t="e">
        <f>+I473/K473</f>
        <v>#DIV/0!</v>
      </c>
      <c r="J478" s="240" t="e">
        <f>+J473/K473</f>
        <v>#DIV/0!</v>
      </c>
      <c r="K478" s="241"/>
      <c r="R478" s="244"/>
      <c r="S478" s="247"/>
      <c r="T478" s="247"/>
      <c r="U478" s="247"/>
      <c r="X478" s="239" t="s">
        <v>679</v>
      </c>
      <c r="Y478" s="240" t="e">
        <f>+Y473/AB473</f>
        <v>#DIV/0!</v>
      </c>
      <c r="Z478" s="240" t="e">
        <f>+Z473/AB473</f>
        <v>#DIV/0!</v>
      </c>
      <c r="AA478" s="240" t="e">
        <f>+AA473/AB473</f>
        <v>#DIV/0!</v>
      </c>
      <c r="AB478" s="241"/>
    </row>
    <row r="479" spans="1:28" x14ac:dyDescent="0.3">
      <c r="A479" s="244"/>
      <c r="B479" s="247"/>
      <c r="C479" s="247"/>
      <c r="D479" s="247"/>
      <c r="G479" s="240" t="s">
        <v>683</v>
      </c>
      <c r="H479" s="240" t="e">
        <f>+H475/K475</f>
        <v>#DIV/0!</v>
      </c>
      <c r="I479" s="240" t="e">
        <f>+I475/K475</f>
        <v>#DIV/0!</v>
      </c>
      <c r="J479" s="240" t="e">
        <f>+J475/K475</f>
        <v>#DIV/0!</v>
      </c>
      <c r="K479" s="241"/>
      <c r="R479" s="244"/>
      <c r="S479" s="247"/>
      <c r="T479" s="247"/>
      <c r="U479" s="247"/>
      <c r="X479" s="240" t="s">
        <v>683</v>
      </c>
      <c r="Y479" s="240" t="e">
        <f>+Y475/AB475</f>
        <v>#DIV/0!</v>
      </c>
      <c r="Z479" s="240" t="e">
        <f>+Z475/AB475</f>
        <v>#DIV/0!</v>
      </c>
      <c r="AA479" s="240" t="e">
        <f>+AA475/AB475</f>
        <v>#DIV/0!</v>
      </c>
      <c r="AB479" s="241"/>
    </row>
    <row r="480" spans="1:28" x14ac:dyDescent="0.3">
      <c r="A480" s="246"/>
      <c r="B480" s="247"/>
      <c r="C480" s="247"/>
      <c r="D480" s="247"/>
      <c r="G480" s="240"/>
      <c r="H480" s="240"/>
      <c r="I480" s="240"/>
      <c r="J480" s="240"/>
      <c r="K480" s="241"/>
      <c r="R480" s="246"/>
      <c r="S480" s="247"/>
      <c r="T480" s="247"/>
      <c r="U480" s="247"/>
      <c r="X480" s="240"/>
      <c r="Y480" s="240"/>
      <c r="Z480" s="240"/>
      <c r="AA480" s="240"/>
      <c r="AB480" s="241"/>
    </row>
    <row r="481" spans="1:28" x14ac:dyDescent="0.3">
      <c r="A481" s="223"/>
      <c r="G481" s="240" t="s">
        <v>688</v>
      </c>
      <c r="H481" s="240" t="e">
        <f>+(K473^2+K475^2-K474^2)/(2*K473*K475)</f>
        <v>#DIV/0!</v>
      </c>
      <c r="I481" s="240"/>
      <c r="J481" s="240"/>
      <c r="K481" s="241"/>
      <c r="R481" s="223"/>
      <c r="X481" s="240" t="s">
        <v>688</v>
      </c>
      <c r="Y481" s="240" t="e">
        <f>+(AB473^2+AB475^2-AB474^2)/(2*AB473*AB475)</f>
        <v>#DIV/0!</v>
      </c>
      <c r="Z481" s="240"/>
      <c r="AA481" s="240"/>
      <c r="AB481" s="241"/>
    </row>
    <row r="482" spans="1:28" x14ac:dyDescent="0.3">
      <c r="A482" s="223"/>
      <c r="G482" s="240" t="s">
        <v>689</v>
      </c>
      <c r="H482" s="240" t="e">
        <f>+H481*K475</f>
        <v>#DIV/0!</v>
      </c>
      <c r="I482" s="240"/>
      <c r="J482" s="240"/>
      <c r="K482" s="241"/>
      <c r="R482" s="223"/>
      <c r="X482" s="240" t="s">
        <v>689</v>
      </c>
      <c r="Y482" s="240" t="e">
        <f>+Y481*AB475</f>
        <v>#DIV/0!</v>
      </c>
      <c r="Z482" s="240"/>
      <c r="AA482" s="240"/>
      <c r="AB482" s="241"/>
    </row>
    <row r="483" spans="1:28" x14ac:dyDescent="0.3">
      <c r="A483" s="223"/>
      <c r="G483" s="240" t="s">
        <v>690</v>
      </c>
      <c r="H483" s="240" t="e">
        <f>+(K475^2-H482^2)^0.5</f>
        <v>#DIV/0!</v>
      </c>
      <c r="I483" s="240" t="e">
        <f>+K475*H489</f>
        <v>#DIV/0!</v>
      </c>
      <c r="J483" s="240"/>
      <c r="K483" s="241"/>
      <c r="R483" s="223"/>
      <c r="X483" s="240" t="s">
        <v>690</v>
      </c>
      <c r="Y483" s="240" t="e">
        <f>+(AB475^2-Y482^2)^0.5</f>
        <v>#DIV/0!</v>
      </c>
      <c r="Z483" s="240" t="e">
        <f>+AB475*Y489</f>
        <v>#DIV/0!</v>
      </c>
      <c r="AA483" s="240"/>
      <c r="AB483" s="241"/>
    </row>
    <row r="484" spans="1:28" x14ac:dyDescent="0.3">
      <c r="A484" s="223"/>
      <c r="G484" s="240" t="s">
        <v>691</v>
      </c>
      <c r="H484" s="240" t="e">
        <f>+B473+H482*H478</f>
        <v>#DIV/0!</v>
      </c>
      <c r="I484" s="240" t="e">
        <f>+C473+H482*I478</f>
        <v>#DIV/0!</v>
      </c>
      <c r="J484" s="240" t="e">
        <f>+D473+H482*J478</f>
        <v>#DIV/0!</v>
      </c>
      <c r="K484" s="241"/>
      <c r="R484" s="223"/>
      <c r="X484" s="240" t="s">
        <v>691</v>
      </c>
      <c r="Y484" s="240" t="e">
        <f>+S473+Y482*Y478</f>
        <v>#DIV/0!</v>
      </c>
      <c r="Z484" s="240" t="e">
        <f>+T473+Y482*Z478</f>
        <v>#DIV/0!</v>
      </c>
      <c r="AA484" s="240" t="e">
        <f>+U473+Y482*AA478</f>
        <v>#DIV/0!</v>
      </c>
      <c r="AB484" s="241"/>
    </row>
    <row r="485" spans="1:28" x14ac:dyDescent="0.3">
      <c r="A485" s="223"/>
      <c r="G485" s="239" t="s">
        <v>684</v>
      </c>
      <c r="H485" s="240"/>
      <c r="I485" s="240"/>
      <c r="J485" s="240"/>
      <c r="K485" s="241"/>
      <c r="R485" s="223"/>
      <c r="X485" s="239" t="s">
        <v>684</v>
      </c>
      <c r="Y485" s="240"/>
      <c r="Z485" s="240"/>
      <c r="AA485" s="240"/>
      <c r="AB485" s="241"/>
    </row>
    <row r="486" spans="1:28" x14ac:dyDescent="0.3">
      <c r="A486" s="223"/>
      <c r="G486" s="248"/>
      <c r="H486" s="243" t="s">
        <v>685</v>
      </c>
      <c r="I486" s="243" t="s">
        <v>686</v>
      </c>
      <c r="J486" s="243" t="s">
        <v>687</v>
      </c>
      <c r="K486" s="241"/>
      <c r="R486" s="223"/>
      <c r="X486" s="248"/>
      <c r="Y486" s="243" t="s">
        <v>685</v>
      </c>
      <c r="Z486" s="243" t="s">
        <v>686</v>
      </c>
      <c r="AA486" s="243" t="s">
        <v>687</v>
      </c>
      <c r="AB486" s="241"/>
    </row>
    <row r="487" spans="1:28" x14ac:dyDescent="0.3">
      <c r="A487" s="223"/>
      <c r="G487" s="240" t="s">
        <v>690</v>
      </c>
      <c r="H487" s="240" t="e">
        <f>+(B475-H484)/H483</f>
        <v>#DIV/0!</v>
      </c>
      <c r="I487" s="240" t="e">
        <f>+(C475-I484)/H483</f>
        <v>#DIV/0!</v>
      </c>
      <c r="J487" s="240" t="e">
        <f>+(D475-J484)/H483</f>
        <v>#DIV/0!</v>
      </c>
      <c r="K487" s="241"/>
      <c r="R487" s="223"/>
      <c r="X487" s="240" t="s">
        <v>690</v>
      </c>
      <c r="Y487" s="240" t="e">
        <f>+(S475-Y484)/Y483</f>
        <v>#DIV/0!</v>
      </c>
      <c r="Z487" s="240" t="e">
        <f>+(T475-Z484)/Y483</f>
        <v>#DIV/0!</v>
      </c>
      <c r="AA487" s="240" t="e">
        <f>+(U475-AA484)/Y483</f>
        <v>#DIV/0!</v>
      </c>
      <c r="AB487" s="241"/>
    </row>
    <row r="488" spans="1:28" x14ac:dyDescent="0.3">
      <c r="A488" s="223"/>
      <c r="G488" s="240"/>
      <c r="H488" s="240"/>
      <c r="I488" s="240"/>
      <c r="J488" s="240"/>
      <c r="K488" s="241"/>
      <c r="R488" s="223"/>
      <c r="X488" s="240"/>
      <c r="Y488" s="240"/>
      <c r="Z488" s="240"/>
      <c r="AA488" s="240"/>
      <c r="AB488" s="241"/>
    </row>
    <row r="489" spans="1:28" x14ac:dyDescent="0.3">
      <c r="A489" s="223"/>
      <c r="G489" s="240" t="s">
        <v>692</v>
      </c>
      <c r="H489" s="240" t="e">
        <f>+(1-H481^2)^0.5</f>
        <v>#DIV/0!</v>
      </c>
      <c r="I489" s="240"/>
      <c r="J489" s="240"/>
      <c r="K489" s="241"/>
      <c r="R489" s="223"/>
      <c r="X489" s="240" t="s">
        <v>692</v>
      </c>
      <c r="Y489" s="240" t="e">
        <f>+(1-Y481^2)^0.5</f>
        <v>#DIV/0!</v>
      </c>
      <c r="Z489" s="240"/>
      <c r="AA489" s="240"/>
      <c r="AB489" s="241"/>
    </row>
    <row r="490" spans="1:28" x14ac:dyDescent="0.3">
      <c r="A490" s="223"/>
      <c r="F490" s="166" t="s">
        <v>643</v>
      </c>
      <c r="G490" s="240" t="s">
        <v>693</v>
      </c>
      <c r="H490" s="249" t="e">
        <f>+K474/(2*H489)</f>
        <v>#DIV/0!</v>
      </c>
      <c r="I490" s="240"/>
      <c r="J490" s="240"/>
      <c r="K490" s="241"/>
      <c r="R490" s="223"/>
      <c r="W490" s="166" t="s">
        <v>643</v>
      </c>
      <c r="X490" s="240" t="s">
        <v>693</v>
      </c>
      <c r="Y490" s="249" t="e">
        <f>+AB474/(2*Y489)</f>
        <v>#DIV/0!</v>
      </c>
      <c r="Z490" s="240"/>
      <c r="AA490" s="240"/>
      <c r="AB490" s="241"/>
    </row>
    <row r="491" spans="1:28" x14ac:dyDescent="0.3">
      <c r="A491" s="223"/>
      <c r="F491" s="250" t="e">
        <f>IF((ABS(K496)+ABS(K497)+ABS(K498))&gt;0.000000001,TRUE,FALSE)</f>
        <v>#DIV/0!</v>
      </c>
      <c r="G491" s="240"/>
      <c r="H491" s="240"/>
      <c r="I491" s="240"/>
      <c r="J491" s="240"/>
      <c r="K491" s="241"/>
      <c r="R491" s="223"/>
      <c r="W491" s="250" t="e">
        <f>IF((ABS(AB496)+ABS(AB497)+ABS(AB498))&gt;0.000000001,TRUE,FALSE)</f>
        <v>#DIV/0!</v>
      </c>
      <c r="X491" s="240"/>
      <c r="Y491" s="240"/>
      <c r="Z491" s="240"/>
      <c r="AA491" s="240"/>
      <c r="AB491" s="241"/>
    </row>
    <row r="492" spans="1:28" x14ac:dyDescent="0.3">
      <c r="A492" s="223"/>
      <c r="F492" s="166" t="s">
        <v>637</v>
      </c>
      <c r="G492" s="240" t="s">
        <v>694</v>
      </c>
      <c r="H492" s="240">
        <f>+K473/2</f>
        <v>0</v>
      </c>
      <c r="I492" s="240" t="e">
        <f>+(H490^2-H492^2)^0.5</f>
        <v>#DIV/0!</v>
      </c>
      <c r="J492" s="240">
        <v>0</v>
      </c>
      <c r="K492" s="241"/>
      <c r="R492" s="223"/>
      <c r="W492" s="166" t="s">
        <v>637</v>
      </c>
      <c r="X492" s="240" t="s">
        <v>694</v>
      </c>
      <c r="Y492" s="240">
        <f>+AB473/2</f>
        <v>0</v>
      </c>
      <c r="Z492" s="240" t="e">
        <f>+(Y490^2-Y492^2)^0.5</f>
        <v>#DIV/0!</v>
      </c>
      <c r="AA492" s="240">
        <v>0</v>
      </c>
      <c r="AB492" s="241"/>
    </row>
    <row r="493" spans="1:28" x14ac:dyDescent="0.3">
      <c r="A493" s="223"/>
      <c r="F493" s="166" t="e">
        <f>IF(K494&gt;0.000000001,TRUE,FALSE)</f>
        <v>#DIV/0!</v>
      </c>
      <c r="G493" s="240" t="s">
        <v>695</v>
      </c>
      <c r="H493" s="251" t="e">
        <f>+B473+H492*H478+I492*H487</f>
        <v>#DIV/0!</v>
      </c>
      <c r="I493" s="251" t="e">
        <f>+C473+H492*I478+I492*I487</f>
        <v>#DIV/0!</v>
      </c>
      <c r="J493" s="251" t="e">
        <f>+D473+H492*J478+I492*J487</f>
        <v>#DIV/0!</v>
      </c>
      <c r="K493" s="241"/>
      <c r="R493" s="223"/>
      <c r="W493" s="166" t="e">
        <f>IF(AB494&gt;0.000000001,TRUE,FALSE)</f>
        <v>#DIV/0!</v>
      </c>
      <c r="X493" s="240" t="s">
        <v>695</v>
      </c>
      <c r="Y493" s="251" t="e">
        <f>+S473+Y492*Y478+Z492*Y487</f>
        <v>#DIV/0!</v>
      </c>
      <c r="Z493" s="251" t="e">
        <f>+T473+Y492*Z478+Z492*Z487</f>
        <v>#DIV/0!</v>
      </c>
      <c r="AA493" s="251" t="e">
        <f>+U473+Y492*AA478+Z492*AA487</f>
        <v>#DIV/0!</v>
      </c>
      <c r="AB493" s="241"/>
    </row>
    <row r="494" spans="1:28" ht="16.2" x14ac:dyDescent="0.3">
      <c r="A494" s="223"/>
      <c r="B494" s="166" t="s">
        <v>650</v>
      </c>
      <c r="C494" s="166" t="s">
        <v>651</v>
      </c>
      <c r="D494" s="166" t="s">
        <v>652</v>
      </c>
      <c r="E494" s="166" t="s">
        <v>653</v>
      </c>
      <c r="F494" s="166" t="s">
        <v>654</v>
      </c>
      <c r="G494" s="166" t="s">
        <v>655</v>
      </c>
      <c r="H494" s="166" t="s">
        <v>656</v>
      </c>
      <c r="I494" s="166" t="s">
        <v>657</v>
      </c>
      <c r="J494" s="166" t="s">
        <v>669</v>
      </c>
      <c r="K494" s="231" t="e">
        <f>MAX(K495:K499)</f>
        <v>#DIV/0!</v>
      </c>
      <c r="R494" s="223"/>
      <c r="S494" s="166" t="s">
        <v>650</v>
      </c>
      <c r="T494" s="166" t="s">
        <v>651</v>
      </c>
      <c r="U494" s="166" t="s">
        <v>652</v>
      </c>
      <c r="V494" s="166" t="s">
        <v>653</v>
      </c>
      <c r="W494" s="166" t="s">
        <v>654</v>
      </c>
      <c r="X494" s="166" t="s">
        <v>655</v>
      </c>
      <c r="Y494" s="166" t="s">
        <v>656</v>
      </c>
      <c r="Z494" s="166" t="s">
        <v>657</v>
      </c>
      <c r="AA494" s="166" t="s">
        <v>669</v>
      </c>
      <c r="AB494" s="231" t="e">
        <f>MAX(AB495:AB499)</f>
        <v>#DIV/0!</v>
      </c>
    </row>
    <row r="495" spans="1:28" x14ac:dyDescent="0.3">
      <c r="A495" s="223">
        <v>1</v>
      </c>
      <c r="B495" s="166" t="e">
        <f>$C$53-H493</f>
        <v>#DIV/0!</v>
      </c>
      <c r="C495" s="166" t="e">
        <f>$D$53-I493</f>
        <v>#DIV/0!</v>
      </c>
      <c r="D495" s="166" t="e">
        <f>$E$53-J493</f>
        <v>#DIV/0!</v>
      </c>
      <c r="E495" s="192" t="e">
        <f>POWER(B495,2)</f>
        <v>#DIV/0!</v>
      </c>
      <c r="F495" s="192" t="e">
        <f>POWER(C495,2)</f>
        <v>#DIV/0!</v>
      </c>
      <c r="G495" s="192" t="e">
        <f>POWER(D495,2)</f>
        <v>#DIV/0!</v>
      </c>
      <c r="H495" s="192" t="e">
        <f>E495+F495+G495</f>
        <v>#DIV/0!</v>
      </c>
      <c r="I495" s="192" t="e">
        <f>SQRT(H495)</f>
        <v>#DIV/0!</v>
      </c>
      <c r="J495" s="192" t="e">
        <f>H490</f>
        <v>#DIV/0!</v>
      </c>
      <c r="K495" s="231" t="e">
        <f>I495-J495</f>
        <v>#DIV/0!</v>
      </c>
      <c r="R495" s="223">
        <v>1</v>
      </c>
      <c r="S495" s="192" t="e">
        <f>$T$53-Y493</f>
        <v>#DIV/0!</v>
      </c>
      <c r="T495" s="192" t="e">
        <f>$U$53-Z493</f>
        <v>#DIV/0!</v>
      </c>
      <c r="U495" s="192" t="e">
        <f>$V$53-AA493</f>
        <v>#DIV/0!</v>
      </c>
      <c r="V495" s="192" t="e">
        <f>POWER(S495,2)</f>
        <v>#DIV/0!</v>
      </c>
      <c r="W495" s="192" t="e">
        <f>POWER(T495,2)</f>
        <v>#DIV/0!</v>
      </c>
      <c r="X495" s="192" t="e">
        <f>POWER(U495,2)</f>
        <v>#DIV/0!</v>
      </c>
      <c r="Y495" s="192" t="e">
        <f>V495+W495+X495</f>
        <v>#DIV/0!</v>
      </c>
      <c r="Z495" s="192" t="e">
        <f>SQRT(Y495)</f>
        <v>#DIV/0!</v>
      </c>
      <c r="AA495" s="192" t="e">
        <f>Y490</f>
        <v>#DIV/0!</v>
      </c>
      <c r="AB495" s="231" t="e">
        <f>Z495-AA495</f>
        <v>#DIV/0!</v>
      </c>
    </row>
    <row r="496" spans="1:28" x14ac:dyDescent="0.3">
      <c r="A496" s="223">
        <v>2</v>
      </c>
      <c r="B496" s="192" t="e">
        <f>$C$54-H493</f>
        <v>#DIV/0!</v>
      </c>
      <c r="C496" s="192" t="e">
        <f>$D$54-I493</f>
        <v>#DIV/0!</v>
      </c>
      <c r="D496" s="192" t="e">
        <f>$E$54-J493</f>
        <v>#DIV/0!</v>
      </c>
      <c r="E496" s="192" t="e">
        <f t="shared" ref="E496:G499" si="219">POWER(B496,2)</f>
        <v>#DIV/0!</v>
      </c>
      <c r="F496" s="192" t="e">
        <f t="shared" si="219"/>
        <v>#DIV/0!</v>
      </c>
      <c r="G496" s="192" t="e">
        <f t="shared" si="219"/>
        <v>#DIV/0!</v>
      </c>
      <c r="H496" s="192" t="e">
        <f t="shared" ref="H496:H499" si="220">E496+F496+G496</f>
        <v>#DIV/0!</v>
      </c>
      <c r="I496" s="252" t="e">
        <f t="shared" ref="I496:I499" si="221">SQRT(H496)</f>
        <v>#DIV/0!</v>
      </c>
      <c r="J496" s="192" t="e">
        <f>J495</f>
        <v>#DIV/0!</v>
      </c>
      <c r="K496" s="231" t="e">
        <f t="shared" ref="K496:K499" si="222">I496-J496</f>
        <v>#DIV/0!</v>
      </c>
      <c r="R496" s="223">
        <v>2</v>
      </c>
      <c r="S496" s="192" t="e">
        <f>$T$54-Y493</f>
        <v>#DIV/0!</v>
      </c>
      <c r="T496" s="192" t="e">
        <f>$U$54-Z493</f>
        <v>#DIV/0!</v>
      </c>
      <c r="U496" s="192" t="e">
        <f>$V$54-AA493</f>
        <v>#DIV/0!</v>
      </c>
      <c r="V496" s="192" t="e">
        <f t="shared" ref="V496:X499" si="223">POWER(S496,2)</f>
        <v>#DIV/0!</v>
      </c>
      <c r="W496" s="192" t="e">
        <f t="shared" si="223"/>
        <v>#DIV/0!</v>
      </c>
      <c r="X496" s="192" t="e">
        <f t="shared" si="223"/>
        <v>#DIV/0!</v>
      </c>
      <c r="Y496" s="192" t="e">
        <f t="shared" ref="Y496:Y499" si="224">V496+W496+X496</f>
        <v>#DIV/0!</v>
      </c>
      <c r="Z496" s="252" t="e">
        <f t="shared" ref="Z496:Z499" si="225">SQRT(Y496)</f>
        <v>#DIV/0!</v>
      </c>
      <c r="AA496" s="192" t="e">
        <f>AA495</f>
        <v>#DIV/0!</v>
      </c>
      <c r="AB496" s="231" t="e">
        <f t="shared" ref="AB496:AB499" si="226">Z496-AA496</f>
        <v>#DIV/0!</v>
      </c>
    </row>
    <row r="497" spans="1:28" x14ac:dyDescent="0.3">
      <c r="A497" s="223">
        <v>3</v>
      </c>
      <c r="B497" s="192" t="e">
        <f>$C$55-H493</f>
        <v>#DIV/0!</v>
      </c>
      <c r="C497" s="192" t="e">
        <f>$D$55-I493</f>
        <v>#DIV/0!</v>
      </c>
      <c r="D497" s="192" t="e">
        <f>$E$55-J493</f>
        <v>#DIV/0!</v>
      </c>
      <c r="E497" s="192" t="e">
        <f t="shared" si="219"/>
        <v>#DIV/0!</v>
      </c>
      <c r="F497" s="192" t="e">
        <f t="shared" si="219"/>
        <v>#DIV/0!</v>
      </c>
      <c r="G497" s="192" t="e">
        <f t="shared" si="219"/>
        <v>#DIV/0!</v>
      </c>
      <c r="H497" s="192" t="e">
        <f t="shared" si="220"/>
        <v>#DIV/0!</v>
      </c>
      <c r="I497" s="252" t="e">
        <f t="shared" si="221"/>
        <v>#DIV/0!</v>
      </c>
      <c r="J497" s="192" t="e">
        <f t="shared" ref="J497:J499" si="227">J496</f>
        <v>#DIV/0!</v>
      </c>
      <c r="K497" s="231" t="e">
        <f t="shared" si="222"/>
        <v>#DIV/0!</v>
      </c>
      <c r="R497" s="223">
        <v>3</v>
      </c>
      <c r="S497" s="192" t="e">
        <f>$T$55-Y493</f>
        <v>#DIV/0!</v>
      </c>
      <c r="T497" s="192" t="e">
        <f>$U$55-Z493</f>
        <v>#DIV/0!</v>
      </c>
      <c r="U497" s="192" t="e">
        <f>$V$55-AA493</f>
        <v>#DIV/0!</v>
      </c>
      <c r="V497" s="192" t="e">
        <f t="shared" si="223"/>
        <v>#DIV/0!</v>
      </c>
      <c r="W497" s="192" t="e">
        <f t="shared" si="223"/>
        <v>#DIV/0!</v>
      </c>
      <c r="X497" s="192" t="e">
        <f t="shared" si="223"/>
        <v>#DIV/0!</v>
      </c>
      <c r="Y497" s="192" t="e">
        <f t="shared" si="224"/>
        <v>#DIV/0!</v>
      </c>
      <c r="Z497" s="252" t="e">
        <f t="shared" si="225"/>
        <v>#DIV/0!</v>
      </c>
      <c r="AA497" s="192" t="e">
        <f t="shared" ref="AA497:AA499" si="228">AA496</f>
        <v>#DIV/0!</v>
      </c>
      <c r="AB497" s="231" t="e">
        <f t="shared" si="226"/>
        <v>#DIV/0!</v>
      </c>
    </row>
    <row r="498" spans="1:28" x14ac:dyDescent="0.3">
      <c r="A498" s="223">
        <v>4</v>
      </c>
      <c r="B498" s="192" t="e">
        <f>$C$56-H493</f>
        <v>#DIV/0!</v>
      </c>
      <c r="C498" s="192" t="e">
        <f>$D$56-I493</f>
        <v>#DIV/0!</v>
      </c>
      <c r="D498" s="192" t="e">
        <f>$E$56-J493</f>
        <v>#DIV/0!</v>
      </c>
      <c r="E498" s="192" t="e">
        <f t="shared" si="219"/>
        <v>#DIV/0!</v>
      </c>
      <c r="F498" s="192" t="e">
        <f t="shared" si="219"/>
        <v>#DIV/0!</v>
      </c>
      <c r="G498" s="192" t="e">
        <f t="shared" si="219"/>
        <v>#DIV/0!</v>
      </c>
      <c r="H498" s="192" t="e">
        <f t="shared" si="220"/>
        <v>#DIV/0!</v>
      </c>
      <c r="I498" s="252" t="e">
        <f t="shared" si="221"/>
        <v>#DIV/0!</v>
      </c>
      <c r="J498" s="192" t="e">
        <f t="shared" si="227"/>
        <v>#DIV/0!</v>
      </c>
      <c r="K498" s="231" t="e">
        <f t="shared" si="222"/>
        <v>#DIV/0!</v>
      </c>
      <c r="R498" s="223">
        <v>4</v>
      </c>
      <c r="S498" s="192" t="e">
        <f>$T$56-Y493</f>
        <v>#DIV/0!</v>
      </c>
      <c r="T498" s="192" t="e">
        <f>$U$56-Z493</f>
        <v>#DIV/0!</v>
      </c>
      <c r="U498" s="192" t="e">
        <f>$V$56-AA493</f>
        <v>#DIV/0!</v>
      </c>
      <c r="V498" s="192" t="e">
        <f t="shared" si="223"/>
        <v>#DIV/0!</v>
      </c>
      <c r="W498" s="192" t="e">
        <f t="shared" si="223"/>
        <v>#DIV/0!</v>
      </c>
      <c r="X498" s="192" t="e">
        <f t="shared" si="223"/>
        <v>#DIV/0!</v>
      </c>
      <c r="Y498" s="192" t="e">
        <f t="shared" si="224"/>
        <v>#DIV/0!</v>
      </c>
      <c r="Z498" s="252" t="e">
        <f t="shared" si="225"/>
        <v>#DIV/0!</v>
      </c>
      <c r="AA498" s="192" t="e">
        <f t="shared" si="228"/>
        <v>#DIV/0!</v>
      </c>
      <c r="AB498" s="231" t="e">
        <f t="shared" si="226"/>
        <v>#DIV/0!</v>
      </c>
    </row>
    <row r="499" spans="1:28" x14ac:dyDescent="0.3">
      <c r="A499" s="227">
        <v>5</v>
      </c>
      <c r="B499" s="216" t="e">
        <f>$C$57-H493</f>
        <v>#DIV/0!</v>
      </c>
      <c r="C499" s="216" t="e">
        <f>$D$57-I493</f>
        <v>#DIV/0!</v>
      </c>
      <c r="D499" s="216" t="e">
        <f>$E$57-J493</f>
        <v>#DIV/0!</v>
      </c>
      <c r="E499" s="216" t="e">
        <f t="shared" si="219"/>
        <v>#DIV/0!</v>
      </c>
      <c r="F499" s="216" t="e">
        <f t="shared" si="219"/>
        <v>#DIV/0!</v>
      </c>
      <c r="G499" s="216" t="e">
        <f t="shared" si="219"/>
        <v>#DIV/0!</v>
      </c>
      <c r="H499" s="216" t="e">
        <f t="shared" si="220"/>
        <v>#DIV/0!</v>
      </c>
      <c r="I499" s="216" t="e">
        <f t="shared" si="221"/>
        <v>#DIV/0!</v>
      </c>
      <c r="J499" s="216" t="e">
        <f t="shared" si="227"/>
        <v>#DIV/0!</v>
      </c>
      <c r="K499" s="253" t="e">
        <f t="shared" si="222"/>
        <v>#DIV/0!</v>
      </c>
      <c r="R499" s="227">
        <v>5</v>
      </c>
      <c r="S499" s="216" t="e">
        <f>$T$57-Y493</f>
        <v>#DIV/0!</v>
      </c>
      <c r="T499" s="216" t="e">
        <f>$U$57-Z493</f>
        <v>#DIV/0!</v>
      </c>
      <c r="U499" s="216" t="e">
        <f>$V$57-AA493</f>
        <v>#DIV/0!</v>
      </c>
      <c r="V499" s="216" t="e">
        <f t="shared" si="223"/>
        <v>#DIV/0!</v>
      </c>
      <c r="W499" s="216" t="e">
        <f t="shared" si="223"/>
        <v>#DIV/0!</v>
      </c>
      <c r="X499" s="216" t="e">
        <f t="shared" si="223"/>
        <v>#DIV/0!</v>
      </c>
      <c r="Y499" s="216" t="e">
        <f t="shared" si="224"/>
        <v>#DIV/0!</v>
      </c>
      <c r="Z499" s="216" t="e">
        <f t="shared" si="225"/>
        <v>#DIV/0!</v>
      </c>
      <c r="AA499" s="216" t="e">
        <f t="shared" si="228"/>
        <v>#DIV/0!</v>
      </c>
      <c r="AB499" s="253" t="e">
        <f t="shared" si="226"/>
        <v>#DIV/0!</v>
      </c>
    </row>
    <row r="500" spans="1:28" x14ac:dyDescent="0.3">
      <c r="A500" s="233" t="s">
        <v>696</v>
      </c>
      <c r="B500" s="234"/>
      <c r="C500" s="234"/>
      <c r="D500" s="234"/>
      <c r="E500" s="186"/>
      <c r="F500" s="186"/>
      <c r="G500" s="235" t="s">
        <v>716</v>
      </c>
      <c r="H500" s="236"/>
      <c r="I500" s="236"/>
      <c r="J500" s="236"/>
      <c r="K500" s="237"/>
      <c r="R500" s="233" t="s">
        <v>696</v>
      </c>
      <c r="S500" s="234"/>
      <c r="T500" s="234"/>
      <c r="U500" s="234"/>
      <c r="V500" s="186"/>
      <c r="W500" s="186"/>
      <c r="X500" s="235" t="s">
        <v>716</v>
      </c>
      <c r="Y500" s="236"/>
      <c r="Z500" s="236"/>
      <c r="AA500" s="236"/>
      <c r="AB500" s="237"/>
    </row>
    <row r="501" spans="1:28" x14ac:dyDescent="0.3">
      <c r="A501" s="238"/>
      <c r="B501" s="239"/>
      <c r="C501" s="239"/>
      <c r="D501" s="239"/>
      <c r="G501" s="240" t="s">
        <v>673</v>
      </c>
      <c r="H501" s="240"/>
      <c r="I501" s="240"/>
      <c r="J501" s="240"/>
      <c r="K501" s="241"/>
      <c r="R501" s="238"/>
      <c r="S501" s="239"/>
      <c r="T501" s="239"/>
      <c r="U501" s="239"/>
      <c r="X501" s="240" t="s">
        <v>673</v>
      </c>
      <c r="Y501" s="240"/>
      <c r="Z501" s="240"/>
      <c r="AA501" s="240"/>
      <c r="AB501" s="241"/>
    </row>
    <row r="502" spans="1:28" x14ac:dyDescent="0.3">
      <c r="A502" s="242"/>
      <c r="B502" s="243" t="s">
        <v>513</v>
      </c>
      <c r="C502" s="243" t="s">
        <v>514</v>
      </c>
      <c r="D502" s="243" t="s">
        <v>515</v>
      </c>
      <c r="G502" s="240"/>
      <c r="H502" s="240" t="s">
        <v>674</v>
      </c>
      <c r="I502" s="240" t="s">
        <v>675</v>
      </c>
      <c r="J502" s="240" t="s">
        <v>676</v>
      </c>
      <c r="K502" s="241" t="s">
        <v>677</v>
      </c>
      <c r="R502" s="242"/>
      <c r="S502" s="243" t="s">
        <v>513</v>
      </c>
      <c r="T502" s="243" t="s">
        <v>514</v>
      </c>
      <c r="U502" s="243" t="s">
        <v>515</v>
      </c>
      <c r="X502" s="240"/>
      <c r="Y502" s="240" t="s">
        <v>674</v>
      </c>
      <c r="Z502" s="240" t="s">
        <v>675</v>
      </c>
      <c r="AA502" s="240" t="s">
        <v>676</v>
      </c>
      <c r="AB502" s="241" t="s">
        <v>677</v>
      </c>
    </row>
    <row r="503" spans="1:28" x14ac:dyDescent="0.3">
      <c r="A503" s="244" t="str">
        <f>A473</f>
        <v>Point 2</v>
      </c>
      <c r="B503" s="245">
        <f>B473</f>
        <v>0</v>
      </c>
      <c r="C503" s="245">
        <f t="shared" ref="C503:D503" si="229">C473</f>
        <v>0</v>
      </c>
      <c r="D503" s="245">
        <f t="shared" si="229"/>
        <v>0</v>
      </c>
      <c r="G503" s="240" t="s">
        <v>679</v>
      </c>
      <c r="H503" s="240">
        <f t="shared" ref="H503:J504" si="230">+B504-B503</f>
        <v>0</v>
      </c>
      <c r="I503" s="240">
        <f t="shared" si="230"/>
        <v>0</v>
      </c>
      <c r="J503" s="240">
        <f t="shared" si="230"/>
        <v>0</v>
      </c>
      <c r="K503" s="241">
        <f>+(H503^2+I503^2+J503^2)^0.5</f>
        <v>0</v>
      </c>
      <c r="R503" s="244" t="str">
        <f>R473</f>
        <v>Point 2</v>
      </c>
      <c r="S503" s="245">
        <f>S473</f>
        <v>0</v>
      </c>
      <c r="T503" s="245">
        <f t="shared" ref="T503:U503" si="231">T473</f>
        <v>0</v>
      </c>
      <c r="U503" s="245">
        <f t="shared" si="231"/>
        <v>0</v>
      </c>
      <c r="X503" s="240" t="s">
        <v>679</v>
      </c>
      <c r="Y503" s="240">
        <f t="shared" ref="Y503:AA504" si="232">+S504-S503</f>
        <v>0</v>
      </c>
      <c r="Z503" s="240">
        <f t="shared" si="232"/>
        <v>0</v>
      </c>
      <c r="AA503" s="240">
        <f t="shared" si="232"/>
        <v>0</v>
      </c>
      <c r="AB503" s="241">
        <f>+(Y503^2+Z503^2+AA503^2)^0.5</f>
        <v>0</v>
      </c>
    </row>
    <row r="504" spans="1:28" x14ac:dyDescent="0.3">
      <c r="A504" s="244" t="str">
        <f>A475</f>
        <v>Point 4</v>
      </c>
      <c r="B504" s="245">
        <f>B475</f>
        <v>0</v>
      </c>
      <c r="C504" s="245">
        <f t="shared" ref="C504:D504" si="233">C475</f>
        <v>0</v>
      </c>
      <c r="D504" s="245">
        <f t="shared" si="233"/>
        <v>0</v>
      </c>
      <c r="G504" s="240" t="s">
        <v>681</v>
      </c>
      <c r="H504" s="240">
        <f t="shared" si="230"/>
        <v>0</v>
      </c>
      <c r="I504" s="240">
        <f t="shared" si="230"/>
        <v>0</v>
      </c>
      <c r="J504" s="240">
        <f t="shared" si="230"/>
        <v>0</v>
      </c>
      <c r="K504" s="241">
        <f>+(H504^2+I504^2+J504^2)^0.5</f>
        <v>0</v>
      </c>
      <c r="R504" s="244" t="str">
        <f>R475</f>
        <v>Point 4</v>
      </c>
      <c r="S504" s="245">
        <f>S475</f>
        <v>0</v>
      </c>
      <c r="T504" s="245">
        <f t="shared" ref="T504:U504" si="234">T475</f>
        <v>0</v>
      </c>
      <c r="U504" s="245">
        <f t="shared" si="234"/>
        <v>0</v>
      </c>
      <c r="X504" s="240" t="s">
        <v>681</v>
      </c>
      <c r="Y504" s="240">
        <f t="shared" si="232"/>
        <v>0</v>
      </c>
      <c r="Z504" s="240">
        <f t="shared" si="232"/>
        <v>0</v>
      </c>
      <c r="AA504" s="240">
        <f t="shared" si="232"/>
        <v>0</v>
      </c>
      <c r="AB504" s="241">
        <f>+(Y504^2+Z504^2+AA504^2)^0.5</f>
        <v>0</v>
      </c>
    </row>
    <row r="505" spans="1:28" x14ac:dyDescent="0.3">
      <c r="A505" s="244" t="str">
        <f>A474</f>
        <v>Point 3</v>
      </c>
      <c r="B505" s="245">
        <f>B474</f>
        <v>0</v>
      </c>
      <c r="C505" s="245">
        <f t="shared" ref="C505:D505" si="235">C474</f>
        <v>0</v>
      </c>
      <c r="D505" s="245">
        <f t="shared" si="235"/>
        <v>0</v>
      </c>
      <c r="G505" s="240" t="s">
        <v>683</v>
      </c>
      <c r="H505" s="240">
        <f>+B505-B503</f>
        <v>0</v>
      </c>
      <c r="I505" s="240">
        <f>+C505-C503</f>
        <v>0</v>
      </c>
      <c r="J505" s="240">
        <f>+D505-D503</f>
        <v>0</v>
      </c>
      <c r="K505" s="241">
        <f>+(H505^2+I505^2+J505^2)^0.5</f>
        <v>0</v>
      </c>
      <c r="R505" s="244" t="str">
        <f>R474</f>
        <v>Point 3</v>
      </c>
      <c r="S505" s="245">
        <f>S474</f>
        <v>0</v>
      </c>
      <c r="T505" s="245">
        <f t="shared" ref="T505:U505" si="236">T474</f>
        <v>0</v>
      </c>
      <c r="U505" s="245">
        <f t="shared" si="236"/>
        <v>0</v>
      </c>
      <c r="X505" s="240" t="s">
        <v>683</v>
      </c>
      <c r="Y505" s="240">
        <f>+S505-S503</f>
        <v>0</v>
      </c>
      <c r="Z505" s="240">
        <f>+T505-T503</f>
        <v>0</v>
      </c>
      <c r="AA505" s="240">
        <f>+U505-U503</f>
        <v>0</v>
      </c>
      <c r="AB505" s="241">
        <f>+(Y505^2+Z505^2+AA505^2)^0.5</f>
        <v>0</v>
      </c>
    </row>
    <row r="506" spans="1:28" x14ac:dyDescent="0.3">
      <c r="A506" s="223"/>
      <c r="G506" s="239" t="s">
        <v>684</v>
      </c>
      <c r="H506" s="240"/>
      <c r="I506" s="240"/>
      <c r="J506" s="240"/>
      <c r="K506" s="241"/>
      <c r="R506" s="223"/>
      <c r="X506" s="239" t="s">
        <v>684</v>
      </c>
      <c r="Y506" s="240"/>
      <c r="Z506" s="240"/>
      <c r="AA506" s="240"/>
      <c r="AB506" s="241"/>
    </row>
    <row r="507" spans="1:28" x14ac:dyDescent="0.3">
      <c r="A507" s="242"/>
      <c r="B507" s="243"/>
      <c r="C507" s="243"/>
      <c r="D507" s="243"/>
      <c r="G507" s="239"/>
      <c r="H507" s="243" t="s">
        <v>685</v>
      </c>
      <c r="I507" s="243" t="s">
        <v>686</v>
      </c>
      <c r="J507" s="243" t="s">
        <v>687</v>
      </c>
      <c r="K507" s="241"/>
      <c r="R507" s="242"/>
      <c r="S507" s="243"/>
      <c r="T507" s="243"/>
      <c r="U507" s="243"/>
      <c r="X507" s="239"/>
      <c r="Y507" s="243" t="s">
        <v>685</v>
      </c>
      <c r="Z507" s="243" t="s">
        <v>686</v>
      </c>
      <c r="AA507" s="243" t="s">
        <v>687</v>
      </c>
      <c r="AB507" s="241"/>
    </row>
    <row r="508" spans="1:28" x14ac:dyDescent="0.3">
      <c r="A508" s="244"/>
      <c r="B508" s="247"/>
      <c r="C508" s="247"/>
      <c r="D508" s="247"/>
      <c r="G508" s="239" t="s">
        <v>679</v>
      </c>
      <c r="H508" s="240" t="e">
        <f>+H503/K503</f>
        <v>#DIV/0!</v>
      </c>
      <c r="I508" s="240" t="e">
        <f>+I503/K503</f>
        <v>#DIV/0!</v>
      </c>
      <c r="J508" s="240" t="e">
        <f>+J503/K503</f>
        <v>#DIV/0!</v>
      </c>
      <c r="K508" s="241"/>
      <c r="R508" s="244"/>
      <c r="S508" s="247"/>
      <c r="T508" s="247"/>
      <c r="U508" s="247"/>
      <c r="X508" s="239" t="s">
        <v>679</v>
      </c>
      <c r="Y508" s="240" t="e">
        <f>+Y503/AB503</f>
        <v>#DIV/0!</v>
      </c>
      <c r="Z508" s="240" t="e">
        <f>+Z503/AB503</f>
        <v>#DIV/0!</v>
      </c>
      <c r="AA508" s="240" t="e">
        <f>+AA503/AB503</f>
        <v>#DIV/0!</v>
      </c>
      <c r="AB508" s="241"/>
    </row>
    <row r="509" spans="1:28" x14ac:dyDescent="0.3">
      <c r="A509" s="244"/>
      <c r="B509" s="247"/>
      <c r="C509" s="247"/>
      <c r="D509" s="247"/>
      <c r="G509" s="240" t="s">
        <v>683</v>
      </c>
      <c r="H509" s="240" t="e">
        <f>+H505/K505</f>
        <v>#DIV/0!</v>
      </c>
      <c r="I509" s="240" t="e">
        <f>+I505/K505</f>
        <v>#DIV/0!</v>
      </c>
      <c r="J509" s="240" t="e">
        <f>+J505/K505</f>
        <v>#DIV/0!</v>
      </c>
      <c r="K509" s="241"/>
      <c r="R509" s="244"/>
      <c r="S509" s="247"/>
      <c r="T509" s="247"/>
      <c r="U509" s="247"/>
      <c r="X509" s="240" t="s">
        <v>683</v>
      </c>
      <c r="Y509" s="240" t="e">
        <f>+Y505/AB505</f>
        <v>#DIV/0!</v>
      </c>
      <c r="Z509" s="240" t="e">
        <f>+Z505/AB505</f>
        <v>#DIV/0!</v>
      </c>
      <c r="AA509" s="240" t="e">
        <f>+AA505/AB505</f>
        <v>#DIV/0!</v>
      </c>
      <c r="AB509" s="241"/>
    </row>
    <row r="510" spans="1:28" x14ac:dyDescent="0.3">
      <c r="A510" s="246"/>
      <c r="B510" s="247"/>
      <c r="C510" s="247"/>
      <c r="D510" s="247"/>
      <c r="G510" s="240"/>
      <c r="H510" s="240"/>
      <c r="I510" s="240"/>
      <c r="J510" s="240"/>
      <c r="K510" s="241"/>
      <c r="R510" s="246"/>
      <c r="S510" s="247"/>
      <c r="T510" s="247"/>
      <c r="U510" s="247"/>
      <c r="X510" s="240"/>
      <c r="Y510" s="240"/>
      <c r="Z510" s="240"/>
      <c r="AA510" s="240"/>
      <c r="AB510" s="241"/>
    </row>
    <row r="511" spans="1:28" x14ac:dyDescent="0.3">
      <c r="A511" s="223"/>
      <c r="G511" s="240" t="s">
        <v>688</v>
      </c>
      <c r="H511" s="240" t="e">
        <f>+(K503^2+K505^2-K504^2)/(2*K503*K505)</f>
        <v>#DIV/0!</v>
      </c>
      <c r="I511" s="240"/>
      <c r="J511" s="240"/>
      <c r="K511" s="241"/>
      <c r="R511" s="223"/>
      <c r="X511" s="240" t="s">
        <v>688</v>
      </c>
      <c r="Y511" s="240" t="e">
        <f>+(AB503^2+AB505^2-AB504^2)/(2*AB503*AB505)</f>
        <v>#DIV/0!</v>
      </c>
      <c r="Z511" s="240"/>
      <c r="AA511" s="240"/>
      <c r="AB511" s="241"/>
    </row>
    <row r="512" spans="1:28" x14ac:dyDescent="0.3">
      <c r="A512" s="223"/>
      <c r="G512" s="240" t="s">
        <v>689</v>
      </c>
      <c r="H512" s="240" t="e">
        <f>+H511*K505</f>
        <v>#DIV/0!</v>
      </c>
      <c r="I512" s="240"/>
      <c r="J512" s="240"/>
      <c r="K512" s="241"/>
      <c r="R512" s="223"/>
      <c r="X512" s="240" t="s">
        <v>689</v>
      </c>
      <c r="Y512" s="240" t="e">
        <f>+Y511*AB505</f>
        <v>#DIV/0!</v>
      </c>
      <c r="Z512" s="240"/>
      <c r="AA512" s="240"/>
      <c r="AB512" s="241"/>
    </row>
    <row r="513" spans="1:28" x14ac:dyDescent="0.3">
      <c r="A513" s="223"/>
      <c r="G513" s="240" t="s">
        <v>690</v>
      </c>
      <c r="H513" s="240" t="e">
        <f>+(K505^2-H512^2)^0.5</f>
        <v>#DIV/0!</v>
      </c>
      <c r="I513" s="240" t="e">
        <f>+K505*H519</f>
        <v>#DIV/0!</v>
      </c>
      <c r="J513" s="240"/>
      <c r="K513" s="241"/>
      <c r="R513" s="223"/>
      <c r="X513" s="240" t="s">
        <v>690</v>
      </c>
      <c r="Y513" s="240" t="e">
        <f>+(AB505^2-Y512^2)^0.5</f>
        <v>#DIV/0!</v>
      </c>
      <c r="Z513" s="240" t="e">
        <f>+AB505*Y519</f>
        <v>#DIV/0!</v>
      </c>
      <c r="AA513" s="240"/>
      <c r="AB513" s="241"/>
    </row>
    <row r="514" spans="1:28" x14ac:dyDescent="0.3">
      <c r="A514" s="223"/>
      <c r="G514" s="240" t="s">
        <v>691</v>
      </c>
      <c r="H514" s="240" t="e">
        <f>+B503+H512*H508</f>
        <v>#DIV/0!</v>
      </c>
      <c r="I514" s="240" t="e">
        <f>+C503+H512*I508</f>
        <v>#DIV/0!</v>
      </c>
      <c r="J514" s="240" t="e">
        <f>+D503+H512*J508</f>
        <v>#DIV/0!</v>
      </c>
      <c r="K514" s="241"/>
      <c r="R514" s="223"/>
      <c r="X514" s="240" t="s">
        <v>691</v>
      </c>
      <c r="Y514" s="240" t="e">
        <f>+S503+Y512*Y508</f>
        <v>#DIV/0!</v>
      </c>
      <c r="Z514" s="240" t="e">
        <f>+T503+Y512*Z508</f>
        <v>#DIV/0!</v>
      </c>
      <c r="AA514" s="240" t="e">
        <f>+U503+Y512*AA508</f>
        <v>#DIV/0!</v>
      </c>
      <c r="AB514" s="241"/>
    </row>
    <row r="515" spans="1:28" x14ac:dyDescent="0.3">
      <c r="A515" s="223"/>
      <c r="G515" s="239" t="s">
        <v>684</v>
      </c>
      <c r="H515" s="240"/>
      <c r="I515" s="240"/>
      <c r="J515" s="240"/>
      <c r="K515" s="241"/>
      <c r="R515" s="223"/>
      <c r="X515" s="239" t="s">
        <v>684</v>
      </c>
      <c r="Y515" s="240"/>
      <c r="Z515" s="240"/>
      <c r="AA515" s="240"/>
      <c r="AB515" s="241"/>
    </row>
    <row r="516" spans="1:28" x14ac:dyDescent="0.3">
      <c r="A516" s="223"/>
      <c r="G516" s="248"/>
      <c r="H516" s="243" t="s">
        <v>685</v>
      </c>
      <c r="I516" s="243" t="s">
        <v>686</v>
      </c>
      <c r="J516" s="243" t="s">
        <v>687</v>
      </c>
      <c r="K516" s="241"/>
      <c r="R516" s="223"/>
      <c r="X516" s="248"/>
      <c r="Y516" s="243" t="s">
        <v>685</v>
      </c>
      <c r="Z516" s="243" t="s">
        <v>686</v>
      </c>
      <c r="AA516" s="243" t="s">
        <v>687</v>
      </c>
      <c r="AB516" s="241"/>
    </row>
    <row r="517" spans="1:28" x14ac:dyDescent="0.3">
      <c r="A517" s="223"/>
      <c r="G517" s="240" t="s">
        <v>690</v>
      </c>
      <c r="H517" s="240" t="e">
        <f>+(B505-H514)/H513</f>
        <v>#DIV/0!</v>
      </c>
      <c r="I517" s="240" t="e">
        <f>+(C505-I514)/H513</f>
        <v>#DIV/0!</v>
      </c>
      <c r="J517" s="240" t="e">
        <f>+(D505-J514)/H513</f>
        <v>#DIV/0!</v>
      </c>
      <c r="K517" s="241"/>
      <c r="R517" s="223"/>
      <c r="X517" s="240" t="s">
        <v>690</v>
      </c>
      <c r="Y517" s="240" t="e">
        <f>+(S505-Y514)/Y513</f>
        <v>#DIV/0!</v>
      </c>
      <c r="Z517" s="240" t="e">
        <f>+(T505-Z514)/Y513</f>
        <v>#DIV/0!</v>
      </c>
      <c r="AA517" s="240" t="e">
        <f>+(U505-AA514)/Y513</f>
        <v>#DIV/0!</v>
      </c>
      <c r="AB517" s="241"/>
    </row>
    <row r="518" spans="1:28" x14ac:dyDescent="0.3">
      <c r="A518" s="223"/>
      <c r="G518" s="240"/>
      <c r="H518" s="240"/>
      <c r="I518" s="240"/>
      <c r="J518" s="240"/>
      <c r="K518" s="241"/>
      <c r="R518" s="223"/>
      <c r="X518" s="240"/>
      <c r="Y518" s="240"/>
      <c r="Z518" s="240"/>
      <c r="AA518" s="240"/>
      <c r="AB518" s="241"/>
    </row>
    <row r="519" spans="1:28" x14ac:dyDescent="0.3">
      <c r="A519" s="223"/>
      <c r="G519" s="240" t="s">
        <v>692</v>
      </c>
      <c r="H519" s="240" t="e">
        <f>+(1-H511^2)^0.5</f>
        <v>#DIV/0!</v>
      </c>
      <c r="I519" s="240"/>
      <c r="J519" s="240"/>
      <c r="K519" s="241"/>
      <c r="R519" s="223"/>
      <c r="X519" s="240" t="s">
        <v>692</v>
      </c>
      <c r="Y519" s="240" t="e">
        <f>+(1-Y511^2)^0.5</f>
        <v>#DIV/0!</v>
      </c>
      <c r="Z519" s="240"/>
      <c r="AA519" s="240"/>
      <c r="AB519" s="241"/>
    </row>
    <row r="520" spans="1:28" x14ac:dyDescent="0.3">
      <c r="A520" s="223"/>
      <c r="F520" s="166" t="s">
        <v>643</v>
      </c>
      <c r="G520" s="240" t="s">
        <v>693</v>
      </c>
      <c r="H520" s="249" t="e">
        <f>+K504/(2*H519)</f>
        <v>#DIV/0!</v>
      </c>
      <c r="I520" s="240"/>
      <c r="J520" s="240"/>
      <c r="K520" s="241"/>
      <c r="R520" s="223"/>
      <c r="W520" s="166" t="s">
        <v>643</v>
      </c>
      <c r="X520" s="240" t="s">
        <v>693</v>
      </c>
      <c r="Y520" s="249" t="e">
        <f>+AB504/(2*Y519)</f>
        <v>#DIV/0!</v>
      </c>
      <c r="Z520" s="240"/>
      <c r="AA520" s="240"/>
      <c r="AB520" s="241"/>
    </row>
    <row r="521" spans="1:28" x14ac:dyDescent="0.3">
      <c r="A521" s="223"/>
      <c r="F521" s="250" t="e">
        <f>IF((ABS(K526)+ABS(K527)+ABS(K528))&gt;0.000000001,TRUE,FALSE)</f>
        <v>#DIV/0!</v>
      </c>
      <c r="G521" s="240"/>
      <c r="H521" s="240"/>
      <c r="I521" s="240"/>
      <c r="J521" s="240"/>
      <c r="K521" s="241"/>
      <c r="R521" s="223"/>
      <c r="W521" s="250" t="e">
        <f>IF((ABS(AB526)+ABS(AB527)+ABS(AB528))&gt;0.000000001,TRUE,FALSE)</f>
        <v>#DIV/0!</v>
      </c>
      <c r="X521" s="240"/>
      <c r="Y521" s="240"/>
      <c r="Z521" s="240"/>
      <c r="AA521" s="240"/>
      <c r="AB521" s="241"/>
    </row>
    <row r="522" spans="1:28" x14ac:dyDescent="0.3">
      <c r="A522" s="223"/>
      <c r="F522" s="166" t="s">
        <v>637</v>
      </c>
      <c r="G522" s="240" t="s">
        <v>694</v>
      </c>
      <c r="H522" s="240">
        <f>+K503/2</f>
        <v>0</v>
      </c>
      <c r="I522" s="240" t="e">
        <f>+(H520^2-H522^2)^0.5</f>
        <v>#DIV/0!</v>
      </c>
      <c r="J522" s="240">
        <v>0</v>
      </c>
      <c r="K522" s="241"/>
      <c r="R522" s="223"/>
      <c r="W522" s="166" t="s">
        <v>637</v>
      </c>
      <c r="X522" s="240" t="s">
        <v>694</v>
      </c>
      <c r="Y522" s="240">
        <f>+AB503/2</f>
        <v>0</v>
      </c>
      <c r="Z522" s="240" t="e">
        <f>+(Y520^2-Y522^2)^0.5</f>
        <v>#DIV/0!</v>
      </c>
      <c r="AA522" s="240">
        <v>0</v>
      </c>
      <c r="AB522" s="241"/>
    </row>
    <row r="523" spans="1:28" x14ac:dyDescent="0.3">
      <c r="A523" s="223"/>
      <c r="F523" s="166" t="e">
        <f>IF(K524&gt;0.000000001,TRUE,FALSE)</f>
        <v>#DIV/0!</v>
      </c>
      <c r="G523" s="240" t="s">
        <v>695</v>
      </c>
      <c r="H523" s="251" t="e">
        <f>+B503+H522*H508+I522*H517</f>
        <v>#DIV/0!</v>
      </c>
      <c r="I523" s="251" t="e">
        <f>+C503+H522*I508+I522*I517</f>
        <v>#DIV/0!</v>
      </c>
      <c r="J523" s="251" t="e">
        <f>+D503+H522*J508+I522*J517</f>
        <v>#DIV/0!</v>
      </c>
      <c r="K523" s="241"/>
      <c r="R523" s="223"/>
      <c r="W523" s="166" t="e">
        <f>IF(AB524&gt;0.000000001,TRUE,FALSE)</f>
        <v>#DIV/0!</v>
      </c>
      <c r="X523" s="240" t="s">
        <v>695</v>
      </c>
      <c r="Y523" s="251" t="e">
        <f>+S503+Y522*Y508+Z522*Y517</f>
        <v>#DIV/0!</v>
      </c>
      <c r="Z523" s="251" t="e">
        <f>+T503+Y522*Z508+Z522*Z517</f>
        <v>#DIV/0!</v>
      </c>
      <c r="AA523" s="251" t="e">
        <f>+U503+Y522*AA508+Z522*AA517</f>
        <v>#DIV/0!</v>
      </c>
      <c r="AB523" s="241"/>
    </row>
    <row r="524" spans="1:28" ht="16.2" x14ac:dyDescent="0.3">
      <c r="A524" s="223"/>
      <c r="B524" s="166" t="s">
        <v>650</v>
      </c>
      <c r="C524" s="166" t="s">
        <v>651</v>
      </c>
      <c r="D524" s="166" t="s">
        <v>652</v>
      </c>
      <c r="E524" s="166" t="s">
        <v>653</v>
      </c>
      <c r="F524" s="166" t="s">
        <v>654</v>
      </c>
      <c r="G524" s="166" t="s">
        <v>655</v>
      </c>
      <c r="H524" s="166" t="s">
        <v>656</v>
      </c>
      <c r="I524" s="166" t="s">
        <v>657</v>
      </c>
      <c r="J524" s="166" t="s">
        <v>669</v>
      </c>
      <c r="K524" s="231" t="e">
        <f>MAX(K525:K529)</f>
        <v>#DIV/0!</v>
      </c>
      <c r="R524" s="223"/>
      <c r="S524" s="166" t="s">
        <v>650</v>
      </c>
      <c r="T524" s="166" t="s">
        <v>651</v>
      </c>
      <c r="U524" s="166" t="s">
        <v>652</v>
      </c>
      <c r="V524" s="166" t="s">
        <v>653</v>
      </c>
      <c r="W524" s="166" t="s">
        <v>654</v>
      </c>
      <c r="X524" s="166" t="s">
        <v>655</v>
      </c>
      <c r="Y524" s="166" t="s">
        <v>656</v>
      </c>
      <c r="Z524" s="166" t="s">
        <v>657</v>
      </c>
      <c r="AA524" s="166" t="s">
        <v>669</v>
      </c>
      <c r="AB524" s="231" t="e">
        <f>MAX(AB525:AB529)</f>
        <v>#DIV/0!</v>
      </c>
    </row>
    <row r="525" spans="1:28" x14ac:dyDescent="0.3">
      <c r="A525" s="223">
        <v>1</v>
      </c>
      <c r="B525" s="166" t="e">
        <f>$C$53-H523</f>
        <v>#DIV/0!</v>
      </c>
      <c r="C525" s="166" t="e">
        <f>$D$53-I523</f>
        <v>#DIV/0!</v>
      </c>
      <c r="D525" s="166" t="e">
        <f>$E$53-J523</f>
        <v>#DIV/0!</v>
      </c>
      <c r="E525" s="192" t="e">
        <f>POWER(B525,2)</f>
        <v>#DIV/0!</v>
      </c>
      <c r="F525" s="192" t="e">
        <f>POWER(C525,2)</f>
        <v>#DIV/0!</v>
      </c>
      <c r="G525" s="192" t="e">
        <f>POWER(D525,2)</f>
        <v>#DIV/0!</v>
      </c>
      <c r="H525" s="192" t="e">
        <f>E525+F525+G525</f>
        <v>#DIV/0!</v>
      </c>
      <c r="I525" s="192" t="e">
        <f>SQRT(H525)</f>
        <v>#DIV/0!</v>
      </c>
      <c r="J525" s="192" t="e">
        <f>H520</f>
        <v>#DIV/0!</v>
      </c>
      <c r="K525" s="231" t="e">
        <f>I525-J525</f>
        <v>#DIV/0!</v>
      </c>
      <c r="R525" s="223">
        <v>1</v>
      </c>
      <c r="S525" s="192" t="e">
        <f>$T$53-Y523</f>
        <v>#DIV/0!</v>
      </c>
      <c r="T525" s="192" t="e">
        <f>$U$53-Z523</f>
        <v>#DIV/0!</v>
      </c>
      <c r="U525" s="192" t="e">
        <f>$V$53-AA523</f>
        <v>#DIV/0!</v>
      </c>
      <c r="V525" s="192" t="e">
        <f>POWER(S525,2)</f>
        <v>#DIV/0!</v>
      </c>
      <c r="W525" s="192" t="e">
        <f>POWER(T525,2)</f>
        <v>#DIV/0!</v>
      </c>
      <c r="X525" s="192" t="e">
        <f>POWER(U525,2)</f>
        <v>#DIV/0!</v>
      </c>
      <c r="Y525" s="192" t="e">
        <f>V525+W525+X525</f>
        <v>#DIV/0!</v>
      </c>
      <c r="Z525" s="192" t="e">
        <f>SQRT(Y525)</f>
        <v>#DIV/0!</v>
      </c>
      <c r="AA525" s="192" t="e">
        <f>Y520</f>
        <v>#DIV/0!</v>
      </c>
      <c r="AB525" s="231" t="e">
        <f>Z525-AA525</f>
        <v>#DIV/0!</v>
      </c>
    </row>
    <row r="526" spans="1:28" x14ac:dyDescent="0.3">
      <c r="A526" s="223">
        <v>2</v>
      </c>
      <c r="B526" s="192" t="e">
        <f>$C$54-H523</f>
        <v>#DIV/0!</v>
      </c>
      <c r="C526" s="192" t="e">
        <f>$D$54-I523</f>
        <v>#DIV/0!</v>
      </c>
      <c r="D526" s="192" t="e">
        <f>$E$54-J523</f>
        <v>#DIV/0!</v>
      </c>
      <c r="E526" s="192" t="e">
        <f t="shared" ref="E526:G529" si="237">POWER(B526,2)</f>
        <v>#DIV/0!</v>
      </c>
      <c r="F526" s="192" t="e">
        <f t="shared" si="237"/>
        <v>#DIV/0!</v>
      </c>
      <c r="G526" s="192" t="e">
        <f t="shared" si="237"/>
        <v>#DIV/0!</v>
      </c>
      <c r="H526" s="192" t="e">
        <f t="shared" ref="H526:H529" si="238">E526+F526+G526</f>
        <v>#DIV/0!</v>
      </c>
      <c r="I526" s="252" t="e">
        <f t="shared" ref="I526:I529" si="239">SQRT(H526)</f>
        <v>#DIV/0!</v>
      </c>
      <c r="J526" s="192" t="e">
        <f>J525</f>
        <v>#DIV/0!</v>
      </c>
      <c r="K526" s="231" t="e">
        <f t="shared" ref="K526:K529" si="240">I526-J526</f>
        <v>#DIV/0!</v>
      </c>
      <c r="R526" s="223">
        <v>2</v>
      </c>
      <c r="S526" s="192" t="e">
        <f>$T$54-Y523</f>
        <v>#DIV/0!</v>
      </c>
      <c r="T526" s="192" t="e">
        <f>$U$54-Z523</f>
        <v>#DIV/0!</v>
      </c>
      <c r="U526" s="192" t="e">
        <f>$V$54-AA523</f>
        <v>#DIV/0!</v>
      </c>
      <c r="V526" s="192" t="e">
        <f t="shared" ref="V526:X529" si="241">POWER(S526,2)</f>
        <v>#DIV/0!</v>
      </c>
      <c r="W526" s="192" t="e">
        <f t="shared" si="241"/>
        <v>#DIV/0!</v>
      </c>
      <c r="X526" s="192" t="e">
        <f t="shared" si="241"/>
        <v>#DIV/0!</v>
      </c>
      <c r="Y526" s="192" t="e">
        <f t="shared" ref="Y526:Y529" si="242">V526+W526+X526</f>
        <v>#DIV/0!</v>
      </c>
      <c r="Z526" s="252" t="e">
        <f t="shared" ref="Z526:Z529" si="243">SQRT(Y526)</f>
        <v>#DIV/0!</v>
      </c>
      <c r="AA526" s="192" t="e">
        <f>AA525</f>
        <v>#DIV/0!</v>
      </c>
      <c r="AB526" s="231" t="e">
        <f t="shared" ref="AB526:AB529" si="244">Z526-AA526</f>
        <v>#DIV/0!</v>
      </c>
    </row>
    <row r="527" spans="1:28" x14ac:dyDescent="0.3">
      <c r="A527" s="223">
        <v>3</v>
      </c>
      <c r="B527" s="192" t="e">
        <f>$C$55-H523</f>
        <v>#DIV/0!</v>
      </c>
      <c r="C527" s="192" t="e">
        <f>$D$55-I523</f>
        <v>#DIV/0!</v>
      </c>
      <c r="D527" s="192" t="e">
        <f>$E$55-J523</f>
        <v>#DIV/0!</v>
      </c>
      <c r="E527" s="192" t="e">
        <f t="shared" si="237"/>
        <v>#DIV/0!</v>
      </c>
      <c r="F527" s="192" t="e">
        <f t="shared" si="237"/>
        <v>#DIV/0!</v>
      </c>
      <c r="G527" s="192" t="e">
        <f t="shared" si="237"/>
        <v>#DIV/0!</v>
      </c>
      <c r="H527" s="192" t="e">
        <f t="shared" si="238"/>
        <v>#DIV/0!</v>
      </c>
      <c r="I527" s="252" t="e">
        <f t="shared" si="239"/>
        <v>#DIV/0!</v>
      </c>
      <c r="J527" s="192" t="e">
        <f t="shared" ref="J527:J529" si="245">J526</f>
        <v>#DIV/0!</v>
      </c>
      <c r="K527" s="231" t="e">
        <f t="shared" si="240"/>
        <v>#DIV/0!</v>
      </c>
      <c r="R527" s="223">
        <v>3</v>
      </c>
      <c r="S527" s="192" t="e">
        <f>$T$55-Y523</f>
        <v>#DIV/0!</v>
      </c>
      <c r="T527" s="192" t="e">
        <f>$U$55-Z523</f>
        <v>#DIV/0!</v>
      </c>
      <c r="U527" s="192" t="e">
        <f>$V$55-AA523</f>
        <v>#DIV/0!</v>
      </c>
      <c r="V527" s="192" t="e">
        <f t="shared" si="241"/>
        <v>#DIV/0!</v>
      </c>
      <c r="W527" s="192" t="e">
        <f t="shared" si="241"/>
        <v>#DIV/0!</v>
      </c>
      <c r="X527" s="192" t="e">
        <f t="shared" si="241"/>
        <v>#DIV/0!</v>
      </c>
      <c r="Y527" s="192" t="e">
        <f t="shared" si="242"/>
        <v>#DIV/0!</v>
      </c>
      <c r="Z527" s="252" t="e">
        <f t="shared" si="243"/>
        <v>#DIV/0!</v>
      </c>
      <c r="AA527" s="192" t="e">
        <f t="shared" ref="AA527:AA529" si="246">AA526</f>
        <v>#DIV/0!</v>
      </c>
      <c r="AB527" s="231" t="e">
        <f t="shared" si="244"/>
        <v>#DIV/0!</v>
      </c>
    </row>
    <row r="528" spans="1:28" x14ac:dyDescent="0.3">
      <c r="A528" s="223">
        <v>4</v>
      </c>
      <c r="B528" s="192" t="e">
        <f>$C$56-H523</f>
        <v>#DIV/0!</v>
      </c>
      <c r="C528" s="192" t="e">
        <f>$D$56-I523</f>
        <v>#DIV/0!</v>
      </c>
      <c r="D528" s="192" t="e">
        <f>$E$56-J523</f>
        <v>#DIV/0!</v>
      </c>
      <c r="E528" s="192" t="e">
        <f t="shared" si="237"/>
        <v>#DIV/0!</v>
      </c>
      <c r="F528" s="192" t="e">
        <f t="shared" si="237"/>
        <v>#DIV/0!</v>
      </c>
      <c r="G528" s="192" t="e">
        <f t="shared" si="237"/>
        <v>#DIV/0!</v>
      </c>
      <c r="H528" s="192" t="e">
        <f t="shared" si="238"/>
        <v>#DIV/0!</v>
      </c>
      <c r="I528" s="252" t="e">
        <f t="shared" si="239"/>
        <v>#DIV/0!</v>
      </c>
      <c r="J528" s="192" t="e">
        <f t="shared" si="245"/>
        <v>#DIV/0!</v>
      </c>
      <c r="K528" s="231" t="e">
        <f t="shared" si="240"/>
        <v>#DIV/0!</v>
      </c>
      <c r="R528" s="223">
        <v>4</v>
      </c>
      <c r="S528" s="192" t="e">
        <f>$T$56-Y523</f>
        <v>#DIV/0!</v>
      </c>
      <c r="T528" s="192" t="e">
        <f>$U$56-Z523</f>
        <v>#DIV/0!</v>
      </c>
      <c r="U528" s="192" t="e">
        <f>$V$56-AA523</f>
        <v>#DIV/0!</v>
      </c>
      <c r="V528" s="192" t="e">
        <f t="shared" si="241"/>
        <v>#DIV/0!</v>
      </c>
      <c r="W528" s="192" t="e">
        <f t="shared" si="241"/>
        <v>#DIV/0!</v>
      </c>
      <c r="X528" s="192" t="e">
        <f t="shared" si="241"/>
        <v>#DIV/0!</v>
      </c>
      <c r="Y528" s="192" t="e">
        <f t="shared" si="242"/>
        <v>#DIV/0!</v>
      </c>
      <c r="Z528" s="252" t="e">
        <f t="shared" si="243"/>
        <v>#DIV/0!</v>
      </c>
      <c r="AA528" s="192" t="e">
        <f t="shared" si="246"/>
        <v>#DIV/0!</v>
      </c>
      <c r="AB528" s="231" t="e">
        <f t="shared" si="244"/>
        <v>#DIV/0!</v>
      </c>
    </row>
    <row r="529" spans="1:28" x14ac:dyDescent="0.3">
      <c r="A529" s="227">
        <v>5</v>
      </c>
      <c r="B529" s="216" t="e">
        <f>$C$57-H523</f>
        <v>#DIV/0!</v>
      </c>
      <c r="C529" s="216" t="e">
        <f>$D$57-I523</f>
        <v>#DIV/0!</v>
      </c>
      <c r="D529" s="216" t="e">
        <f>$E$57-J523</f>
        <v>#DIV/0!</v>
      </c>
      <c r="E529" s="216" t="e">
        <f t="shared" si="237"/>
        <v>#DIV/0!</v>
      </c>
      <c r="F529" s="216" t="e">
        <f t="shared" si="237"/>
        <v>#DIV/0!</v>
      </c>
      <c r="G529" s="216" t="e">
        <f t="shared" si="237"/>
        <v>#DIV/0!</v>
      </c>
      <c r="H529" s="216" t="e">
        <f t="shared" si="238"/>
        <v>#DIV/0!</v>
      </c>
      <c r="I529" s="216" t="e">
        <f t="shared" si="239"/>
        <v>#DIV/0!</v>
      </c>
      <c r="J529" s="216" t="e">
        <f t="shared" si="245"/>
        <v>#DIV/0!</v>
      </c>
      <c r="K529" s="253" t="e">
        <f t="shared" si="240"/>
        <v>#DIV/0!</v>
      </c>
      <c r="R529" s="227">
        <v>5</v>
      </c>
      <c r="S529" s="216" t="e">
        <f>$T$57-Y523</f>
        <v>#DIV/0!</v>
      </c>
      <c r="T529" s="216" t="e">
        <f>$U$57-Z523</f>
        <v>#DIV/0!</v>
      </c>
      <c r="U529" s="216" t="e">
        <f>$V$57-AA523</f>
        <v>#DIV/0!</v>
      </c>
      <c r="V529" s="216" t="e">
        <f t="shared" si="241"/>
        <v>#DIV/0!</v>
      </c>
      <c r="W529" s="216" t="e">
        <f t="shared" si="241"/>
        <v>#DIV/0!</v>
      </c>
      <c r="X529" s="216" t="e">
        <f t="shared" si="241"/>
        <v>#DIV/0!</v>
      </c>
      <c r="Y529" s="216" t="e">
        <f t="shared" si="242"/>
        <v>#DIV/0!</v>
      </c>
      <c r="Z529" s="216" t="e">
        <f t="shared" si="243"/>
        <v>#DIV/0!</v>
      </c>
      <c r="AA529" s="216" t="e">
        <f t="shared" si="246"/>
        <v>#DIV/0!</v>
      </c>
      <c r="AB529" s="253" t="e">
        <f t="shared" si="244"/>
        <v>#DIV/0!</v>
      </c>
    </row>
    <row r="530" spans="1:28" x14ac:dyDescent="0.3">
      <c r="A530" s="254" t="s">
        <v>698</v>
      </c>
      <c r="B530" s="186"/>
      <c r="C530" s="186"/>
      <c r="D530" s="186" t="s">
        <v>646</v>
      </c>
      <c r="E530" s="186" t="s">
        <v>647</v>
      </c>
      <c r="F530" s="186" t="s">
        <v>648</v>
      </c>
      <c r="G530" s="186" t="s">
        <v>649</v>
      </c>
      <c r="H530" s="186" t="s">
        <v>611</v>
      </c>
      <c r="I530" s="186" t="s">
        <v>637</v>
      </c>
      <c r="J530" s="186"/>
      <c r="K530" s="220"/>
      <c r="R530" s="254" t="s">
        <v>698</v>
      </c>
      <c r="S530" s="186"/>
      <c r="T530" s="186"/>
      <c r="U530" s="186" t="s">
        <v>646</v>
      </c>
      <c r="V530" s="186" t="s">
        <v>647</v>
      </c>
      <c r="W530" s="186" t="s">
        <v>648</v>
      </c>
      <c r="X530" s="186" t="s">
        <v>649</v>
      </c>
      <c r="Y530" s="186" t="s">
        <v>611</v>
      </c>
      <c r="Z530" s="186" t="s">
        <v>637</v>
      </c>
      <c r="AA530" s="186"/>
      <c r="AB530" s="220"/>
    </row>
    <row r="531" spans="1:28" x14ac:dyDescent="0.3">
      <c r="A531" s="227"/>
      <c r="B531" s="217"/>
      <c r="C531" s="217"/>
      <c r="D531" s="217" t="e">
        <f>IF(F491=FALSE,H493,IF(F521=FALSE,H523,"Error"))</f>
        <v>#DIV/0!</v>
      </c>
      <c r="E531" s="216" t="e">
        <f>IF(F491=FALSE,I493,IF(F521=FALSE,I523,"Error"))</f>
        <v>#DIV/0!</v>
      </c>
      <c r="F531" s="216" t="e">
        <f>IF(F491=FALSE,J493,IF(F521=FALSE,J523,"Error"))</f>
        <v>#DIV/0!</v>
      </c>
      <c r="G531" s="216" t="e">
        <f>IF(F491=FALSE,H490,IF(F521=FALSE,H520,"Error"))</f>
        <v>#DIV/0!</v>
      </c>
      <c r="H531" s="216" t="e">
        <f>G531*2</f>
        <v>#DIV/0!</v>
      </c>
      <c r="I531" s="217" t="e">
        <f>IF(F491=FALSE,F493,IF(F521=FALSE,F523,"Error"))</f>
        <v>#DIV/0!</v>
      </c>
      <c r="J531" s="217"/>
      <c r="K531" s="228"/>
      <c r="R531" s="227"/>
      <c r="S531" s="217"/>
      <c r="T531" s="217"/>
      <c r="U531" s="217" t="e">
        <f>IF(W491=FALSE,Y493,IF(W521=FALSE,Y523,"Error"))</f>
        <v>#DIV/0!</v>
      </c>
      <c r="V531" s="216" t="e">
        <f>IF(W491=FALSE,Z493,IF(W521=FALSE,Z523,"Error"))</f>
        <v>#DIV/0!</v>
      </c>
      <c r="W531" s="216" t="e">
        <f>IF(W491=FALSE,AA493,IF(W521=FALSE,AA523,"Error"))</f>
        <v>#DIV/0!</v>
      </c>
      <c r="X531" s="216" t="e">
        <f>IF(W491=FALSE,Y490,IF(W521=FALSE,Y520,"Error"))</f>
        <v>#DIV/0!</v>
      </c>
      <c r="Y531" s="216" t="e">
        <f>X531*2</f>
        <v>#DIV/0!</v>
      </c>
      <c r="Z531" s="217" t="e">
        <f>IF(W491=FALSE,W493,IF(W521=FALSE,W523,"Error"))</f>
        <v>#DIV/0!</v>
      </c>
      <c r="AA531" s="217"/>
      <c r="AB531" s="228"/>
    </row>
    <row r="533" spans="1:28" x14ac:dyDescent="0.3">
      <c r="A533" s="233" t="s">
        <v>68</v>
      </c>
      <c r="B533" s="234"/>
      <c r="C533" s="234"/>
      <c r="D533" s="234"/>
      <c r="E533" s="186"/>
      <c r="F533" s="186"/>
      <c r="G533" s="235" t="s">
        <v>717</v>
      </c>
      <c r="H533" s="236"/>
      <c r="I533" s="236"/>
      <c r="J533" s="236"/>
      <c r="K533" s="237"/>
      <c r="R533" s="233" t="s">
        <v>68</v>
      </c>
      <c r="S533" s="234"/>
      <c r="T533" s="234"/>
      <c r="U533" s="234"/>
      <c r="V533" s="186"/>
      <c r="W533" s="186"/>
      <c r="X533" s="235" t="s">
        <v>717</v>
      </c>
      <c r="Y533" s="236"/>
      <c r="Z533" s="236"/>
      <c r="AA533" s="236"/>
      <c r="AB533" s="237"/>
    </row>
    <row r="534" spans="1:28" x14ac:dyDescent="0.3">
      <c r="A534" s="238"/>
      <c r="B534" s="239"/>
      <c r="C534" s="239"/>
      <c r="D534" s="239"/>
      <c r="G534" s="240" t="s">
        <v>673</v>
      </c>
      <c r="H534" s="240"/>
      <c r="I534" s="240"/>
      <c r="J534" s="240"/>
      <c r="K534" s="241"/>
      <c r="R534" s="238"/>
      <c r="S534" s="239"/>
      <c r="T534" s="239"/>
      <c r="U534" s="239"/>
      <c r="X534" s="240" t="s">
        <v>673</v>
      </c>
      <c r="Y534" s="240"/>
      <c r="Z534" s="240"/>
      <c r="AA534" s="240"/>
      <c r="AB534" s="241"/>
    </row>
    <row r="535" spans="1:28" x14ac:dyDescent="0.3">
      <c r="A535" s="242"/>
      <c r="B535" s="243" t="s">
        <v>513</v>
      </c>
      <c r="C535" s="243" t="s">
        <v>514</v>
      </c>
      <c r="D535" s="243" t="s">
        <v>515</v>
      </c>
      <c r="G535" s="240"/>
      <c r="H535" s="240" t="s">
        <v>674</v>
      </c>
      <c r="I535" s="240" t="s">
        <v>675</v>
      </c>
      <c r="J535" s="240" t="s">
        <v>676</v>
      </c>
      <c r="K535" s="241" t="s">
        <v>677</v>
      </c>
      <c r="R535" s="242"/>
      <c r="S535" s="243" t="s">
        <v>513</v>
      </c>
      <c r="T535" s="243" t="s">
        <v>514</v>
      </c>
      <c r="U535" s="243" t="s">
        <v>515</v>
      </c>
      <c r="X535" s="240"/>
      <c r="Y535" s="240" t="s">
        <v>674</v>
      </c>
      <c r="Z535" s="240" t="s">
        <v>675</v>
      </c>
      <c r="AA535" s="240" t="s">
        <v>676</v>
      </c>
      <c r="AB535" s="241" t="s">
        <v>677</v>
      </c>
    </row>
    <row r="536" spans="1:28" x14ac:dyDescent="0.3">
      <c r="A536" s="244" t="s">
        <v>680</v>
      </c>
      <c r="B536" s="245">
        <f>$C$54</f>
        <v>0</v>
      </c>
      <c r="C536" s="245">
        <f>$D$54</f>
        <v>0</v>
      </c>
      <c r="D536" s="245">
        <f>$E$54</f>
        <v>0</v>
      </c>
      <c r="G536" s="240" t="s">
        <v>679</v>
      </c>
      <c r="H536" s="240">
        <f t="shared" ref="H536:J537" si="247">+B537-B536</f>
        <v>0</v>
      </c>
      <c r="I536" s="240">
        <f t="shared" si="247"/>
        <v>0</v>
      </c>
      <c r="J536" s="240">
        <f t="shared" si="247"/>
        <v>0</v>
      </c>
      <c r="K536" s="241">
        <f>+(H536^2+I536^2+J536^2)^0.5</f>
        <v>0</v>
      </c>
      <c r="R536" s="244" t="s">
        <v>680</v>
      </c>
      <c r="S536" s="245">
        <f>$T$54</f>
        <v>0</v>
      </c>
      <c r="T536" s="245">
        <f>$U$54</f>
        <v>0</v>
      </c>
      <c r="U536" s="245">
        <f>$V$54</f>
        <v>0</v>
      </c>
      <c r="X536" s="240" t="s">
        <v>679</v>
      </c>
      <c r="Y536" s="240">
        <f t="shared" ref="Y536:AA537" si="248">+S537-S536</f>
        <v>0</v>
      </c>
      <c r="Z536" s="240">
        <f t="shared" si="248"/>
        <v>0</v>
      </c>
      <c r="AA536" s="240">
        <f t="shared" si="248"/>
        <v>0</v>
      </c>
      <c r="AB536" s="241">
        <f>+(Y536^2+Z536^2+AA536^2)^0.5</f>
        <v>0</v>
      </c>
    </row>
    <row r="537" spans="1:28" x14ac:dyDescent="0.3">
      <c r="A537" s="244" t="s">
        <v>682</v>
      </c>
      <c r="B537" s="245">
        <f>$C$55</f>
        <v>0</v>
      </c>
      <c r="C537" s="245">
        <f>$D$55</f>
        <v>0</v>
      </c>
      <c r="D537" s="245">
        <f>$E$55</f>
        <v>0</v>
      </c>
      <c r="G537" s="240" t="s">
        <v>681</v>
      </c>
      <c r="H537" s="240">
        <f t="shared" si="247"/>
        <v>0</v>
      </c>
      <c r="I537" s="240">
        <f t="shared" si="247"/>
        <v>0</v>
      </c>
      <c r="J537" s="240">
        <f t="shared" si="247"/>
        <v>0</v>
      </c>
      <c r="K537" s="241">
        <f>+(H537^2+I537^2+J537^2)^0.5</f>
        <v>0</v>
      </c>
      <c r="R537" s="244" t="s">
        <v>682</v>
      </c>
      <c r="S537" s="245">
        <f>$T$55</f>
        <v>0</v>
      </c>
      <c r="T537" s="245">
        <f>$U$55</f>
        <v>0</v>
      </c>
      <c r="U537" s="245">
        <f>$V$55</f>
        <v>0</v>
      </c>
      <c r="X537" s="240" t="s">
        <v>681</v>
      </c>
      <c r="Y537" s="240">
        <f t="shared" si="248"/>
        <v>0</v>
      </c>
      <c r="Z537" s="240">
        <f t="shared" si="248"/>
        <v>0</v>
      </c>
      <c r="AA537" s="240">
        <f t="shared" si="248"/>
        <v>0</v>
      </c>
      <c r="AB537" s="241">
        <f>+(Y537^2+Z537^2+AA537^2)^0.5</f>
        <v>0</v>
      </c>
    </row>
    <row r="538" spans="1:28" x14ac:dyDescent="0.3">
      <c r="A538" s="246" t="s">
        <v>704</v>
      </c>
      <c r="B538" s="245">
        <f>$C$57</f>
        <v>0</v>
      </c>
      <c r="C538" s="245">
        <f>$D$57</f>
        <v>0</v>
      </c>
      <c r="D538" s="245">
        <f>$E$57</f>
        <v>0</v>
      </c>
      <c r="G538" s="240" t="s">
        <v>683</v>
      </c>
      <c r="H538" s="240">
        <f>+B538-B536</f>
        <v>0</v>
      </c>
      <c r="I538" s="240">
        <f>+C538-C536</f>
        <v>0</v>
      </c>
      <c r="J538" s="240">
        <f>+D538-D536</f>
        <v>0</v>
      </c>
      <c r="K538" s="241">
        <f>+(H538^2+I538^2+J538^2)^0.5</f>
        <v>0</v>
      </c>
      <c r="R538" s="246" t="s">
        <v>704</v>
      </c>
      <c r="S538" s="245">
        <f>$T$57</f>
        <v>0</v>
      </c>
      <c r="T538" s="245">
        <f>$U$57</f>
        <v>0</v>
      </c>
      <c r="U538" s="245">
        <f>$V$57</f>
        <v>0</v>
      </c>
      <c r="X538" s="240" t="s">
        <v>683</v>
      </c>
      <c r="Y538" s="240">
        <f>+S538-S536</f>
        <v>0</v>
      </c>
      <c r="Z538" s="240">
        <f>+T538-T536</f>
        <v>0</v>
      </c>
      <c r="AA538" s="240">
        <f>+U538-U536</f>
        <v>0</v>
      </c>
      <c r="AB538" s="241">
        <f>+(Y538^2+Z538^2+AA538^2)^0.5</f>
        <v>0</v>
      </c>
    </row>
    <row r="539" spans="1:28" x14ac:dyDescent="0.3">
      <c r="A539" s="223"/>
      <c r="G539" s="239" t="s">
        <v>684</v>
      </c>
      <c r="H539" s="240"/>
      <c r="I539" s="240"/>
      <c r="J539" s="240"/>
      <c r="K539" s="241"/>
      <c r="R539" s="223"/>
      <c r="X539" s="239" t="s">
        <v>684</v>
      </c>
      <c r="Y539" s="240"/>
      <c r="Z539" s="240"/>
      <c r="AA539" s="240"/>
      <c r="AB539" s="241"/>
    </row>
    <row r="540" spans="1:28" x14ac:dyDescent="0.3">
      <c r="A540" s="242"/>
      <c r="B540" s="243"/>
      <c r="C540" s="243"/>
      <c r="D540" s="243"/>
      <c r="G540" s="239"/>
      <c r="H540" s="243" t="s">
        <v>685</v>
      </c>
      <c r="I540" s="243" t="s">
        <v>686</v>
      </c>
      <c r="J540" s="243" t="s">
        <v>687</v>
      </c>
      <c r="K540" s="241"/>
      <c r="R540" s="242"/>
      <c r="S540" s="243"/>
      <c r="T540" s="243"/>
      <c r="U540" s="243"/>
      <c r="X540" s="239"/>
      <c r="Y540" s="243" t="s">
        <v>685</v>
      </c>
      <c r="Z540" s="243" t="s">
        <v>686</v>
      </c>
      <c r="AA540" s="243" t="s">
        <v>687</v>
      </c>
      <c r="AB540" s="241"/>
    </row>
    <row r="541" spans="1:28" x14ac:dyDescent="0.3">
      <c r="A541" s="244"/>
      <c r="B541" s="247"/>
      <c r="C541" s="247"/>
      <c r="D541" s="247"/>
      <c r="G541" s="239" t="s">
        <v>679</v>
      </c>
      <c r="H541" s="240" t="e">
        <f>+H536/K536</f>
        <v>#DIV/0!</v>
      </c>
      <c r="I541" s="240" t="e">
        <f>+I536/K536</f>
        <v>#DIV/0!</v>
      </c>
      <c r="J541" s="240" t="e">
        <f>+J536/K536</f>
        <v>#DIV/0!</v>
      </c>
      <c r="K541" s="241"/>
      <c r="R541" s="244"/>
      <c r="S541" s="247"/>
      <c r="T541" s="247"/>
      <c r="U541" s="247"/>
      <c r="X541" s="239" t="s">
        <v>679</v>
      </c>
      <c r="Y541" s="240" t="e">
        <f>+Y536/AB536</f>
        <v>#DIV/0!</v>
      </c>
      <c r="Z541" s="240" t="e">
        <f>+Z536/AB536</f>
        <v>#DIV/0!</v>
      </c>
      <c r="AA541" s="240" t="e">
        <f>+AA536/AB536</f>
        <v>#DIV/0!</v>
      </c>
      <c r="AB541" s="241"/>
    </row>
    <row r="542" spans="1:28" x14ac:dyDescent="0.3">
      <c r="A542" s="244"/>
      <c r="B542" s="247"/>
      <c r="C542" s="247"/>
      <c r="D542" s="247"/>
      <c r="G542" s="240" t="s">
        <v>683</v>
      </c>
      <c r="H542" s="240" t="e">
        <f>+H538/K538</f>
        <v>#DIV/0!</v>
      </c>
      <c r="I542" s="240" t="e">
        <f>+I538/K538</f>
        <v>#DIV/0!</v>
      </c>
      <c r="J542" s="240" t="e">
        <f>+J538/K538</f>
        <v>#DIV/0!</v>
      </c>
      <c r="K542" s="241"/>
      <c r="R542" s="244"/>
      <c r="S542" s="247"/>
      <c r="T542" s="247"/>
      <c r="U542" s="247"/>
      <c r="X542" s="240" t="s">
        <v>683</v>
      </c>
      <c r="Y542" s="240" t="e">
        <f>+Y538/AB538</f>
        <v>#DIV/0!</v>
      </c>
      <c r="Z542" s="240" t="e">
        <f>+Z538/AB538</f>
        <v>#DIV/0!</v>
      </c>
      <c r="AA542" s="240" t="e">
        <f>+AA538/AB538</f>
        <v>#DIV/0!</v>
      </c>
      <c r="AB542" s="241"/>
    </row>
    <row r="543" spans="1:28" x14ac:dyDescent="0.3">
      <c r="A543" s="246"/>
      <c r="B543" s="247"/>
      <c r="C543" s="247"/>
      <c r="D543" s="247"/>
      <c r="G543" s="240"/>
      <c r="H543" s="240"/>
      <c r="I543" s="240"/>
      <c r="J543" s="240"/>
      <c r="K543" s="241"/>
      <c r="R543" s="246"/>
      <c r="S543" s="247"/>
      <c r="T543" s="247"/>
      <c r="U543" s="247"/>
      <c r="X543" s="240"/>
      <c r="Y543" s="240"/>
      <c r="Z543" s="240"/>
      <c r="AA543" s="240"/>
      <c r="AB543" s="241"/>
    </row>
    <row r="544" spans="1:28" x14ac:dyDescent="0.3">
      <c r="A544" s="223"/>
      <c r="G544" s="240" t="s">
        <v>688</v>
      </c>
      <c r="H544" s="240" t="e">
        <f>+(K536^2+K538^2-K537^2)/(2*K536*K538)</f>
        <v>#DIV/0!</v>
      </c>
      <c r="I544" s="240"/>
      <c r="J544" s="240"/>
      <c r="K544" s="241"/>
      <c r="R544" s="223"/>
      <c r="X544" s="240" t="s">
        <v>688</v>
      </c>
      <c r="Y544" s="240" t="e">
        <f>+(AB536^2+AB538^2-AB537^2)/(2*AB536*AB538)</f>
        <v>#DIV/0!</v>
      </c>
      <c r="Z544" s="240"/>
      <c r="AA544" s="240"/>
      <c r="AB544" s="241"/>
    </row>
    <row r="545" spans="1:28" x14ac:dyDescent="0.3">
      <c r="A545" s="223"/>
      <c r="G545" s="240" t="s">
        <v>689</v>
      </c>
      <c r="H545" s="240" t="e">
        <f>+H544*K538</f>
        <v>#DIV/0!</v>
      </c>
      <c r="I545" s="240"/>
      <c r="J545" s="240"/>
      <c r="K545" s="241"/>
      <c r="R545" s="223"/>
      <c r="X545" s="240" t="s">
        <v>689</v>
      </c>
      <c r="Y545" s="240" t="e">
        <f>+Y544*AB538</f>
        <v>#DIV/0!</v>
      </c>
      <c r="Z545" s="240"/>
      <c r="AA545" s="240"/>
      <c r="AB545" s="241"/>
    </row>
    <row r="546" spans="1:28" x14ac:dyDescent="0.3">
      <c r="A546" s="223"/>
      <c r="G546" s="240" t="s">
        <v>690</v>
      </c>
      <c r="H546" s="240" t="e">
        <f>+(K538^2-H545^2)^0.5</f>
        <v>#DIV/0!</v>
      </c>
      <c r="I546" s="240" t="e">
        <f>+K538*H552</f>
        <v>#DIV/0!</v>
      </c>
      <c r="J546" s="240"/>
      <c r="K546" s="241"/>
      <c r="R546" s="223"/>
      <c r="X546" s="240" t="s">
        <v>690</v>
      </c>
      <c r="Y546" s="240" t="e">
        <f>+(AB538^2-Y545^2)^0.5</f>
        <v>#DIV/0!</v>
      </c>
      <c r="Z546" s="240" t="e">
        <f>+AB538*Y552</f>
        <v>#DIV/0!</v>
      </c>
      <c r="AA546" s="240"/>
      <c r="AB546" s="241"/>
    </row>
    <row r="547" spans="1:28" x14ac:dyDescent="0.3">
      <c r="A547" s="223"/>
      <c r="G547" s="240" t="s">
        <v>691</v>
      </c>
      <c r="H547" s="240" t="e">
        <f>+B536+H545*H541</f>
        <v>#DIV/0!</v>
      </c>
      <c r="I547" s="240" t="e">
        <f>+C536+H545*I541</f>
        <v>#DIV/0!</v>
      </c>
      <c r="J547" s="240" t="e">
        <f>+D536+H545*J541</f>
        <v>#DIV/0!</v>
      </c>
      <c r="K547" s="241"/>
      <c r="R547" s="223"/>
      <c r="X547" s="240" t="s">
        <v>691</v>
      </c>
      <c r="Y547" s="240" t="e">
        <f>+S536+Y545*Y541</f>
        <v>#DIV/0!</v>
      </c>
      <c r="Z547" s="240" t="e">
        <f>+T536+Y545*Z541</f>
        <v>#DIV/0!</v>
      </c>
      <c r="AA547" s="240" t="e">
        <f>+U536+Y545*AA541</f>
        <v>#DIV/0!</v>
      </c>
      <c r="AB547" s="241"/>
    </row>
    <row r="548" spans="1:28" x14ac:dyDescent="0.3">
      <c r="A548" s="223"/>
      <c r="G548" s="239" t="s">
        <v>684</v>
      </c>
      <c r="H548" s="240"/>
      <c r="I548" s="240"/>
      <c r="J548" s="240"/>
      <c r="K548" s="241"/>
      <c r="R548" s="223"/>
      <c r="X548" s="239" t="s">
        <v>684</v>
      </c>
      <c r="Y548" s="240"/>
      <c r="Z548" s="240"/>
      <c r="AA548" s="240"/>
      <c r="AB548" s="241"/>
    </row>
    <row r="549" spans="1:28" x14ac:dyDescent="0.3">
      <c r="A549" s="223"/>
      <c r="G549" s="248"/>
      <c r="H549" s="243" t="s">
        <v>685</v>
      </c>
      <c r="I549" s="243" t="s">
        <v>686</v>
      </c>
      <c r="J549" s="243" t="s">
        <v>687</v>
      </c>
      <c r="K549" s="241"/>
      <c r="R549" s="223"/>
      <c r="X549" s="248"/>
      <c r="Y549" s="243" t="s">
        <v>685</v>
      </c>
      <c r="Z549" s="243" t="s">
        <v>686</v>
      </c>
      <c r="AA549" s="243" t="s">
        <v>687</v>
      </c>
      <c r="AB549" s="241"/>
    </row>
    <row r="550" spans="1:28" x14ac:dyDescent="0.3">
      <c r="A550" s="223"/>
      <c r="G550" s="240" t="s">
        <v>690</v>
      </c>
      <c r="H550" s="240" t="e">
        <f>+(B538-H547)/H546</f>
        <v>#DIV/0!</v>
      </c>
      <c r="I550" s="240" t="e">
        <f>+(C538-I547)/H546</f>
        <v>#DIV/0!</v>
      </c>
      <c r="J550" s="240" t="e">
        <f>+(D538-J547)/H546</f>
        <v>#DIV/0!</v>
      </c>
      <c r="K550" s="241"/>
      <c r="R550" s="223"/>
      <c r="X550" s="240" t="s">
        <v>690</v>
      </c>
      <c r="Y550" s="240" t="e">
        <f>+(S538-Y547)/Y546</f>
        <v>#DIV/0!</v>
      </c>
      <c r="Z550" s="240" t="e">
        <f>+(T538-Z547)/Y546</f>
        <v>#DIV/0!</v>
      </c>
      <c r="AA550" s="240" t="e">
        <f>+(U538-AA547)/Y546</f>
        <v>#DIV/0!</v>
      </c>
      <c r="AB550" s="241"/>
    </row>
    <row r="551" spans="1:28" x14ac:dyDescent="0.3">
      <c r="A551" s="223"/>
      <c r="G551" s="240"/>
      <c r="H551" s="240"/>
      <c r="I551" s="240"/>
      <c r="J551" s="240"/>
      <c r="K551" s="241"/>
      <c r="R551" s="223"/>
      <c r="X551" s="240"/>
      <c r="Y551" s="240"/>
      <c r="Z551" s="240"/>
      <c r="AA551" s="240"/>
      <c r="AB551" s="241"/>
    </row>
    <row r="552" spans="1:28" x14ac:dyDescent="0.3">
      <c r="A552" s="223"/>
      <c r="G552" s="240" t="s">
        <v>692</v>
      </c>
      <c r="H552" s="240" t="e">
        <f>+(1-H544^2)^0.5</f>
        <v>#DIV/0!</v>
      </c>
      <c r="I552" s="240"/>
      <c r="J552" s="240"/>
      <c r="K552" s="241"/>
      <c r="R552" s="223"/>
      <c r="X552" s="240" t="s">
        <v>692</v>
      </c>
      <c r="Y552" s="240" t="e">
        <f>+(1-Y544^2)^0.5</f>
        <v>#DIV/0!</v>
      </c>
      <c r="Z552" s="240"/>
      <c r="AA552" s="240"/>
      <c r="AB552" s="241"/>
    </row>
    <row r="553" spans="1:28" x14ac:dyDescent="0.3">
      <c r="A553" s="223"/>
      <c r="F553" s="166" t="s">
        <v>643</v>
      </c>
      <c r="G553" s="240" t="s">
        <v>693</v>
      </c>
      <c r="H553" s="249" t="e">
        <f>+K537/(2*H552)</f>
        <v>#DIV/0!</v>
      </c>
      <c r="I553" s="240"/>
      <c r="J553" s="240"/>
      <c r="K553" s="241"/>
      <c r="R553" s="223"/>
      <c r="W553" s="166" t="s">
        <v>643</v>
      </c>
      <c r="X553" s="240" t="s">
        <v>693</v>
      </c>
      <c r="Y553" s="249" t="e">
        <f>+AB537/(2*Y552)</f>
        <v>#DIV/0!</v>
      </c>
      <c r="Z553" s="240"/>
      <c r="AA553" s="240"/>
      <c r="AB553" s="241"/>
    </row>
    <row r="554" spans="1:28" x14ac:dyDescent="0.3">
      <c r="A554" s="223"/>
      <c r="F554" s="250" t="e">
        <f>IF((ABS(K559)+ABS(K560)+ABS(K562))&gt;0.000000001,TRUE,FALSE)</f>
        <v>#DIV/0!</v>
      </c>
      <c r="G554" s="240"/>
      <c r="H554" s="240"/>
      <c r="I554" s="240"/>
      <c r="J554" s="240"/>
      <c r="K554" s="241"/>
      <c r="R554" s="223"/>
      <c r="W554" s="250" t="e">
        <f>IF((ABS(AB559)+ABS(AB560)+ABS(AB562))&gt;0.000000001,TRUE,FALSE)</f>
        <v>#DIV/0!</v>
      </c>
      <c r="X554" s="240"/>
      <c r="Y554" s="240"/>
      <c r="Z554" s="240"/>
      <c r="AA554" s="240"/>
      <c r="AB554" s="241"/>
    </row>
    <row r="555" spans="1:28" x14ac:dyDescent="0.3">
      <c r="A555" s="223"/>
      <c r="F555" s="166" t="s">
        <v>637</v>
      </c>
      <c r="G555" s="240" t="s">
        <v>694</v>
      </c>
      <c r="H555" s="240">
        <f>+K536/2</f>
        <v>0</v>
      </c>
      <c r="I555" s="240" t="e">
        <f>+(H553^2-H555^2)^0.5</f>
        <v>#DIV/0!</v>
      </c>
      <c r="J555" s="240">
        <v>0</v>
      </c>
      <c r="K555" s="241"/>
      <c r="R555" s="223"/>
      <c r="W555" s="166" t="s">
        <v>637</v>
      </c>
      <c r="X555" s="240" t="s">
        <v>694</v>
      </c>
      <c r="Y555" s="240">
        <f>+AB536/2</f>
        <v>0</v>
      </c>
      <c r="Z555" s="240" t="e">
        <f>+(Y553^2-Y555^2)^0.5</f>
        <v>#DIV/0!</v>
      </c>
      <c r="AA555" s="240">
        <v>0</v>
      </c>
      <c r="AB555" s="241"/>
    </row>
    <row r="556" spans="1:28" x14ac:dyDescent="0.3">
      <c r="A556" s="223"/>
      <c r="F556" s="166" t="e">
        <f>IF(K557&gt;0.000000001,TRUE,FALSE)</f>
        <v>#DIV/0!</v>
      </c>
      <c r="G556" s="240" t="s">
        <v>695</v>
      </c>
      <c r="H556" s="251" t="e">
        <f>+B536+H555*H541+I555*H550</f>
        <v>#DIV/0!</v>
      </c>
      <c r="I556" s="251" t="e">
        <f>+C536+H555*I541+I555*I550</f>
        <v>#DIV/0!</v>
      </c>
      <c r="J556" s="251" t="e">
        <f>+D536+H555*J541+I555*J550</f>
        <v>#DIV/0!</v>
      </c>
      <c r="K556" s="241"/>
      <c r="R556" s="223"/>
      <c r="W556" s="166" t="e">
        <f>IF(AB557&gt;0.000000001,TRUE,FALSE)</f>
        <v>#DIV/0!</v>
      </c>
      <c r="X556" s="240" t="s">
        <v>695</v>
      </c>
      <c r="Y556" s="251" t="e">
        <f>+S536+Y555*Y541+Z555*Y550</f>
        <v>#DIV/0!</v>
      </c>
      <c r="Z556" s="251" t="e">
        <f>+T536+Y555*Z541+Z555*Z550</f>
        <v>#DIV/0!</v>
      </c>
      <c r="AA556" s="251" t="e">
        <f>+U536+Y555*AA541+Z555*AA550</f>
        <v>#DIV/0!</v>
      </c>
      <c r="AB556" s="241"/>
    </row>
    <row r="557" spans="1:28" ht="16.2" x14ac:dyDescent="0.3">
      <c r="A557" s="223"/>
      <c r="B557" s="166" t="s">
        <v>650</v>
      </c>
      <c r="C557" s="166" t="s">
        <v>651</v>
      </c>
      <c r="D557" s="166" t="s">
        <v>652</v>
      </c>
      <c r="E557" s="166" t="s">
        <v>653</v>
      </c>
      <c r="F557" s="166" t="s">
        <v>654</v>
      </c>
      <c r="G557" s="166" t="s">
        <v>655</v>
      </c>
      <c r="H557" s="166" t="s">
        <v>656</v>
      </c>
      <c r="I557" s="166" t="s">
        <v>657</v>
      </c>
      <c r="J557" s="166" t="s">
        <v>669</v>
      </c>
      <c r="K557" s="231" t="e">
        <f>MAX(K558:K562)</f>
        <v>#DIV/0!</v>
      </c>
      <c r="R557" s="223"/>
      <c r="S557" s="166" t="s">
        <v>650</v>
      </c>
      <c r="T557" s="166" t="s">
        <v>651</v>
      </c>
      <c r="U557" s="166" t="s">
        <v>652</v>
      </c>
      <c r="V557" s="166" t="s">
        <v>653</v>
      </c>
      <c r="W557" s="166" t="s">
        <v>654</v>
      </c>
      <c r="X557" s="166" t="s">
        <v>655</v>
      </c>
      <c r="Y557" s="166" t="s">
        <v>656</v>
      </c>
      <c r="Z557" s="166" t="s">
        <v>657</v>
      </c>
      <c r="AA557" s="166" t="s">
        <v>669</v>
      </c>
      <c r="AB557" s="231" t="e">
        <f>MAX(AB558:AB562)</f>
        <v>#DIV/0!</v>
      </c>
    </row>
    <row r="558" spans="1:28" x14ac:dyDescent="0.3">
      <c r="A558" s="223">
        <v>1</v>
      </c>
      <c r="B558" s="166" t="e">
        <f>$C$53-H556</f>
        <v>#DIV/0!</v>
      </c>
      <c r="C558" s="166" t="e">
        <f>$D$53-I556</f>
        <v>#DIV/0!</v>
      </c>
      <c r="D558" s="166" t="e">
        <f>$E$53-J556</f>
        <v>#DIV/0!</v>
      </c>
      <c r="E558" s="192" t="e">
        <f>POWER(B558,2)</f>
        <v>#DIV/0!</v>
      </c>
      <c r="F558" s="192" t="e">
        <f>POWER(C558,2)</f>
        <v>#DIV/0!</v>
      </c>
      <c r="G558" s="192" t="e">
        <f>POWER(D558,2)</f>
        <v>#DIV/0!</v>
      </c>
      <c r="H558" s="192" t="e">
        <f>E558+F558+G558</f>
        <v>#DIV/0!</v>
      </c>
      <c r="I558" s="192" t="e">
        <f>SQRT(H558)</f>
        <v>#DIV/0!</v>
      </c>
      <c r="J558" s="192" t="e">
        <f>H553</f>
        <v>#DIV/0!</v>
      </c>
      <c r="K558" s="231" t="e">
        <f>I558-J558</f>
        <v>#DIV/0!</v>
      </c>
      <c r="R558" s="223">
        <v>1</v>
      </c>
      <c r="S558" s="192" t="e">
        <f>$T$53-Y556</f>
        <v>#DIV/0!</v>
      </c>
      <c r="T558" s="192" t="e">
        <f>$U$53-Z556</f>
        <v>#DIV/0!</v>
      </c>
      <c r="U558" s="192" t="e">
        <f>$V$53-AA556</f>
        <v>#DIV/0!</v>
      </c>
      <c r="V558" s="192" t="e">
        <f>POWER(S558,2)</f>
        <v>#DIV/0!</v>
      </c>
      <c r="W558" s="192" t="e">
        <f>POWER(T558,2)</f>
        <v>#DIV/0!</v>
      </c>
      <c r="X558" s="192" t="e">
        <f>POWER(U558,2)</f>
        <v>#DIV/0!</v>
      </c>
      <c r="Y558" s="192" t="e">
        <f>V558+W558+X558</f>
        <v>#DIV/0!</v>
      </c>
      <c r="Z558" s="192" t="e">
        <f>SQRT(Y558)</f>
        <v>#DIV/0!</v>
      </c>
      <c r="AA558" s="192" t="e">
        <f>Y553</f>
        <v>#DIV/0!</v>
      </c>
      <c r="AB558" s="231" t="e">
        <f>Z558-AA558</f>
        <v>#DIV/0!</v>
      </c>
    </row>
    <row r="559" spans="1:28" x14ac:dyDescent="0.3">
      <c r="A559" s="223">
        <v>2</v>
      </c>
      <c r="B559" s="192" t="e">
        <f>$C$54-H556</f>
        <v>#DIV/0!</v>
      </c>
      <c r="C559" s="192" t="e">
        <f>$D$54-I556</f>
        <v>#DIV/0!</v>
      </c>
      <c r="D559" s="192" t="e">
        <f>$E$54-J556</f>
        <v>#DIV/0!</v>
      </c>
      <c r="E559" s="192" t="e">
        <f t="shared" ref="E559:G562" si="249">POWER(B559,2)</f>
        <v>#DIV/0!</v>
      </c>
      <c r="F559" s="192" t="e">
        <f t="shared" si="249"/>
        <v>#DIV/0!</v>
      </c>
      <c r="G559" s="192" t="e">
        <f t="shared" si="249"/>
        <v>#DIV/0!</v>
      </c>
      <c r="H559" s="192" t="e">
        <f t="shared" ref="H559:H562" si="250">E559+F559+G559</f>
        <v>#DIV/0!</v>
      </c>
      <c r="I559" s="252" t="e">
        <f t="shared" ref="I559:I562" si="251">SQRT(H559)</f>
        <v>#DIV/0!</v>
      </c>
      <c r="J559" s="192" t="e">
        <f>J558</f>
        <v>#DIV/0!</v>
      </c>
      <c r="K559" s="231" t="e">
        <f t="shared" ref="K559:K562" si="252">I559-J559</f>
        <v>#DIV/0!</v>
      </c>
      <c r="R559" s="223">
        <v>2</v>
      </c>
      <c r="S559" s="192" t="e">
        <f>$T$54-Y556</f>
        <v>#DIV/0!</v>
      </c>
      <c r="T559" s="192" t="e">
        <f>$U$54-Z556</f>
        <v>#DIV/0!</v>
      </c>
      <c r="U559" s="192" t="e">
        <f>$V$54-AA556</f>
        <v>#DIV/0!</v>
      </c>
      <c r="V559" s="192" t="e">
        <f t="shared" ref="V559:X562" si="253">POWER(S559,2)</f>
        <v>#DIV/0!</v>
      </c>
      <c r="W559" s="192" t="e">
        <f t="shared" si="253"/>
        <v>#DIV/0!</v>
      </c>
      <c r="X559" s="192" t="e">
        <f t="shared" si="253"/>
        <v>#DIV/0!</v>
      </c>
      <c r="Y559" s="192" t="e">
        <f t="shared" ref="Y559:Y562" si="254">V559+W559+X559</f>
        <v>#DIV/0!</v>
      </c>
      <c r="Z559" s="252" t="e">
        <f t="shared" ref="Z559:Z562" si="255">SQRT(Y559)</f>
        <v>#DIV/0!</v>
      </c>
      <c r="AA559" s="192" t="e">
        <f>AA558</f>
        <v>#DIV/0!</v>
      </c>
      <c r="AB559" s="231" t="e">
        <f t="shared" ref="AB559:AB562" si="256">Z559-AA559</f>
        <v>#DIV/0!</v>
      </c>
    </row>
    <row r="560" spans="1:28" x14ac:dyDescent="0.3">
      <c r="A560" s="223">
        <v>3</v>
      </c>
      <c r="B560" s="192" t="e">
        <f>$C$55-H556</f>
        <v>#DIV/0!</v>
      </c>
      <c r="C560" s="192" t="e">
        <f>$D$55-I556</f>
        <v>#DIV/0!</v>
      </c>
      <c r="D560" s="192" t="e">
        <f>$E$55-J556</f>
        <v>#DIV/0!</v>
      </c>
      <c r="E560" s="192" t="e">
        <f t="shared" si="249"/>
        <v>#DIV/0!</v>
      </c>
      <c r="F560" s="192" t="e">
        <f t="shared" si="249"/>
        <v>#DIV/0!</v>
      </c>
      <c r="G560" s="192" t="e">
        <f t="shared" si="249"/>
        <v>#DIV/0!</v>
      </c>
      <c r="H560" s="192" t="e">
        <f t="shared" si="250"/>
        <v>#DIV/0!</v>
      </c>
      <c r="I560" s="252" t="e">
        <f t="shared" si="251"/>
        <v>#DIV/0!</v>
      </c>
      <c r="J560" s="192" t="e">
        <f t="shared" ref="J560:J562" si="257">J559</f>
        <v>#DIV/0!</v>
      </c>
      <c r="K560" s="231" t="e">
        <f t="shared" si="252"/>
        <v>#DIV/0!</v>
      </c>
      <c r="R560" s="223">
        <v>3</v>
      </c>
      <c r="S560" s="192" t="e">
        <f>$T$55-Y556</f>
        <v>#DIV/0!</v>
      </c>
      <c r="T560" s="192" t="e">
        <f>$U$55-Z556</f>
        <v>#DIV/0!</v>
      </c>
      <c r="U560" s="192" t="e">
        <f>$V$55-AA556</f>
        <v>#DIV/0!</v>
      </c>
      <c r="V560" s="192" t="e">
        <f t="shared" si="253"/>
        <v>#DIV/0!</v>
      </c>
      <c r="W560" s="192" t="e">
        <f t="shared" si="253"/>
        <v>#DIV/0!</v>
      </c>
      <c r="X560" s="192" t="e">
        <f t="shared" si="253"/>
        <v>#DIV/0!</v>
      </c>
      <c r="Y560" s="192" t="e">
        <f t="shared" si="254"/>
        <v>#DIV/0!</v>
      </c>
      <c r="Z560" s="252" t="e">
        <f t="shared" si="255"/>
        <v>#DIV/0!</v>
      </c>
      <c r="AA560" s="192" t="e">
        <f t="shared" ref="AA560:AA562" si="258">AA559</f>
        <v>#DIV/0!</v>
      </c>
      <c r="AB560" s="231" t="e">
        <f t="shared" si="256"/>
        <v>#DIV/0!</v>
      </c>
    </row>
    <row r="561" spans="1:28" x14ac:dyDescent="0.3">
      <c r="A561" s="223">
        <v>4</v>
      </c>
      <c r="B561" s="192" t="e">
        <f>$C$56-H556</f>
        <v>#DIV/0!</v>
      </c>
      <c r="C561" s="192" t="e">
        <f>$D$56-I556</f>
        <v>#DIV/0!</v>
      </c>
      <c r="D561" s="192" t="e">
        <f>$E$56-J556</f>
        <v>#DIV/0!</v>
      </c>
      <c r="E561" s="192" t="e">
        <f t="shared" si="249"/>
        <v>#DIV/0!</v>
      </c>
      <c r="F561" s="192" t="e">
        <f t="shared" si="249"/>
        <v>#DIV/0!</v>
      </c>
      <c r="G561" s="192" t="e">
        <f t="shared" si="249"/>
        <v>#DIV/0!</v>
      </c>
      <c r="H561" s="192" t="e">
        <f t="shared" si="250"/>
        <v>#DIV/0!</v>
      </c>
      <c r="I561" s="192" t="e">
        <f t="shared" si="251"/>
        <v>#DIV/0!</v>
      </c>
      <c r="J561" s="192" t="e">
        <f t="shared" si="257"/>
        <v>#DIV/0!</v>
      </c>
      <c r="K561" s="231" t="e">
        <f t="shared" si="252"/>
        <v>#DIV/0!</v>
      </c>
      <c r="R561" s="223">
        <v>4</v>
      </c>
      <c r="S561" s="192" t="e">
        <f>$T$56-Y556</f>
        <v>#DIV/0!</v>
      </c>
      <c r="T561" s="192" t="e">
        <f>$U$56-Z556</f>
        <v>#DIV/0!</v>
      </c>
      <c r="U561" s="192" t="e">
        <f>$V$56-AA556</f>
        <v>#DIV/0!</v>
      </c>
      <c r="V561" s="192" t="e">
        <f t="shared" si="253"/>
        <v>#DIV/0!</v>
      </c>
      <c r="W561" s="192" t="e">
        <f t="shared" si="253"/>
        <v>#DIV/0!</v>
      </c>
      <c r="X561" s="192" t="e">
        <f t="shared" si="253"/>
        <v>#DIV/0!</v>
      </c>
      <c r="Y561" s="192" t="e">
        <f t="shared" si="254"/>
        <v>#DIV/0!</v>
      </c>
      <c r="Z561" s="192" t="e">
        <f t="shared" si="255"/>
        <v>#DIV/0!</v>
      </c>
      <c r="AA561" s="192" t="e">
        <f t="shared" si="258"/>
        <v>#DIV/0!</v>
      </c>
      <c r="AB561" s="231" t="e">
        <f t="shared" si="256"/>
        <v>#DIV/0!</v>
      </c>
    </row>
    <row r="562" spans="1:28" x14ac:dyDescent="0.3">
      <c r="A562" s="227">
        <v>5</v>
      </c>
      <c r="B562" s="216" t="e">
        <f>$C$57-H556</f>
        <v>#DIV/0!</v>
      </c>
      <c r="C562" s="216" t="e">
        <f>$D$57-I556</f>
        <v>#DIV/0!</v>
      </c>
      <c r="D562" s="216" t="e">
        <f>$E$57-J556</f>
        <v>#DIV/0!</v>
      </c>
      <c r="E562" s="216" t="e">
        <f t="shared" si="249"/>
        <v>#DIV/0!</v>
      </c>
      <c r="F562" s="216" t="e">
        <f t="shared" si="249"/>
        <v>#DIV/0!</v>
      </c>
      <c r="G562" s="216" t="e">
        <f t="shared" si="249"/>
        <v>#DIV/0!</v>
      </c>
      <c r="H562" s="216" t="e">
        <f t="shared" si="250"/>
        <v>#DIV/0!</v>
      </c>
      <c r="I562" s="256" t="e">
        <f t="shared" si="251"/>
        <v>#DIV/0!</v>
      </c>
      <c r="J562" s="216" t="e">
        <f t="shared" si="257"/>
        <v>#DIV/0!</v>
      </c>
      <c r="K562" s="253" t="e">
        <f t="shared" si="252"/>
        <v>#DIV/0!</v>
      </c>
      <c r="R562" s="227">
        <v>5</v>
      </c>
      <c r="S562" s="216" t="e">
        <f>$T$57-Y556</f>
        <v>#DIV/0!</v>
      </c>
      <c r="T562" s="216" t="e">
        <f>$U$57-Z556</f>
        <v>#DIV/0!</v>
      </c>
      <c r="U562" s="216" t="e">
        <f>$V$57-AA556</f>
        <v>#DIV/0!</v>
      </c>
      <c r="V562" s="216" t="e">
        <f t="shared" si="253"/>
        <v>#DIV/0!</v>
      </c>
      <c r="W562" s="216" t="e">
        <f t="shared" si="253"/>
        <v>#DIV/0!</v>
      </c>
      <c r="X562" s="216" t="e">
        <f t="shared" si="253"/>
        <v>#DIV/0!</v>
      </c>
      <c r="Y562" s="216" t="e">
        <f t="shared" si="254"/>
        <v>#DIV/0!</v>
      </c>
      <c r="Z562" s="256" t="e">
        <f t="shared" si="255"/>
        <v>#DIV/0!</v>
      </c>
      <c r="AA562" s="216" t="e">
        <f t="shared" si="258"/>
        <v>#DIV/0!</v>
      </c>
      <c r="AB562" s="253" t="e">
        <f t="shared" si="256"/>
        <v>#DIV/0!</v>
      </c>
    </row>
    <row r="563" spans="1:28" x14ac:dyDescent="0.3">
      <c r="A563" s="233" t="s">
        <v>696</v>
      </c>
      <c r="B563" s="234"/>
      <c r="C563" s="234"/>
      <c r="D563" s="234"/>
      <c r="E563" s="186"/>
      <c r="F563" s="186"/>
      <c r="G563" s="235" t="s">
        <v>718</v>
      </c>
      <c r="H563" s="236"/>
      <c r="I563" s="236"/>
      <c r="J563" s="236"/>
      <c r="K563" s="237"/>
      <c r="R563" s="233" t="s">
        <v>696</v>
      </c>
      <c r="S563" s="234"/>
      <c r="T563" s="234"/>
      <c r="U563" s="234"/>
      <c r="V563" s="186"/>
      <c r="W563" s="186"/>
      <c r="X563" s="235" t="s">
        <v>718</v>
      </c>
      <c r="Y563" s="236"/>
      <c r="Z563" s="236"/>
      <c r="AA563" s="236"/>
      <c r="AB563" s="237"/>
    </row>
    <row r="564" spans="1:28" x14ac:dyDescent="0.3">
      <c r="A564" s="238"/>
      <c r="B564" s="239"/>
      <c r="C564" s="239"/>
      <c r="D564" s="239"/>
      <c r="G564" s="240" t="s">
        <v>673</v>
      </c>
      <c r="H564" s="240"/>
      <c r="I564" s="240"/>
      <c r="J564" s="240"/>
      <c r="K564" s="241"/>
      <c r="R564" s="238"/>
      <c r="S564" s="239"/>
      <c r="T564" s="239"/>
      <c r="U564" s="239"/>
      <c r="X564" s="240" t="s">
        <v>673</v>
      </c>
      <c r="Y564" s="240"/>
      <c r="Z564" s="240"/>
      <c r="AA564" s="240"/>
      <c r="AB564" s="241"/>
    </row>
    <row r="565" spans="1:28" x14ac:dyDescent="0.3">
      <c r="A565" s="242"/>
      <c r="B565" s="243" t="s">
        <v>513</v>
      </c>
      <c r="C565" s="243" t="s">
        <v>514</v>
      </c>
      <c r="D565" s="243" t="s">
        <v>515</v>
      </c>
      <c r="G565" s="240"/>
      <c r="H565" s="240" t="s">
        <v>674</v>
      </c>
      <c r="I565" s="240" t="s">
        <v>675</v>
      </c>
      <c r="J565" s="240" t="s">
        <v>676</v>
      </c>
      <c r="K565" s="241" t="s">
        <v>677</v>
      </c>
      <c r="R565" s="242"/>
      <c r="S565" s="243" t="s">
        <v>513</v>
      </c>
      <c r="T565" s="243" t="s">
        <v>514</v>
      </c>
      <c r="U565" s="243" t="s">
        <v>515</v>
      </c>
      <c r="X565" s="240"/>
      <c r="Y565" s="240" t="s">
        <v>674</v>
      </c>
      <c r="Z565" s="240" t="s">
        <v>675</v>
      </c>
      <c r="AA565" s="240" t="s">
        <v>676</v>
      </c>
      <c r="AB565" s="241" t="s">
        <v>677</v>
      </c>
    </row>
    <row r="566" spans="1:28" x14ac:dyDescent="0.3">
      <c r="A566" s="244" t="str">
        <f>A536</f>
        <v>Point 2</v>
      </c>
      <c r="B566" s="245">
        <f>B536</f>
        <v>0</v>
      </c>
      <c r="C566" s="245">
        <f t="shared" ref="C566:D566" si="259">C536</f>
        <v>0</v>
      </c>
      <c r="D566" s="245">
        <f t="shared" si="259"/>
        <v>0</v>
      </c>
      <c r="G566" s="240" t="s">
        <v>679</v>
      </c>
      <c r="H566" s="240">
        <f t="shared" ref="H566:J567" si="260">+B567-B566</f>
        <v>0</v>
      </c>
      <c r="I566" s="240">
        <f t="shared" si="260"/>
        <v>0</v>
      </c>
      <c r="J566" s="240">
        <f t="shared" si="260"/>
        <v>0</v>
      </c>
      <c r="K566" s="241">
        <f>+(H566^2+I566^2+J566^2)^0.5</f>
        <v>0</v>
      </c>
      <c r="R566" s="244" t="str">
        <f>R536</f>
        <v>Point 2</v>
      </c>
      <c r="S566" s="245">
        <f>S536</f>
        <v>0</v>
      </c>
      <c r="T566" s="245">
        <f t="shared" ref="T566:U566" si="261">T536</f>
        <v>0</v>
      </c>
      <c r="U566" s="245">
        <f t="shared" si="261"/>
        <v>0</v>
      </c>
      <c r="X566" s="240" t="s">
        <v>679</v>
      </c>
      <c r="Y566" s="240">
        <f t="shared" ref="Y566:AA567" si="262">+S567-S566</f>
        <v>0</v>
      </c>
      <c r="Z566" s="240">
        <f t="shared" si="262"/>
        <v>0</v>
      </c>
      <c r="AA566" s="240">
        <f t="shared" si="262"/>
        <v>0</v>
      </c>
      <c r="AB566" s="241">
        <f>+(Y566^2+Z566^2+AA566^2)^0.5</f>
        <v>0</v>
      </c>
    </row>
    <row r="567" spans="1:28" x14ac:dyDescent="0.3">
      <c r="A567" s="244" t="str">
        <f>A538</f>
        <v>Point 5</v>
      </c>
      <c r="B567" s="245">
        <f>B538</f>
        <v>0</v>
      </c>
      <c r="C567" s="245">
        <f t="shared" ref="C567:D567" si="263">C538</f>
        <v>0</v>
      </c>
      <c r="D567" s="245">
        <f t="shared" si="263"/>
        <v>0</v>
      </c>
      <c r="G567" s="240" t="s">
        <v>681</v>
      </c>
      <c r="H567" s="240">
        <f t="shared" si="260"/>
        <v>0</v>
      </c>
      <c r="I567" s="240">
        <f t="shared" si="260"/>
        <v>0</v>
      </c>
      <c r="J567" s="240">
        <f t="shared" si="260"/>
        <v>0</v>
      </c>
      <c r="K567" s="241">
        <f>+(H567^2+I567^2+J567^2)^0.5</f>
        <v>0</v>
      </c>
      <c r="R567" s="244" t="str">
        <f>R538</f>
        <v>Point 5</v>
      </c>
      <c r="S567" s="245">
        <f>S538</f>
        <v>0</v>
      </c>
      <c r="T567" s="245">
        <f t="shared" ref="T567:U567" si="264">T538</f>
        <v>0</v>
      </c>
      <c r="U567" s="245">
        <f t="shared" si="264"/>
        <v>0</v>
      </c>
      <c r="X567" s="240" t="s">
        <v>681</v>
      </c>
      <c r="Y567" s="240">
        <f t="shared" si="262"/>
        <v>0</v>
      </c>
      <c r="Z567" s="240">
        <f t="shared" si="262"/>
        <v>0</v>
      </c>
      <c r="AA567" s="240">
        <f t="shared" si="262"/>
        <v>0</v>
      </c>
      <c r="AB567" s="241">
        <f>+(Y567^2+Z567^2+AA567^2)^0.5</f>
        <v>0</v>
      </c>
    </row>
    <row r="568" spans="1:28" x14ac:dyDescent="0.3">
      <c r="A568" s="244" t="str">
        <f>A537</f>
        <v>Point 3</v>
      </c>
      <c r="B568" s="245">
        <f>B537</f>
        <v>0</v>
      </c>
      <c r="C568" s="245">
        <f t="shared" ref="C568:D568" si="265">C537</f>
        <v>0</v>
      </c>
      <c r="D568" s="245">
        <f t="shared" si="265"/>
        <v>0</v>
      </c>
      <c r="G568" s="240" t="s">
        <v>683</v>
      </c>
      <c r="H568" s="240">
        <f>+B568-B566</f>
        <v>0</v>
      </c>
      <c r="I568" s="240">
        <f>+C568-C566</f>
        <v>0</v>
      </c>
      <c r="J568" s="240">
        <f>+D568-D566</f>
        <v>0</v>
      </c>
      <c r="K568" s="241">
        <f>+(H568^2+I568^2+J568^2)^0.5</f>
        <v>0</v>
      </c>
      <c r="R568" s="244" t="str">
        <f>R537</f>
        <v>Point 3</v>
      </c>
      <c r="S568" s="245">
        <f>S537</f>
        <v>0</v>
      </c>
      <c r="T568" s="245">
        <f t="shared" ref="T568:U568" si="266">T537</f>
        <v>0</v>
      </c>
      <c r="U568" s="245">
        <f t="shared" si="266"/>
        <v>0</v>
      </c>
      <c r="X568" s="240" t="s">
        <v>683</v>
      </c>
      <c r="Y568" s="240">
        <f>+S568-S566</f>
        <v>0</v>
      </c>
      <c r="Z568" s="240">
        <f>+T568-T566</f>
        <v>0</v>
      </c>
      <c r="AA568" s="240">
        <f>+U568-U566</f>
        <v>0</v>
      </c>
      <c r="AB568" s="241">
        <f>+(Y568^2+Z568^2+AA568^2)^0.5</f>
        <v>0</v>
      </c>
    </row>
    <row r="569" spans="1:28" x14ac:dyDescent="0.3">
      <c r="A569" s="223"/>
      <c r="G569" s="239" t="s">
        <v>684</v>
      </c>
      <c r="H569" s="240"/>
      <c r="I569" s="240"/>
      <c r="J569" s="240"/>
      <c r="K569" s="241"/>
      <c r="R569" s="223"/>
      <c r="X569" s="239" t="s">
        <v>684</v>
      </c>
      <c r="Y569" s="240"/>
      <c r="Z569" s="240"/>
      <c r="AA569" s="240"/>
      <c r="AB569" s="241"/>
    </row>
    <row r="570" spans="1:28" x14ac:dyDescent="0.3">
      <c r="A570" s="242"/>
      <c r="B570" s="243"/>
      <c r="C570" s="243"/>
      <c r="D570" s="243"/>
      <c r="G570" s="239"/>
      <c r="H570" s="243" t="s">
        <v>685</v>
      </c>
      <c r="I570" s="243" t="s">
        <v>686</v>
      </c>
      <c r="J570" s="243" t="s">
        <v>687</v>
      </c>
      <c r="K570" s="241"/>
      <c r="R570" s="242"/>
      <c r="S570" s="243"/>
      <c r="T570" s="243"/>
      <c r="U570" s="243"/>
      <c r="X570" s="239"/>
      <c r="Y570" s="243" t="s">
        <v>685</v>
      </c>
      <c r="Z570" s="243" t="s">
        <v>686</v>
      </c>
      <c r="AA570" s="243" t="s">
        <v>687</v>
      </c>
      <c r="AB570" s="241"/>
    </row>
    <row r="571" spans="1:28" x14ac:dyDescent="0.3">
      <c r="A571" s="244"/>
      <c r="B571" s="247"/>
      <c r="C571" s="247"/>
      <c r="D571" s="247"/>
      <c r="G571" s="239" t="s">
        <v>679</v>
      </c>
      <c r="H571" s="240" t="e">
        <f>+H566/K566</f>
        <v>#DIV/0!</v>
      </c>
      <c r="I571" s="240" t="e">
        <f>+I566/K566</f>
        <v>#DIV/0!</v>
      </c>
      <c r="J571" s="240" t="e">
        <f>+J566/K566</f>
        <v>#DIV/0!</v>
      </c>
      <c r="K571" s="241"/>
      <c r="R571" s="244"/>
      <c r="S571" s="247"/>
      <c r="T571" s="247"/>
      <c r="U571" s="247"/>
      <c r="X571" s="239" t="s">
        <v>679</v>
      </c>
      <c r="Y571" s="240" t="e">
        <f>+Y566/AB566</f>
        <v>#DIV/0!</v>
      </c>
      <c r="Z571" s="240" t="e">
        <f>+Z566/AB566</f>
        <v>#DIV/0!</v>
      </c>
      <c r="AA571" s="240" t="e">
        <f>+AA566/AB566</f>
        <v>#DIV/0!</v>
      </c>
      <c r="AB571" s="241"/>
    </row>
    <row r="572" spans="1:28" x14ac:dyDescent="0.3">
      <c r="A572" s="244"/>
      <c r="B572" s="247"/>
      <c r="C572" s="247"/>
      <c r="D572" s="247"/>
      <c r="G572" s="240" t="s">
        <v>683</v>
      </c>
      <c r="H572" s="240" t="e">
        <f>+H568/K568</f>
        <v>#DIV/0!</v>
      </c>
      <c r="I572" s="240" t="e">
        <f>+I568/K568</f>
        <v>#DIV/0!</v>
      </c>
      <c r="J572" s="240" t="e">
        <f>+J568/K568</f>
        <v>#DIV/0!</v>
      </c>
      <c r="K572" s="241"/>
      <c r="R572" s="244"/>
      <c r="S572" s="247"/>
      <c r="T572" s="247"/>
      <c r="U572" s="247"/>
      <c r="X572" s="240" t="s">
        <v>683</v>
      </c>
      <c r="Y572" s="240" t="e">
        <f>+Y568/AB568</f>
        <v>#DIV/0!</v>
      </c>
      <c r="Z572" s="240" t="e">
        <f>+Z568/AB568</f>
        <v>#DIV/0!</v>
      </c>
      <c r="AA572" s="240" t="e">
        <f>+AA568/AB568</f>
        <v>#DIV/0!</v>
      </c>
      <c r="AB572" s="241"/>
    </row>
    <row r="573" spans="1:28" x14ac:dyDescent="0.3">
      <c r="A573" s="246"/>
      <c r="B573" s="247"/>
      <c r="C573" s="247"/>
      <c r="D573" s="247"/>
      <c r="G573" s="240"/>
      <c r="H573" s="240"/>
      <c r="I573" s="240"/>
      <c r="J573" s="240"/>
      <c r="K573" s="241"/>
      <c r="R573" s="246"/>
      <c r="S573" s="247"/>
      <c r="T573" s="247"/>
      <c r="U573" s="247"/>
      <c r="X573" s="240"/>
      <c r="Y573" s="240"/>
      <c r="Z573" s="240"/>
      <c r="AA573" s="240"/>
      <c r="AB573" s="241"/>
    </row>
    <row r="574" spans="1:28" x14ac:dyDescent="0.3">
      <c r="A574" s="223"/>
      <c r="G574" s="240" t="s">
        <v>688</v>
      </c>
      <c r="H574" s="240" t="e">
        <f>+(K566^2+K568^2-K567^2)/(2*K566*K568)</f>
        <v>#DIV/0!</v>
      </c>
      <c r="I574" s="240"/>
      <c r="J574" s="240"/>
      <c r="K574" s="241"/>
      <c r="R574" s="223"/>
      <c r="X574" s="240" t="s">
        <v>688</v>
      </c>
      <c r="Y574" s="240" t="e">
        <f>+(AB566^2+AB568^2-AB567^2)/(2*AB566*AB568)</f>
        <v>#DIV/0!</v>
      </c>
      <c r="Z574" s="240"/>
      <c r="AA574" s="240"/>
      <c r="AB574" s="241"/>
    </row>
    <row r="575" spans="1:28" x14ac:dyDescent="0.3">
      <c r="A575" s="223"/>
      <c r="G575" s="240" t="s">
        <v>689</v>
      </c>
      <c r="H575" s="240" t="e">
        <f>+H574*K568</f>
        <v>#DIV/0!</v>
      </c>
      <c r="I575" s="240"/>
      <c r="J575" s="240"/>
      <c r="K575" s="241"/>
      <c r="R575" s="223"/>
      <c r="X575" s="240" t="s">
        <v>689</v>
      </c>
      <c r="Y575" s="240" t="e">
        <f>+Y574*AB568</f>
        <v>#DIV/0!</v>
      </c>
      <c r="Z575" s="240"/>
      <c r="AA575" s="240"/>
      <c r="AB575" s="241"/>
    </row>
    <row r="576" spans="1:28" x14ac:dyDescent="0.3">
      <c r="A576" s="223"/>
      <c r="G576" s="240" t="s">
        <v>690</v>
      </c>
      <c r="H576" s="240" t="e">
        <f>+(K568^2-H575^2)^0.5</f>
        <v>#DIV/0!</v>
      </c>
      <c r="I576" s="240" t="e">
        <f>+K568*H582</f>
        <v>#DIV/0!</v>
      </c>
      <c r="J576" s="240"/>
      <c r="K576" s="241"/>
      <c r="R576" s="223"/>
      <c r="X576" s="240" t="s">
        <v>690</v>
      </c>
      <c r="Y576" s="240" t="e">
        <f>+(AB568^2-Y575^2)^0.5</f>
        <v>#DIV/0!</v>
      </c>
      <c r="Z576" s="240" t="e">
        <f>+AB568*Y582</f>
        <v>#DIV/0!</v>
      </c>
      <c r="AA576" s="240"/>
      <c r="AB576" s="241"/>
    </row>
    <row r="577" spans="1:28" x14ac:dyDescent="0.3">
      <c r="A577" s="223"/>
      <c r="G577" s="240" t="s">
        <v>691</v>
      </c>
      <c r="H577" s="240" t="e">
        <f>+B566+H575*H571</f>
        <v>#DIV/0!</v>
      </c>
      <c r="I577" s="240" t="e">
        <f>+C566+H575*I571</f>
        <v>#DIV/0!</v>
      </c>
      <c r="J577" s="240" t="e">
        <f>+D566+H575*J571</f>
        <v>#DIV/0!</v>
      </c>
      <c r="K577" s="241"/>
      <c r="R577" s="223"/>
      <c r="X577" s="240" t="s">
        <v>691</v>
      </c>
      <c r="Y577" s="240" t="e">
        <f>+S566+Y575*Y571</f>
        <v>#DIV/0!</v>
      </c>
      <c r="Z577" s="240" t="e">
        <f>+T566+Y575*Z571</f>
        <v>#DIV/0!</v>
      </c>
      <c r="AA577" s="240" t="e">
        <f>+U566+Y575*AA571</f>
        <v>#DIV/0!</v>
      </c>
      <c r="AB577" s="241"/>
    </row>
    <row r="578" spans="1:28" x14ac:dyDescent="0.3">
      <c r="A578" s="223"/>
      <c r="G578" s="239" t="s">
        <v>684</v>
      </c>
      <c r="H578" s="240"/>
      <c r="I578" s="240"/>
      <c r="J578" s="240"/>
      <c r="K578" s="241"/>
      <c r="R578" s="223"/>
      <c r="X578" s="239" t="s">
        <v>684</v>
      </c>
      <c r="Y578" s="240"/>
      <c r="Z578" s="240"/>
      <c r="AA578" s="240"/>
      <c r="AB578" s="241"/>
    </row>
    <row r="579" spans="1:28" x14ac:dyDescent="0.3">
      <c r="A579" s="223"/>
      <c r="G579" s="248"/>
      <c r="H579" s="243" t="s">
        <v>685</v>
      </c>
      <c r="I579" s="243" t="s">
        <v>686</v>
      </c>
      <c r="J579" s="243" t="s">
        <v>687</v>
      </c>
      <c r="K579" s="241"/>
      <c r="R579" s="223"/>
      <c r="X579" s="248"/>
      <c r="Y579" s="243" t="s">
        <v>685</v>
      </c>
      <c r="Z579" s="243" t="s">
        <v>686</v>
      </c>
      <c r="AA579" s="243" t="s">
        <v>687</v>
      </c>
      <c r="AB579" s="241"/>
    </row>
    <row r="580" spans="1:28" x14ac:dyDescent="0.3">
      <c r="A580" s="223"/>
      <c r="G580" s="240" t="s">
        <v>690</v>
      </c>
      <c r="H580" s="240" t="e">
        <f>+(B568-H577)/H576</f>
        <v>#DIV/0!</v>
      </c>
      <c r="I580" s="240" t="e">
        <f>+(C568-I577)/H576</f>
        <v>#DIV/0!</v>
      </c>
      <c r="J580" s="240" t="e">
        <f>+(D568-J577)/H576</f>
        <v>#DIV/0!</v>
      </c>
      <c r="K580" s="241"/>
      <c r="R580" s="223"/>
      <c r="X580" s="240" t="s">
        <v>690</v>
      </c>
      <c r="Y580" s="240" t="e">
        <f>+(S568-Y577)/Y576</f>
        <v>#DIV/0!</v>
      </c>
      <c r="Z580" s="240" t="e">
        <f>+(T568-Z577)/Y576</f>
        <v>#DIV/0!</v>
      </c>
      <c r="AA580" s="240" t="e">
        <f>+(U568-AA577)/Y576</f>
        <v>#DIV/0!</v>
      </c>
      <c r="AB580" s="241"/>
    </row>
    <row r="581" spans="1:28" x14ac:dyDescent="0.3">
      <c r="A581" s="223"/>
      <c r="G581" s="240"/>
      <c r="H581" s="240"/>
      <c r="I581" s="240"/>
      <c r="J581" s="240"/>
      <c r="K581" s="241"/>
      <c r="R581" s="223"/>
      <c r="X581" s="240"/>
      <c r="Y581" s="240"/>
      <c r="Z581" s="240"/>
      <c r="AA581" s="240"/>
      <c r="AB581" s="241"/>
    </row>
    <row r="582" spans="1:28" x14ac:dyDescent="0.3">
      <c r="A582" s="223"/>
      <c r="G582" s="240" t="s">
        <v>692</v>
      </c>
      <c r="H582" s="240" t="e">
        <f>+(1-H574^2)^0.5</f>
        <v>#DIV/0!</v>
      </c>
      <c r="I582" s="240"/>
      <c r="J582" s="240"/>
      <c r="K582" s="241"/>
      <c r="R582" s="223"/>
      <c r="X582" s="240" t="s">
        <v>692</v>
      </c>
      <c r="Y582" s="240" t="e">
        <f>+(1-Y574^2)^0.5</f>
        <v>#DIV/0!</v>
      </c>
      <c r="Z582" s="240"/>
      <c r="AA582" s="240"/>
      <c r="AB582" s="241"/>
    </row>
    <row r="583" spans="1:28" x14ac:dyDescent="0.3">
      <c r="A583" s="223"/>
      <c r="F583" s="166" t="s">
        <v>643</v>
      </c>
      <c r="G583" s="240" t="s">
        <v>693</v>
      </c>
      <c r="H583" s="249" t="e">
        <f>+K567/(2*H582)</f>
        <v>#DIV/0!</v>
      </c>
      <c r="I583" s="240"/>
      <c r="J583" s="240"/>
      <c r="K583" s="241"/>
      <c r="R583" s="223"/>
      <c r="W583" s="166" t="s">
        <v>643</v>
      </c>
      <c r="X583" s="240" t="s">
        <v>693</v>
      </c>
      <c r="Y583" s="249" t="e">
        <f>+AB567/(2*Y582)</f>
        <v>#DIV/0!</v>
      </c>
      <c r="Z583" s="240"/>
      <c r="AA583" s="240"/>
      <c r="AB583" s="241"/>
    </row>
    <row r="584" spans="1:28" x14ac:dyDescent="0.3">
      <c r="A584" s="223"/>
      <c r="F584" s="250" t="e">
        <f>IF((ABS(K589)+ABS(K590)+ABS(K592))&gt;0.000000001,TRUE,FALSE)</f>
        <v>#DIV/0!</v>
      </c>
      <c r="G584" s="240"/>
      <c r="H584" s="240"/>
      <c r="I584" s="240"/>
      <c r="J584" s="240"/>
      <c r="K584" s="241"/>
      <c r="R584" s="223"/>
      <c r="W584" s="250" t="e">
        <f>IF((ABS(AB589)+ABS(AB590)+ABS(AB592))&gt;0.000000001,TRUE,FALSE)</f>
        <v>#DIV/0!</v>
      </c>
      <c r="X584" s="240"/>
      <c r="Y584" s="240"/>
      <c r="Z584" s="240"/>
      <c r="AA584" s="240"/>
      <c r="AB584" s="241"/>
    </row>
    <row r="585" spans="1:28" x14ac:dyDescent="0.3">
      <c r="A585" s="223"/>
      <c r="F585" s="166" t="s">
        <v>637</v>
      </c>
      <c r="G585" s="240" t="s">
        <v>694</v>
      </c>
      <c r="H585" s="240">
        <f>+K566/2</f>
        <v>0</v>
      </c>
      <c r="I585" s="240" t="e">
        <f>+(H583^2-H585^2)^0.5</f>
        <v>#DIV/0!</v>
      </c>
      <c r="J585" s="240">
        <v>0</v>
      </c>
      <c r="K585" s="241"/>
      <c r="R585" s="223"/>
      <c r="W585" s="166" t="s">
        <v>637</v>
      </c>
      <c r="X585" s="240" t="s">
        <v>694</v>
      </c>
      <c r="Y585" s="240">
        <f>+AB566/2</f>
        <v>0</v>
      </c>
      <c r="Z585" s="240" t="e">
        <f>+(Y583^2-Y585^2)^0.5</f>
        <v>#DIV/0!</v>
      </c>
      <c r="AA585" s="240">
        <v>0</v>
      </c>
      <c r="AB585" s="241"/>
    </row>
    <row r="586" spans="1:28" x14ac:dyDescent="0.3">
      <c r="A586" s="223"/>
      <c r="F586" s="166" t="e">
        <f>IF(K587&gt;0.000000001,TRUE,FALSE)</f>
        <v>#DIV/0!</v>
      </c>
      <c r="G586" s="240" t="s">
        <v>695</v>
      </c>
      <c r="H586" s="251" t="e">
        <f>+B566+H585*H571+I585*H580</f>
        <v>#DIV/0!</v>
      </c>
      <c r="I586" s="251" t="e">
        <f>+C566+H585*I571+I585*I580</f>
        <v>#DIV/0!</v>
      </c>
      <c r="J586" s="251" t="e">
        <f>+D566+H585*J571+I585*J580</f>
        <v>#DIV/0!</v>
      </c>
      <c r="K586" s="241"/>
      <c r="R586" s="223"/>
      <c r="W586" s="166" t="e">
        <f>IF(AB587&gt;0.000000001,TRUE,FALSE)</f>
        <v>#DIV/0!</v>
      </c>
      <c r="X586" s="240" t="s">
        <v>695</v>
      </c>
      <c r="Y586" s="251" t="e">
        <f>+S566+Y585*Y571+Z585*Y580</f>
        <v>#DIV/0!</v>
      </c>
      <c r="Z586" s="251" t="e">
        <f>+T566+Y585*Z571+Z585*Z580</f>
        <v>#DIV/0!</v>
      </c>
      <c r="AA586" s="251" t="e">
        <f>+U566+Y585*AA571+Z585*AA580</f>
        <v>#DIV/0!</v>
      </c>
      <c r="AB586" s="241"/>
    </row>
    <row r="587" spans="1:28" ht="16.2" x14ac:dyDescent="0.3">
      <c r="A587" s="223"/>
      <c r="B587" s="166" t="s">
        <v>650</v>
      </c>
      <c r="C587" s="166" t="s">
        <v>651</v>
      </c>
      <c r="D587" s="166" t="s">
        <v>652</v>
      </c>
      <c r="E587" s="166" t="s">
        <v>653</v>
      </c>
      <c r="F587" s="166" t="s">
        <v>654</v>
      </c>
      <c r="G587" s="166" t="s">
        <v>655</v>
      </c>
      <c r="H587" s="166" t="s">
        <v>656</v>
      </c>
      <c r="I587" s="166" t="s">
        <v>657</v>
      </c>
      <c r="J587" s="166" t="s">
        <v>669</v>
      </c>
      <c r="K587" s="231" t="e">
        <f>MAX(K588:K592)</f>
        <v>#DIV/0!</v>
      </c>
      <c r="R587" s="223"/>
      <c r="S587" s="166" t="s">
        <v>650</v>
      </c>
      <c r="T587" s="166" t="s">
        <v>651</v>
      </c>
      <c r="U587" s="166" t="s">
        <v>652</v>
      </c>
      <c r="V587" s="166" t="s">
        <v>653</v>
      </c>
      <c r="W587" s="166" t="s">
        <v>654</v>
      </c>
      <c r="X587" s="166" t="s">
        <v>655</v>
      </c>
      <c r="Y587" s="166" t="s">
        <v>656</v>
      </c>
      <c r="Z587" s="166" t="s">
        <v>657</v>
      </c>
      <c r="AA587" s="166" t="s">
        <v>669</v>
      </c>
      <c r="AB587" s="231" t="e">
        <f>MAX(AB588:AB592)</f>
        <v>#DIV/0!</v>
      </c>
    </row>
    <row r="588" spans="1:28" x14ac:dyDescent="0.3">
      <c r="A588" s="223">
        <v>1</v>
      </c>
      <c r="B588" s="166" t="e">
        <f>$C$53-H586</f>
        <v>#DIV/0!</v>
      </c>
      <c r="C588" s="166" t="e">
        <f>$D$53-I586</f>
        <v>#DIV/0!</v>
      </c>
      <c r="D588" s="166" t="e">
        <f>$E$53-J586</f>
        <v>#DIV/0!</v>
      </c>
      <c r="E588" s="192" t="e">
        <f>POWER(B588,2)</f>
        <v>#DIV/0!</v>
      </c>
      <c r="F588" s="192" t="e">
        <f>POWER(C588,2)</f>
        <v>#DIV/0!</v>
      </c>
      <c r="G588" s="192" t="e">
        <f>POWER(D588,2)</f>
        <v>#DIV/0!</v>
      </c>
      <c r="H588" s="192" t="e">
        <f>E588+F588+G588</f>
        <v>#DIV/0!</v>
      </c>
      <c r="I588" s="192" t="e">
        <f>SQRT(H588)</f>
        <v>#DIV/0!</v>
      </c>
      <c r="J588" s="192" t="e">
        <f>H583</f>
        <v>#DIV/0!</v>
      </c>
      <c r="K588" s="231" t="e">
        <f>I588-J588</f>
        <v>#DIV/0!</v>
      </c>
      <c r="R588" s="223">
        <v>1</v>
      </c>
      <c r="S588" s="192" t="e">
        <f>$T$53-Y586</f>
        <v>#DIV/0!</v>
      </c>
      <c r="T588" s="192" t="e">
        <f>$U$53-Z586</f>
        <v>#DIV/0!</v>
      </c>
      <c r="U588" s="192" t="e">
        <f>$V$53-AA586</f>
        <v>#DIV/0!</v>
      </c>
      <c r="V588" s="192" t="e">
        <f>POWER(S588,2)</f>
        <v>#DIV/0!</v>
      </c>
      <c r="W588" s="192" t="e">
        <f>POWER(T588,2)</f>
        <v>#DIV/0!</v>
      </c>
      <c r="X588" s="192" t="e">
        <f>POWER(U588,2)</f>
        <v>#DIV/0!</v>
      </c>
      <c r="Y588" s="192" t="e">
        <f>V588+W588+X588</f>
        <v>#DIV/0!</v>
      </c>
      <c r="Z588" s="192" t="e">
        <f>SQRT(Y588)</f>
        <v>#DIV/0!</v>
      </c>
      <c r="AA588" s="192" t="e">
        <f>Y583</f>
        <v>#DIV/0!</v>
      </c>
      <c r="AB588" s="231" t="e">
        <f>Z588-AA588</f>
        <v>#DIV/0!</v>
      </c>
    </row>
    <row r="589" spans="1:28" x14ac:dyDescent="0.3">
      <c r="A589" s="223">
        <v>2</v>
      </c>
      <c r="B589" s="192" t="e">
        <f>$C$54-H586</f>
        <v>#DIV/0!</v>
      </c>
      <c r="C589" s="192" t="e">
        <f>$D$54-I586</f>
        <v>#DIV/0!</v>
      </c>
      <c r="D589" s="192" t="e">
        <f>$E$54-J586</f>
        <v>#DIV/0!</v>
      </c>
      <c r="E589" s="192" t="e">
        <f t="shared" ref="E589:G592" si="267">POWER(B589,2)</f>
        <v>#DIV/0!</v>
      </c>
      <c r="F589" s="192" t="e">
        <f t="shared" si="267"/>
        <v>#DIV/0!</v>
      </c>
      <c r="G589" s="192" t="e">
        <f t="shared" si="267"/>
        <v>#DIV/0!</v>
      </c>
      <c r="H589" s="192" t="e">
        <f t="shared" ref="H589:H592" si="268">E589+F589+G589</f>
        <v>#DIV/0!</v>
      </c>
      <c r="I589" s="252" t="e">
        <f t="shared" ref="I589:I592" si="269">SQRT(H589)</f>
        <v>#DIV/0!</v>
      </c>
      <c r="J589" s="192" t="e">
        <f>J588</f>
        <v>#DIV/0!</v>
      </c>
      <c r="K589" s="231" t="e">
        <f t="shared" ref="K589:K592" si="270">I589-J589</f>
        <v>#DIV/0!</v>
      </c>
      <c r="R589" s="223">
        <v>2</v>
      </c>
      <c r="S589" s="192" t="e">
        <f>$T$54-Y586</f>
        <v>#DIV/0!</v>
      </c>
      <c r="T589" s="192" t="e">
        <f>$U$54-Z586</f>
        <v>#DIV/0!</v>
      </c>
      <c r="U589" s="192" t="e">
        <f>$V$54-AA586</f>
        <v>#DIV/0!</v>
      </c>
      <c r="V589" s="192" t="e">
        <f t="shared" ref="V589:X592" si="271">POWER(S589,2)</f>
        <v>#DIV/0!</v>
      </c>
      <c r="W589" s="192" t="e">
        <f t="shared" si="271"/>
        <v>#DIV/0!</v>
      </c>
      <c r="X589" s="192" t="e">
        <f t="shared" si="271"/>
        <v>#DIV/0!</v>
      </c>
      <c r="Y589" s="192" t="e">
        <f t="shared" ref="Y589:Y592" si="272">V589+W589+X589</f>
        <v>#DIV/0!</v>
      </c>
      <c r="Z589" s="252" t="e">
        <f t="shared" ref="Z589:Z592" si="273">SQRT(Y589)</f>
        <v>#DIV/0!</v>
      </c>
      <c r="AA589" s="192" t="e">
        <f>AA588</f>
        <v>#DIV/0!</v>
      </c>
      <c r="AB589" s="231" t="e">
        <f t="shared" ref="AB589:AB592" si="274">Z589-AA589</f>
        <v>#DIV/0!</v>
      </c>
    </row>
    <row r="590" spans="1:28" x14ac:dyDescent="0.3">
      <c r="A590" s="223">
        <v>3</v>
      </c>
      <c r="B590" s="192" t="e">
        <f>$C$55-H586</f>
        <v>#DIV/0!</v>
      </c>
      <c r="C590" s="192" t="e">
        <f>$D$55-I586</f>
        <v>#DIV/0!</v>
      </c>
      <c r="D590" s="192" t="e">
        <f>$E$55-J586</f>
        <v>#DIV/0!</v>
      </c>
      <c r="E590" s="192" t="e">
        <f t="shared" si="267"/>
        <v>#DIV/0!</v>
      </c>
      <c r="F590" s="192" t="e">
        <f t="shared" si="267"/>
        <v>#DIV/0!</v>
      </c>
      <c r="G590" s="192" t="e">
        <f t="shared" si="267"/>
        <v>#DIV/0!</v>
      </c>
      <c r="H590" s="192" t="e">
        <f t="shared" si="268"/>
        <v>#DIV/0!</v>
      </c>
      <c r="I590" s="252" t="e">
        <f t="shared" si="269"/>
        <v>#DIV/0!</v>
      </c>
      <c r="J590" s="192" t="e">
        <f t="shared" ref="J590:J592" si="275">J589</f>
        <v>#DIV/0!</v>
      </c>
      <c r="K590" s="231" t="e">
        <f t="shared" si="270"/>
        <v>#DIV/0!</v>
      </c>
      <c r="R590" s="223">
        <v>3</v>
      </c>
      <c r="S590" s="192" t="e">
        <f>$T$55-Y586</f>
        <v>#DIV/0!</v>
      </c>
      <c r="T590" s="192" t="e">
        <f>$U$55-Z586</f>
        <v>#DIV/0!</v>
      </c>
      <c r="U590" s="192" t="e">
        <f>$V$55-AA586</f>
        <v>#DIV/0!</v>
      </c>
      <c r="V590" s="192" t="e">
        <f t="shared" si="271"/>
        <v>#DIV/0!</v>
      </c>
      <c r="W590" s="192" t="e">
        <f t="shared" si="271"/>
        <v>#DIV/0!</v>
      </c>
      <c r="X590" s="192" t="e">
        <f t="shared" si="271"/>
        <v>#DIV/0!</v>
      </c>
      <c r="Y590" s="192" t="e">
        <f t="shared" si="272"/>
        <v>#DIV/0!</v>
      </c>
      <c r="Z590" s="252" t="e">
        <f t="shared" si="273"/>
        <v>#DIV/0!</v>
      </c>
      <c r="AA590" s="192" t="e">
        <f t="shared" ref="AA590:AA592" si="276">AA589</f>
        <v>#DIV/0!</v>
      </c>
      <c r="AB590" s="231" t="e">
        <f t="shared" si="274"/>
        <v>#DIV/0!</v>
      </c>
    </row>
    <row r="591" spans="1:28" x14ac:dyDescent="0.3">
      <c r="A591" s="223">
        <v>4</v>
      </c>
      <c r="B591" s="192" t="e">
        <f>$C$56-H586</f>
        <v>#DIV/0!</v>
      </c>
      <c r="C591" s="192" t="e">
        <f>$D$56-I586</f>
        <v>#DIV/0!</v>
      </c>
      <c r="D591" s="192" t="e">
        <f>$E$56-J586</f>
        <v>#DIV/0!</v>
      </c>
      <c r="E591" s="192" t="e">
        <f t="shared" si="267"/>
        <v>#DIV/0!</v>
      </c>
      <c r="F591" s="192" t="e">
        <f t="shared" si="267"/>
        <v>#DIV/0!</v>
      </c>
      <c r="G591" s="192" t="e">
        <f t="shared" si="267"/>
        <v>#DIV/0!</v>
      </c>
      <c r="H591" s="192" t="e">
        <f t="shared" si="268"/>
        <v>#DIV/0!</v>
      </c>
      <c r="I591" s="192" t="e">
        <f t="shared" si="269"/>
        <v>#DIV/0!</v>
      </c>
      <c r="J591" s="192" t="e">
        <f t="shared" si="275"/>
        <v>#DIV/0!</v>
      </c>
      <c r="K591" s="231" t="e">
        <f t="shared" si="270"/>
        <v>#DIV/0!</v>
      </c>
      <c r="R591" s="223">
        <v>4</v>
      </c>
      <c r="S591" s="192" t="e">
        <f>$T$56-Y586</f>
        <v>#DIV/0!</v>
      </c>
      <c r="T591" s="192" t="e">
        <f>$U$56-Z586</f>
        <v>#DIV/0!</v>
      </c>
      <c r="U591" s="192" t="e">
        <f>$V$56-AA586</f>
        <v>#DIV/0!</v>
      </c>
      <c r="V591" s="192" t="e">
        <f t="shared" si="271"/>
        <v>#DIV/0!</v>
      </c>
      <c r="W591" s="192" t="e">
        <f t="shared" si="271"/>
        <v>#DIV/0!</v>
      </c>
      <c r="X591" s="192" t="e">
        <f t="shared" si="271"/>
        <v>#DIV/0!</v>
      </c>
      <c r="Y591" s="192" t="e">
        <f t="shared" si="272"/>
        <v>#DIV/0!</v>
      </c>
      <c r="Z591" s="192" t="e">
        <f t="shared" si="273"/>
        <v>#DIV/0!</v>
      </c>
      <c r="AA591" s="192" t="e">
        <f t="shared" si="276"/>
        <v>#DIV/0!</v>
      </c>
      <c r="AB591" s="231" t="e">
        <f t="shared" si="274"/>
        <v>#DIV/0!</v>
      </c>
    </row>
    <row r="592" spans="1:28" x14ac:dyDescent="0.3">
      <c r="A592" s="227">
        <v>5</v>
      </c>
      <c r="B592" s="216" t="e">
        <f>$C$57-H586</f>
        <v>#DIV/0!</v>
      </c>
      <c r="C592" s="216" t="e">
        <f>$D$57-I586</f>
        <v>#DIV/0!</v>
      </c>
      <c r="D592" s="216" t="e">
        <f>$E$57-J586</f>
        <v>#DIV/0!</v>
      </c>
      <c r="E592" s="216" t="e">
        <f t="shared" si="267"/>
        <v>#DIV/0!</v>
      </c>
      <c r="F592" s="216" t="e">
        <f t="shared" si="267"/>
        <v>#DIV/0!</v>
      </c>
      <c r="G592" s="216" t="e">
        <f t="shared" si="267"/>
        <v>#DIV/0!</v>
      </c>
      <c r="H592" s="216" t="e">
        <f t="shared" si="268"/>
        <v>#DIV/0!</v>
      </c>
      <c r="I592" s="256" t="e">
        <f t="shared" si="269"/>
        <v>#DIV/0!</v>
      </c>
      <c r="J592" s="216" t="e">
        <f t="shared" si="275"/>
        <v>#DIV/0!</v>
      </c>
      <c r="K592" s="253" t="e">
        <f t="shared" si="270"/>
        <v>#DIV/0!</v>
      </c>
      <c r="R592" s="227">
        <v>5</v>
      </c>
      <c r="S592" s="216" t="e">
        <f>$T$57-Y586</f>
        <v>#DIV/0!</v>
      </c>
      <c r="T592" s="216" t="e">
        <f>$U$57-Z586</f>
        <v>#DIV/0!</v>
      </c>
      <c r="U592" s="216" t="e">
        <f>$V$57-AA586</f>
        <v>#DIV/0!</v>
      </c>
      <c r="V592" s="216" t="e">
        <f t="shared" si="271"/>
        <v>#DIV/0!</v>
      </c>
      <c r="W592" s="216" t="e">
        <f t="shared" si="271"/>
        <v>#DIV/0!</v>
      </c>
      <c r="X592" s="216" t="e">
        <f t="shared" si="271"/>
        <v>#DIV/0!</v>
      </c>
      <c r="Y592" s="216" t="e">
        <f t="shared" si="272"/>
        <v>#DIV/0!</v>
      </c>
      <c r="Z592" s="256" t="e">
        <f t="shared" si="273"/>
        <v>#DIV/0!</v>
      </c>
      <c r="AA592" s="216" t="e">
        <f t="shared" si="276"/>
        <v>#DIV/0!</v>
      </c>
      <c r="AB592" s="253" t="e">
        <f t="shared" si="274"/>
        <v>#DIV/0!</v>
      </c>
    </row>
    <row r="593" spans="1:28" x14ac:dyDescent="0.3">
      <c r="A593" s="254" t="s">
        <v>698</v>
      </c>
      <c r="B593" s="186"/>
      <c r="C593" s="186"/>
      <c r="D593" s="186" t="s">
        <v>646</v>
      </c>
      <c r="E593" s="186" t="s">
        <v>647</v>
      </c>
      <c r="F593" s="186" t="s">
        <v>648</v>
      </c>
      <c r="G593" s="186" t="s">
        <v>649</v>
      </c>
      <c r="H593" s="186" t="s">
        <v>611</v>
      </c>
      <c r="I593" s="186" t="s">
        <v>637</v>
      </c>
      <c r="J593" s="186"/>
      <c r="K593" s="220"/>
      <c r="R593" s="254" t="s">
        <v>698</v>
      </c>
      <c r="S593" s="186"/>
      <c r="T593" s="186"/>
      <c r="U593" s="186" t="s">
        <v>646</v>
      </c>
      <c r="V593" s="186" t="s">
        <v>647</v>
      </c>
      <c r="W593" s="186" t="s">
        <v>648</v>
      </c>
      <c r="X593" s="186" t="s">
        <v>649</v>
      </c>
      <c r="Y593" s="186" t="s">
        <v>611</v>
      </c>
      <c r="Z593" s="186" t="s">
        <v>637</v>
      </c>
      <c r="AA593" s="186"/>
      <c r="AB593" s="220"/>
    </row>
    <row r="594" spans="1:28" x14ac:dyDescent="0.3">
      <c r="A594" s="227"/>
      <c r="B594" s="217"/>
      <c r="C594" s="217"/>
      <c r="D594" s="217" t="e">
        <f>IF(F554=FALSE,H556,IF(F584=FALSE,H586,"Error"))</f>
        <v>#DIV/0!</v>
      </c>
      <c r="E594" s="216" t="e">
        <f>IF(F554=FALSE,I556,IF(F584=FALSE,I586,"Error"))</f>
        <v>#DIV/0!</v>
      </c>
      <c r="F594" s="216" t="e">
        <f>IF(F554=FALSE,J556,IF(F584=FALSE,J586,"Error"))</f>
        <v>#DIV/0!</v>
      </c>
      <c r="G594" s="216" t="e">
        <f>IF(F554=FALSE,H553,IF(F584=FALSE,H583,"Error"))</f>
        <v>#DIV/0!</v>
      </c>
      <c r="H594" s="216" t="e">
        <f>G594*2</f>
        <v>#DIV/0!</v>
      </c>
      <c r="I594" s="217" t="e">
        <f>IF(F554=FALSE,F556,IF(F584=FALSE,F586,"Error"))</f>
        <v>#DIV/0!</v>
      </c>
      <c r="J594" s="217"/>
      <c r="K594" s="228"/>
      <c r="R594" s="227"/>
      <c r="S594" s="217"/>
      <c r="T594" s="217"/>
      <c r="U594" s="217" t="e">
        <f>IF(W554=FALSE,Y556,IF(W584=FALSE,Y586,"Error"))</f>
        <v>#DIV/0!</v>
      </c>
      <c r="V594" s="216" t="e">
        <f>IF(W554=FALSE,Z556,IF(W584=FALSE,Z586,"Error"))</f>
        <v>#DIV/0!</v>
      </c>
      <c r="W594" s="216" t="e">
        <f>IF(W554=FALSE,AA556,IF(W584=FALSE,AA586,"Error"))</f>
        <v>#DIV/0!</v>
      </c>
      <c r="X594" s="216" t="e">
        <f>IF(W554=FALSE,Y553,IF(W584=FALSE,Y583,"Error"))</f>
        <v>#DIV/0!</v>
      </c>
      <c r="Y594" s="216" t="e">
        <f>X594*2</f>
        <v>#DIV/0!</v>
      </c>
      <c r="Z594" s="217" t="e">
        <f>IF(W554=FALSE,W556,IF(W584=FALSE,W586,"Error"))</f>
        <v>#DIV/0!</v>
      </c>
      <c r="AA594" s="217"/>
      <c r="AB594" s="228"/>
    </row>
    <row r="596" spans="1:28" x14ac:dyDescent="0.3">
      <c r="A596" s="233" t="s">
        <v>719</v>
      </c>
      <c r="B596" s="234"/>
      <c r="C596" s="234"/>
      <c r="D596" s="234"/>
      <c r="E596" s="186"/>
      <c r="F596" s="186"/>
      <c r="G596" s="235" t="s">
        <v>720</v>
      </c>
      <c r="H596" s="236"/>
      <c r="I596" s="236"/>
      <c r="J596" s="236"/>
      <c r="K596" s="237"/>
      <c r="R596" s="233" t="s">
        <v>719</v>
      </c>
      <c r="S596" s="234"/>
      <c r="T596" s="234"/>
      <c r="U596" s="234"/>
      <c r="V596" s="186"/>
      <c r="W596" s="186"/>
      <c r="X596" s="235" t="s">
        <v>720</v>
      </c>
      <c r="Y596" s="236"/>
      <c r="Z596" s="236"/>
      <c r="AA596" s="236"/>
      <c r="AB596" s="237"/>
    </row>
    <row r="597" spans="1:28" x14ac:dyDescent="0.3">
      <c r="A597" s="238"/>
      <c r="B597" s="239"/>
      <c r="C597" s="239"/>
      <c r="D597" s="239"/>
      <c r="G597" s="240" t="s">
        <v>673</v>
      </c>
      <c r="H597" s="240"/>
      <c r="I597" s="240"/>
      <c r="J597" s="240"/>
      <c r="K597" s="241"/>
      <c r="R597" s="238"/>
      <c r="S597" s="239"/>
      <c r="T597" s="239"/>
      <c r="U597" s="239"/>
      <c r="X597" s="240" t="s">
        <v>673</v>
      </c>
      <c r="Y597" s="240"/>
      <c r="Z597" s="240"/>
      <c r="AA597" s="240"/>
      <c r="AB597" s="241"/>
    </row>
    <row r="598" spans="1:28" x14ac:dyDescent="0.3">
      <c r="A598" s="242"/>
      <c r="B598" s="243" t="s">
        <v>513</v>
      </c>
      <c r="C598" s="243" t="s">
        <v>514</v>
      </c>
      <c r="D598" s="243" t="s">
        <v>515</v>
      </c>
      <c r="G598" s="240"/>
      <c r="H598" s="240" t="s">
        <v>674</v>
      </c>
      <c r="I598" s="240" t="s">
        <v>675</v>
      </c>
      <c r="J598" s="240" t="s">
        <v>676</v>
      </c>
      <c r="K598" s="241" t="s">
        <v>677</v>
      </c>
      <c r="R598" s="242"/>
      <c r="S598" s="243" t="s">
        <v>513</v>
      </c>
      <c r="T598" s="243" t="s">
        <v>514</v>
      </c>
      <c r="U598" s="243" t="s">
        <v>515</v>
      </c>
      <c r="X598" s="240"/>
      <c r="Y598" s="240" t="s">
        <v>674</v>
      </c>
      <c r="Z598" s="240" t="s">
        <v>675</v>
      </c>
      <c r="AA598" s="240" t="s">
        <v>676</v>
      </c>
      <c r="AB598" s="241" t="s">
        <v>677</v>
      </c>
    </row>
    <row r="599" spans="1:28" x14ac:dyDescent="0.3">
      <c r="A599" s="244" t="s">
        <v>680</v>
      </c>
      <c r="B599" s="245">
        <f>$C$54</f>
        <v>0</v>
      </c>
      <c r="C599" s="245">
        <f>$D$54</f>
        <v>0</v>
      </c>
      <c r="D599" s="245">
        <f>$E$54</f>
        <v>0</v>
      </c>
      <c r="G599" s="240" t="s">
        <v>679</v>
      </c>
      <c r="H599" s="240">
        <f t="shared" ref="H599:J600" si="277">+B600-B599</f>
        <v>0</v>
      </c>
      <c r="I599" s="240">
        <f t="shared" si="277"/>
        <v>0</v>
      </c>
      <c r="J599" s="240">
        <f t="shared" si="277"/>
        <v>0</v>
      </c>
      <c r="K599" s="241">
        <f>+(H599^2+I599^2+J599^2)^0.5</f>
        <v>0</v>
      </c>
      <c r="R599" s="244" t="s">
        <v>680</v>
      </c>
      <c r="S599" s="245">
        <f>$T$54</f>
        <v>0</v>
      </c>
      <c r="T599" s="245">
        <f>$U$54</f>
        <v>0</v>
      </c>
      <c r="U599" s="245">
        <f>$V$54</f>
        <v>0</v>
      </c>
      <c r="X599" s="240" t="s">
        <v>679</v>
      </c>
      <c r="Y599" s="240">
        <f t="shared" ref="Y599:AA600" si="278">+S600-S599</f>
        <v>0</v>
      </c>
      <c r="Z599" s="240">
        <f t="shared" si="278"/>
        <v>0</v>
      </c>
      <c r="AA599" s="240">
        <f t="shared" si="278"/>
        <v>0</v>
      </c>
      <c r="AB599" s="241">
        <f>+(Y599^2+Z599^2+AA599^2)^0.5</f>
        <v>0</v>
      </c>
    </row>
    <row r="600" spans="1:28" x14ac:dyDescent="0.3">
      <c r="A600" s="244" t="s">
        <v>701</v>
      </c>
      <c r="B600" s="245">
        <f>$C$56</f>
        <v>0</v>
      </c>
      <c r="C600" s="245">
        <f>$D$56</f>
        <v>0</v>
      </c>
      <c r="D600" s="245">
        <f>$E$56</f>
        <v>0</v>
      </c>
      <c r="G600" s="240" t="s">
        <v>681</v>
      </c>
      <c r="H600" s="240">
        <f t="shared" si="277"/>
        <v>0</v>
      </c>
      <c r="I600" s="240">
        <f t="shared" si="277"/>
        <v>0</v>
      </c>
      <c r="J600" s="240">
        <f t="shared" si="277"/>
        <v>0</v>
      </c>
      <c r="K600" s="241">
        <f>+(H600^2+I600^2+J600^2)^0.5</f>
        <v>0</v>
      </c>
      <c r="R600" s="244" t="s">
        <v>701</v>
      </c>
      <c r="S600" s="245">
        <f>$T$56</f>
        <v>0</v>
      </c>
      <c r="T600" s="245">
        <f>$U$56</f>
        <v>0</v>
      </c>
      <c r="U600" s="245">
        <f>$V$56</f>
        <v>0</v>
      </c>
      <c r="X600" s="240" t="s">
        <v>681</v>
      </c>
      <c r="Y600" s="240">
        <f t="shared" si="278"/>
        <v>0</v>
      </c>
      <c r="Z600" s="240">
        <f t="shared" si="278"/>
        <v>0</v>
      </c>
      <c r="AA600" s="240">
        <f t="shared" si="278"/>
        <v>0</v>
      </c>
      <c r="AB600" s="241">
        <f>+(Y600^2+Z600^2+AA600^2)^0.5</f>
        <v>0</v>
      </c>
    </row>
    <row r="601" spans="1:28" x14ac:dyDescent="0.3">
      <c r="A601" s="246" t="s">
        <v>704</v>
      </c>
      <c r="B601" s="245">
        <f>$C$57</f>
        <v>0</v>
      </c>
      <c r="C601" s="245">
        <f>$D$57</f>
        <v>0</v>
      </c>
      <c r="D601" s="245">
        <f>$E$57</f>
        <v>0</v>
      </c>
      <c r="G601" s="240" t="s">
        <v>683</v>
      </c>
      <c r="H601" s="240">
        <f>+B601-B599</f>
        <v>0</v>
      </c>
      <c r="I601" s="240">
        <f>+C601-C599</f>
        <v>0</v>
      </c>
      <c r="J601" s="240">
        <f>+D601-D599</f>
        <v>0</v>
      </c>
      <c r="K601" s="241">
        <f>+(H601^2+I601^2+J601^2)^0.5</f>
        <v>0</v>
      </c>
      <c r="R601" s="246" t="s">
        <v>704</v>
      </c>
      <c r="S601" s="245">
        <f>$T$57</f>
        <v>0</v>
      </c>
      <c r="T601" s="245">
        <f>$U$57</f>
        <v>0</v>
      </c>
      <c r="U601" s="245">
        <f>$V$57</f>
        <v>0</v>
      </c>
      <c r="X601" s="240" t="s">
        <v>683</v>
      </c>
      <c r="Y601" s="240">
        <f>+S601-S599</f>
        <v>0</v>
      </c>
      <c r="Z601" s="240">
        <f>+T601-T599</f>
        <v>0</v>
      </c>
      <c r="AA601" s="240">
        <f>+U601-U599</f>
        <v>0</v>
      </c>
      <c r="AB601" s="241">
        <f>+(Y601^2+Z601^2+AA601^2)^0.5</f>
        <v>0</v>
      </c>
    </row>
    <row r="602" spans="1:28" x14ac:dyDescent="0.3">
      <c r="A602" s="223"/>
      <c r="G602" s="239" t="s">
        <v>684</v>
      </c>
      <c r="H602" s="240"/>
      <c r="I602" s="240"/>
      <c r="J602" s="240"/>
      <c r="K602" s="241"/>
      <c r="R602" s="223"/>
      <c r="X602" s="239" t="s">
        <v>684</v>
      </c>
      <c r="Y602" s="240"/>
      <c r="Z602" s="240"/>
      <c r="AA602" s="240"/>
      <c r="AB602" s="241"/>
    </row>
    <row r="603" spans="1:28" x14ac:dyDescent="0.3">
      <c r="A603" s="242"/>
      <c r="B603" s="243"/>
      <c r="C603" s="243"/>
      <c r="D603" s="243"/>
      <c r="G603" s="239"/>
      <c r="H603" s="243" t="s">
        <v>685</v>
      </c>
      <c r="I603" s="243" t="s">
        <v>686</v>
      </c>
      <c r="J603" s="243" t="s">
        <v>687</v>
      </c>
      <c r="K603" s="241"/>
      <c r="R603" s="242"/>
      <c r="S603" s="243"/>
      <c r="T603" s="243"/>
      <c r="U603" s="243"/>
      <c r="X603" s="239"/>
      <c r="Y603" s="243" t="s">
        <v>685</v>
      </c>
      <c r="Z603" s="243" t="s">
        <v>686</v>
      </c>
      <c r="AA603" s="243" t="s">
        <v>687</v>
      </c>
      <c r="AB603" s="241"/>
    </row>
    <row r="604" spans="1:28" x14ac:dyDescent="0.3">
      <c r="A604" s="244"/>
      <c r="B604" s="247"/>
      <c r="C604" s="247"/>
      <c r="D604" s="247"/>
      <c r="G604" s="239" t="s">
        <v>679</v>
      </c>
      <c r="H604" s="240" t="e">
        <f>+H599/K599</f>
        <v>#DIV/0!</v>
      </c>
      <c r="I604" s="240" t="e">
        <f>+I599/K599</f>
        <v>#DIV/0!</v>
      </c>
      <c r="J604" s="240" t="e">
        <f>+J599/K599</f>
        <v>#DIV/0!</v>
      </c>
      <c r="K604" s="241"/>
      <c r="R604" s="244"/>
      <c r="S604" s="247"/>
      <c r="T604" s="247"/>
      <c r="U604" s="247"/>
      <c r="X604" s="239" t="s">
        <v>679</v>
      </c>
      <c r="Y604" s="240" t="e">
        <f>+Y599/AB599</f>
        <v>#DIV/0!</v>
      </c>
      <c r="Z604" s="240" t="e">
        <f>+Z599/AB599</f>
        <v>#DIV/0!</v>
      </c>
      <c r="AA604" s="240" t="e">
        <f>+AA599/AB599</f>
        <v>#DIV/0!</v>
      </c>
      <c r="AB604" s="241"/>
    </row>
    <row r="605" spans="1:28" x14ac:dyDescent="0.3">
      <c r="A605" s="244"/>
      <c r="B605" s="247"/>
      <c r="C605" s="247"/>
      <c r="D605" s="247"/>
      <c r="G605" s="240" t="s">
        <v>683</v>
      </c>
      <c r="H605" s="240" t="e">
        <f>+H601/K601</f>
        <v>#DIV/0!</v>
      </c>
      <c r="I605" s="240" t="e">
        <f>+I601/K601</f>
        <v>#DIV/0!</v>
      </c>
      <c r="J605" s="240" t="e">
        <f>+J601/K601</f>
        <v>#DIV/0!</v>
      </c>
      <c r="K605" s="241"/>
      <c r="R605" s="244"/>
      <c r="S605" s="247"/>
      <c r="T605" s="247"/>
      <c r="U605" s="247"/>
      <c r="X605" s="240" t="s">
        <v>683</v>
      </c>
      <c r="Y605" s="240" t="e">
        <f>+Y601/AB601</f>
        <v>#DIV/0!</v>
      </c>
      <c r="Z605" s="240" t="e">
        <f>+Z601/AB601</f>
        <v>#DIV/0!</v>
      </c>
      <c r="AA605" s="240" t="e">
        <f>+AA601/AB601</f>
        <v>#DIV/0!</v>
      </c>
      <c r="AB605" s="241"/>
    </row>
    <row r="606" spans="1:28" x14ac:dyDescent="0.3">
      <c r="A606" s="246"/>
      <c r="B606" s="247"/>
      <c r="C606" s="247"/>
      <c r="D606" s="247"/>
      <c r="G606" s="240"/>
      <c r="H606" s="240"/>
      <c r="I606" s="240"/>
      <c r="J606" s="240"/>
      <c r="K606" s="241"/>
      <c r="R606" s="246"/>
      <c r="S606" s="247"/>
      <c r="T606" s="247"/>
      <c r="U606" s="247"/>
      <c r="X606" s="240"/>
      <c r="Y606" s="240"/>
      <c r="Z606" s="240"/>
      <c r="AA606" s="240"/>
      <c r="AB606" s="241"/>
    </row>
    <row r="607" spans="1:28" x14ac:dyDescent="0.3">
      <c r="A607" s="223"/>
      <c r="G607" s="240" t="s">
        <v>688</v>
      </c>
      <c r="H607" s="240" t="e">
        <f>+(K599^2+K601^2-K600^2)/(2*K599*K601)</f>
        <v>#DIV/0!</v>
      </c>
      <c r="I607" s="240"/>
      <c r="J607" s="240"/>
      <c r="K607" s="241"/>
      <c r="R607" s="223"/>
      <c r="X607" s="240" t="s">
        <v>688</v>
      </c>
      <c r="Y607" s="240" t="e">
        <f>+(AB599^2+AB601^2-AB600^2)/(2*AB599*AB601)</f>
        <v>#DIV/0!</v>
      </c>
      <c r="Z607" s="240"/>
      <c r="AA607" s="240"/>
      <c r="AB607" s="241"/>
    </row>
    <row r="608" spans="1:28" x14ac:dyDescent="0.3">
      <c r="A608" s="223"/>
      <c r="G608" s="240" t="s">
        <v>689</v>
      </c>
      <c r="H608" s="240" t="e">
        <f>+H607*K601</f>
        <v>#DIV/0!</v>
      </c>
      <c r="I608" s="240"/>
      <c r="J608" s="240"/>
      <c r="K608" s="241"/>
      <c r="R608" s="223"/>
      <c r="X608" s="240" t="s">
        <v>689</v>
      </c>
      <c r="Y608" s="240" t="e">
        <f>+Y607*AB601</f>
        <v>#DIV/0!</v>
      </c>
      <c r="Z608" s="240"/>
      <c r="AA608" s="240"/>
      <c r="AB608" s="241"/>
    </row>
    <row r="609" spans="1:28" x14ac:dyDescent="0.3">
      <c r="A609" s="223"/>
      <c r="G609" s="240" t="s">
        <v>690</v>
      </c>
      <c r="H609" s="240" t="e">
        <f>+(K601^2-H608^2)^0.5</f>
        <v>#DIV/0!</v>
      </c>
      <c r="I609" s="240" t="e">
        <f>+K601*H615</f>
        <v>#DIV/0!</v>
      </c>
      <c r="J609" s="240"/>
      <c r="K609" s="241"/>
      <c r="R609" s="223"/>
      <c r="X609" s="240" t="s">
        <v>690</v>
      </c>
      <c r="Y609" s="240" t="e">
        <f>+(AB601^2-Y608^2)^0.5</f>
        <v>#DIV/0!</v>
      </c>
      <c r="Z609" s="240" t="e">
        <f>+AB601*Y615</f>
        <v>#DIV/0!</v>
      </c>
      <c r="AA609" s="240"/>
      <c r="AB609" s="241"/>
    </row>
    <row r="610" spans="1:28" x14ac:dyDescent="0.3">
      <c r="A610" s="223"/>
      <c r="G610" s="240" t="s">
        <v>691</v>
      </c>
      <c r="H610" s="240" t="e">
        <f>+B599+H608*H604</f>
        <v>#DIV/0!</v>
      </c>
      <c r="I610" s="240" t="e">
        <f>+C599+H608*I604</f>
        <v>#DIV/0!</v>
      </c>
      <c r="J610" s="240" t="e">
        <f>+D599+H608*J604</f>
        <v>#DIV/0!</v>
      </c>
      <c r="K610" s="241"/>
      <c r="R610" s="223"/>
      <c r="X610" s="240" t="s">
        <v>691</v>
      </c>
      <c r="Y610" s="240" t="e">
        <f>+S599+Y608*Y604</f>
        <v>#DIV/0!</v>
      </c>
      <c r="Z610" s="240" t="e">
        <f>+T599+Y608*Z604</f>
        <v>#DIV/0!</v>
      </c>
      <c r="AA610" s="240" t="e">
        <f>+U599+Y608*AA604</f>
        <v>#DIV/0!</v>
      </c>
      <c r="AB610" s="241"/>
    </row>
    <row r="611" spans="1:28" x14ac:dyDescent="0.3">
      <c r="A611" s="223"/>
      <c r="G611" s="239" t="s">
        <v>684</v>
      </c>
      <c r="H611" s="240"/>
      <c r="I611" s="240"/>
      <c r="J611" s="240"/>
      <c r="K611" s="241"/>
      <c r="R611" s="223"/>
      <c r="X611" s="239" t="s">
        <v>684</v>
      </c>
      <c r="Y611" s="240"/>
      <c r="Z611" s="240"/>
      <c r="AA611" s="240"/>
      <c r="AB611" s="241"/>
    </row>
    <row r="612" spans="1:28" x14ac:dyDescent="0.3">
      <c r="A612" s="223"/>
      <c r="G612" s="248"/>
      <c r="H612" s="243" t="s">
        <v>685</v>
      </c>
      <c r="I612" s="243" t="s">
        <v>686</v>
      </c>
      <c r="J612" s="243" t="s">
        <v>687</v>
      </c>
      <c r="K612" s="241"/>
      <c r="R612" s="223"/>
      <c r="X612" s="248"/>
      <c r="Y612" s="243" t="s">
        <v>685</v>
      </c>
      <c r="Z612" s="243" t="s">
        <v>686</v>
      </c>
      <c r="AA612" s="243" t="s">
        <v>687</v>
      </c>
      <c r="AB612" s="241"/>
    </row>
    <row r="613" spans="1:28" x14ac:dyDescent="0.3">
      <c r="A613" s="223"/>
      <c r="G613" s="240" t="s">
        <v>690</v>
      </c>
      <c r="H613" s="240" t="e">
        <f>+(B601-H610)/H609</f>
        <v>#DIV/0!</v>
      </c>
      <c r="I613" s="240" t="e">
        <f>+(C601-I610)/H609</f>
        <v>#DIV/0!</v>
      </c>
      <c r="J613" s="240" t="e">
        <f>+(D601-J610)/H609</f>
        <v>#DIV/0!</v>
      </c>
      <c r="K613" s="241"/>
      <c r="R613" s="223"/>
      <c r="X613" s="240" t="s">
        <v>690</v>
      </c>
      <c r="Y613" s="240" t="e">
        <f>+(S601-Y610)/Y609</f>
        <v>#DIV/0!</v>
      </c>
      <c r="Z613" s="240" t="e">
        <f>+(T601-Z610)/Y609</f>
        <v>#DIV/0!</v>
      </c>
      <c r="AA613" s="240" t="e">
        <f>+(U601-AA610)/Y609</f>
        <v>#DIV/0!</v>
      </c>
      <c r="AB613" s="241"/>
    </row>
    <row r="614" spans="1:28" x14ac:dyDescent="0.3">
      <c r="A614" s="223"/>
      <c r="G614" s="240"/>
      <c r="H614" s="240"/>
      <c r="I614" s="240"/>
      <c r="J614" s="240"/>
      <c r="K614" s="241"/>
      <c r="R614" s="223"/>
      <c r="X614" s="240"/>
      <c r="Y614" s="240"/>
      <c r="Z614" s="240"/>
      <c r="AA614" s="240"/>
      <c r="AB614" s="241"/>
    </row>
    <row r="615" spans="1:28" x14ac:dyDescent="0.3">
      <c r="A615" s="223"/>
      <c r="G615" s="240" t="s">
        <v>692</v>
      </c>
      <c r="H615" s="240" t="e">
        <f>+(1-H607^2)^0.5</f>
        <v>#DIV/0!</v>
      </c>
      <c r="I615" s="240"/>
      <c r="J615" s="240"/>
      <c r="K615" s="241"/>
      <c r="R615" s="223"/>
      <c r="X615" s="240" t="s">
        <v>692</v>
      </c>
      <c r="Y615" s="240" t="e">
        <f>+(1-Y607^2)^0.5</f>
        <v>#DIV/0!</v>
      </c>
      <c r="Z615" s="240"/>
      <c r="AA615" s="240"/>
      <c r="AB615" s="241"/>
    </row>
    <row r="616" spans="1:28" x14ac:dyDescent="0.3">
      <c r="A616" s="223"/>
      <c r="F616" s="166" t="s">
        <v>643</v>
      </c>
      <c r="G616" s="240" t="s">
        <v>693</v>
      </c>
      <c r="H616" s="249" t="e">
        <f>+K600/(2*H615)</f>
        <v>#DIV/0!</v>
      </c>
      <c r="I616" s="240"/>
      <c r="J616" s="240"/>
      <c r="K616" s="241"/>
      <c r="R616" s="223"/>
      <c r="W616" s="166" t="s">
        <v>643</v>
      </c>
      <c r="X616" s="240" t="s">
        <v>693</v>
      </c>
      <c r="Y616" s="249" t="e">
        <f>+AB600/(2*Y615)</f>
        <v>#DIV/0!</v>
      </c>
      <c r="Z616" s="240"/>
      <c r="AA616" s="240"/>
      <c r="AB616" s="241"/>
    </row>
    <row r="617" spans="1:28" x14ac:dyDescent="0.3">
      <c r="A617" s="223"/>
      <c r="F617" s="250" t="e">
        <f>IF((ABS(K622)+ABS(K624)+ABS(K625))&gt;0.000000001,TRUE,FALSE)</f>
        <v>#DIV/0!</v>
      </c>
      <c r="G617" s="240"/>
      <c r="H617" s="240"/>
      <c r="I617" s="240"/>
      <c r="J617" s="240"/>
      <c r="K617" s="241"/>
      <c r="R617" s="223"/>
      <c r="W617" s="250" t="e">
        <f>IF((ABS(AB622)+ABS(AB624)+ABS(AB625))&gt;0.000000001,TRUE,FALSE)</f>
        <v>#DIV/0!</v>
      </c>
      <c r="X617" s="240"/>
      <c r="Y617" s="240"/>
      <c r="Z617" s="240"/>
      <c r="AA617" s="240"/>
      <c r="AB617" s="241"/>
    </row>
    <row r="618" spans="1:28" x14ac:dyDescent="0.3">
      <c r="A618" s="223"/>
      <c r="F618" s="166" t="s">
        <v>637</v>
      </c>
      <c r="G618" s="240" t="s">
        <v>694</v>
      </c>
      <c r="H618" s="240">
        <f>+K599/2</f>
        <v>0</v>
      </c>
      <c r="I618" s="240" t="e">
        <f>+(H616^2-H618^2)^0.5</f>
        <v>#DIV/0!</v>
      </c>
      <c r="J618" s="240">
        <v>0</v>
      </c>
      <c r="K618" s="241"/>
      <c r="R618" s="223"/>
      <c r="W618" s="166" t="s">
        <v>637</v>
      </c>
      <c r="X618" s="240" t="s">
        <v>694</v>
      </c>
      <c r="Y618" s="240">
        <f>+AB599/2</f>
        <v>0</v>
      </c>
      <c r="Z618" s="240" t="e">
        <f>+(Y616^2-Y618^2)^0.5</f>
        <v>#DIV/0!</v>
      </c>
      <c r="AA618" s="240">
        <v>0</v>
      </c>
      <c r="AB618" s="241"/>
    </row>
    <row r="619" spans="1:28" x14ac:dyDescent="0.3">
      <c r="A619" s="223"/>
      <c r="F619" s="166" t="e">
        <f>IF(K620&gt;0.000000001,TRUE,FALSE)</f>
        <v>#DIV/0!</v>
      </c>
      <c r="G619" s="240" t="s">
        <v>695</v>
      </c>
      <c r="H619" s="251" t="e">
        <f>+B599+H618*H604+I618*H613</f>
        <v>#DIV/0!</v>
      </c>
      <c r="I619" s="251" t="e">
        <f>+C599+H618*I604+I618*I613</f>
        <v>#DIV/0!</v>
      </c>
      <c r="J619" s="251" t="e">
        <f>+D599+H618*J604+I618*J613</f>
        <v>#DIV/0!</v>
      </c>
      <c r="K619" s="241"/>
      <c r="R619" s="223"/>
      <c r="W619" s="166" t="e">
        <f>IF(AB620&gt;0.000000001,TRUE,FALSE)</f>
        <v>#DIV/0!</v>
      </c>
      <c r="X619" s="240" t="s">
        <v>695</v>
      </c>
      <c r="Y619" s="251" t="e">
        <f>+S599+Y618*Y604+Z618*Y613</f>
        <v>#DIV/0!</v>
      </c>
      <c r="Z619" s="251" t="e">
        <f>+T599+Y618*Z604+Z618*Z613</f>
        <v>#DIV/0!</v>
      </c>
      <c r="AA619" s="251" t="e">
        <f>+U599+Y618*AA604+Z618*AA613</f>
        <v>#DIV/0!</v>
      </c>
      <c r="AB619" s="241"/>
    </row>
    <row r="620" spans="1:28" ht="16.2" x14ac:dyDescent="0.3">
      <c r="A620" s="223"/>
      <c r="B620" s="166" t="s">
        <v>650</v>
      </c>
      <c r="C620" s="166" t="s">
        <v>651</v>
      </c>
      <c r="D620" s="166" t="s">
        <v>652</v>
      </c>
      <c r="E620" s="166" t="s">
        <v>653</v>
      </c>
      <c r="F620" s="166" t="s">
        <v>654</v>
      </c>
      <c r="G620" s="166" t="s">
        <v>655</v>
      </c>
      <c r="H620" s="166" t="s">
        <v>656</v>
      </c>
      <c r="I620" s="166" t="s">
        <v>657</v>
      </c>
      <c r="J620" s="166" t="s">
        <v>669</v>
      </c>
      <c r="K620" s="231" t="e">
        <f>MAX(K621:K625)</f>
        <v>#DIV/0!</v>
      </c>
      <c r="R620" s="223"/>
      <c r="S620" s="166" t="s">
        <v>650</v>
      </c>
      <c r="T620" s="166" t="s">
        <v>651</v>
      </c>
      <c r="U620" s="166" t="s">
        <v>652</v>
      </c>
      <c r="V620" s="166" t="s">
        <v>653</v>
      </c>
      <c r="W620" s="166" t="s">
        <v>654</v>
      </c>
      <c r="X620" s="166" t="s">
        <v>655</v>
      </c>
      <c r="Y620" s="166" t="s">
        <v>656</v>
      </c>
      <c r="Z620" s="166" t="s">
        <v>657</v>
      </c>
      <c r="AA620" s="166" t="s">
        <v>669</v>
      </c>
      <c r="AB620" s="231" t="e">
        <f>MAX(AB621:AB625)</f>
        <v>#DIV/0!</v>
      </c>
    </row>
    <row r="621" spans="1:28" x14ac:dyDescent="0.3">
      <c r="A621" s="223">
        <v>1</v>
      </c>
      <c r="B621" s="166" t="e">
        <f>$C$53-H619</f>
        <v>#DIV/0!</v>
      </c>
      <c r="C621" s="166" t="e">
        <f>$D$53-I619</f>
        <v>#DIV/0!</v>
      </c>
      <c r="D621" s="166" t="e">
        <f>$E$53-J619</f>
        <v>#DIV/0!</v>
      </c>
      <c r="E621" s="192" t="e">
        <f>POWER(B621,2)</f>
        <v>#DIV/0!</v>
      </c>
      <c r="F621" s="192" t="e">
        <f>POWER(C621,2)</f>
        <v>#DIV/0!</v>
      </c>
      <c r="G621" s="192" t="e">
        <f>POWER(D621,2)</f>
        <v>#DIV/0!</v>
      </c>
      <c r="H621" s="192" t="e">
        <f>E621+F621+G621</f>
        <v>#DIV/0!</v>
      </c>
      <c r="I621" s="192" t="e">
        <f>SQRT(H621)</f>
        <v>#DIV/0!</v>
      </c>
      <c r="J621" s="192" t="e">
        <f>H616</f>
        <v>#DIV/0!</v>
      </c>
      <c r="K621" s="231" t="e">
        <f>I621-J621</f>
        <v>#DIV/0!</v>
      </c>
      <c r="R621" s="223">
        <v>1</v>
      </c>
      <c r="S621" s="192" t="e">
        <f>$T$53-Y619</f>
        <v>#DIV/0!</v>
      </c>
      <c r="T621" s="192" t="e">
        <f>$U$53-Z619</f>
        <v>#DIV/0!</v>
      </c>
      <c r="U621" s="192" t="e">
        <f>$V$53-AA619</f>
        <v>#DIV/0!</v>
      </c>
      <c r="V621" s="192" t="e">
        <f>POWER(S621,2)</f>
        <v>#DIV/0!</v>
      </c>
      <c r="W621" s="192" t="e">
        <f>POWER(T621,2)</f>
        <v>#DIV/0!</v>
      </c>
      <c r="X621" s="192" t="e">
        <f>POWER(U621,2)</f>
        <v>#DIV/0!</v>
      </c>
      <c r="Y621" s="192" t="e">
        <f>V621+W621+X621</f>
        <v>#DIV/0!</v>
      </c>
      <c r="Z621" s="192" t="e">
        <f>SQRT(Y621)</f>
        <v>#DIV/0!</v>
      </c>
      <c r="AA621" s="192" t="e">
        <f>Y616</f>
        <v>#DIV/0!</v>
      </c>
      <c r="AB621" s="231" t="e">
        <f>Z621-AA621</f>
        <v>#DIV/0!</v>
      </c>
    </row>
    <row r="622" spans="1:28" x14ac:dyDescent="0.3">
      <c r="A622" s="223">
        <v>2</v>
      </c>
      <c r="B622" s="192" t="e">
        <f>$C$54-H619</f>
        <v>#DIV/0!</v>
      </c>
      <c r="C622" s="192" t="e">
        <f>$D$54-I619</f>
        <v>#DIV/0!</v>
      </c>
      <c r="D622" s="192" t="e">
        <f>$E$54-J619</f>
        <v>#DIV/0!</v>
      </c>
      <c r="E622" s="192" t="e">
        <f t="shared" ref="E622:G625" si="279">POWER(B622,2)</f>
        <v>#DIV/0!</v>
      </c>
      <c r="F622" s="192" t="e">
        <f t="shared" si="279"/>
        <v>#DIV/0!</v>
      </c>
      <c r="G622" s="192" t="e">
        <f t="shared" si="279"/>
        <v>#DIV/0!</v>
      </c>
      <c r="H622" s="192" t="e">
        <f t="shared" ref="H622:H625" si="280">E622+F622+G622</f>
        <v>#DIV/0!</v>
      </c>
      <c r="I622" s="252" t="e">
        <f t="shared" ref="I622:I625" si="281">SQRT(H622)</f>
        <v>#DIV/0!</v>
      </c>
      <c r="J622" s="192" t="e">
        <f>J621</f>
        <v>#DIV/0!</v>
      </c>
      <c r="K622" s="231" t="e">
        <f t="shared" ref="K622:K625" si="282">I622-J622</f>
        <v>#DIV/0!</v>
      </c>
      <c r="R622" s="223">
        <v>2</v>
      </c>
      <c r="S622" s="192" t="e">
        <f>$T$54-Y619</f>
        <v>#DIV/0!</v>
      </c>
      <c r="T622" s="192" t="e">
        <f>$U$54-Z619</f>
        <v>#DIV/0!</v>
      </c>
      <c r="U622" s="192" t="e">
        <f>$V$54-AA619</f>
        <v>#DIV/0!</v>
      </c>
      <c r="V622" s="192" t="e">
        <f t="shared" ref="V622:X625" si="283">POWER(S622,2)</f>
        <v>#DIV/0!</v>
      </c>
      <c r="W622" s="192" t="e">
        <f t="shared" si="283"/>
        <v>#DIV/0!</v>
      </c>
      <c r="X622" s="192" t="e">
        <f t="shared" si="283"/>
        <v>#DIV/0!</v>
      </c>
      <c r="Y622" s="192" t="e">
        <f t="shared" ref="Y622:Y625" si="284">V622+W622+X622</f>
        <v>#DIV/0!</v>
      </c>
      <c r="Z622" s="252" t="e">
        <f t="shared" ref="Z622:Z625" si="285">SQRT(Y622)</f>
        <v>#DIV/0!</v>
      </c>
      <c r="AA622" s="192" t="e">
        <f>AA621</f>
        <v>#DIV/0!</v>
      </c>
      <c r="AB622" s="231" t="e">
        <f t="shared" ref="AB622:AB625" si="286">Z622-AA622</f>
        <v>#DIV/0!</v>
      </c>
    </row>
    <row r="623" spans="1:28" x14ac:dyDescent="0.3">
      <c r="A623" s="223">
        <v>3</v>
      </c>
      <c r="B623" s="192" t="e">
        <f>$C$55-H619</f>
        <v>#DIV/0!</v>
      </c>
      <c r="C623" s="192" t="e">
        <f>$D$55-I619</f>
        <v>#DIV/0!</v>
      </c>
      <c r="D623" s="192" t="e">
        <f>$E$55-J619</f>
        <v>#DIV/0!</v>
      </c>
      <c r="E623" s="192" t="e">
        <f t="shared" si="279"/>
        <v>#DIV/0!</v>
      </c>
      <c r="F623" s="192" t="e">
        <f t="shared" si="279"/>
        <v>#DIV/0!</v>
      </c>
      <c r="G623" s="192" t="e">
        <f t="shared" si="279"/>
        <v>#DIV/0!</v>
      </c>
      <c r="H623" s="192" t="e">
        <f t="shared" si="280"/>
        <v>#DIV/0!</v>
      </c>
      <c r="I623" s="192" t="e">
        <f t="shared" si="281"/>
        <v>#DIV/0!</v>
      </c>
      <c r="J623" s="192" t="e">
        <f t="shared" ref="J623:J625" si="287">J622</f>
        <v>#DIV/0!</v>
      </c>
      <c r="K623" s="231" t="e">
        <f t="shared" si="282"/>
        <v>#DIV/0!</v>
      </c>
      <c r="R623" s="223">
        <v>3</v>
      </c>
      <c r="S623" s="192" t="e">
        <f>$T$55-Y619</f>
        <v>#DIV/0!</v>
      </c>
      <c r="T623" s="192" t="e">
        <f>$U$55-Z619</f>
        <v>#DIV/0!</v>
      </c>
      <c r="U623" s="192" t="e">
        <f>$V$55-AA619</f>
        <v>#DIV/0!</v>
      </c>
      <c r="V623" s="192" t="e">
        <f t="shared" si="283"/>
        <v>#DIV/0!</v>
      </c>
      <c r="W623" s="192" t="e">
        <f t="shared" si="283"/>
        <v>#DIV/0!</v>
      </c>
      <c r="X623" s="192" t="e">
        <f t="shared" si="283"/>
        <v>#DIV/0!</v>
      </c>
      <c r="Y623" s="192" t="e">
        <f t="shared" si="284"/>
        <v>#DIV/0!</v>
      </c>
      <c r="Z623" s="192" t="e">
        <f t="shared" si="285"/>
        <v>#DIV/0!</v>
      </c>
      <c r="AA623" s="192" t="e">
        <f t="shared" ref="AA623:AA625" si="288">AA622</f>
        <v>#DIV/0!</v>
      </c>
      <c r="AB623" s="231" t="e">
        <f t="shared" si="286"/>
        <v>#DIV/0!</v>
      </c>
    </row>
    <row r="624" spans="1:28" x14ac:dyDescent="0.3">
      <c r="A624" s="223">
        <v>4</v>
      </c>
      <c r="B624" s="192" t="e">
        <f>$C$56-H619</f>
        <v>#DIV/0!</v>
      </c>
      <c r="C624" s="192" t="e">
        <f>$D$56-I619</f>
        <v>#DIV/0!</v>
      </c>
      <c r="D624" s="192" t="e">
        <f>$E$56-J619</f>
        <v>#DIV/0!</v>
      </c>
      <c r="E624" s="192" t="e">
        <f t="shared" si="279"/>
        <v>#DIV/0!</v>
      </c>
      <c r="F624" s="192" t="e">
        <f t="shared" si="279"/>
        <v>#DIV/0!</v>
      </c>
      <c r="G624" s="192" t="e">
        <f t="shared" si="279"/>
        <v>#DIV/0!</v>
      </c>
      <c r="H624" s="192" t="e">
        <f t="shared" si="280"/>
        <v>#DIV/0!</v>
      </c>
      <c r="I624" s="252" t="e">
        <f t="shared" si="281"/>
        <v>#DIV/0!</v>
      </c>
      <c r="J624" s="192" t="e">
        <f t="shared" si="287"/>
        <v>#DIV/0!</v>
      </c>
      <c r="K624" s="231" t="e">
        <f t="shared" si="282"/>
        <v>#DIV/0!</v>
      </c>
      <c r="R624" s="223">
        <v>4</v>
      </c>
      <c r="S624" s="192" t="e">
        <f>$T$56-Y619</f>
        <v>#DIV/0!</v>
      </c>
      <c r="T624" s="192" t="e">
        <f>$U$56-Z619</f>
        <v>#DIV/0!</v>
      </c>
      <c r="U624" s="192" t="e">
        <f>$V$56-AA619</f>
        <v>#DIV/0!</v>
      </c>
      <c r="V624" s="192" t="e">
        <f t="shared" si="283"/>
        <v>#DIV/0!</v>
      </c>
      <c r="W624" s="192" t="e">
        <f t="shared" si="283"/>
        <v>#DIV/0!</v>
      </c>
      <c r="X624" s="192" t="e">
        <f t="shared" si="283"/>
        <v>#DIV/0!</v>
      </c>
      <c r="Y624" s="192" t="e">
        <f t="shared" si="284"/>
        <v>#DIV/0!</v>
      </c>
      <c r="Z624" s="252" t="e">
        <f t="shared" si="285"/>
        <v>#DIV/0!</v>
      </c>
      <c r="AA624" s="192" t="e">
        <f t="shared" si="288"/>
        <v>#DIV/0!</v>
      </c>
      <c r="AB624" s="231" t="e">
        <f t="shared" si="286"/>
        <v>#DIV/0!</v>
      </c>
    </row>
    <row r="625" spans="1:28" x14ac:dyDescent="0.3">
      <c r="A625" s="227">
        <v>5</v>
      </c>
      <c r="B625" s="216" t="e">
        <f>$C$57-H619</f>
        <v>#DIV/0!</v>
      </c>
      <c r="C625" s="216" t="e">
        <f>$D$57-I619</f>
        <v>#DIV/0!</v>
      </c>
      <c r="D625" s="216" t="e">
        <f>$E$57-J619</f>
        <v>#DIV/0!</v>
      </c>
      <c r="E625" s="216" t="e">
        <f t="shared" si="279"/>
        <v>#DIV/0!</v>
      </c>
      <c r="F625" s="216" t="e">
        <f t="shared" si="279"/>
        <v>#DIV/0!</v>
      </c>
      <c r="G625" s="216" t="e">
        <f t="shared" si="279"/>
        <v>#DIV/0!</v>
      </c>
      <c r="H625" s="216" t="e">
        <f t="shared" si="280"/>
        <v>#DIV/0!</v>
      </c>
      <c r="I625" s="256" t="e">
        <f t="shared" si="281"/>
        <v>#DIV/0!</v>
      </c>
      <c r="J625" s="216" t="e">
        <f t="shared" si="287"/>
        <v>#DIV/0!</v>
      </c>
      <c r="K625" s="253" t="e">
        <f t="shared" si="282"/>
        <v>#DIV/0!</v>
      </c>
      <c r="R625" s="227">
        <v>5</v>
      </c>
      <c r="S625" s="216" t="e">
        <f>$T$57-Y619</f>
        <v>#DIV/0!</v>
      </c>
      <c r="T625" s="216" t="e">
        <f>$U$57-Z619</f>
        <v>#DIV/0!</v>
      </c>
      <c r="U625" s="216" t="e">
        <f>$V$57-AA619</f>
        <v>#DIV/0!</v>
      </c>
      <c r="V625" s="216" t="e">
        <f t="shared" si="283"/>
        <v>#DIV/0!</v>
      </c>
      <c r="W625" s="216" t="e">
        <f t="shared" si="283"/>
        <v>#DIV/0!</v>
      </c>
      <c r="X625" s="216" t="e">
        <f t="shared" si="283"/>
        <v>#DIV/0!</v>
      </c>
      <c r="Y625" s="216" t="e">
        <f t="shared" si="284"/>
        <v>#DIV/0!</v>
      </c>
      <c r="Z625" s="256" t="e">
        <f t="shared" si="285"/>
        <v>#DIV/0!</v>
      </c>
      <c r="AA625" s="216" t="e">
        <f t="shared" si="288"/>
        <v>#DIV/0!</v>
      </c>
      <c r="AB625" s="253" t="e">
        <f t="shared" si="286"/>
        <v>#DIV/0!</v>
      </c>
    </row>
    <row r="626" spans="1:28" x14ac:dyDescent="0.3">
      <c r="A626" s="233" t="s">
        <v>696</v>
      </c>
      <c r="B626" s="234"/>
      <c r="C626" s="234"/>
      <c r="D626" s="234"/>
      <c r="E626" s="186"/>
      <c r="F626" s="186"/>
      <c r="G626" s="235" t="s">
        <v>721</v>
      </c>
      <c r="H626" s="236"/>
      <c r="I626" s="236"/>
      <c r="J626" s="236"/>
      <c r="K626" s="237"/>
      <c r="R626" s="233" t="s">
        <v>696</v>
      </c>
      <c r="S626" s="234"/>
      <c r="T626" s="234"/>
      <c r="U626" s="234"/>
      <c r="V626" s="186"/>
      <c r="W626" s="186"/>
      <c r="X626" s="235" t="s">
        <v>721</v>
      </c>
      <c r="Y626" s="236"/>
      <c r="Z626" s="236"/>
      <c r="AA626" s="236"/>
      <c r="AB626" s="237"/>
    </row>
    <row r="627" spans="1:28" x14ac:dyDescent="0.3">
      <c r="A627" s="238"/>
      <c r="B627" s="239"/>
      <c r="C627" s="239"/>
      <c r="D627" s="239"/>
      <c r="G627" s="240" t="s">
        <v>673</v>
      </c>
      <c r="H627" s="240"/>
      <c r="I627" s="240"/>
      <c r="J627" s="240"/>
      <c r="K627" s="241"/>
      <c r="R627" s="238"/>
      <c r="S627" s="239"/>
      <c r="T627" s="239"/>
      <c r="U627" s="239"/>
      <c r="X627" s="240" t="s">
        <v>673</v>
      </c>
      <c r="Y627" s="240"/>
      <c r="Z627" s="240"/>
      <c r="AA627" s="240"/>
      <c r="AB627" s="241"/>
    </row>
    <row r="628" spans="1:28" x14ac:dyDescent="0.3">
      <c r="A628" s="242"/>
      <c r="B628" s="243" t="s">
        <v>513</v>
      </c>
      <c r="C628" s="243" t="s">
        <v>514</v>
      </c>
      <c r="D628" s="243" t="s">
        <v>515</v>
      </c>
      <c r="G628" s="240"/>
      <c r="H628" s="240" t="s">
        <v>674</v>
      </c>
      <c r="I628" s="240" t="s">
        <v>675</v>
      </c>
      <c r="J628" s="240" t="s">
        <v>676</v>
      </c>
      <c r="K628" s="241" t="s">
        <v>677</v>
      </c>
      <c r="R628" s="242"/>
      <c r="S628" s="243" t="s">
        <v>513</v>
      </c>
      <c r="T628" s="243" t="s">
        <v>514</v>
      </c>
      <c r="U628" s="243" t="s">
        <v>515</v>
      </c>
      <c r="X628" s="240"/>
      <c r="Y628" s="240" t="s">
        <v>674</v>
      </c>
      <c r="Z628" s="240" t="s">
        <v>675</v>
      </c>
      <c r="AA628" s="240" t="s">
        <v>676</v>
      </c>
      <c r="AB628" s="241" t="s">
        <v>677</v>
      </c>
    </row>
    <row r="629" spans="1:28" x14ac:dyDescent="0.3">
      <c r="A629" s="244" t="str">
        <f>A599</f>
        <v>Point 2</v>
      </c>
      <c r="B629" s="245">
        <f>B599</f>
        <v>0</v>
      </c>
      <c r="C629" s="245">
        <f t="shared" ref="C629:D629" si="289">C599</f>
        <v>0</v>
      </c>
      <c r="D629" s="245">
        <f t="shared" si="289"/>
        <v>0</v>
      </c>
      <c r="G629" s="240" t="s">
        <v>679</v>
      </c>
      <c r="H629" s="240">
        <f t="shared" ref="H629:J630" si="290">+B630-B629</f>
        <v>0</v>
      </c>
      <c r="I629" s="240">
        <f t="shared" si="290"/>
        <v>0</v>
      </c>
      <c r="J629" s="240">
        <f t="shared" si="290"/>
        <v>0</v>
      </c>
      <c r="K629" s="241">
        <f>+(H629^2+I629^2+J629^2)^0.5</f>
        <v>0</v>
      </c>
      <c r="R629" s="244" t="str">
        <f>R599</f>
        <v>Point 2</v>
      </c>
      <c r="S629" s="245">
        <f>S599</f>
        <v>0</v>
      </c>
      <c r="T629" s="245">
        <f t="shared" ref="T629:U629" si="291">T599</f>
        <v>0</v>
      </c>
      <c r="U629" s="245">
        <f t="shared" si="291"/>
        <v>0</v>
      </c>
      <c r="X629" s="240" t="s">
        <v>679</v>
      </c>
      <c r="Y629" s="240">
        <f t="shared" ref="Y629:AA630" si="292">+S630-S629</f>
        <v>0</v>
      </c>
      <c r="Z629" s="240">
        <f t="shared" si="292"/>
        <v>0</v>
      </c>
      <c r="AA629" s="240">
        <f t="shared" si="292"/>
        <v>0</v>
      </c>
      <c r="AB629" s="241">
        <f>+(Y629^2+Z629^2+AA629^2)^0.5</f>
        <v>0</v>
      </c>
    </row>
    <row r="630" spans="1:28" x14ac:dyDescent="0.3">
      <c r="A630" s="244" t="str">
        <f>A601</f>
        <v>Point 5</v>
      </c>
      <c r="B630" s="245">
        <f>B601</f>
        <v>0</v>
      </c>
      <c r="C630" s="245">
        <f t="shared" ref="C630:D630" si="293">C601</f>
        <v>0</v>
      </c>
      <c r="D630" s="245">
        <f t="shared" si="293"/>
        <v>0</v>
      </c>
      <c r="G630" s="240" t="s">
        <v>681</v>
      </c>
      <c r="H630" s="240">
        <f t="shared" si="290"/>
        <v>0</v>
      </c>
      <c r="I630" s="240">
        <f t="shared" si="290"/>
        <v>0</v>
      </c>
      <c r="J630" s="240">
        <f t="shared" si="290"/>
        <v>0</v>
      </c>
      <c r="K630" s="241">
        <f>+(H630^2+I630^2+J630^2)^0.5</f>
        <v>0</v>
      </c>
      <c r="R630" s="244" t="str">
        <f>R601</f>
        <v>Point 5</v>
      </c>
      <c r="S630" s="245">
        <f>S601</f>
        <v>0</v>
      </c>
      <c r="T630" s="245">
        <f t="shared" ref="T630:U630" si="294">T601</f>
        <v>0</v>
      </c>
      <c r="U630" s="245">
        <f t="shared" si="294"/>
        <v>0</v>
      </c>
      <c r="X630" s="240" t="s">
        <v>681</v>
      </c>
      <c r="Y630" s="240">
        <f t="shared" si="292"/>
        <v>0</v>
      </c>
      <c r="Z630" s="240">
        <f t="shared" si="292"/>
        <v>0</v>
      </c>
      <c r="AA630" s="240">
        <f t="shared" si="292"/>
        <v>0</v>
      </c>
      <c r="AB630" s="241">
        <f>+(Y630^2+Z630^2+AA630^2)^0.5</f>
        <v>0</v>
      </c>
    </row>
    <row r="631" spans="1:28" x14ac:dyDescent="0.3">
      <c r="A631" s="244" t="str">
        <f>A600</f>
        <v>Point 4</v>
      </c>
      <c r="B631" s="245">
        <f>B600</f>
        <v>0</v>
      </c>
      <c r="C631" s="245">
        <f t="shared" ref="C631:D631" si="295">C600</f>
        <v>0</v>
      </c>
      <c r="D631" s="245">
        <f t="shared" si="295"/>
        <v>0</v>
      </c>
      <c r="G631" s="240" t="s">
        <v>683</v>
      </c>
      <c r="H631" s="240">
        <f>+B631-B629</f>
        <v>0</v>
      </c>
      <c r="I631" s="240">
        <f>+C631-C629</f>
        <v>0</v>
      </c>
      <c r="J631" s="240">
        <f>+D631-D629</f>
        <v>0</v>
      </c>
      <c r="K631" s="241">
        <f>+(H631^2+I631^2+J631^2)^0.5</f>
        <v>0</v>
      </c>
      <c r="R631" s="244" t="str">
        <f>R600</f>
        <v>Point 4</v>
      </c>
      <c r="S631" s="245">
        <f>S600</f>
        <v>0</v>
      </c>
      <c r="T631" s="245">
        <f t="shared" ref="T631:U631" si="296">T600</f>
        <v>0</v>
      </c>
      <c r="U631" s="245">
        <f t="shared" si="296"/>
        <v>0</v>
      </c>
      <c r="X631" s="240" t="s">
        <v>683</v>
      </c>
      <c r="Y631" s="240">
        <f>+S631-S629</f>
        <v>0</v>
      </c>
      <c r="Z631" s="240">
        <f>+T631-T629</f>
        <v>0</v>
      </c>
      <c r="AA631" s="240">
        <f>+U631-U629</f>
        <v>0</v>
      </c>
      <c r="AB631" s="241">
        <f>+(Y631^2+Z631^2+AA631^2)^0.5</f>
        <v>0</v>
      </c>
    </row>
    <row r="632" spans="1:28" x14ac:dyDescent="0.3">
      <c r="A632" s="223"/>
      <c r="G632" s="239" t="s">
        <v>684</v>
      </c>
      <c r="H632" s="240"/>
      <c r="I632" s="240"/>
      <c r="J632" s="240"/>
      <c r="K632" s="241"/>
      <c r="R632" s="223"/>
      <c r="X632" s="239" t="s">
        <v>684</v>
      </c>
      <c r="Y632" s="240"/>
      <c r="Z632" s="240"/>
      <c r="AA632" s="240"/>
      <c r="AB632" s="241"/>
    </row>
    <row r="633" spans="1:28" x14ac:dyDescent="0.3">
      <c r="A633" s="242"/>
      <c r="B633" s="243"/>
      <c r="C633" s="243"/>
      <c r="D633" s="243"/>
      <c r="G633" s="239"/>
      <c r="H633" s="243" t="s">
        <v>685</v>
      </c>
      <c r="I633" s="243" t="s">
        <v>686</v>
      </c>
      <c r="J633" s="243" t="s">
        <v>687</v>
      </c>
      <c r="K633" s="241"/>
      <c r="R633" s="242"/>
      <c r="S633" s="243"/>
      <c r="T633" s="243"/>
      <c r="U633" s="243"/>
      <c r="X633" s="239"/>
      <c r="Y633" s="243" t="s">
        <v>685</v>
      </c>
      <c r="Z633" s="243" t="s">
        <v>686</v>
      </c>
      <c r="AA633" s="243" t="s">
        <v>687</v>
      </c>
      <c r="AB633" s="241"/>
    </row>
    <row r="634" spans="1:28" x14ac:dyDescent="0.3">
      <c r="A634" s="244"/>
      <c r="B634" s="247"/>
      <c r="C634" s="247"/>
      <c r="D634" s="247"/>
      <c r="G634" s="239" t="s">
        <v>679</v>
      </c>
      <c r="H634" s="240" t="e">
        <f>+H629/K629</f>
        <v>#DIV/0!</v>
      </c>
      <c r="I634" s="240" t="e">
        <f>+I629/K629</f>
        <v>#DIV/0!</v>
      </c>
      <c r="J634" s="240" t="e">
        <f>+J629/K629</f>
        <v>#DIV/0!</v>
      </c>
      <c r="K634" s="241"/>
      <c r="R634" s="244"/>
      <c r="S634" s="247"/>
      <c r="T634" s="247"/>
      <c r="U634" s="247"/>
      <c r="X634" s="239" t="s">
        <v>679</v>
      </c>
      <c r="Y634" s="240" t="e">
        <f>+Y629/AB629</f>
        <v>#DIV/0!</v>
      </c>
      <c r="Z634" s="240" t="e">
        <f>+Z629/AB629</f>
        <v>#DIV/0!</v>
      </c>
      <c r="AA634" s="240" t="e">
        <f>+AA629/AB629</f>
        <v>#DIV/0!</v>
      </c>
      <c r="AB634" s="241"/>
    </row>
    <row r="635" spans="1:28" x14ac:dyDescent="0.3">
      <c r="A635" s="244"/>
      <c r="B635" s="247"/>
      <c r="C635" s="247"/>
      <c r="D635" s="247"/>
      <c r="G635" s="240" t="s">
        <v>683</v>
      </c>
      <c r="H635" s="240" t="e">
        <f>+H631/K631</f>
        <v>#DIV/0!</v>
      </c>
      <c r="I635" s="240" t="e">
        <f>+I631/K631</f>
        <v>#DIV/0!</v>
      </c>
      <c r="J635" s="240" t="e">
        <f>+J631/K631</f>
        <v>#DIV/0!</v>
      </c>
      <c r="K635" s="241"/>
      <c r="R635" s="244"/>
      <c r="S635" s="247"/>
      <c r="T635" s="247"/>
      <c r="U635" s="247"/>
      <c r="X635" s="240" t="s">
        <v>683</v>
      </c>
      <c r="Y635" s="240" t="e">
        <f>+Y631/AB631</f>
        <v>#DIV/0!</v>
      </c>
      <c r="Z635" s="240" t="e">
        <f>+Z631/AB631</f>
        <v>#DIV/0!</v>
      </c>
      <c r="AA635" s="240" t="e">
        <f>+AA631/AB631</f>
        <v>#DIV/0!</v>
      </c>
      <c r="AB635" s="241"/>
    </row>
    <row r="636" spans="1:28" x14ac:dyDescent="0.3">
      <c r="A636" s="246"/>
      <c r="B636" s="247"/>
      <c r="C636" s="247"/>
      <c r="D636" s="247"/>
      <c r="G636" s="240"/>
      <c r="H636" s="240"/>
      <c r="I636" s="240"/>
      <c r="J636" s="240"/>
      <c r="K636" s="241"/>
      <c r="R636" s="246"/>
      <c r="S636" s="247"/>
      <c r="T636" s="247"/>
      <c r="U636" s="247"/>
      <c r="X636" s="240"/>
      <c r="Y636" s="240"/>
      <c r="Z636" s="240"/>
      <c r="AA636" s="240"/>
      <c r="AB636" s="241"/>
    </row>
    <row r="637" spans="1:28" x14ac:dyDescent="0.3">
      <c r="A637" s="223"/>
      <c r="G637" s="240" t="s">
        <v>688</v>
      </c>
      <c r="H637" s="240" t="e">
        <f>+(K629^2+K631^2-K630^2)/(2*K629*K631)</f>
        <v>#DIV/0!</v>
      </c>
      <c r="I637" s="240"/>
      <c r="J637" s="240"/>
      <c r="K637" s="241"/>
      <c r="R637" s="223"/>
      <c r="X637" s="240" t="s">
        <v>688</v>
      </c>
      <c r="Y637" s="240" t="e">
        <f>+(AB629^2+AB631^2-AB630^2)/(2*AB629*AB631)</f>
        <v>#DIV/0!</v>
      </c>
      <c r="Z637" s="240"/>
      <c r="AA637" s="240"/>
      <c r="AB637" s="241"/>
    </row>
    <row r="638" spans="1:28" x14ac:dyDescent="0.3">
      <c r="A638" s="223"/>
      <c r="G638" s="240" t="s">
        <v>689</v>
      </c>
      <c r="H638" s="240" t="e">
        <f>+H637*K631</f>
        <v>#DIV/0!</v>
      </c>
      <c r="I638" s="240"/>
      <c r="J638" s="240"/>
      <c r="K638" s="241"/>
      <c r="R638" s="223"/>
      <c r="X638" s="240" t="s">
        <v>689</v>
      </c>
      <c r="Y638" s="240" t="e">
        <f>+Y637*AB631</f>
        <v>#DIV/0!</v>
      </c>
      <c r="Z638" s="240"/>
      <c r="AA638" s="240"/>
      <c r="AB638" s="241"/>
    </row>
    <row r="639" spans="1:28" x14ac:dyDescent="0.3">
      <c r="A639" s="223"/>
      <c r="G639" s="240" t="s">
        <v>690</v>
      </c>
      <c r="H639" s="240" t="e">
        <f>+(K631^2-H638^2)^0.5</f>
        <v>#DIV/0!</v>
      </c>
      <c r="I639" s="240" t="e">
        <f>+K631*H645</f>
        <v>#DIV/0!</v>
      </c>
      <c r="J639" s="240"/>
      <c r="K639" s="241"/>
      <c r="R639" s="223"/>
      <c r="X639" s="240" t="s">
        <v>690</v>
      </c>
      <c r="Y639" s="240" t="e">
        <f>+(AB631^2-Y638^2)^0.5</f>
        <v>#DIV/0!</v>
      </c>
      <c r="Z639" s="240" t="e">
        <f>+AB631*Y645</f>
        <v>#DIV/0!</v>
      </c>
      <c r="AA639" s="240"/>
      <c r="AB639" s="241"/>
    </row>
    <row r="640" spans="1:28" x14ac:dyDescent="0.3">
      <c r="A640" s="223"/>
      <c r="G640" s="240" t="s">
        <v>691</v>
      </c>
      <c r="H640" s="240" t="e">
        <f>+B629+H638*H634</f>
        <v>#DIV/0!</v>
      </c>
      <c r="I640" s="240" t="e">
        <f>+C629+H638*I634</f>
        <v>#DIV/0!</v>
      </c>
      <c r="J640" s="240" t="e">
        <f>+D629+H638*J634</f>
        <v>#DIV/0!</v>
      </c>
      <c r="K640" s="241"/>
      <c r="R640" s="223"/>
      <c r="X640" s="240" t="s">
        <v>691</v>
      </c>
      <c r="Y640" s="240" t="e">
        <f>+S629+Y638*Y634</f>
        <v>#DIV/0!</v>
      </c>
      <c r="Z640" s="240" t="e">
        <f>+T629+Y638*Z634</f>
        <v>#DIV/0!</v>
      </c>
      <c r="AA640" s="240" t="e">
        <f>+U629+Y638*AA634</f>
        <v>#DIV/0!</v>
      </c>
      <c r="AB640" s="241"/>
    </row>
    <row r="641" spans="1:28" x14ac:dyDescent="0.3">
      <c r="A641" s="223"/>
      <c r="G641" s="239" t="s">
        <v>684</v>
      </c>
      <c r="H641" s="240"/>
      <c r="I641" s="240"/>
      <c r="J641" s="240"/>
      <c r="K641" s="241"/>
      <c r="R641" s="223"/>
      <c r="X641" s="239" t="s">
        <v>684</v>
      </c>
      <c r="Y641" s="240"/>
      <c r="Z641" s="240"/>
      <c r="AA641" s="240"/>
      <c r="AB641" s="241"/>
    </row>
    <row r="642" spans="1:28" x14ac:dyDescent="0.3">
      <c r="A642" s="223"/>
      <c r="G642" s="248"/>
      <c r="H642" s="243" t="s">
        <v>685</v>
      </c>
      <c r="I642" s="243" t="s">
        <v>686</v>
      </c>
      <c r="J642" s="243" t="s">
        <v>687</v>
      </c>
      <c r="K642" s="241"/>
      <c r="R642" s="223"/>
      <c r="X642" s="248"/>
      <c r="Y642" s="243" t="s">
        <v>685</v>
      </c>
      <c r="Z642" s="243" t="s">
        <v>686</v>
      </c>
      <c r="AA642" s="243" t="s">
        <v>687</v>
      </c>
      <c r="AB642" s="241"/>
    </row>
    <row r="643" spans="1:28" x14ac:dyDescent="0.3">
      <c r="A643" s="223"/>
      <c r="G643" s="240" t="s">
        <v>690</v>
      </c>
      <c r="H643" s="240" t="e">
        <f>+(B631-H640)/H639</f>
        <v>#DIV/0!</v>
      </c>
      <c r="I643" s="240" t="e">
        <f>+(C631-I640)/H639</f>
        <v>#DIV/0!</v>
      </c>
      <c r="J643" s="240" t="e">
        <f>+(D631-J640)/H639</f>
        <v>#DIV/0!</v>
      </c>
      <c r="K643" s="241"/>
      <c r="R643" s="223"/>
      <c r="X643" s="240" t="s">
        <v>690</v>
      </c>
      <c r="Y643" s="240" t="e">
        <f>+(S631-Y640)/Y639</f>
        <v>#DIV/0!</v>
      </c>
      <c r="Z643" s="240" t="e">
        <f>+(T631-Z640)/Y639</f>
        <v>#DIV/0!</v>
      </c>
      <c r="AA643" s="240" t="e">
        <f>+(U631-AA640)/Y639</f>
        <v>#DIV/0!</v>
      </c>
      <c r="AB643" s="241"/>
    </row>
    <row r="644" spans="1:28" x14ac:dyDescent="0.3">
      <c r="A644" s="223"/>
      <c r="G644" s="240"/>
      <c r="H644" s="240"/>
      <c r="I644" s="240"/>
      <c r="J644" s="240"/>
      <c r="K644" s="241"/>
      <c r="R644" s="223"/>
      <c r="X644" s="240"/>
      <c r="Y644" s="240"/>
      <c r="Z644" s="240"/>
      <c r="AA644" s="240"/>
      <c r="AB644" s="241"/>
    </row>
    <row r="645" spans="1:28" x14ac:dyDescent="0.3">
      <c r="A645" s="223"/>
      <c r="G645" s="240" t="s">
        <v>692</v>
      </c>
      <c r="H645" s="240" t="e">
        <f>+(1-H637^2)^0.5</f>
        <v>#DIV/0!</v>
      </c>
      <c r="I645" s="240"/>
      <c r="J645" s="240"/>
      <c r="K645" s="241"/>
      <c r="R645" s="223"/>
      <c r="X645" s="240" t="s">
        <v>692</v>
      </c>
      <c r="Y645" s="240" t="e">
        <f>+(1-Y637^2)^0.5</f>
        <v>#DIV/0!</v>
      </c>
      <c r="Z645" s="240"/>
      <c r="AA645" s="240"/>
      <c r="AB645" s="241"/>
    </row>
    <row r="646" spans="1:28" x14ac:dyDescent="0.3">
      <c r="A646" s="223"/>
      <c r="F646" s="166" t="s">
        <v>643</v>
      </c>
      <c r="G646" s="240" t="s">
        <v>693</v>
      </c>
      <c r="H646" s="249" t="e">
        <f>+K630/(2*H645)</f>
        <v>#DIV/0!</v>
      </c>
      <c r="I646" s="240"/>
      <c r="J646" s="240"/>
      <c r="K646" s="241"/>
      <c r="R646" s="223"/>
      <c r="W646" s="166" t="s">
        <v>643</v>
      </c>
      <c r="X646" s="240" t="s">
        <v>693</v>
      </c>
      <c r="Y646" s="249" t="e">
        <f>+AB630/(2*Y645)</f>
        <v>#DIV/0!</v>
      </c>
      <c r="Z646" s="240"/>
      <c r="AA646" s="240"/>
      <c r="AB646" s="241"/>
    </row>
    <row r="647" spans="1:28" x14ac:dyDescent="0.3">
      <c r="A647" s="223"/>
      <c r="F647" s="250" t="e">
        <f>IF((ABS(K652)+ABS(K654)+ABS(K655))&gt;0.000000001,TRUE,FALSE)</f>
        <v>#DIV/0!</v>
      </c>
      <c r="G647" s="240"/>
      <c r="H647" s="240"/>
      <c r="I647" s="240"/>
      <c r="J647" s="240"/>
      <c r="K647" s="241"/>
      <c r="R647" s="223"/>
      <c r="W647" s="250" t="e">
        <f>IF((ABS(AB652)+ABS(AB654)+ABS(AB655))&gt;0.000000001,TRUE,FALSE)</f>
        <v>#DIV/0!</v>
      </c>
      <c r="X647" s="240"/>
      <c r="Y647" s="240"/>
      <c r="Z647" s="240"/>
      <c r="AA647" s="240"/>
      <c r="AB647" s="241"/>
    </row>
    <row r="648" spans="1:28" x14ac:dyDescent="0.3">
      <c r="A648" s="223"/>
      <c r="F648" s="166" t="s">
        <v>637</v>
      </c>
      <c r="G648" s="240" t="s">
        <v>694</v>
      </c>
      <c r="H648" s="240">
        <f>+K629/2</f>
        <v>0</v>
      </c>
      <c r="I648" s="240" t="e">
        <f>+(H646^2-H648^2)^0.5</f>
        <v>#DIV/0!</v>
      </c>
      <c r="J648" s="240">
        <v>0</v>
      </c>
      <c r="K648" s="241"/>
      <c r="R648" s="223"/>
      <c r="W648" s="166" t="s">
        <v>637</v>
      </c>
      <c r="X648" s="240" t="s">
        <v>694</v>
      </c>
      <c r="Y648" s="240">
        <f>+AB629/2</f>
        <v>0</v>
      </c>
      <c r="Z648" s="240" t="e">
        <f>+(Y646^2-Y648^2)^0.5</f>
        <v>#DIV/0!</v>
      </c>
      <c r="AA648" s="240">
        <v>0</v>
      </c>
      <c r="AB648" s="241"/>
    </row>
    <row r="649" spans="1:28" x14ac:dyDescent="0.3">
      <c r="A649" s="223"/>
      <c r="F649" s="166" t="e">
        <f>IF(K650&gt;0.000000001,TRUE,FALSE)</f>
        <v>#DIV/0!</v>
      </c>
      <c r="G649" s="240" t="s">
        <v>695</v>
      </c>
      <c r="H649" s="251" t="e">
        <f>+B629+H648*H634+I648*H643</f>
        <v>#DIV/0!</v>
      </c>
      <c r="I649" s="251" t="e">
        <f>+C629+H648*I634+I648*I643</f>
        <v>#DIV/0!</v>
      </c>
      <c r="J649" s="251" t="e">
        <f>+D629+H648*J634+I648*J643</f>
        <v>#DIV/0!</v>
      </c>
      <c r="K649" s="241"/>
      <c r="R649" s="223"/>
      <c r="W649" s="166" t="e">
        <f>IF(AB650&gt;0.000000001,TRUE,FALSE)</f>
        <v>#DIV/0!</v>
      </c>
      <c r="X649" s="240" t="s">
        <v>695</v>
      </c>
      <c r="Y649" s="251" t="e">
        <f>+S629+Y648*Y634+Z648*Y643</f>
        <v>#DIV/0!</v>
      </c>
      <c r="Z649" s="251" t="e">
        <f>+T629+Y648*Z634+Z648*Z643</f>
        <v>#DIV/0!</v>
      </c>
      <c r="AA649" s="251" t="e">
        <f>+U629+Y648*AA634+Z648*AA643</f>
        <v>#DIV/0!</v>
      </c>
      <c r="AB649" s="241"/>
    </row>
    <row r="650" spans="1:28" ht="16.2" x14ac:dyDescent="0.3">
      <c r="A650" s="223"/>
      <c r="B650" s="166" t="s">
        <v>650</v>
      </c>
      <c r="C650" s="166" t="s">
        <v>651</v>
      </c>
      <c r="D650" s="166" t="s">
        <v>652</v>
      </c>
      <c r="E650" s="166" t="s">
        <v>653</v>
      </c>
      <c r="F650" s="166" t="s">
        <v>654</v>
      </c>
      <c r="G650" s="166" t="s">
        <v>655</v>
      </c>
      <c r="H650" s="166" t="s">
        <v>656</v>
      </c>
      <c r="I650" s="166" t="s">
        <v>657</v>
      </c>
      <c r="J650" s="166" t="s">
        <v>669</v>
      </c>
      <c r="K650" s="231" t="e">
        <f>MAX(K651:K655)</f>
        <v>#DIV/0!</v>
      </c>
      <c r="R650" s="223"/>
      <c r="S650" s="166" t="s">
        <v>650</v>
      </c>
      <c r="T650" s="166" t="s">
        <v>651</v>
      </c>
      <c r="U650" s="166" t="s">
        <v>652</v>
      </c>
      <c r="V650" s="166" t="s">
        <v>653</v>
      </c>
      <c r="W650" s="166" t="s">
        <v>654</v>
      </c>
      <c r="X650" s="166" t="s">
        <v>655</v>
      </c>
      <c r="Y650" s="166" t="s">
        <v>656</v>
      </c>
      <c r="Z650" s="166" t="s">
        <v>657</v>
      </c>
      <c r="AA650" s="166" t="s">
        <v>669</v>
      </c>
      <c r="AB650" s="231" t="e">
        <f>MAX(AB651:AB655)</f>
        <v>#DIV/0!</v>
      </c>
    </row>
    <row r="651" spans="1:28" x14ac:dyDescent="0.3">
      <c r="A651" s="223">
        <v>1</v>
      </c>
      <c r="B651" s="166" t="e">
        <f>$C$53-H649</f>
        <v>#DIV/0!</v>
      </c>
      <c r="C651" s="166" t="e">
        <f>$D$53-I649</f>
        <v>#DIV/0!</v>
      </c>
      <c r="D651" s="166" t="e">
        <f>$E$53-J649</f>
        <v>#DIV/0!</v>
      </c>
      <c r="E651" s="192" t="e">
        <f>POWER(B651,2)</f>
        <v>#DIV/0!</v>
      </c>
      <c r="F651" s="192" t="e">
        <f>POWER(C651,2)</f>
        <v>#DIV/0!</v>
      </c>
      <c r="G651" s="192" t="e">
        <f>POWER(D651,2)</f>
        <v>#DIV/0!</v>
      </c>
      <c r="H651" s="192" t="e">
        <f>E651+F651+G651</f>
        <v>#DIV/0!</v>
      </c>
      <c r="I651" s="192" t="e">
        <f>SQRT(H651)</f>
        <v>#DIV/0!</v>
      </c>
      <c r="J651" s="192" t="e">
        <f>H646</f>
        <v>#DIV/0!</v>
      </c>
      <c r="K651" s="231" t="e">
        <f>I651-J651</f>
        <v>#DIV/0!</v>
      </c>
      <c r="R651" s="223">
        <v>1</v>
      </c>
      <c r="S651" s="192" t="e">
        <f>$T$53-Y649</f>
        <v>#DIV/0!</v>
      </c>
      <c r="T651" s="192" t="e">
        <f>$U$53-Z649</f>
        <v>#DIV/0!</v>
      </c>
      <c r="U651" s="192" t="e">
        <f>$V$53-AA649</f>
        <v>#DIV/0!</v>
      </c>
      <c r="V651" s="192" t="e">
        <f>POWER(S651,2)</f>
        <v>#DIV/0!</v>
      </c>
      <c r="W651" s="192" t="e">
        <f>POWER(T651,2)</f>
        <v>#DIV/0!</v>
      </c>
      <c r="X651" s="192" t="e">
        <f>POWER(U651,2)</f>
        <v>#DIV/0!</v>
      </c>
      <c r="Y651" s="192" t="e">
        <f>V651+W651+X651</f>
        <v>#DIV/0!</v>
      </c>
      <c r="Z651" s="192" t="e">
        <f>SQRT(Y651)</f>
        <v>#DIV/0!</v>
      </c>
      <c r="AA651" s="192" t="e">
        <f>Y646</f>
        <v>#DIV/0!</v>
      </c>
      <c r="AB651" s="231" t="e">
        <f>Z651-AA651</f>
        <v>#DIV/0!</v>
      </c>
    </row>
    <row r="652" spans="1:28" x14ac:dyDescent="0.3">
      <c r="A652" s="223">
        <v>2</v>
      </c>
      <c r="B652" s="192" t="e">
        <f>$C$54-H649</f>
        <v>#DIV/0!</v>
      </c>
      <c r="C652" s="192" t="e">
        <f>$D$54-I649</f>
        <v>#DIV/0!</v>
      </c>
      <c r="D652" s="192" t="e">
        <f>$E$54-J649</f>
        <v>#DIV/0!</v>
      </c>
      <c r="E652" s="192" t="e">
        <f t="shared" ref="E652:G655" si="297">POWER(B652,2)</f>
        <v>#DIV/0!</v>
      </c>
      <c r="F652" s="192" t="e">
        <f t="shared" si="297"/>
        <v>#DIV/0!</v>
      </c>
      <c r="G652" s="192" t="e">
        <f t="shared" si="297"/>
        <v>#DIV/0!</v>
      </c>
      <c r="H652" s="192" t="e">
        <f t="shared" ref="H652:H655" si="298">E652+F652+G652</f>
        <v>#DIV/0!</v>
      </c>
      <c r="I652" s="252" t="e">
        <f t="shared" ref="I652:I655" si="299">SQRT(H652)</f>
        <v>#DIV/0!</v>
      </c>
      <c r="J652" s="192" t="e">
        <f>J651</f>
        <v>#DIV/0!</v>
      </c>
      <c r="K652" s="231" t="e">
        <f t="shared" ref="K652:K655" si="300">I652-J652</f>
        <v>#DIV/0!</v>
      </c>
      <c r="R652" s="223">
        <v>2</v>
      </c>
      <c r="S652" s="192" t="e">
        <f>$T$54-Y649</f>
        <v>#DIV/0!</v>
      </c>
      <c r="T652" s="192" t="e">
        <f>$U$54-Z649</f>
        <v>#DIV/0!</v>
      </c>
      <c r="U652" s="192" t="e">
        <f>$V$54-AA649</f>
        <v>#DIV/0!</v>
      </c>
      <c r="V652" s="192" t="e">
        <f t="shared" ref="V652:X655" si="301">POWER(S652,2)</f>
        <v>#DIV/0!</v>
      </c>
      <c r="W652" s="192" t="e">
        <f t="shared" si="301"/>
        <v>#DIV/0!</v>
      </c>
      <c r="X652" s="192" t="e">
        <f t="shared" si="301"/>
        <v>#DIV/0!</v>
      </c>
      <c r="Y652" s="192" t="e">
        <f t="shared" ref="Y652:Y655" si="302">V652+W652+X652</f>
        <v>#DIV/0!</v>
      </c>
      <c r="Z652" s="252" t="e">
        <f t="shared" ref="Z652:Z655" si="303">SQRT(Y652)</f>
        <v>#DIV/0!</v>
      </c>
      <c r="AA652" s="192" t="e">
        <f>AA651</f>
        <v>#DIV/0!</v>
      </c>
      <c r="AB652" s="231" t="e">
        <f t="shared" ref="AB652:AB655" si="304">Z652-AA652</f>
        <v>#DIV/0!</v>
      </c>
    </row>
    <row r="653" spans="1:28" x14ac:dyDescent="0.3">
      <c r="A653" s="223">
        <v>3</v>
      </c>
      <c r="B653" s="192" t="e">
        <f>$C$55-H649</f>
        <v>#DIV/0!</v>
      </c>
      <c r="C653" s="192" t="e">
        <f>$D$55-I649</f>
        <v>#DIV/0!</v>
      </c>
      <c r="D653" s="192" t="e">
        <f>$E$55-J649</f>
        <v>#DIV/0!</v>
      </c>
      <c r="E653" s="192" t="e">
        <f t="shared" si="297"/>
        <v>#DIV/0!</v>
      </c>
      <c r="F653" s="192" t="e">
        <f t="shared" si="297"/>
        <v>#DIV/0!</v>
      </c>
      <c r="G653" s="192" t="e">
        <f t="shared" si="297"/>
        <v>#DIV/0!</v>
      </c>
      <c r="H653" s="192" t="e">
        <f t="shared" si="298"/>
        <v>#DIV/0!</v>
      </c>
      <c r="I653" s="192" t="e">
        <f t="shared" si="299"/>
        <v>#DIV/0!</v>
      </c>
      <c r="J653" s="192" t="e">
        <f t="shared" ref="J653:J655" si="305">J652</f>
        <v>#DIV/0!</v>
      </c>
      <c r="K653" s="231" t="e">
        <f t="shared" si="300"/>
        <v>#DIV/0!</v>
      </c>
      <c r="R653" s="223">
        <v>3</v>
      </c>
      <c r="S653" s="192" t="e">
        <f>$T$55-Y649</f>
        <v>#DIV/0!</v>
      </c>
      <c r="T653" s="192" t="e">
        <f>$U$55-Z649</f>
        <v>#DIV/0!</v>
      </c>
      <c r="U653" s="192" t="e">
        <f>$V$55-AA649</f>
        <v>#DIV/0!</v>
      </c>
      <c r="V653" s="192" t="e">
        <f t="shared" si="301"/>
        <v>#DIV/0!</v>
      </c>
      <c r="W653" s="192" t="e">
        <f t="shared" si="301"/>
        <v>#DIV/0!</v>
      </c>
      <c r="X653" s="192" t="e">
        <f t="shared" si="301"/>
        <v>#DIV/0!</v>
      </c>
      <c r="Y653" s="192" t="e">
        <f t="shared" si="302"/>
        <v>#DIV/0!</v>
      </c>
      <c r="Z653" s="192" t="e">
        <f t="shared" si="303"/>
        <v>#DIV/0!</v>
      </c>
      <c r="AA653" s="192" t="e">
        <f t="shared" ref="AA653:AA655" si="306">AA652</f>
        <v>#DIV/0!</v>
      </c>
      <c r="AB653" s="231" t="e">
        <f t="shared" si="304"/>
        <v>#DIV/0!</v>
      </c>
    </row>
    <row r="654" spans="1:28" x14ac:dyDescent="0.3">
      <c r="A654" s="223">
        <v>4</v>
      </c>
      <c r="B654" s="192" t="e">
        <f>$C$56-H649</f>
        <v>#DIV/0!</v>
      </c>
      <c r="C654" s="192" t="e">
        <f>$D$56-I649</f>
        <v>#DIV/0!</v>
      </c>
      <c r="D654" s="192" t="e">
        <f>$E$56-J649</f>
        <v>#DIV/0!</v>
      </c>
      <c r="E654" s="192" t="e">
        <f t="shared" si="297"/>
        <v>#DIV/0!</v>
      </c>
      <c r="F654" s="192" t="e">
        <f t="shared" si="297"/>
        <v>#DIV/0!</v>
      </c>
      <c r="G654" s="192" t="e">
        <f t="shared" si="297"/>
        <v>#DIV/0!</v>
      </c>
      <c r="H654" s="192" t="e">
        <f t="shared" si="298"/>
        <v>#DIV/0!</v>
      </c>
      <c r="I654" s="252" t="e">
        <f t="shared" si="299"/>
        <v>#DIV/0!</v>
      </c>
      <c r="J654" s="192" t="e">
        <f t="shared" si="305"/>
        <v>#DIV/0!</v>
      </c>
      <c r="K654" s="231" t="e">
        <f t="shared" si="300"/>
        <v>#DIV/0!</v>
      </c>
      <c r="R654" s="223">
        <v>4</v>
      </c>
      <c r="S654" s="192" t="e">
        <f>$T$56-Y649</f>
        <v>#DIV/0!</v>
      </c>
      <c r="T654" s="192" t="e">
        <f>$U$56-Z649</f>
        <v>#DIV/0!</v>
      </c>
      <c r="U654" s="192" t="e">
        <f>$V$56-AA649</f>
        <v>#DIV/0!</v>
      </c>
      <c r="V654" s="192" t="e">
        <f t="shared" si="301"/>
        <v>#DIV/0!</v>
      </c>
      <c r="W654" s="192" t="e">
        <f t="shared" si="301"/>
        <v>#DIV/0!</v>
      </c>
      <c r="X654" s="192" t="e">
        <f t="shared" si="301"/>
        <v>#DIV/0!</v>
      </c>
      <c r="Y654" s="192" t="e">
        <f t="shared" si="302"/>
        <v>#DIV/0!</v>
      </c>
      <c r="Z654" s="252" t="e">
        <f t="shared" si="303"/>
        <v>#DIV/0!</v>
      </c>
      <c r="AA654" s="192" t="e">
        <f t="shared" si="306"/>
        <v>#DIV/0!</v>
      </c>
      <c r="AB654" s="231" t="e">
        <f t="shared" si="304"/>
        <v>#DIV/0!</v>
      </c>
    </row>
    <row r="655" spans="1:28" x14ac:dyDescent="0.3">
      <c r="A655" s="227">
        <v>5</v>
      </c>
      <c r="B655" s="216" t="e">
        <f>$C$57-H649</f>
        <v>#DIV/0!</v>
      </c>
      <c r="C655" s="216" t="e">
        <f>$D$57-I649</f>
        <v>#DIV/0!</v>
      </c>
      <c r="D655" s="216" t="e">
        <f>$E$57-J649</f>
        <v>#DIV/0!</v>
      </c>
      <c r="E655" s="216" t="e">
        <f t="shared" si="297"/>
        <v>#DIV/0!</v>
      </c>
      <c r="F655" s="216" t="e">
        <f t="shared" si="297"/>
        <v>#DIV/0!</v>
      </c>
      <c r="G655" s="216" t="e">
        <f t="shared" si="297"/>
        <v>#DIV/0!</v>
      </c>
      <c r="H655" s="216" t="e">
        <f t="shared" si="298"/>
        <v>#DIV/0!</v>
      </c>
      <c r="I655" s="256" t="e">
        <f t="shared" si="299"/>
        <v>#DIV/0!</v>
      </c>
      <c r="J655" s="216" t="e">
        <f t="shared" si="305"/>
        <v>#DIV/0!</v>
      </c>
      <c r="K655" s="253" t="e">
        <f t="shared" si="300"/>
        <v>#DIV/0!</v>
      </c>
      <c r="R655" s="227">
        <v>5</v>
      </c>
      <c r="S655" s="216" t="e">
        <f>$T$57-Y649</f>
        <v>#DIV/0!</v>
      </c>
      <c r="T655" s="216" t="e">
        <f>$U$57-Z649</f>
        <v>#DIV/0!</v>
      </c>
      <c r="U655" s="216" t="e">
        <f>$V$57-AA649</f>
        <v>#DIV/0!</v>
      </c>
      <c r="V655" s="216" t="e">
        <f t="shared" si="301"/>
        <v>#DIV/0!</v>
      </c>
      <c r="W655" s="216" t="e">
        <f t="shared" si="301"/>
        <v>#DIV/0!</v>
      </c>
      <c r="X655" s="216" t="e">
        <f t="shared" si="301"/>
        <v>#DIV/0!</v>
      </c>
      <c r="Y655" s="216" t="e">
        <f t="shared" si="302"/>
        <v>#DIV/0!</v>
      </c>
      <c r="Z655" s="256" t="e">
        <f t="shared" si="303"/>
        <v>#DIV/0!</v>
      </c>
      <c r="AA655" s="216" t="e">
        <f t="shared" si="306"/>
        <v>#DIV/0!</v>
      </c>
      <c r="AB655" s="253" t="e">
        <f t="shared" si="304"/>
        <v>#DIV/0!</v>
      </c>
    </row>
    <row r="656" spans="1:28" x14ac:dyDescent="0.3">
      <c r="A656" s="254" t="s">
        <v>698</v>
      </c>
      <c r="B656" s="186"/>
      <c r="C656" s="186"/>
      <c r="D656" s="186" t="s">
        <v>646</v>
      </c>
      <c r="E656" s="186" t="s">
        <v>647</v>
      </c>
      <c r="F656" s="186" t="s">
        <v>648</v>
      </c>
      <c r="G656" s="186" t="s">
        <v>649</v>
      </c>
      <c r="H656" s="186" t="s">
        <v>611</v>
      </c>
      <c r="I656" s="186" t="s">
        <v>637</v>
      </c>
      <c r="J656" s="186"/>
      <c r="K656" s="220"/>
      <c r="R656" s="254" t="s">
        <v>698</v>
      </c>
      <c r="S656" s="186"/>
      <c r="T656" s="186"/>
      <c r="U656" s="186" t="s">
        <v>646</v>
      </c>
      <c r="V656" s="186" t="s">
        <v>647</v>
      </c>
      <c r="W656" s="186" t="s">
        <v>648</v>
      </c>
      <c r="X656" s="186" t="s">
        <v>649</v>
      </c>
      <c r="Y656" s="186" t="s">
        <v>611</v>
      </c>
      <c r="Z656" s="186" t="s">
        <v>637</v>
      </c>
      <c r="AA656" s="186"/>
      <c r="AB656" s="220"/>
    </row>
    <row r="657" spans="1:28" x14ac:dyDescent="0.3">
      <c r="A657" s="227"/>
      <c r="B657" s="217"/>
      <c r="C657" s="217"/>
      <c r="D657" s="217" t="e">
        <f>IF(F617=FALSE,H619,IF(F647=FALSE,H649,"Error"))</f>
        <v>#DIV/0!</v>
      </c>
      <c r="E657" s="216" t="e">
        <f>IF(F617=FALSE,I619,IF(F647=FALSE,I649,"Error"))</f>
        <v>#DIV/0!</v>
      </c>
      <c r="F657" s="216" t="e">
        <f>IF(F617=FALSE,J619,IF(F647=FALSE,J649,"Error"))</f>
        <v>#DIV/0!</v>
      </c>
      <c r="G657" s="216" t="e">
        <f>IF(F617=FALSE,H616,IF(F647=FALSE,H646,"Error"))</f>
        <v>#DIV/0!</v>
      </c>
      <c r="H657" s="216" t="e">
        <f>G657*2</f>
        <v>#DIV/0!</v>
      </c>
      <c r="I657" s="217" t="e">
        <f>IF(F617=FALSE,F619,IF(F647=FALSE,F649,"Error"))</f>
        <v>#DIV/0!</v>
      </c>
      <c r="J657" s="217"/>
      <c r="K657" s="228"/>
      <c r="R657" s="227"/>
      <c r="S657" s="217"/>
      <c r="T657" s="217"/>
      <c r="U657" s="217" t="e">
        <f>IF(W617=FALSE,Y619,IF(W647=FALSE,Y649,"Error"))</f>
        <v>#DIV/0!</v>
      </c>
      <c r="V657" s="216" t="e">
        <f>IF(W617=FALSE,Z619,IF(W647=FALSE,Z649,"Error"))</f>
        <v>#DIV/0!</v>
      </c>
      <c r="W657" s="216" t="e">
        <f>IF(W617=FALSE,AA619,IF(W647=FALSE,AA649,"Error"))</f>
        <v>#DIV/0!</v>
      </c>
      <c r="X657" s="216" t="e">
        <f>IF(W617=FALSE,Y616,IF(W647=FALSE,Y646,"Error"))</f>
        <v>#DIV/0!</v>
      </c>
      <c r="Y657" s="216" t="e">
        <f>X657*2</f>
        <v>#DIV/0!</v>
      </c>
      <c r="Z657" s="217" t="e">
        <f>IF(W617=FALSE,W619,IF(W647=FALSE,W649,"Error"))</f>
        <v>#DIV/0!</v>
      </c>
      <c r="AA657" s="217"/>
      <c r="AB657" s="228"/>
    </row>
    <row r="659" spans="1:28" x14ac:dyDescent="0.3">
      <c r="A659" s="233" t="s">
        <v>722</v>
      </c>
      <c r="B659" s="234"/>
      <c r="C659" s="234"/>
      <c r="D659" s="234"/>
      <c r="E659" s="186"/>
      <c r="F659" s="186"/>
      <c r="G659" s="235" t="s">
        <v>723</v>
      </c>
      <c r="H659" s="236"/>
      <c r="I659" s="236"/>
      <c r="J659" s="236"/>
      <c r="K659" s="237"/>
      <c r="R659" s="233" t="s">
        <v>722</v>
      </c>
      <c r="S659" s="234"/>
      <c r="T659" s="234"/>
      <c r="U659" s="234"/>
      <c r="V659" s="186"/>
      <c r="W659" s="186"/>
      <c r="X659" s="235" t="s">
        <v>723</v>
      </c>
      <c r="Y659" s="236"/>
      <c r="Z659" s="236"/>
      <c r="AA659" s="236"/>
      <c r="AB659" s="237"/>
    </row>
    <row r="660" spans="1:28" x14ac:dyDescent="0.3">
      <c r="A660" s="238"/>
      <c r="B660" s="239"/>
      <c r="C660" s="239"/>
      <c r="D660" s="239"/>
      <c r="G660" s="240" t="s">
        <v>673</v>
      </c>
      <c r="H660" s="240"/>
      <c r="I660" s="240"/>
      <c r="J660" s="240"/>
      <c r="K660" s="241"/>
      <c r="R660" s="238"/>
      <c r="S660" s="239"/>
      <c r="T660" s="239"/>
      <c r="U660" s="239"/>
      <c r="X660" s="240" t="s">
        <v>673</v>
      </c>
      <c r="Y660" s="240"/>
      <c r="Z660" s="240"/>
      <c r="AA660" s="240"/>
      <c r="AB660" s="241"/>
    </row>
    <row r="661" spans="1:28" x14ac:dyDescent="0.3">
      <c r="A661" s="242"/>
      <c r="B661" s="243" t="s">
        <v>513</v>
      </c>
      <c r="C661" s="243" t="s">
        <v>514</v>
      </c>
      <c r="D661" s="243" t="s">
        <v>515</v>
      </c>
      <c r="G661" s="240"/>
      <c r="H661" s="240" t="s">
        <v>674</v>
      </c>
      <c r="I661" s="240" t="s">
        <v>675</v>
      </c>
      <c r="J661" s="240" t="s">
        <v>676</v>
      </c>
      <c r="K661" s="241" t="s">
        <v>677</v>
      </c>
      <c r="R661" s="242"/>
      <c r="S661" s="243" t="s">
        <v>513</v>
      </c>
      <c r="T661" s="243" t="s">
        <v>514</v>
      </c>
      <c r="U661" s="243" t="s">
        <v>515</v>
      </c>
      <c r="X661" s="240"/>
      <c r="Y661" s="240" t="s">
        <v>674</v>
      </c>
      <c r="Z661" s="240" t="s">
        <v>675</v>
      </c>
      <c r="AA661" s="240" t="s">
        <v>676</v>
      </c>
      <c r="AB661" s="241" t="s">
        <v>677</v>
      </c>
    </row>
    <row r="662" spans="1:28" x14ac:dyDescent="0.3">
      <c r="A662" s="244" t="s">
        <v>682</v>
      </c>
      <c r="B662" s="245">
        <f>$C$55</f>
        <v>0</v>
      </c>
      <c r="C662" s="245">
        <f>$D$55</f>
        <v>0</v>
      </c>
      <c r="D662" s="245">
        <f>$E$55</f>
        <v>0</v>
      </c>
      <c r="G662" s="240" t="s">
        <v>679</v>
      </c>
      <c r="H662" s="240">
        <f t="shared" ref="H662:J663" si="307">+B663-B662</f>
        <v>0</v>
      </c>
      <c r="I662" s="240">
        <f t="shared" si="307"/>
        <v>0</v>
      </c>
      <c r="J662" s="240">
        <f t="shared" si="307"/>
        <v>0</v>
      </c>
      <c r="K662" s="241">
        <f>+(H662^2+I662^2+J662^2)^0.5</f>
        <v>0</v>
      </c>
      <c r="R662" s="244" t="s">
        <v>682</v>
      </c>
      <c r="S662" s="245">
        <f>$T$55</f>
        <v>0</v>
      </c>
      <c r="T662" s="245">
        <f>$U$55</f>
        <v>0</v>
      </c>
      <c r="U662" s="245">
        <f>$V$55</f>
        <v>0</v>
      </c>
      <c r="X662" s="240" t="s">
        <v>679</v>
      </c>
      <c r="Y662" s="240">
        <f t="shared" ref="Y662:AA663" si="308">+S663-S662</f>
        <v>0</v>
      </c>
      <c r="Z662" s="240">
        <f t="shared" si="308"/>
        <v>0</v>
      </c>
      <c r="AA662" s="240">
        <f t="shared" si="308"/>
        <v>0</v>
      </c>
      <c r="AB662" s="241">
        <f>+(Y662^2+Z662^2+AA662^2)^0.5</f>
        <v>0</v>
      </c>
    </row>
    <row r="663" spans="1:28" x14ac:dyDescent="0.3">
      <c r="A663" s="244" t="s">
        <v>701</v>
      </c>
      <c r="B663" s="245">
        <f>$C$56</f>
        <v>0</v>
      </c>
      <c r="C663" s="245">
        <f>$D$56</f>
        <v>0</v>
      </c>
      <c r="D663" s="245">
        <f>$E$56</f>
        <v>0</v>
      </c>
      <c r="G663" s="240" t="s">
        <v>681</v>
      </c>
      <c r="H663" s="240">
        <f t="shared" si="307"/>
        <v>0</v>
      </c>
      <c r="I663" s="240">
        <f t="shared" si="307"/>
        <v>0</v>
      </c>
      <c r="J663" s="240">
        <f t="shared" si="307"/>
        <v>0</v>
      </c>
      <c r="K663" s="241">
        <f>+(H663^2+I663^2+J663^2)^0.5</f>
        <v>0</v>
      </c>
      <c r="R663" s="244" t="s">
        <v>701</v>
      </c>
      <c r="S663" s="245">
        <f>$T$56</f>
        <v>0</v>
      </c>
      <c r="T663" s="245">
        <f>$U$56</f>
        <v>0</v>
      </c>
      <c r="U663" s="245">
        <f>$V$56</f>
        <v>0</v>
      </c>
      <c r="X663" s="240" t="s">
        <v>681</v>
      </c>
      <c r="Y663" s="240">
        <f t="shared" si="308"/>
        <v>0</v>
      </c>
      <c r="Z663" s="240">
        <f t="shared" si="308"/>
        <v>0</v>
      </c>
      <c r="AA663" s="240">
        <f t="shared" si="308"/>
        <v>0</v>
      </c>
      <c r="AB663" s="241">
        <f>+(Y663^2+Z663^2+AA663^2)^0.5</f>
        <v>0</v>
      </c>
    </row>
    <row r="664" spans="1:28" x14ac:dyDescent="0.3">
      <c r="A664" s="246" t="s">
        <v>704</v>
      </c>
      <c r="B664" s="245">
        <f>$C$57</f>
        <v>0</v>
      </c>
      <c r="C664" s="245">
        <f>$D$57</f>
        <v>0</v>
      </c>
      <c r="D664" s="245">
        <f>$E$57</f>
        <v>0</v>
      </c>
      <c r="G664" s="240" t="s">
        <v>683</v>
      </c>
      <c r="H664" s="240">
        <f>+B664-B662</f>
        <v>0</v>
      </c>
      <c r="I664" s="240">
        <f>+C664-C662</f>
        <v>0</v>
      </c>
      <c r="J664" s="240">
        <f>+D664-D662</f>
        <v>0</v>
      </c>
      <c r="K664" s="241">
        <f>+(H664^2+I664^2+J664^2)^0.5</f>
        <v>0</v>
      </c>
      <c r="R664" s="246" t="s">
        <v>704</v>
      </c>
      <c r="S664" s="245">
        <f>$T$57</f>
        <v>0</v>
      </c>
      <c r="T664" s="245">
        <f>$U$57</f>
        <v>0</v>
      </c>
      <c r="U664" s="245">
        <f>$V$57</f>
        <v>0</v>
      </c>
      <c r="X664" s="240" t="s">
        <v>683</v>
      </c>
      <c r="Y664" s="240">
        <f>+S664-S662</f>
        <v>0</v>
      </c>
      <c r="Z664" s="240">
        <f>+T664-T662</f>
        <v>0</v>
      </c>
      <c r="AA664" s="240">
        <f>+U664-U662</f>
        <v>0</v>
      </c>
      <c r="AB664" s="241">
        <f>+(Y664^2+Z664^2+AA664^2)^0.5</f>
        <v>0</v>
      </c>
    </row>
    <row r="665" spans="1:28" x14ac:dyDescent="0.3">
      <c r="A665" s="223"/>
      <c r="G665" s="239" t="s">
        <v>684</v>
      </c>
      <c r="H665" s="240"/>
      <c r="I665" s="240"/>
      <c r="J665" s="240"/>
      <c r="K665" s="241"/>
      <c r="R665" s="223"/>
      <c r="X665" s="239" t="s">
        <v>684</v>
      </c>
      <c r="Y665" s="240"/>
      <c r="Z665" s="240"/>
      <c r="AA665" s="240"/>
      <c r="AB665" s="241"/>
    </row>
    <row r="666" spans="1:28" x14ac:dyDescent="0.3">
      <c r="A666" s="242"/>
      <c r="B666" s="243"/>
      <c r="C666" s="243"/>
      <c r="D666" s="243"/>
      <c r="G666" s="239"/>
      <c r="H666" s="243" t="s">
        <v>685</v>
      </c>
      <c r="I666" s="243" t="s">
        <v>686</v>
      </c>
      <c r="J666" s="243" t="s">
        <v>687</v>
      </c>
      <c r="K666" s="241"/>
      <c r="R666" s="242"/>
      <c r="S666" s="243"/>
      <c r="T666" s="243"/>
      <c r="U666" s="243"/>
      <c r="X666" s="239"/>
      <c r="Y666" s="243" t="s">
        <v>685</v>
      </c>
      <c r="Z666" s="243" t="s">
        <v>686</v>
      </c>
      <c r="AA666" s="243" t="s">
        <v>687</v>
      </c>
      <c r="AB666" s="241"/>
    </row>
    <row r="667" spans="1:28" x14ac:dyDescent="0.3">
      <c r="A667" s="244"/>
      <c r="B667" s="247"/>
      <c r="C667" s="247"/>
      <c r="D667" s="247"/>
      <c r="G667" s="239" t="s">
        <v>679</v>
      </c>
      <c r="H667" s="240" t="e">
        <f>+H662/K662</f>
        <v>#DIV/0!</v>
      </c>
      <c r="I667" s="240" t="e">
        <f>+I662/K662</f>
        <v>#DIV/0!</v>
      </c>
      <c r="J667" s="240" t="e">
        <f>+J662/K662</f>
        <v>#DIV/0!</v>
      </c>
      <c r="K667" s="241"/>
      <c r="R667" s="244"/>
      <c r="S667" s="247"/>
      <c r="T667" s="247"/>
      <c r="U667" s="247"/>
      <c r="X667" s="239" t="s">
        <v>679</v>
      </c>
      <c r="Y667" s="240" t="e">
        <f>+Y662/AB662</f>
        <v>#DIV/0!</v>
      </c>
      <c r="Z667" s="240" t="e">
        <f>+Z662/AB662</f>
        <v>#DIV/0!</v>
      </c>
      <c r="AA667" s="240" t="e">
        <f>+AA662/AB662</f>
        <v>#DIV/0!</v>
      </c>
      <c r="AB667" s="241"/>
    </row>
    <row r="668" spans="1:28" x14ac:dyDescent="0.3">
      <c r="A668" s="244"/>
      <c r="B668" s="247"/>
      <c r="C668" s="247"/>
      <c r="D668" s="247"/>
      <c r="G668" s="240" t="s">
        <v>683</v>
      </c>
      <c r="H668" s="240" t="e">
        <f>+H664/K664</f>
        <v>#DIV/0!</v>
      </c>
      <c r="I668" s="240" t="e">
        <f>+I664/K664</f>
        <v>#DIV/0!</v>
      </c>
      <c r="J668" s="240" t="e">
        <f>+J664/K664</f>
        <v>#DIV/0!</v>
      </c>
      <c r="K668" s="241"/>
      <c r="R668" s="244"/>
      <c r="S668" s="247"/>
      <c r="T668" s="247"/>
      <c r="U668" s="247"/>
      <c r="X668" s="240" t="s">
        <v>683</v>
      </c>
      <c r="Y668" s="240" t="e">
        <f>+Y664/AB664</f>
        <v>#DIV/0!</v>
      </c>
      <c r="Z668" s="240" t="e">
        <f>+Z664/AB664</f>
        <v>#DIV/0!</v>
      </c>
      <c r="AA668" s="240" t="e">
        <f>+AA664/AB664</f>
        <v>#DIV/0!</v>
      </c>
      <c r="AB668" s="241"/>
    </row>
    <row r="669" spans="1:28" x14ac:dyDescent="0.3">
      <c r="A669" s="246"/>
      <c r="B669" s="247"/>
      <c r="C669" s="247"/>
      <c r="D669" s="247"/>
      <c r="G669" s="240"/>
      <c r="H669" s="240"/>
      <c r="I669" s="240"/>
      <c r="J669" s="240"/>
      <c r="K669" s="241"/>
      <c r="R669" s="246"/>
      <c r="S669" s="247"/>
      <c r="T669" s="247"/>
      <c r="U669" s="247"/>
      <c r="X669" s="240"/>
      <c r="Y669" s="240"/>
      <c r="Z669" s="240"/>
      <c r="AA669" s="240"/>
      <c r="AB669" s="241"/>
    </row>
    <row r="670" spans="1:28" x14ac:dyDescent="0.3">
      <c r="A670" s="223"/>
      <c r="G670" s="240" t="s">
        <v>688</v>
      </c>
      <c r="H670" s="240" t="e">
        <f>+(K662^2+K664^2-K663^2)/(2*K662*K664)</f>
        <v>#DIV/0!</v>
      </c>
      <c r="I670" s="240"/>
      <c r="J670" s="240"/>
      <c r="K670" s="241"/>
      <c r="R670" s="223"/>
      <c r="X670" s="240" t="s">
        <v>688</v>
      </c>
      <c r="Y670" s="240" t="e">
        <f>+(AB662^2+AB664^2-AB663^2)/(2*AB662*AB664)</f>
        <v>#DIV/0!</v>
      </c>
      <c r="Z670" s="240"/>
      <c r="AA670" s="240"/>
      <c r="AB670" s="241"/>
    </row>
    <row r="671" spans="1:28" x14ac:dyDescent="0.3">
      <c r="A671" s="223"/>
      <c r="G671" s="240" t="s">
        <v>689</v>
      </c>
      <c r="H671" s="240" t="e">
        <f>+H670*K664</f>
        <v>#DIV/0!</v>
      </c>
      <c r="I671" s="240"/>
      <c r="J671" s="240"/>
      <c r="K671" s="241"/>
      <c r="R671" s="223"/>
      <c r="X671" s="240" t="s">
        <v>689</v>
      </c>
      <c r="Y671" s="240" t="e">
        <f>+Y670*AB664</f>
        <v>#DIV/0!</v>
      </c>
      <c r="Z671" s="240"/>
      <c r="AA671" s="240"/>
      <c r="AB671" s="241"/>
    </row>
    <row r="672" spans="1:28" x14ac:dyDescent="0.3">
      <c r="A672" s="223"/>
      <c r="G672" s="240" t="s">
        <v>690</v>
      </c>
      <c r="H672" s="240" t="e">
        <f>+(K664^2-H671^2)^0.5</f>
        <v>#DIV/0!</v>
      </c>
      <c r="I672" s="240" t="e">
        <f>+K664*H678</f>
        <v>#DIV/0!</v>
      </c>
      <c r="J672" s="240"/>
      <c r="K672" s="241"/>
      <c r="R672" s="223"/>
      <c r="X672" s="240" t="s">
        <v>690</v>
      </c>
      <c r="Y672" s="240" t="e">
        <f>+(AB664^2-Y671^2)^0.5</f>
        <v>#DIV/0!</v>
      </c>
      <c r="Z672" s="240" t="e">
        <f>+AB664*Y678</f>
        <v>#DIV/0!</v>
      </c>
      <c r="AA672" s="240"/>
      <c r="AB672" s="241"/>
    </row>
    <row r="673" spans="1:28" x14ac:dyDescent="0.3">
      <c r="A673" s="223"/>
      <c r="G673" s="240" t="s">
        <v>691</v>
      </c>
      <c r="H673" s="240" t="e">
        <f>+B662+H671*H667</f>
        <v>#DIV/0!</v>
      </c>
      <c r="I673" s="240" t="e">
        <f>+C662+H671*I667</f>
        <v>#DIV/0!</v>
      </c>
      <c r="J673" s="240" t="e">
        <f>+D662+H671*J667</f>
        <v>#DIV/0!</v>
      </c>
      <c r="K673" s="241"/>
      <c r="R673" s="223"/>
      <c r="X673" s="240" t="s">
        <v>691</v>
      </c>
      <c r="Y673" s="240" t="e">
        <f>+S662+Y671*Y667</f>
        <v>#DIV/0!</v>
      </c>
      <c r="Z673" s="240" t="e">
        <f>+T662+Y671*Z667</f>
        <v>#DIV/0!</v>
      </c>
      <c r="AA673" s="240" t="e">
        <f>+U662+Y671*AA667</f>
        <v>#DIV/0!</v>
      </c>
      <c r="AB673" s="241"/>
    </row>
    <row r="674" spans="1:28" x14ac:dyDescent="0.3">
      <c r="A674" s="223"/>
      <c r="G674" s="239" t="s">
        <v>684</v>
      </c>
      <c r="H674" s="240"/>
      <c r="I674" s="240"/>
      <c r="J674" s="240"/>
      <c r="K674" s="241"/>
      <c r="R674" s="223"/>
      <c r="X674" s="239" t="s">
        <v>684</v>
      </c>
      <c r="Y674" s="240"/>
      <c r="Z674" s="240"/>
      <c r="AA674" s="240"/>
      <c r="AB674" s="241"/>
    </row>
    <row r="675" spans="1:28" x14ac:dyDescent="0.3">
      <c r="A675" s="223"/>
      <c r="G675" s="248"/>
      <c r="H675" s="243" t="s">
        <v>685</v>
      </c>
      <c r="I675" s="243" t="s">
        <v>686</v>
      </c>
      <c r="J675" s="243" t="s">
        <v>687</v>
      </c>
      <c r="K675" s="241"/>
      <c r="R675" s="223"/>
      <c r="X675" s="248"/>
      <c r="Y675" s="243" t="s">
        <v>685</v>
      </c>
      <c r="Z675" s="243" t="s">
        <v>686</v>
      </c>
      <c r="AA675" s="243" t="s">
        <v>687</v>
      </c>
      <c r="AB675" s="241"/>
    </row>
    <row r="676" spans="1:28" x14ac:dyDescent="0.3">
      <c r="A676" s="223"/>
      <c r="G676" s="240" t="s">
        <v>690</v>
      </c>
      <c r="H676" s="240" t="e">
        <f>+(B664-H673)/H672</f>
        <v>#DIV/0!</v>
      </c>
      <c r="I676" s="240" t="e">
        <f>+(C664-I673)/H672</f>
        <v>#DIV/0!</v>
      </c>
      <c r="J676" s="240" t="e">
        <f>+(D664-J673)/H672</f>
        <v>#DIV/0!</v>
      </c>
      <c r="K676" s="241"/>
      <c r="R676" s="223"/>
      <c r="X676" s="240" t="s">
        <v>690</v>
      </c>
      <c r="Y676" s="240" t="e">
        <f>+(S664-Y673)/Y672</f>
        <v>#DIV/0!</v>
      </c>
      <c r="Z676" s="240" t="e">
        <f>+(T664-Z673)/Y672</f>
        <v>#DIV/0!</v>
      </c>
      <c r="AA676" s="240" t="e">
        <f>+(U664-AA673)/Y672</f>
        <v>#DIV/0!</v>
      </c>
      <c r="AB676" s="241"/>
    </row>
    <row r="677" spans="1:28" x14ac:dyDescent="0.3">
      <c r="A677" s="223"/>
      <c r="G677" s="240"/>
      <c r="H677" s="240"/>
      <c r="I677" s="240"/>
      <c r="J677" s="240"/>
      <c r="K677" s="241"/>
      <c r="R677" s="223"/>
      <c r="X677" s="240"/>
      <c r="Y677" s="240"/>
      <c r="Z677" s="240"/>
      <c r="AA677" s="240"/>
      <c r="AB677" s="241"/>
    </row>
    <row r="678" spans="1:28" x14ac:dyDescent="0.3">
      <c r="A678" s="223"/>
      <c r="G678" s="240" t="s">
        <v>692</v>
      </c>
      <c r="H678" s="240" t="e">
        <f>+(1-H670^2)^0.5</f>
        <v>#DIV/0!</v>
      </c>
      <c r="I678" s="240"/>
      <c r="J678" s="240"/>
      <c r="K678" s="241"/>
      <c r="R678" s="223"/>
      <c r="X678" s="240" t="s">
        <v>692</v>
      </c>
      <c r="Y678" s="240" t="e">
        <f>+(1-Y670^2)^0.5</f>
        <v>#DIV/0!</v>
      </c>
      <c r="Z678" s="240"/>
      <c r="AA678" s="240"/>
      <c r="AB678" s="241"/>
    </row>
    <row r="679" spans="1:28" x14ac:dyDescent="0.3">
      <c r="A679" s="223"/>
      <c r="F679" s="166" t="s">
        <v>643</v>
      </c>
      <c r="G679" s="240" t="s">
        <v>693</v>
      </c>
      <c r="H679" s="249" t="e">
        <f>+K663/(2*H678)</f>
        <v>#DIV/0!</v>
      </c>
      <c r="I679" s="240"/>
      <c r="J679" s="240"/>
      <c r="K679" s="241"/>
      <c r="R679" s="223"/>
      <c r="W679" s="166" t="s">
        <v>643</v>
      </c>
      <c r="X679" s="240" t="s">
        <v>693</v>
      </c>
      <c r="Y679" s="249" t="e">
        <f>+AB663/(2*Y678)</f>
        <v>#DIV/0!</v>
      </c>
      <c r="Z679" s="240"/>
      <c r="AA679" s="240"/>
      <c r="AB679" s="241"/>
    </row>
    <row r="680" spans="1:28" x14ac:dyDescent="0.3">
      <c r="A680" s="223"/>
      <c r="F680" s="250" t="e">
        <f>IF((ABS(K686)+ABS(K687)+ABS(K688))&gt;0.000000001,TRUE,FALSE)</f>
        <v>#DIV/0!</v>
      </c>
      <c r="G680" s="240"/>
      <c r="H680" s="240"/>
      <c r="I680" s="240"/>
      <c r="J680" s="240"/>
      <c r="K680" s="241"/>
      <c r="R680" s="223"/>
      <c r="W680" s="250" t="e">
        <f>IF((ABS(AB686)+ABS(AB687)+ABS(AB688))&gt;0.000000001,TRUE,FALSE)</f>
        <v>#DIV/0!</v>
      </c>
      <c r="X680" s="240"/>
      <c r="Y680" s="240"/>
      <c r="Z680" s="240"/>
      <c r="AA680" s="240"/>
      <c r="AB680" s="241"/>
    </row>
    <row r="681" spans="1:28" x14ac:dyDescent="0.3">
      <c r="A681" s="223"/>
      <c r="F681" s="166" t="s">
        <v>637</v>
      </c>
      <c r="G681" s="240" t="s">
        <v>694</v>
      </c>
      <c r="H681" s="240">
        <f>+K662/2</f>
        <v>0</v>
      </c>
      <c r="I681" s="240" t="e">
        <f>+(H679^2-H681^2)^0.5</f>
        <v>#DIV/0!</v>
      </c>
      <c r="J681" s="240">
        <v>0</v>
      </c>
      <c r="K681" s="241"/>
      <c r="R681" s="223"/>
      <c r="W681" s="166" t="s">
        <v>637</v>
      </c>
      <c r="X681" s="240" t="s">
        <v>694</v>
      </c>
      <c r="Y681" s="240">
        <f>+AB662/2</f>
        <v>0</v>
      </c>
      <c r="Z681" s="240" t="e">
        <f>+(Y679^2-Y681^2)^0.5</f>
        <v>#DIV/0!</v>
      </c>
      <c r="AA681" s="240">
        <v>0</v>
      </c>
      <c r="AB681" s="241"/>
    </row>
    <row r="682" spans="1:28" x14ac:dyDescent="0.3">
      <c r="A682" s="223"/>
      <c r="F682" s="166" t="e">
        <f>IF(K683&gt;0.000000001,TRUE,FALSE)</f>
        <v>#DIV/0!</v>
      </c>
      <c r="G682" s="240" t="s">
        <v>695</v>
      </c>
      <c r="H682" s="251" t="e">
        <f>+B662+H681*H667+I681*H676</f>
        <v>#DIV/0!</v>
      </c>
      <c r="I682" s="251" t="e">
        <f>+C662+H681*I667+I681*I676</f>
        <v>#DIV/0!</v>
      </c>
      <c r="J682" s="251" t="e">
        <f>+D662+H681*J667+I681*J676</f>
        <v>#DIV/0!</v>
      </c>
      <c r="K682" s="241"/>
      <c r="R682" s="223"/>
      <c r="W682" s="166" t="e">
        <f>IF(AB683&gt;0.000000001,TRUE,FALSE)</f>
        <v>#DIV/0!</v>
      </c>
      <c r="X682" s="240" t="s">
        <v>695</v>
      </c>
      <c r="Y682" s="251" t="e">
        <f>+S662+Y681*Y667+Z681*Y676</f>
        <v>#DIV/0!</v>
      </c>
      <c r="Z682" s="251" t="e">
        <f>+T662+Y681*Z667+Z681*Z676</f>
        <v>#DIV/0!</v>
      </c>
      <c r="AA682" s="251" t="e">
        <f>+U662+Y681*AA667+Z681*AA676</f>
        <v>#DIV/0!</v>
      </c>
      <c r="AB682" s="241"/>
    </row>
    <row r="683" spans="1:28" ht="16.2" x14ac:dyDescent="0.3">
      <c r="A683" s="223"/>
      <c r="B683" s="166" t="s">
        <v>650</v>
      </c>
      <c r="C683" s="166" t="s">
        <v>651</v>
      </c>
      <c r="D683" s="166" t="s">
        <v>652</v>
      </c>
      <c r="E683" s="166" t="s">
        <v>653</v>
      </c>
      <c r="F683" s="166" t="s">
        <v>654</v>
      </c>
      <c r="G683" s="166" t="s">
        <v>655</v>
      </c>
      <c r="H683" s="166" t="s">
        <v>656</v>
      </c>
      <c r="I683" s="166" t="s">
        <v>657</v>
      </c>
      <c r="J683" s="166" t="s">
        <v>669</v>
      </c>
      <c r="K683" s="231" t="e">
        <f>MAX(K684:K688)</f>
        <v>#DIV/0!</v>
      </c>
      <c r="R683" s="223"/>
      <c r="S683" s="166" t="s">
        <v>650</v>
      </c>
      <c r="T683" s="166" t="s">
        <v>651</v>
      </c>
      <c r="U683" s="166" t="s">
        <v>652</v>
      </c>
      <c r="V683" s="166" t="s">
        <v>653</v>
      </c>
      <c r="W683" s="166" t="s">
        <v>654</v>
      </c>
      <c r="X683" s="166" t="s">
        <v>655</v>
      </c>
      <c r="Y683" s="166" t="s">
        <v>656</v>
      </c>
      <c r="Z683" s="166" t="s">
        <v>657</v>
      </c>
      <c r="AA683" s="166" t="s">
        <v>669</v>
      </c>
      <c r="AB683" s="231" t="e">
        <f>MAX(AB684:AB688)</f>
        <v>#DIV/0!</v>
      </c>
    </row>
    <row r="684" spans="1:28" x14ac:dyDescent="0.3">
      <c r="A684" s="223">
        <v>1</v>
      </c>
      <c r="B684" s="166" t="e">
        <f>$C$53-H682</f>
        <v>#DIV/0!</v>
      </c>
      <c r="C684" s="166" t="e">
        <f>$D$53-I682</f>
        <v>#DIV/0!</v>
      </c>
      <c r="D684" s="166" t="e">
        <f>$E$53-J682</f>
        <v>#DIV/0!</v>
      </c>
      <c r="E684" s="192" t="e">
        <f>POWER(B684,2)</f>
        <v>#DIV/0!</v>
      </c>
      <c r="F684" s="192" t="e">
        <f>POWER(C684,2)</f>
        <v>#DIV/0!</v>
      </c>
      <c r="G684" s="192" t="e">
        <f>POWER(D684,2)</f>
        <v>#DIV/0!</v>
      </c>
      <c r="H684" s="192" t="e">
        <f>E684+F684+G684</f>
        <v>#DIV/0!</v>
      </c>
      <c r="I684" s="192" t="e">
        <f>SQRT(H684)</f>
        <v>#DIV/0!</v>
      </c>
      <c r="J684" s="192" t="e">
        <f>H679</f>
        <v>#DIV/0!</v>
      </c>
      <c r="K684" s="231" t="e">
        <f>I684-J684</f>
        <v>#DIV/0!</v>
      </c>
      <c r="R684" s="223">
        <v>1</v>
      </c>
      <c r="S684" s="192" t="e">
        <f>$T$53-Y682</f>
        <v>#DIV/0!</v>
      </c>
      <c r="T684" s="192" t="e">
        <f>$U$53-Z682</f>
        <v>#DIV/0!</v>
      </c>
      <c r="U684" s="192" t="e">
        <f>$V$53-AA682</f>
        <v>#DIV/0!</v>
      </c>
      <c r="V684" s="192" t="e">
        <f>POWER(S684,2)</f>
        <v>#DIV/0!</v>
      </c>
      <c r="W684" s="192" t="e">
        <f>POWER(T684,2)</f>
        <v>#DIV/0!</v>
      </c>
      <c r="X684" s="192" t="e">
        <f>POWER(U684,2)</f>
        <v>#DIV/0!</v>
      </c>
      <c r="Y684" s="192" t="e">
        <f>V684+W684+X684</f>
        <v>#DIV/0!</v>
      </c>
      <c r="Z684" s="192" t="e">
        <f>SQRT(Y684)</f>
        <v>#DIV/0!</v>
      </c>
      <c r="AA684" s="192" t="e">
        <f>Y679</f>
        <v>#DIV/0!</v>
      </c>
      <c r="AB684" s="231" t="e">
        <f>Z684-AA684</f>
        <v>#DIV/0!</v>
      </c>
    </row>
    <row r="685" spans="1:28" x14ac:dyDescent="0.3">
      <c r="A685" s="223">
        <v>2</v>
      </c>
      <c r="B685" s="192" t="e">
        <f>$C$54-H682</f>
        <v>#DIV/0!</v>
      </c>
      <c r="C685" s="192" t="e">
        <f>$D$54-I682</f>
        <v>#DIV/0!</v>
      </c>
      <c r="D685" s="192" t="e">
        <f>$E$54-J682</f>
        <v>#DIV/0!</v>
      </c>
      <c r="E685" s="192" t="e">
        <f t="shared" ref="E685:G688" si="309">POWER(B685,2)</f>
        <v>#DIV/0!</v>
      </c>
      <c r="F685" s="192" t="e">
        <f t="shared" si="309"/>
        <v>#DIV/0!</v>
      </c>
      <c r="G685" s="192" t="e">
        <f t="shared" si="309"/>
        <v>#DIV/0!</v>
      </c>
      <c r="H685" s="192" t="e">
        <f t="shared" ref="H685:H688" si="310">E685+F685+G685</f>
        <v>#DIV/0!</v>
      </c>
      <c r="I685" s="192" t="e">
        <f t="shared" ref="I685:I688" si="311">SQRT(H685)</f>
        <v>#DIV/0!</v>
      </c>
      <c r="J685" s="192" t="e">
        <f>J684</f>
        <v>#DIV/0!</v>
      </c>
      <c r="K685" s="231" t="e">
        <f t="shared" ref="K685:K688" si="312">I685-J685</f>
        <v>#DIV/0!</v>
      </c>
      <c r="R685" s="223">
        <v>2</v>
      </c>
      <c r="S685" s="192" t="e">
        <f>$T$54-Y682</f>
        <v>#DIV/0!</v>
      </c>
      <c r="T685" s="192" t="e">
        <f>$U$54-Z682</f>
        <v>#DIV/0!</v>
      </c>
      <c r="U685" s="192" t="e">
        <f>$V$54-AA682</f>
        <v>#DIV/0!</v>
      </c>
      <c r="V685" s="192" t="e">
        <f t="shared" ref="V685:X688" si="313">POWER(S685,2)</f>
        <v>#DIV/0!</v>
      </c>
      <c r="W685" s="192" t="e">
        <f t="shared" si="313"/>
        <v>#DIV/0!</v>
      </c>
      <c r="X685" s="192" t="e">
        <f t="shared" si="313"/>
        <v>#DIV/0!</v>
      </c>
      <c r="Y685" s="192" t="e">
        <f t="shared" ref="Y685:Y688" si="314">V685+W685+X685</f>
        <v>#DIV/0!</v>
      </c>
      <c r="Z685" s="192" t="e">
        <f t="shared" ref="Z685:Z688" si="315">SQRT(Y685)</f>
        <v>#DIV/0!</v>
      </c>
      <c r="AA685" s="192" t="e">
        <f>AA684</f>
        <v>#DIV/0!</v>
      </c>
      <c r="AB685" s="231" t="e">
        <f t="shared" ref="AB685:AB688" si="316">Z685-AA685</f>
        <v>#DIV/0!</v>
      </c>
    </row>
    <row r="686" spans="1:28" x14ac:dyDescent="0.3">
      <c r="A686" s="223">
        <v>3</v>
      </c>
      <c r="B686" s="192" t="e">
        <f>$C$55-H682</f>
        <v>#DIV/0!</v>
      </c>
      <c r="C686" s="192" t="e">
        <f>$D$55-I682</f>
        <v>#DIV/0!</v>
      </c>
      <c r="D686" s="192" t="e">
        <f>$E$55-J682</f>
        <v>#DIV/0!</v>
      </c>
      <c r="E686" s="192" t="e">
        <f t="shared" si="309"/>
        <v>#DIV/0!</v>
      </c>
      <c r="F686" s="192" t="e">
        <f t="shared" si="309"/>
        <v>#DIV/0!</v>
      </c>
      <c r="G686" s="192" t="e">
        <f t="shared" si="309"/>
        <v>#DIV/0!</v>
      </c>
      <c r="H686" s="192" t="e">
        <f t="shared" si="310"/>
        <v>#DIV/0!</v>
      </c>
      <c r="I686" s="252" t="e">
        <f t="shared" si="311"/>
        <v>#DIV/0!</v>
      </c>
      <c r="J686" s="192" t="e">
        <f t="shared" ref="J686:J688" si="317">J685</f>
        <v>#DIV/0!</v>
      </c>
      <c r="K686" s="231" t="e">
        <f t="shared" si="312"/>
        <v>#DIV/0!</v>
      </c>
      <c r="R686" s="223">
        <v>3</v>
      </c>
      <c r="S686" s="192" t="e">
        <f>$T$55-Y682</f>
        <v>#DIV/0!</v>
      </c>
      <c r="T686" s="192" t="e">
        <f>$U$55-Z682</f>
        <v>#DIV/0!</v>
      </c>
      <c r="U686" s="192" t="e">
        <f>$V$55-AA682</f>
        <v>#DIV/0!</v>
      </c>
      <c r="V686" s="192" t="e">
        <f t="shared" si="313"/>
        <v>#DIV/0!</v>
      </c>
      <c r="W686" s="192" t="e">
        <f t="shared" si="313"/>
        <v>#DIV/0!</v>
      </c>
      <c r="X686" s="192" t="e">
        <f t="shared" si="313"/>
        <v>#DIV/0!</v>
      </c>
      <c r="Y686" s="192" t="e">
        <f t="shared" si="314"/>
        <v>#DIV/0!</v>
      </c>
      <c r="Z686" s="252" t="e">
        <f t="shared" si="315"/>
        <v>#DIV/0!</v>
      </c>
      <c r="AA686" s="192" t="e">
        <f t="shared" ref="AA686:AA688" si="318">AA685</f>
        <v>#DIV/0!</v>
      </c>
      <c r="AB686" s="231" t="e">
        <f t="shared" si="316"/>
        <v>#DIV/0!</v>
      </c>
    </row>
    <row r="687" spans="1:28" x14ac:dyDescent="0.3">
      <c r="A687" s="223">
        <v>4</v>
      </c>
      <c r="B687" s="192" t="e">
        <f>$C$56-H682</f>
        <v>#DIV/0!</v>
      </c>
      <c r="C687" s="192" t="e">
        <f>$D$56-I682</f>
        <v>#DIV/0!</v>
      </c>
      <c r="D687" s="192" t="e">
        <f>$E$56-J682</f>
        <v>#DIV/0!</v>
      </c>
      <c r="E687" s="192" t="e">
        <f t="shared" si="309"/>
        <v>#DIV/0!</v>
      </c>
      <c r="F687" s="192" t="e">
        <f t="shared" si="309"/>
        <v>#DIV/0!</v>
      </c>
      <c r="G687" s="192" t="e">
        <f t="shared" si="309"/>
        <v>#DIV/0!</v>
      </c>
      <c r="H687" s="192" t="e">
        <f t="shared" si="310"/>
        <v>#DIV/0!</v>
      </c>
      <c r="I687" s="252" t="e">
        <f t="shared" si="311"/>
        <v>#DIV/0!</v>
      </c>
      <c r="J687" s="192" t="e">
        <f t="shared" si="317"/>
        <v>#DIV/0!</v>
      </c>
      <c r="K687" s="231" t="e">
        <f t="shared" si="312"/>
        <v>#DIV/0!</v>
      </c>
      <c r="R687" s="223">
        <v>4</v>
      </c>
      <c r="S687" s="192" t="e">
        <f>$T$56-Y682</f>
        <v>#DIV/0!</v>
      </c>
      <c r="T687" s="192" t="e">
        <f>$U$56-Z682</f>
        <v>#DIV/0!</v>
      </c>
      <c r="U687" s="192" t="e">
        <f>$V$56-AA682</f>
        <v>#DIV/0!</v>
      </c>
      <c r="V687" s="192" t="e">
        <f t="shared" si="313"/>
        <v>#DIV/0!</v>
      </c>
      <c r="W687" s="192" t="e">
        <f t="shared" si="313"/>
        <v>#DIV/0!</v>
      </c>
      <c r="X687" s="192" t="e">
        <f t="shared" si="313"/>
        <v>#DIV/0!</v>
      </c>
      <c r="Y687" s="192" t="e">
        <f t="shared" si="314"/>
        <v>#DIV/0!</v>
      </c>
      <c r="Z687" s="252" t="e">
        <f t="shared" si="315"/>
        <v>#DIV/0!</v>
      </c>
      <c r="AA687" s="192" t="e">
        <f t="shared" si="318"/>
        <v>#DIV/0!</v>
      </c>
      <c r="AB687" s="231" t="e">
        <f t="shared" si="316"/>
        <v>#DIV/0!</v>
      </c>
    </row>
    <row r="688" spans="1:28" x14ac:dyDescent="0.3">
      <c r="A688" s="227">
        <v>5</v>
      </c>
      <c r="B688" s="216" t="e">
        <f>$C$57-H682</f>
        <v>#DIV/0!</v>
      </c>
      <c r="C688" s="216" t="e">
        <f>$D$57-I682</f>
        <v>#DIV/0!</v>
      </c>
      <c r="D688" s="216" t="e">
        <f>$E$57-J682</f>
        <v>#DIV/0!</v>
      </c>
      <c r="E688" s="216" t="e">
        <f t="shared" si="309"/>
        <v>#DIV/0!</v>
      </c>
      <c r="F688" s="216" t="e">
        <f t="shared" si="309"/>
        <v>#DIV/0!</v>
      </c>
      <c r="G688" s="216" t="e">
        <f t="shared" si="309"/>
        <v>#DIV/0!</v>
      </c>
      <c r="H688" s="216" t="e">
        <f t="shared" si="310"/>
        <v>#DIV/0!</v>
      </c>
      <c r="I688" s="256" t="e">
        <f t="shared" si="311"/>
        <v>#DIV/0!</v>
      </c>
      <c r="J688" s="216" t="e">
        <f t="shared" si="317"/>
        <v>#DIV/0!</v>
      </c>
      <c r="K688" s="253" t="e">
        <f t="shared" si="312"/>
        <v>#DIV/0!</v>
      </c>
      <c r="R688" s="227">
        <v>5</v>
      </c>
      <c r="S688" s="216" t="e">
        <f>$T$57-Y682</f>
        <v>#DIV/0!</v>
      </c>
      <c r="T688" s="216" t="e">
        <f>$U$57-Z682</f>
        <v>#DIV/0!</v>
      </c>
      <c r="U688" s="216" t="e">
        <f>$V$57-AA682</f>
        <v>#DIV/0!</v>
      </c>
      <c r="V688" s="216" t="e">
        <f t="shared" si="313"/>
        <v>#DIV/0!</v>
      </c>
      <c r="W688" s="216" t="e">
        <f t="shared" si="313"/>
        <v>#DIV/0!</v>
      </c>
      <c r="X688" s="216" t="e">
        <f t="shared" si="313"/>
        <v>#DIV/0!</v>
      </c>
      <c r="Y688" s="216" t="e">
        <f t="shared" si="314"/>
        <v>#DIV/0!</v>
      </c>
      <c r="Z688" s="256" t="e">
        <f t="shared" si="315"/>
        <v>#DIV/0!</v>
      </c>
      <c r="AA688" s="216" t="e">
        <f t="shared" si="318"/>
        <v>#DIV/0!</v>
      </c>
      <c r="AB688" s="253" t="e">
        <f t="shared" si="316"/>
        <v>#DIV/0!</v>
      </c>
    </row>
    <row r="689" spans="1:28" x14ac:dyDescent="0.3">
      <c r="A689" s="233" t="s">
        <v>696</v>
      </c>
      <c r="B689" s="234"/>
      <c r="C689" s="234"/>
      <c r="D689" s="234"/>
      <c r="E689" s="186"/>
      <c r="F689" s="186"/>
      <c r="G689" s="235" t="s">
        <v>724</v>
      </c>
      <c r="H689" s="236"/>
      <c r="I689" s="236"/>
      <c r="J689" s="236"/>
      <c r="K689" s="237"/>
      <c r="R689" s="233" t="s">
        <v>696</v>
      </c>
      <c r="S689" s="234"/>
      <c r="T689" s="234"/>
      <c r="U689" s="234"/>
      <c r="V689" s="186"/>
      <c r="W689" s="186"/>
      <c r="X689" s="235" t="s">
        <v>724</v>
      </c>
      <c r="Y689" s="236"/>
      <c r="Z689" s="236"/>
      <c r="AA689" s="236"/>
      <c r="AB689" s="237"/>
    </row>
    <row r="690" spans="1:28" x14ac:dyDescent="0.3">
      <c r="A690" s="238"/>
      <c r="B690" s="239"/>
      <c r="C690" s="239"/>
      <c r="D690" s="239"/>
      <c r="G690" s="240" t="s">
        <v>673</v>
      </c>
      <c r="H690" s="240"/>
      <c r="I690" s="240"/>
      <c r="J690" s="240"/>
      <c r="K690" s="241"/>
      <c r="R690" s="238"/>
      <c r="S690" s="239"/>
      <c r="T690" s="239"/>
      <c r="U690" s="239"/>
      <c r="X690" s="240" t="s">
        <v>673</v>
      </c>
      <c r="Y690" s="240"/>
      <c r="Z690" s="240"/>
      <c r="AA690" s="240"/>
      <c r="AB690" s="241"/>
    </row>
    <row r="691" spans="1:28" x14ac:dyDescent="0.3">
      <c r="A691" s="242"/>
      <c r="B691" s="243" t="s">
        <v>513</v>
      </c>
      <c r="C691" s="243" t="s">
        <v>514</v>
      </c>
      <c r="D691" s="243" t="s">
        <v>515</v>
      </c>
      <c r="G691" s="240"/>
      <c r="H691" s="240" t="s">
        <v>674</v>
      </c>
      <c r="I691" s="240" t="s">
        <v>675</v>
      </c>
      <c r="J691" s="240" t="s">
        <v>676</v>
      </c>
      <c r="K691" s="241" t="s">
        <v>677</v>
      </c>
      <c r="R691" s="242"/>
      <c r="S691" s="243" t="s">
        <v>513</v>
      </c>
      <c r="T691" s="243" t="s">
        <v>514</v>
      </c>
      <c r="U691" s="243" t="s">
        <v>515</v>
      </c>
      <c r="X691" s="240"/>
      <c r="Y691" s="240" t="s">
        <v>674</v>
      </c>
      <c r="Z691" s="240" t="s">
        <v>675</v>
      </c>
      <c r="AA691" s="240" t="s">
        <v>676</v>
      </c>
      <c r="AB691" s="241" t="s">
        <v>677</v>
      </c>
    </row>
    <row r="692" spans="1:28" x14ac:dyDescent="0.3">
      <c r="A692" s="244" t="str">
        <f>A662</f>
        <v>Point 3</v>
      </c>
      <c r="B692" s="245">
        <f>B662</f>
        <v>0</v>
      </c>
      <c r="C692" s="245">
        <f t="shared" ref="C692:D692" si="319">C662</f>
        <v>0</v>
      </c>
      <c r="D692" s="245">
        <f t="shared" si="319"/>
        <v>0</v>
      </c>
      <c r="G692" s="240" t="s">
        <v>679</v>
      </c>
      <c r="H692" s="240">
        <f t="shared" ref="H692:J693" si="320">+B693-B692</f>
        <v>0</v>
      </c>
      <c r="I692" s="240">
        <f t="shared" si="320"/>
        <v>0</v>
      </c>
      <c r="J692" s="240">
        <f t="shared" si="320"/>
        <v>0</v>
      </c>
      <c r="K692" s="241">
        <f>+(H692^2+I692^2+J692^2)^0.5</f>
        <v>0</v>
      </c>
      <c r="R692" s="244" t="str">
        <f>R662</f>
        <v>Point 3</v>
      </c>
      <c r="S692" s="245">
        <f>S662</f>
        <v>0</v>
      </c>
      <c r="T692" s="245">
        <f t="shared" ref="T692:U692" si="321">T662</f>
        <v>0</v>
      </c>
      <c r="U692" s="245">
        <f t="shared" si="321"/>
        <v>0</v>
      </c>
      <c r="X692" s="240" t="s">
        <v>679</v>
      </c>
      <c r="Y692" s="240">
        <f t="shared" ref="Y692:AA693" si="322">+S693-S692</f>
        <v>0</v>
      </c>
      <c r="Z692" s="240">
        <f t="shared" si="322"/>
        <v>0</v>
      </c>
      <c r="AA692" s="240">
        <f t="shared" si="322"/>
        <v>0</v>
      </c>
      <c r="AB692" s="241">
        <f>+(Y692^2+Z692^2+AA692^2)^0.5</f>
        <v>0</v>
      </c>
    </row>
    <row r="693" spans="1:28" x14ac:dyDescent="0.3">
      <c r="A693" s="244" t="str">
        <f>A664</f>
        <v>Point 5</v>
      </c>
      <c r="B693" s="245">
        <f>B664</f>
        <v>0</v>
      </c>
      <c r="C693" s="245">
        <f t="shared" ref="C693:D693" si="323">C664</f>
        <v>0</v>
      </c>
      <c r="D693" s="245">
        <f t="shared" si="323"/>
        <v>0</v>
      </c>
      <c r="G693" s="240" t="s">
        <v>681</v>
      </c>
      <c r="H693" s="240">
        <f t="shared" si="320"/>
        <v>0</v>
      </c>
      <c r="I693" s="240">
        <f t="shared" si="320"/>
        <v>0</v>
      </c>
      <c r="J693" s="240">
        <f t="shared" si="320"/>
        <v>0</v>
      </c>
      <c r="K693" s="241">
        <f>+(H693^2+I693^2+J693^2)^0.5</f>
        <v>0</v>
      </c>
      <c r="R693" s="244" t="str">
        <f>R664</f>
        <v>Point 5</v>
      </c>
      <c r="S693" s="245">
        <f>S664</f>
        <v>0</v>
      </c>
      <c r="T693" s="245">
        <f t="shared" ref="T693:U693" si="324">T664</f>
        <v>0</v>
      </c>
      <c r="U693" s="245">
        <f t="shared" si="324"/>
        <v>0</v>
      </c>
      <c r="X693" s="240" t="s">
        <v>681</v>
      </c>
      <c r="Y693" s="240">
        <f t="shared" si="322"/>
        <v>0</v>
      </c>
      <c r="Z693" s="240">
        <f t="shared" si="322"/>
        <v>0</v>
      </c>
      <c r="AA693" s="240">
        <f t="shared" si="322"/>
        <v>0</v>
      </c>
      <c r="AB693" s="241">
        <f>+(Y693^2+Z693^2+AA693^2)^0.5</f>
        <v>0</v>
      </c>
    </row>
    <row r="694" spans="1:28" x14ac:dyDescent="0.3">
      <c r="A694" s="244" t="str">
        <f>A663</f>
        <v>Point 4</v>
      </c>
      <c r="B694" s="245">
        <f>B663</f>
        <v>0</v>
      </c>
      <c r="C694" s="245">
        <f t="shared" ref="C694:D694" si="325">C663</f>
        <v>0</v>
      </c>
      <c r="D694" s="245">
        <f t="shared" si="325"/>
        <v>0</v>
      </c>
      <c r="G694" s="240" t="s">
        <v>683</v>
      </c>
      <c r="H694" s="240">
        <f>+B694-B692</f>
        <v>0</v>
      </c>
      <c r="I694" s="240">
        <f>+C694-C692</f>
        <v>0</v>
      </c>
      <c r="J694" s="240">
        <f>+D694-D692</f>
        <v>0</v>
      </c>
      <c r="K694" s="241">
        <f>+(H694^2+I694^2+J694^2)^0.5</f>
        <v>0</v>
      </c>
      <c r="R694" s="244" t="str">
        <f>R663</f>
        <v>Point 4</v>
      </c>
      <c r="S694" s="245">
        <f>S663</f>
        <v>0</v>
      </c>
      <c r="T694" s="245">
        <f t="shared" ref="T694:U694" si="326">T663</f>
        <v>0</v>
      </c>
      <c r="U694" s="245">
        <f t="shared" si="326"/>
        <v>0</v>
      </c>
      <c r="X694" s="240" t="s">
        <v>683</v>
      </c>
      <c r="Y694" s="240">
        <f>+S694-S692</f>
        <v>0</v>
      </c>
      <c r="Z694" s="240">
        <f>+T694-T692</f>
        <v>0</v>
      </c>
      <c r="AA694" s="240">
        <f>+U694-U692</f>
        <v>0</v>
      </c>
      <c r="AB694" s="241">
        <f>+(Y694^2+Z694^2+AA694^2)^0.5</f>
        <v>0</v>
      </c>
    </row>
    <row r="695" spans="1:28" x14ac:dyDescent="0.3">
      <c r="A695" s="223"/>
      <c r="G695" s="239" t="s">
        <v>684</v>
      </c>
      <c r="H695" s="240"/>
      <c r="I695" s="240"/>
      <c r="J695" s="240"/>
      <c r="K695" s="241"/>
      <c r="R695" s="223"/>
      <c r="X695" s="239" t="s">
        <v>684</v>
      </c>
      <c r="Y695" s="240"/>
      <c r="Z695" s="240"/>
      <c r="AA695" s="240"/>
      <c r="AB695" s="241"/>
    </row>
    <row r="696" spans="1:28" x14ac:dyDescent="0.3">
      <c r="A696" s="242"/>
      <c r="B696" s="243"/>
      <c r="C696" s="243"/>
      <c r="D696" s="243"/>
      <c r="G696" s="239"/>
      <c r="H696" s="243" t="s">
        <v>685</v>
      </c>
      <c r="I696" s="243" t="s">
        <v>686</v>
      </c>
      <c r="J696" s="243" t="s">
        <v>687</v>
      </c>
      <c r="K696" s="241"/>
      <c r="R696" s="242"/>
      <c r="S696" s="243"/>
      <c r="T696" s="243"/>
      <c r="U696" s="243"/>
      <c r="X696" s="239"/>
      <c r="Y696" s="243" t="s">
        <v>685</v>
      </c>
      <c r="Z696" s="243" t="s">
        <v>686</v>
      </c>
      <c r="AA696" s="243" t="s">
        <v>687</v>
      </c>
      <c r="AB696" s="241"/>
    </row>
    <row r="697" spans="1:28" x14ac:dyDescent="0.3">
      <c r="A697" s="244"/>
      <c r="B697" s="247"/>
      <c r="C697" s="247"/>
      <c r="D697" s="247"/>
      <c r="G697" s="239" t="s">
        <v>679</v>
      </c>
      <c r="H697" s="240" t="e">
        <f>+H692/K692</f>
        <v>#DIV/0!</v>
      </c>
      <c r="I697" s="240" t="e">
        <f>+I692/K692</f>
        <v>#DIV/0!</v>
      </c>
      <c r="J697" s="240" t="e">
        <f>+J692/K692</f>
        <v>#DIV/0!</v>
      </c>
      <c r="K697" s="241"/>
      <c r="R697" s="244"/>
      <c r="S697" s="247"/>
      <c r="T697" s="247"/>
      <c r="U697" s="247"/>
      <c r="X697" s="239" t="s">
        <v>679</v>
      </c>
      <c r="Y697" s="240" t="e">
        <f>+Y692/AB692</f>
        <v>#DIV/0!</v>
      </c>
      <c r="Z697" s="240" t="e">
        <f>+Z692/AB692</f>
        <v>#DIV/0!</v>
      </c>
      <c r="AA697" s="240" t="e">
        <f>+AA692/AB692</f>
        <v>#DIV/0!</v>
      </c>
      <c r="AB697" s="241"/>
    </row>
    <row r="698" spans="1:28" x14ac:dyDescent="0.3">
      <c r="A698" s="244"/>
      <c r="B698" s="247"/>
      <c r="C698" s="247"/>
      <c r="D698" s="247"/>
      <c r="G698" s="240" t="s">
        <v>683</v>
      </c>
      <c r="H698" s="240" t="e">
        <f>+H694/K694</f>
        <v>#DIV/0!</v>
      </c>
      <c r="I698" s="240" t="e">
        <f>+I694/K694</f>
        <v>#DIV/0!</v>
      </c>
      <c r="J698" s="240" t="e">
        <f>+J694/K694</f>
        <v>#DIV/0!</v>
      </c>
      <c r="K698" s="241"/>
      <c r="R698" s="244"/>
      <c r="S698" s="247"/>
      <c r="T698" s="247"/>
      <c r="U698" s="247"/>
      <c r="X698" s="240" t="s">
        <v>683</v>
      </c>
      <c r="Y698" s="240" t="e">
        <f>+Y694/AB694</f>
        <v>#DIV/0!</v>
      </c>
      <c r="Z698" s="240" t="e">
        <f>+Z694/AB694</f>
        <v>#DIV/0!</v>
      </c>
      <c r="AA698" s="240" t="e">
        <f>+AA694/AB694</f>
        <v>#DIV/0!</v>
      </c>
      <c r="AB698" s="241"/>
    </row>
    <row r="699" spans="1:28" x14ac:dyDescent="0.3">
      <c r="A699" s="246"/>
      <c r="B699" s="247"/>
      <c r="C699" s="247"/>
      <c r="D699" s="247"/>
      <c r="G699" s="240"/>
      <c r="H699" s="240"/>
      <c r="I699" s="240"/>
      <c r="J699" s="240"/>
      <c r="K699" s="241"/>
      <c r="R699" s="246"/>
      <c r="S699" s="247"/>
      <c r="T699" s="247"/>
      <c r="U699" s="247"/>
      <c r="X699" s="240"/>
      <c r="Y699" s="240"/>
      <c r="Z699" s="240"/>
      <c r="AA699" s="240"/>
      <c r="AB699" s="241"/>
    </row>
    <row r="700" spans="1:28" x14ac:dyDescent="0.3">
      <c r="A700" s="223"/>
      <c r="G700" s="240" t="s">
        <v>688</v>
      </c>
      <c r="H700" s="240" t="e">
        <f>+(K692^2+K694^2-K693^2)/(2*K692*K694)</f>
        <v>#DIV/0!</v>
      </c>
      <c r="I700" s="240"/>
      <c r="J700" s="240"/>
      <c r="K700" s="241"/>
      <c r="R700" s="223"/>
      <c r="X700" s="240" t="s">
        <v>688</v>
      </c>
      <c r="Y700" s="240" t="e">
        <f>+(AB692^2+AB694^2-AB693^2)/(2*AB692*AB694)</f>
        <v>#DIV/0!</v>
      </c>
      <c r="Z700" s="240"/>
      <c r="AA700" s="240"/>
      <c r="AB700" s="241"/>
    </row>
    <row r="701" spans="1:28" x14ac:dyDescent="0.3">
      <c r="A701" s="223"/>
      <c r="G701" s="240" t="s">
        <v>689</v>
      </c>
      <c r="H701" s="240" t="e">
        <f>+H700*K694</f>
        <v>#DIV/0!</v>
      </c>
      <c r="I701" s="240"/>
      <c r="J701" s="240"/>
      <c r="K701" s="241"/>
      <c r="R701" s="223"/>
      <c r="X701" s="240" t="s">
        <v>689</v>
      </c>
      <c r="Y701" s="240" t="e">
        <f>+Y700*AB694</f>
        <v>#DIV/0!</v>
      </c>
      <c r="Z701" s="240"/>
      <c r="AA701" s="240"/>
      <c r="AB701" s="241"/>
    </row>
    <row r="702" spans="1:28" x14ac:dyDescent="0.3">
      <c r="A702" s="223"/>
      <c r="G702" s="240" t="s">
        <v>690</v>
      </c>
      <c r="H702" s="240" t="e">
        <f>+(K694^2-H701^2)^0.5</f>
        <v>#DIV/0!</v>
      </c>
      <c r="I702" s="240" t="e">
        <f>+K694*H708</f>
        <v>#DIV/0!</v>
      </c>
      <c r="J702" s="240"/>
      <c r="K702" s="241"/>
      <c r="R702" s="223"/>
      <c r="X702" s="240" t="s">
        <v>690</v>
      </c>
      <c r="Y702" s="240" t="e">
        <f>+(AB694^2-Y701^2)^0.5</f>
        <v>#DIV/0!</v>
      </c>
      <c r="Z702" s="240" t="e">
        <f>+AB694*Y708</f>
        <v>#DIV/0!</v>
      </c>
      <c r="AA702" s="240"/>
      <c r="AB702" s="241"/>
    </row>
    <row r="703" spans="1:28" x14ac:dyDescent="0.3">
      <c r="A703" s="223"/>
      <c r="G703" s="240" t="s">
        <v>691</v>
      </c>
      <c r="H703" s="240" t="e">
        <f>+B692+H701*H697</f>
        <v>#DIV/0!</v>
      </c>
      <c r="I703" s="240" t="e">
        <f>+C692+H701*I697</f>
        <v>#DIV/0!</v>
      </c>
      <c r="J703" s="240" t="e">
        <f>+D692+H701*J697</f>
        <v>#DIV/0!</v>
      </c>
      <c r="K703" s="241"/>
      <c r="R703" s="223"/>
      <c r="X703" s="240" t="s">
        <v>691</v>
      </c>
      <c r="Y703" s="240" t="e">
        <f>+S692+Y701*Y697</f>
        <v>#DIV/0!</v>
      </c>
      <c r="Z703" s="240" t="e">
        <f>+T692+Y701*Z697</f>
        <v>#DIV/0!</v>
      </c>
      <c r="AA703" s="240" t="e">
        <f>+U692+Y701*AA697</f>
        <v>#DIV/0!</v>
      </c>
      <c r="AB703" s="241"/>
    </row>
    <row r="704" spans="1:28" x14ac:dyDescent="0.3">
      <c r="A704" s="223"/>
      <c r="G704" s="239" t="s">
        <v>684</v>
      </c>
      <c r="H704" s="240"/>
      <c r="I704" s="240"/>
      <c r="J704" s="240"/>
      <c r="K704" s="241"/>
      <c r="R704" s="223"/>
      <c r="X704" s="239" t="s">
        <v>684</v>
      </c>
      <c r="Y704" s="240"/>
      <c r="Z704" s="240"/>
      <c r="AA704" s="240"/>
      <c r="AB704" s="241"/>
    </row>
    <row r="705" spans="1:28" x14ac:dyDescent="0.3">
      <c r="A705" s="223"/>
      <c r="G705" s="248"/>
      <c r="H705" s="243" t="s">
        <v>685</v>
      </c>
      <c r="I705" s="243" t="s">
        <v>686</v>
      </c>
      <c r="J705" s="243" t="s">
        <v>687</v>
      </c>
      <c r="K705" s="241"/>
      <c r="R705" s="223"/>
      <c r="X705" s="248"/>
      <c r="Y705" s="243" t="s">
        <v>685</v>
      </c>
      <c r="Z705" s="243" t="s">
        <v>686</v>
      </c>
      <c r="AA705" s="243" t="s">
        <v>687</v>
      </c>
      <c r="AB705" s="241"/>
    </row>
    <row r="706" spans="1:28" x14ac:dyDescent="0.3">
      <c r="A706" s="223"/>
      <c r="G706" s="240" t="s">
        <v>690</v>
      </c>
      <c r="H706" s="240" t="e">
        <f>+(B694-H703)/H702</f>
        <v>#DIV/0!</v>
      </c>
      <c r="I706" s="240" t="e">
        <f>+(C694-I703)/H702</f>
        <v>#DIV/0!</v>
      </c>
      <c r="J706" s="240" t="e">
        <f>+(D694-J703)/H702</f>
        <v>#DIV/0!</v>
      </c>
      <c r="K706" s="241"/>
      <c r="R706" s="223"/>
      <c r="X706" s="240" t="s">
        <v>690</v>
      </c>
      <c r="Y706" s="240" t="e">
        <f>+(S694-Y703)/Y702</f>
        <v>#DIV/0!</v>
      </c>
      <c r="Z706" s="240" t="e">
        <f>+(T694-Z703)/Y702</f>
        <v>#DIV/0!</v>
      </c>
      <c r="AA706" s="240" t="e">
        <f>+(U694-AA703)/Y702</f>
        <v>#DIV/0!</v>
      </c>
      <c r="AB706" s="241"/>
    </row>
    <row r="707" spans="1:28" x14ac:dyDescent="0.3">
      <c r="A707" s="223"/>
      <c r="G707" s="240"/>
      <c r="H707" s="240"/>
      <c r="I707" s="240"/>
      <c r="J707" s="240"/>
      <c r="K707" s="241"/>
      <c r="R707" s="223"/>
      <c r="X707" s="240"/>
      <c r="Y707" s="240"/>
      <c r="Z707" s="240"/>
      <c r="AA707" s="240"/>
      <c r="AB707" s="241"/>
    </row>
    <row r="708" spans="1:28" x14ac:dyDescent="0.3">
      <c r="A708" s="223"/>
      <c r="G708" s="240" t="s">
        <v>692</v>
      </c>
      <c r="H708" s="240" t="e">
        <f>+(1-H700^2)^0.5</f>
        <v>#DIV/0!</v>
      </c>
      <c r="I708" s="240"/>
      <c r="J708" s="240"/>
      <c r="K708" s="241"/>
      <c r="R708" s="223"/>
      <c r="X708" s="240" t="s">
        <v>692</v>
      </c>
      <c r="Y708" s="240" t="e">
        <f>+(1-Y700^2)^0.5</f>
        <v>#DIV/0!</v>
      </c>
      <c r="Z708" s="240"/>
      <c r="AA708" s="240"/>
      <c r="AB708" s="241"/>
    </row>
    <row r="709" spans="1:28" x14ac:dyDescent="0.3">
      <c r="A709" s="223"/>
      <c r="F709" s="166" t="s">
        <v>643</v>
      </c>
      <c r="G709" s="240" t="s">
        <v>693</v>
      </c>
      <c r="H709" s="249" t="e">
        <f>+K693/(2*H708)</f>
        <v>#DIV/0!</v>
      </c>
      <c r="I709" s="240"/>
      <c r="J709" s="240"/>
      <c r="K709" s="241"/>
      <c r="R709" s="223"/>
      <c r="W709" s="166" t="s">
        <v>643</v>
      </c>
      <c r="X709" s="240" t="s">
        <v>693</v>
      </c>
      <c r="Y709" s="249" t="e">
        <f>+AB693/(2*Y708)</f>
        <v>#DIV/0!</v>
      </c>
      <c r="Z709" s="240"/>
      <c r="AA709" s="240"/>
      <c r="AB709" s="241"/>
    </row>
    <row r="710" spans="1:28" x14ac:dyDescent="0.3">
      <c r="A710" s="223"/>
      <c r="F710" s="250" t="e">
        <f>IF((ABS(K716)+ABS(K717)+ABS(K718))&gt;0.000000001,TRUE,FALSE)</f>
        <v>#DIV/0!</v>
      </c>
      <c r="G710" s="240"/>
      <c r="H710" s="240"/>
      <c r="I710" s="240"/>
      <c r="J710" s="240"/>
      <c r="K710" s="241"/>
      <c r="R710" s="223"/>
      <c r="W710" s="250" t="e">
        <f>IF((ABS(AB716)+ABS(AB717)+ABS(AB718))&gt;0.000000001,TRUE,FALSE)</f>
        <v>#DIV/0!</v>
      </c>
      <c r="X710" s="240"/>
      <c r="Y710" s="240"/>
      <c r="Z710" s="240"/>
      <c r="AA710" s="240"/>
      <c r="AB710" s="241"/>
    </row>
    <row r="711" spans="1:28" x14ac:dyDescent="0.3">
      <c r="A711" s="223"/>
      <c r="F711" s="166" t="s">
        <v>637</v>
      </c>
      <c r="G711" s="240" t="s">
        <v>694</v>
      </c>
      <c r="H711" s="240">
        <f>+K692/2</f>
        <v>0</v>
      </c>
      <c r="I711" s="240" t="e">
        <f>+(H709^2-H711^2)^0.5</f>
        <v>#DIV/0!</v>
      </c>
      <c r="J711" s="240">
        <v>0</v>
      </c>
      <c r="K711" s="241"/>
      <c r="R711" s="223"/>
      <c r="W711" s="166" t="s">
        <v>637</v>
      </c>
      <c r="X711" s="240" t="s">
        <v>694</v>
      </c>
      <c r="Y711" s="240">
        <f>+AB692/2</f>
        <v>0</v>
      </c>
      <c r="Z711" s="240" t="e">
        <f>+(Y709^2-Y711^2)^0.5</f>
        <v>#DIV/0!</v>
      </c>
      <c r="AA711" s="240">
        <v>0</v>
      </c>
      <c r="AB711" s="241"/>
    </row>
    <row r="712" spans="1:28" x14ac:dyDescent="0.3">
      <c r="A712" s="223"/>
      <c r="F712" s="166" t="e">
        <f>IF(K713&gt;0.000000001,TRUE,FALSE)</f>
        <v>#DIV/0!</v>
      </c>
      <c r="G712" s="240" t="s">
        <v>695</v>
      </c>
      <c r="H712" s="251" t="e">
        <f>+B692+H711*H697+I711*H706</f>
        <v>#DIV/0!</v>
      </c>
      <c r="I712" s="251" t="e">
        <f>+C692+H711*I697+I711*I706</f>
        <v>#DIV/0!</v>
      </c>
      <c r="J712" s="251" t="e">
        <f>+D692+H711*J697+I711*J706</f>
        <v>#DIV/0!</v>
      </c>
      <c r="K712" s="241"/>
      <c r="R712" s="223"/>
      <c r="W712" s="166" t="e">
        <f>IF(AB713&gt;0.000000001,TRUE,FALSE)</f>
        <v>#DIV/0!</v>
      </c>
      <c r="X712" s="240" t="s">
        <v>695</v>
      </c>
      <c r="Y712" s="251" t="e">
        <f>+S692+Y711*Y697+Z711*Y706</f>
        <v>#DIV/0!</v>
      </c>
      <c r="Z712" s="251" t="e">
        <f>+T692+Y711*Z697+Z711*Z706</f>
        <v>#DIV/0!</v>
      </c>
      <c r="AA712" s="251" t="e">
        <f>+U692+Y711*AA697+Z711*AA706</f>
        <v>#DIV/0!</v>
      </c>
      <c r="AB712" s="241"/>
    </row>
    <row r="713" spans="1:28" ht="16.2" x14ac:dyDescent="0.3">
      <c r="A713" s="223"/>
      <c r="B713" s="166" t="s">
        <v>650</v>
      </c>
      <c r="C713" s="166" t="s">
        <v>651</v>
      </c>
      <c r="D713" s="166" t="s">
        <v>652</v>
      </c>
      <c r="E713" s="166" t="s">
        <v>653</v>
      </c>
      <c r="F713" s="166" t="s">
        <v>654</v>
      </c>
      <c r="G713" s="166" t="s">
        <v>655</v>
      </c>
      <c r="H713" s="166" t="s">
        <v>656</v>
      </c>
      <c r="I713" s="166" t="s">
        <v>657</v>
      </c>
      <c r="J713" s="166" t="s">
        <v>669</v>
      </c>
      <c r="K713" s="231" t="e">
        <f>MAX(K714:K718)</f>
        <v>#DIV/0!</v>
      </c>
      <c r="R713" s="223"/>
      <c r="S713" s="166" t="s">
        <v>650</v>
      </c>
      <c r="T713" s="166" t="s">
        <v>651</v>
      </c>
      <c r="U713" s="166" t="s">
        <v>652</v>
      </c>
      <c r="V713" s="166" t="s">
        <v>653</v>
      </c>
      <c r="W713" s="166" t="s">
        <v>654</v>
      </c>
      <c r="X713" s="166" t="s">
        <v>655</v>
      </c>
      <c r="Y713" s="166" t="s">
        <v>656</v>
      </c>
      <c r="Z713" s="166" t="s">
        <v>657</v>
      </c>
      <c r="AA713" s="166" t="s">
        <v>669</v>
      </c>
      <c r="AB713" s="231" t="e">
        <f>MAX(AB714:AB718)</f>
        <v>#DIV/0!</v>
      </c>
    </row>
    <row r="714" spans="1:28" x14ac:dyDescent="0.3">
      <c r="A714" s="223">
        <v>1</v>
      </c>
      <c r="B714" s="166" t="e">
        <f>$C$53-H712</f>
        <v>#DIV/0!</v>
      </c>
      <c r="C714" s="166" t="e">
        <f>$D$53-I712</f>
        <v>#DIV/0!</v>
      </c>
      <c r="D714" s="166" t="e">
        <f>$E$53-J712</f>
        <v>#DIV/0!</v>
      </c>
      <c r="E714" s="192" t="e">
        <f>POWER(B714,2)</f>
        <v>#DIV/0!</v>
      </c>
      <c r="F714" s="192" t="e">
        <f>POWER(C714,2)</f>
        <v>#DIV/0!</v>
      </c>
      <c r="G714" s="192" t="e">
        <f>POWER(D714,2)</f>
        <v>#DIV/0!</v>
      </c>
      <c r="H714" s="192" t="e">
        <f>E714+F714+G714</f>
        <v>#DIV/0!</v>
      </c>
      <c r="I714" s="192" t="e">
        <f>SQRT(H714)</f>
        <v>#DIV/0!</v>
      </c>
      <c r="J714" s="192" t="e">
        <f>H709</f>
        <v>#DIV/0!</v>
      </c>
      <c r="K714" s="231" t="e">
        <f>I714-J714</f>
        <v>#DIV/0!</v>
      </c>
      <c r="R714" s="223">
        <v>1</v>
      </c>
      <c r="S714" s="192" t="e">
        <f>$T$53-Y712</f>
        <v>#DIV/0!</v>
      </c>
      <c r="T714" s="192" t="e">
        <f>$U$53-Z712</f>
        <v>#DIV/0!</v>
      </c>
      <c r="U714" s="192" t="e">
        <f>$V$53-AA712</f>
        <v>#DIV/0!</v>
      </c>
      <c r="V714" s="192" t="e">
        <f>POWER(S714,2)</f>
        <v>#DIV/0!</v>
      </c>
      <c r="W714" s="192" t="e">
        <f>POWER(T714,2)</f>
        <v>#DIV/0!</v>
      </c>
      <c r="X714" s="192" t="e">
        <f>POWER(U714,2)</f>
        <v>#DIV/0!</v>
      </c>
      <c r="Y714" s="192" t="e">
        <f>V714+W714+X714</f>
        <v>#DIV/0!</v>
      </c>
      <c r="Z714" s="192" t="e">
        <f>SQRT(Y714)</f>
        <v>#DIV/0!</v>
      </c>
      <c r="AA714" s="192" t="e">
        <f>Y709</f>
        <v>#DIV/0!</v>
      </c>
      <c r="AB714" s="231" t="e">
        <f>Z714-AA714</f>
        <v>#DIV/0!</v>
      </c>
    </row>
    <row r="715" spans="1:28" x14ac:dyDescent="0.3">
      <c r="A715" s="223">
        <v>2</v>
      </c>
      <c r="B715" s="192" t="e">
        <f>$C$54-H712</f>
        <v>#DIV/0!</v>
      </c>
      <c r="C715" s="192" t="e">
        <f>$D$54-I712</f>
        <v>#DIV/0!</v>
      </c>
      <c r="D715" s="192" t="e">
        <f>$E$54-J712</f>
        <v>#DIV/0!</v>
      </c>
      <c r="E715" s="192" t="e">
        <f t="shared" ref="E715:G718" si="327">POWER(B715,2)</f>
        <v>#DIV/0!</v>
      </c>
      <c r="F715" s="192" t="e">
        <f t="shared" si="327"/>
        <v>#DIV/0!</v>
      </c>
      <c r="G715" s="192" t="e">
        <f t="shared" si="327"/>
        <v>#DIV/0!</v>
      </c>
      <c r="H715" s="192" t="e">
        <f t="shared" ref="H715:H718" si="328">E715+F715+G715</f>
        <v>#DIV/0!</v>
      </c>
      <c r="I715" s="192" t="e">
        <f t="shared" ref="I715:I718" si="329">SQRT(H715)</f>
        <v>#DIV/0!</v>
      </c>
      <c r="J715" s="192" t="e">
        <f>J714</f>
        <v>#DIV/0!</v>
      </c>
      <c r="K715" s="231" t="e">
        <f t="shared" ref="K715:K718" si="330">I715-J715</f>
        <v>#DIV/0!</v>
      </c>
      <c r="R715" s="223">
        <v>2</v>
      </c>
      <c r="S715" s="192" t="e">
        <f>$T$54-Y712</f>
        <v>#DIV/0!</v>
      </c>
      <c r="T715" s="192" t="e">
        <f>$U$54-Z712</f>
        <v>#DIV/0!</v>
      </c>
      <c r="U715" s="192" t="e">
        <f>$V$54-AA712</f>
        <v>#DIV/0!</v>
      </c>
      <c r="V715" s="192" t="e">
        <f t="shared" ref="V715:X718" si="331">POWER(S715,2)</f>
        <v>#DIV/0!</v>
      </c>
      <c r="W715" s="192" t="e">
        <f t="shared" si="331"/>
        <v>#DIV/0!</v>
      </c>
      <c r="X715" s="192" t="e">
        <f t="shared" si="331"/>
        <v>#DIV/0!</v>
      </c>
      <c r="Y715" s="192" t="e">
        <f t="shared" ref="Y715:Y718" si="332">V715+W715+X715</f>
        <v>#DIV/0!</v>
      </c>
      <c r="Z715" s="192" t="e">
        <f t="shared" ref="Z715:Z718" si="333">SQRT(Y715)</f>
        <v>#DIV/0!</v>
      </c>
      <c r="AA715" s="192" t="e">
        <f>AA714</f>
        <v>#DIV/0!</v>
      </c>
      <c r="AB715" s="231" t="e">
        <f t="shared" ref="AB715:AB718" si="334">Z715-AA715</f>
        <v>#DIV/0!</v>
      </c>
    </row>
    <row r="716" spans="1:28" x14ac:dyDescent="0.3">
      <c r="A716" s="223">
        <v>3</v>
      </c>
      <c r="B716" s="192" t="e">
        <f>$C$55-H712</f>
        <v>#DIV/0!</v>
      </c>
      <c r="C716" s="192" t="e">
        <f>$D$55-I712</f>
        <v>#DIV/0!</v>
      </c>
      <c r="D716" s="192" t="e">
        <f>$E$55-J712</f>
        <v>#DIV/0!</v>
      </c>
      <c r="E716" s="192" t="e">
        <f t="shared" si="327"/>
        <v>#DIV/0!</v>
      </c>
      <c r="F716" s="192" t="e">
        <f t="shared" si="327"/>
        <v>#DIV/0!</v>
      </c>
      <c r="G716" s="192" t="e">
        <f t="shared" si="327"/>
        <v>#DIV/0!</v>
      </c>
      <c r="H716" s="192" t="e">
        <f t="shared" si="328"/>
        <v>#DIV/0!</v>
      </c>
      <c r="I716" s="252" t="e">
        <f t="shared" si="329"/>
        <v>#DIV/0!</v>
      </c>
      <c r="J716" s="192" t="e">
        <f t="shared" ref="J716:J718" si="335">J715</f>
        <v>#DIV/0!</v>
      </c>
      <c r="K716" s="231" t="e">
        <f t="shared" si="330"/>
        <v>#DIV/0!</v>
      </c>
      <c r="R716" s="223">
        <v>3</v>
      </c>
      <c r="S716" s="192" t="e">
        <f>$T$55-Y712</f>
        <v>#DIV/0!</v>
      </c>
      <c r="T716" s="192" t="e">
        <f>$U$55-Z712</f>
        <v>#DIV/0!</v>
      </c>
      <c r="U716" s="192" t="e">
        <f>$V$55-AA712</f>
        <v>#DIV/0!</v>
      </c>
      <c r="V716" s="192" t="e">
        <f t="shared" si="331"/>
        <v>#DIV/0!</v>
      </c>
      <c r="W716" s="192" t="e">
        <f t="shared" si="331"/>
        <v>#DIV/0!</v>
      </c>
      <c r="X716" s="192" t="e">
        <f t="shared" si="331"/>
        <v>#DIV/0!</v>
      </c>
      <c r="Y716" s="192" t="e">
        <f t="shared" si="332"/>
        <v>#DIV/0!</v>
      </c>
      <c r="Z716" s="252" t="e">
        <f t="shared" si="333"/>
        <v>#DIV/0!</v>
      </c>
      <c r="AA716" s="192" t="e">
        <f t="shared" ref="AA716:AA718" si="336">AA715</f>
        <v>#DIV/0!</v>
      </c>
      <c r="AB716" s="231" t="e">
        <f t="shared" si="334"/>
        <v>#DIV/0!</v>
      </c>
    </row>
    <row r="717" spans="1:28" x14ac:dyDescent="0.3">
      <c r="A717" s="223">
        <v>4</v>
      </c>
      <c r="B717" s="192" t="e">
        <f>$C$56-H712</f>
        <v>#DIV/0!</v>
      </c>
      <c r="C717" s="192" t="e">
        <f>$D$56-I712</f>
        <v>#DIV/0!</v>
      </c>
      <c r="D717" s="192" t="e">
        <f>$E$56-J712</f>
        <v>#DIV/0!</v>
      </c>
      <c r="E717" s="192" t="e">
        <f t="shared" si="327"/>
        <v>#DIV/0!</v>
      </c>
      <c r="F717" s="192" t="e">
        <f t="shared" si="327"/>
        <v>#DIV/0!</v>
      </c>
      <c r="G717" s="192" t="e">
        <f t="shared" si="327"/>
        <v>#DIV/0!</v>
      </c>
      <c r="H717" s="192" t="e">
        <f t="shared" si="328"/>
        <v>#DIV/0!</v>
      </c>
      <c r="I717" s="252" t="e">
        <f t="shared" si="329"/>
        <v>#DIV/0!</v>
      </c>
      <c r="J717" s="192" t="e">
        <f t="shared" si="335"/>
        <v>#DIV/0!</v>
      </c>
      <c r="K717" s="231" t="e">
        <f t="shared" si="330"/>
        <v>#DIV/0!</v>
      </c>
      <c r="R717" s="223">
        <v>4</v>
      </c>
      <c r="S717" s="192" t="e">
        <f>$T$56-Y712</f>
        <v>#DIV/0!</v>
      </c>
      <c r="T717" s="192" t="e">
        <f>$U$56-Z712</f>
        <v>#DIV/0!</v>
      </c>
      <c r="U717" s="192" t="e">
        <f>$V$56-AA712</f>
        <v>#DIV/0!</v>
      </c>
      <c r="V717" s="192" t="e">
        <f t="shared" si="331"/>
        <v>#DIV/0!</v>
      </c>
      <c r="W717" s="192" t="e">
        <f t="shared" si="331"/>
        <v>#DIV/0!</v>
      </c>
      <c r="X717" s="192" t="e">
        <f t="shared" si="331"/>
        <v>#DIV/0!</v>
      </c>
      <c r="Y717" s="192" t="e">
        <f t="shared" si="332"/>
        <v>#DIV/0!</v>
      </c>
      <c r="Z717" s="252" t="e">
        <f t="shared" si="333"/>
        <v>#DIV/0!</v>
      </c>
      <c r="AA717" s="192" t="e">
        <f t="shared" si="336"/>
        <v>#DIV/0!</v>
      </c>
      <c r="AB717" s="231" t="e">
        <f t="shared" si="334"/>
        <v>#DIV/0!</v>
      </c>
    </row>
    <row r="718" spans="1:28" x14ac:dyDescent="0.3">
      <c r="A718" s="227">
        <v>5</v>
      </c>
      <c r="B718" s="216" t="e">
        <f>$C$57-H712</f>
        <v>#DIV/0!</v>
      </c>
      <c r="C718" s="216" t="e">
        <f>$D$57-I712</f>
        <v>#DIV/0!</v>
      </c>
      <c r="D718" s="216" t="e">
        <f>$E$57-J712</f>
        <v>#DIV/0!</v>
      </c>
      <c r="E718" s="216" t="e">
        <f t="shared" si="327"/>
        <v>#DIV/0!</v>
      </c>
      <c r="F718" s="216" t="e">
        <f t="shared" si="327"/>
        <v>#DIV/0!</v>
      </c>
      <c r="G718" s="216" t="e">
        <f t="shared" si="327"/>
        <v>#DIV/0!</v>
      </c>
      <c r="H718" s="216" t="e">
        <f t="shared" si="328"/>
        <v>#DIV/0!</v>
      </c>
      <c r="I718" s="256" t="e">
        <f t="shared" si="329"/>
        <v>#DIV/0!</v>
      </c>
      <c r="J718" s="216" t="e">
        <f t="shared" si="335"/>
        <v>#DIV/0!</v>
      </c>
      <c r="K718" s="253" t="e">
        <f t="shared" si="330"/>
        <v>#DIV/0!</v>
      </c>
      <c r="R718" s="227">
        <v>5</v>
      </c>
      <c r="S718" s="216" t="e">
        <f>$T$57-Y712</f>
        <v>#DIV/0!</v>
      </c>
      <c r="T718" s="216" t="e">
        <f>$U$57-Z712</f>
        <v>#DIV/0!</v>
      </c>
      <c r="U718" s="216" t="e">
        <f>$V$57-AA712</f>
        <v>#DIV/0!</v>
      </c>
      <c r="V718" s="216" t="e">
        <f t="shared" si="331"/>
        <v>#DIV/0!</v>
      </c>
      <c r="W718" s="216" t="e">
        <f t="shared" si="331"/>
        <v>#DIV/0!</v>
      </c>
      <c r="X718" s="216" t="e">
        <f t="shared" si="331"/>
        <v>#DIV/0!</v>
      </c>
      <c r="Y718" s="216" t="e">
        <f t="shared" si="332"/>
        <v>#DIV/0!</v>
      </c>
      <c r="Z718" s="256" t="e">
        <f t="shared" si="333"/>
        <v>#DIV/0!</v>
      </c>
      <c r="AA718" s="216" t="e">
        <f t="shared" si="336"/>
        <v>#DIV/0!</v>
      </c>
      <c r="AB718" s="253" t="e">
        <f t="shared" si="334"/>
        <v>#DIV/0!</v>
      </c>
    </row>
    <row r="719" spans="1:28" x14ac:dyDescent="0.3">
      <c r="A719" s="254" t="s">
        <v>698</v>
      </c>
      <c r="B719" s="186"/>
      <c r="C719" s="186"/>
      <c r="D719" s="186" t="s">
        <v>646</v>
      </c>
      <c r="E719" s="186" t="s">
        <v>647</v>
      </c>
      <c r="F719" s="186" t="s">
        <v>648</v>
      </c>
      <c r="G719" s="186" t="s">
        <v>649</v>
      </c>
      <c r="H719" s="186" t="s">
        <v>611</v>
      </c>
      <c r="I719" s="186" t="s">
        <v>637</v>
      </c>
      <c r="J719" s="186"/>
      <c r="K719" s="220"/>
      <c r="R719" s="254" t="s">
        <v>698</v>
      </c>
      <c r="S719" s="186"/>
      <c r="T719" s="186"/>
      <c r="U719" s="186" t="s">
        <v>646</v>
      </c>
      <c r="V719" s="186" t="s">
        <v>647</v>
      </c>
      <c r="W719" s="186" t="s">
        <v>648</v>
      </c>
      <c r="X719" s="186" t="s">
        <v>649</v>
      </c>
      <c r="Y719" s="186" t="s">
        <v>611</v>
      </c>
      <c r="Z719" s="186" t="s">
        <v>637</v>
      </c>
      <c r="AA719" s="186"/>
      <c r="AB719" s="220"/>
    </row>
    <row r="720" spans="1:28" x14ac:dyDescent="0.3">
      <c r="A720" s="227"/>
      <c r="B720" s="217"/>
      <c r="C720" s="217"/>
      <c r="D720" s="217" t="e">
        <f>IF(F680=FALSE,H682,IF(F710=FALSE,H712,"Error"))</f>
        <v>#DIV/0!</v>
      </c>
      <c r="E720" s="216" t="e">
        <f>IF(F680=FALSE,I682,IF(F710=FALSE,I712,"Error"))</f>
        <v>#DIV/0!</v>
      </c>
      <c r="F720" s="216" t="e">
        <f>IF(F680=FALSE,J682,IF(F710=FALSE,J712,"Error"))</f>
        <v>#DIV/0!</v>
      </c>
      <c r="G720" s="216" t="e">
        <f>IF(F680=FALSE,H679,IF(F710=FALSE,H709,"Error"))</f>
        <v>#DIV/0!</v>
      </c>
      <c r="H720" s="216" t="e">
        <f>G720*2</f>
        <v>#DIV/0!</v>
      </c>
      <c r="I720" s="217" t="e">
        <f>IF(F680=FALSE,F682,IF(F710=FALSE,F712,"Error"))</f>
        <v>#DIV/0!</v>
      </c>
      <c r="J720" s="217"/>
      <c r="K720" s="228"/>
      <c r="R720" s="227"/>
      <c r="S720" s="217"/>
      <c r="T720" s="217"/>
      <c r="U720" s="217" t="e">
        <f>IF(W680=FALSE,Y682,IF(W710=FALSE,Y712,"Error"))</f>
        <v>#DIV/0!</v>
      </c>
      <c r="V720" s="216" t="e">
        <f>IF(W680=FALSE,Z682,IF(W710=FALSE,Z712,"Error"))</f>
        <v>#DIV/0!</v>
      </c>
      <c r="W720" s="216" t="e">
        <f>IF(W680=FALSE,AA682,IF(W710=FALSE,AA712,"Error"))</f>
        <v>#DIV/0!</v>
      </c>
      <c r="X720" s="216" t="e">
        <f>IF(W680=FALSE,Y679,IF(W710=FALSE,Y709,"Error"))</f>
        <v>#DIV/0!</v>
      </c>
      <c r="Y720" s="216" t="e">
        <f>X720*2</f>
        <v>#DIV/0!</v>
      </c>
      <c r="Z720" s="217" t="e">
        <f>IF(W680=FALSE,W682,IF(W710=FALSE,W712,"Error"))</f>
        <v>#DIV/0!</v>
      </c>
      <c r="AA720" s="217"/>
      <c r="AB720" s="228"/>
    </row>
    <row r="722" spans="1:29" x14ac:dyDescent="0.3">
      <c r="A722" s="258"/>
      <c r="B722" s="186" t="s">
        <v>637</v>
      </c>
      <c r="C722" s="186"/>
      <c r="D722" s="186" t="s">
        <v>646</v>
      </c>
      <c r="E722" s="186" t="s">
        <v>647</v>
      </c>
      <c r="F722" s="186" t="s">
        <v>648</v>
      </c>
      <c r="G722" s="186" t="s">
        <v>649</v>
      </c>
      <c r="H722" s="186" t="s">
        <v>611</v>
      </c>
      <c r="I722" s="186" t="s">
        <v>725</v>
      </c>
      <c r="J722" s="186" t="s">
        <v>726</v>
      </c>
      <c r="K722" s="220" t="s">
        <v>643</v>
      </c>
      <c r="R722" s="258"/>
      <c r="S722" s="186" t="s">
        <v>637</v>
      </c>
      <c r="T722" s="186"/>
      <c r="U722" s="186" t="s">
        <v>646</v>
      </c>
      <c r="V722" s="186" t="s">
        <v>647</v>
      </c>
      <c r="W722" s="186" t="s">
        <v>648</v>
      </c>
      <c r="X722" s="186" t="s">
        <v>649</v>
      </c>
      <c r="Y722" s="186" t="s">
        <v>611</v>
      </c>
      <c r="Z722" s="186" t="s">
        <v>725</v>
      </c>
      <c r="AA722" s="186" t="s">
        <v>726</v>
      </c>
      <c r="AB722" s="220" t="s">
        <v>643</v>
      </c>
    </row>
    <row r="723" spans="1:29" x14ac:dyDescent="0.3">
      <c r="A723" s="223" t="s">
        <v>727</v>
      </c>
      <c r="B723" s="166" t="e">
        <f>I153</f>
        <v>#DIV/0!</v>
      </c>
      <c r="C723" s="166" t="e">
        <f>IF(H723=L723,1,"")</f>
        <v>#DIV/0!</v>
      </c>
      <c r="D723" s="192" t="e">
        <f>D153</f>
        <v>#DIV/0!</v>
      </c>
      <c r="E723" s="192" t="e">
        <f t="shared" ref="E723:G723" si="337">E153</f>
        <v>#DIV/0!</v>
      </c>
      <c r="F723" s="192" t="e">
        <f t="shared" si="337"/>
        <v>#DIV/0!</v>
      </c>
      <c r="G723" s="192" t="e">
        <f t="shared" si="337"/>
        <v>#DIV/0!</v>
      </c>
      <c r="H723" s="192" t="e">
        <f>IF(B723=FALSE,G723*2,"")</f>
        <v>#DIV/0!</v>
      </c>
      <c r="I723" s="250" t="e">
        <f>F113</f>
        <v>#DIV/0!</v>
      </c>
      <c r="J723" s="250" t="e">
        <f>F143</f>
        <v>#DIV/0!</v>
      </c>
      <c r="K723" s="222" t="e">
        <f>IF(AND(I723=TRUE,J723=TRUE),TRUE,FALSE)</f>
        <v>#DIV/0!</v>
      </c>
      <c r="L723" s="192" t="e">
        <f>MIN(H723:H732)</f>
        <v>#DIV/0!</v>
      </c>
      <c r="R723" s="223" t="s">
        <v>727</v>
      </c>
      <c r="S723" s="166" t="e">
        <f>Z153</f>
        <v>#DIV/0!</v>
      </c>
      <c r="T723" s="166" t="e">
        <f>IF(Y723=AC723,1,"")</f>
        <v>#DIV/0!</v>
      </c>
      <c r="U723" s="192" t="e">
        <f>U153</f>
        <v>#DIV/0!</v>
      </c>
      <c r="V723" s="192" t="e">
        <f t="shared" ref="V723:X723" si="338">V153</f>
        <v>#DIV/0!</v>
      </c>
      <c r="W723" s="192" t="e">
        <f t="shared" si="338"/>
        <v>#DIV/0!</v>
      </c>
      <c r="X723" s="192" t="e">
        <f t="shared" si="338"/>
        <v>#DIV/0!</v>
      </c>
      <c r="Y723" s="192" t="e">
        <f>IF(S723=FALSE,X723*2,"")</f>
        <v>#DIV/0!</v>
      </c>
      <c r="Z723" s="250" t="e">
        <f>W113</f>
        <v>#DIV/0!</v>
      </c>
      <c r="AA723" s="250" t="e">
        <f>W143</f>
        <v>#DIV/0!</v>
      </c>
      <c r="AB723" s="222" t="e">
        <f>IF(AND(Z723=TRUE,AA723=TRUE),TRUE,FALSE)</f>
        <v>#DIV/0!</v>
      </c>
      <c r="AC723" s="192" t="e">
        <f>MIN(Y723:Y732)</f>
        <v>#DIV/0!</v>
      </c>
    </row>
    <row r="724" spans="1:29" x14ac:dyDescent="0.3">
      <c r="A724" s="223" t="s">
        <v>728</v>
      </c>
      <c r="B724" s="166" t="e">
        <f>I216</f>
        <v>#DIV/0!</v>
      </c>
      <c r="C724" s="166" t="e">
        <f t="shared" ref="C724:C732" si="339">IF(H724=L724,1,"")</f>
        <v>#DIV/0!</v>
      </c>
      <c r="D724" s="192" t="e">
        <f>D216</f>
        <v>#DIV/0!</v>
      </c>
      <c r="E724" s="192" t="e">
        <f t="shared" ref="E724:G724" si="340">E216</f>
        <v>#DIV/0!</v>
      </c>
      <c r="F724" s="192" t="e">
        <f t="shared" si="340"/>
        <v>#DIV/0!</v>
      </c>
      <c r="G724" s="192" t="e">
        <f t="shared" si="340"/>
        <v>#DIV/0!</v>
      </c>
      <c r="H724" s="192" t="e">
        <f t="shared" ref="H724:H732" si="341">IF(B724=FALSE,G724*2,"")</f>
        <v>#DIV/0!</v>
      </c>
      <c r="I724" s="250" t="e">
        <f>F176</f>
        <v>#DIV/0!</v>
      </c>
      <c r="J724" s="250" t="e">
        <f>F206</f>
        <v>#DIV/0!</v>
      </c>
      <c r="K724" s="222" t="e">
        <f t="shared" ref="K724:K732" si="342">IF(AND(I724=TRUE,J724=TRUE),TRUE,FALSE)</f>
        <v>#DIV/0!</v>
      </c>
      <c r="L724" s="192" t="e">
        <f>L723</f>
        <v>#DIV/0!</v>
      </c>
      <c r="R724" s="223" t="s">
        <v>728</v>
      </c>
      <c r="S724" s="166" t="e">
        <f>Z216</f>
        <v>#DIV/0!</v>
      </c>
      <c r="T724" s="166" t="e">
        <f t="shared" ref="T724:T732" si="343">IF(Y724=AC724,1,"")</f>
        <v>#DIV/0!</v>
      </c>
      <c r="U724" s="192" t="e">
        <f>U216</f>
        <v>#DIV/0!</v>
      </c>
      <c r="V724" s="192" t="e">
        <f t="shared" ref="V724:X724" si="344">V216</f>
        <v>#DIV/0!</v>
      </c>
      <c r="W724" s="192" t="e">
        <f t="shared" si="344"/>
        <v>#DIV/0!</v>
      </c>
      <c r="X724" s="192" t="e">
        <f t="shared" si="344"/>
        <v>#DIV/0!</v>
      </c>
      <c r="Y724" s="192" t="e">
        <f t="shared" ref="Y724:Y732" si="345">IF(S724=FALSE,X724*2,"")</f>
        <v>#DIV/0!</v>
      </c>
      <c r="Z724" s="250" t="e">
        <f>W176</f>
        <v>#DIV/0!</v>
      </c>
      <c r="AA724" s="250" t="e">
        <f>W206</f>
        <v>#DIV/0!</v>
      </c>
      <c r="AB724" s="222" t="e">
        <f t="shared" ref="AB724:AB732" si="346">IF(AND(Z724=TRUE,AA724=TRUE),TRUE,FALSE)</f>
        <v>#DIV/0!</v>
      </c>
      <c r="AC724" s="192" t="e">
        <f>AC723</f>
        <v>#DIV/0!</v>
      </c>
    </row>
    <row r="725" spans="1:29" x14ac:dyDescent="0.3">
      <c r="A725" s="223" t="s">
        <v>729</v>
      </c>
      <c r="B725" s="166" t="e">
        <f>I279</f>
        <v>#DIV/0!</v>
      </c>
      <c r="C725" s="166" t="e">
        <f t="shared" si="339"/>
        <v>#DIV/0!</v>
      </c>
      <c r="D725" s="192" t="e">
        <f>D279</f>
        <v>#DIV/0!</v>
      </c>
      <c r="E725" s="192" t="e">
        <f t="shared" ref="E725:G725" si="347">E279</f>
        <v>#DIV/0!</v>
      </c>
      <c r="F725" s="192" t="e">
        <f t="shared" si="347"/>
        <v>#DIV/0!</v>
      </c>
      <c r="G725" s="192" t="e">
        <f t="shared" si="347"/>
        <v>#DIV/0!</v>
      </c>
      <c r="H725" s="192" t="e">
        <f t="shared" si="341"/>
        <v>#DIV/0!</v>
      </c>
      <c r="I725" s="250" t="e">
        <f>F239</f>
        <v>#DIV/0!</v>
      </c>
      <c r="J725" s="250" t="e">
        <f>F269</f>
        <v>#DIV/0!</v>
      </c>
      <c r="K725" s="222" t="e">
        <f t="shared" si="342"/>
        <v>#DIV/0!</v>
      </c>
      <c r="L725" s="192" t="e">
        <f t="shared" ref="L725:L732" si="348">L724</f>
        <v>#DIV/0!</v>
      </c>
      <c r="R725" s="223" t="s">
        <v>729</v>
      </c>
      <c r="S725" s="166" t="e">
        <f>Z279</f>
        <v>#DIV/0!</v>
      </c>
      <c r="T725" s="166" t="e">
        <f t="shared" si="343"/>
        <v>#DIV/0!</v>
      </c>
      <c r="U725" s="192" t="e">
        <f>U279</f>
        <v>#DIV/0!</v>
      </c>
      <c r="V725" s="192" t="e">
        <f t="shared" ref="V725:X725" si="349">V279</f>
        <v>#DIV/0!</v>
      </c>
      <c r="W725" s="192" t="e">
        <f t="shared" si="349"/>
        <v>#DIV/0!</v>
      </c>
      <c r="X725" s="192" t="e">
        <f t="shared" si="349"/>
        <v>#DIV/0!</v>
      </c>
      <c r="Y725" s="192" t="e">
        <f t="shared" si="345"/>
        <v>#DIV/0!</v>
      </c>
      <c r="Z725" s="250" t="e">
        <f>W239</f>
        <v>#DIV/0!</v>
      </c>
      <c r="AA725" s="250" t="e">
        <f>W269</f>
        <v>#DIV/0!</v>
      </c>
      <c r="AB725" s="222" t="e">
        <f t="shared" si="346"/>
        <v>#DIV/0!</v>
      </c>
      <c r="AC725" s="192" t="e">
        <f t="shared" ref="AC725:AC732" si="350">AC724</f>
        <v>#DIV/0!</v>
      </c>
    </row>
    <row r="726" spans="1:29" x14ac:dyDescent="0.3">
      <c r="A726" s="223" t="s">
        <v>730</v>
      </c>
      <c r="B726" s="166" t="e">
        <f>I342</f>
        <v>#DIV/0!</v>
      </c>
      <c r="C726" s="166" t="e">
        <f t="shared" si="339"/>
        <v>#DIV/0!</v>
      </c>
      <c r="D726" s="192" t="e">
        <f>D342</f>
        <v>#DIV/0!</v>
      </c>
      <c r="E726" s="192" t="e">
        <f t="shared" ref="E726:G726" si="351">E342</f>
        <v>#DIV/0!</v>
      </c>
      <c r="F726" s="192" t="e">
        <f t="shared" si="351"/>
        <v>#DIV/0!</v>
      </c>
      <c r="G726" s="192" t="e">
        <f t="shared" si="351"/>
        <v>#DIV/0!</v>
      </c>
      <c r="H726" s="192" t="e">
        <f t="shared" si="341"/>
        <v>#DIV/0!</v>
      </c>
      <c r="I726" s="250" t="e">
        <f>F302</f>
        <v>#DIV/0!</v>
      </c>
      <c r="J726" s="250" t="e">
        <f>F332</f>
        <v>#DIV/0!</v>
      </c>
      <c r="K726" s="222" t="e">
        <f t="shared" si="342"/>
        <v>#DIV/0!</v>
      </c>
      <c r="L726" s="192" t="e">
        <f t="shared" si="348"/>
        <v>#DIV/0!</v>
      </c>
      <c r="R726" s="223" t="s">
        <v>730</v>
      </c>
      <c r="S726" s="166" t="e">
        <f>Z342</f>
        <v>#DIV/0!</v>
      </c>
      <c r="T726" s="166" t="e">
        <f t="shared" si="343"/>
        <v>#DIV/0!</v>
      </c>
      <c r="U726" s="192" t="e">
        <f>U342</f>
        <v>#DIV/0!</v>
      </c>
      <c r="V726" s="192" t="e">
        <f t="shared" ref="V726:X726" si="352">V342</f>
        <v>#DIV/0!</v>
      </c>
      <c r="W726" s="192" t="e">
        <f t="shared" si="352"/>
        <v>#DIV/0!</v>
      </c>
      <c r="X726" s="192" t="e">
        <f t="shared" si="352"/>
        <v>#DIV/0!</v>
      </c>
      <c r="Y726" s="192" t="e">
        <f t="shared" si="345"/>
        <v>#DIV/0!</v>
      </c>
      <c r="Z726" s="250" t="e">
        <f>W302</f>
        <v>#DIV/0!</v>
      </c>
      <c r="AA726" s="250" t="e">
        <f>W332</f>
        <v>#DIV/0!</v>
      </c>
      <c r="AB726" s="222" t="e">
        <f t="shared" si="346"/>
        <v>#DIV/0!</v>
      </c>
      <c r="AC726" s="192" t="e">
        <f t="shared" si="350"/>
        <v>#DIV/0!</v>
      </c>
    </row>
    <row r="727" spans="1:29" x14ac:dyDescent="0.3">
      <c r="A727" s="223" t="s">
        <v>731</v>
      </c>
      <c r="B727" s="166" t="e">
        <f>I405</f>
        <v>#DIV/0!</v>
      </c>
      <c r="C727" s="166" t="e">
        <f t="shared" si="339"/>
        <v>#DIV/0!</v>
      </c>
      <c r="D727" s="192" t="e">
        <f>D405</f>
        <v>#DIV/0!</v>
      </c>
      <c r="E727" s="192" t="e">
        <f t="shared" ref="E727:G727" si="353">E405</f>
        <v>#DIV/0!</v>
      </c>
      <c r="F727" s="192" t="e">
        <f t="shared" si="353"/>
        <v>#DIV/0!</v>
      </c>
      <c r="G727" s="192" t="e">
        <f t="shared" si="353"/>
        <v>#DIV/0!</v>
      </c>
      <c r="H727" s="192" t="e">
        <f t="shared" si="341"/>
        <v>#DIV/0!</v>
      </c>
      <c r="I727" s="250" t="e">
        <f>F365</f>
        <v>#DIV/0!</v>
      </c>
      <c r="J727" s="250" t="e">
        <f>F395</f>
        <v>#DIV/0!</v>
      </c>
      <c r="K727" s="222" t="e">
        <f t="shared" si="342"/>
        <v>#DIV/0!</v>
      </c>
      <c r="L727" s="192" t="e">
        <f t="shared" si="348"/>
        <v>#DIV/0!</v>
      </c>
      <c r="R727" s="223" t="s">
        <v>731</v>
      </c>
      <c r="S727" s="166" t="e">
        <f>Z405</f>
        <v>#DIV/0!</v>
      </c>
      <c r="T727" s="166" t="e">
        <f t="shared" si="343"/>
        <v>#DIV/0!</v>
      </c>
      <c r="U727" s="192" t="e">
        <f>U405</f>
        <v>#DIV/0!</v>
      </c>
      <c r="V727" s="192" t="e">
        <f t="shared" ref="V727:X727" si="354">V405</f>
        <v>#DIV/0!</v>
      </c>
      <c r="W727" s="192" t="e">
        <f t="shared" si="354"/>
        <v>#DIV/0!</v>
      </c>
      <c r="X727" s="192" t="e">
        <f t="shared" si="354"/>
        <v>#DIV/0!</v>
      </c>
      <c r="Y727" s="192" t="e">
        <f t="shared" si="345"/>
        <v>#DIV/0!</v>
      </c>
      <c r="Z727" s="250" t="e">
        <f>W365</f>
        <v>#DIV/0!</v>
      </c>
      <c r="AA727" s="250" t="e">
        <f>W395</f>
        <v>#DIV/0!</v>
      </c>
      <c r="AB727" s="222" t="e">
        <f t="shared" si="346"/>
        <v>#DIV/0!</v>
      </c>
      <c r="AC727" s="192" t="e">
        <f t="shared" si="350"/>
        <v>#DIV/0!</v>
      </c>
    </row>
    <row r="728" spans="1:29" x14ac:dyDescent="0.3">
      <c r="A728" s="223" t="s">
        <v>732</v>
      </c>
      <c r="B728" s="166" t="e">
        <f>I468</f>
        <v>#DIV/0!</v>
      </c>
      <c r="C728" s="166" t="e">
        <f t="shared" si="339"/>
        <v>#DIV/0!</v>
      </c>
      <c r="D728" s="192" t="e">
        <f>D468</f>
        <v>#DIV/0!</v>
      </c>
      <c r="E728" s="192" t="e">
        <f t="shared" ref="E728:G728" si="355">E468</f>
        <v>#DIV/0!</v>
      </c>
      <c r="F728" s="192" t="e">
        <f t="shared" si="355"/>
        <v>#DIV/0!</v>
      </c>
      <c r="G728" s="192" t="e">
        <f t="shared" si="355"/>
        <v>#DIV/0!</v>
      </c>
      <c r="H728" s="192" t="e">
        <f t="shared" si="341"/>
        <v>#DIV/0!</v>
      </c>
      <c r="I728" s="250" t="e">
        <f>F428</f>
        <v>#DIV/0!</v>
      </c>
      <c r="J728" s="250" t="e">
        <f>F458</f>
        <v>#DIV/0!</v>
      </c>
      <c r="K728" s="222" t="e">
        <f t="shared" si="342"/>
        <v>#DIV/0!</v>
      </c>
      <c r="L728" s="192" t="e">
        <f t="shared" si="348"/>
        <v>#DIV/0!</v>
      </c>
      <c r="R728" s="223" t="s">
        <v>732</v>
      </c>
      <c r="S728" s="166" t="e">
        <f>Z468</f>
        <v>#DIV/0!</v>
      </c>
      <c r="T728" s="166" t="e">
        <f t="shared" si="343"/>
        <v>#DIV/0!</v>
      </c>
      <c r="U728" s="192" t="e">
        <f>U468</f>
        <v>#DIV/0!</v>
      </c>
      <c r="V728" s="192" t="e">
        <f t="shared" ref="V728:X728" si="356">V468</f>
        <v>#DIV/0!</v>
      </c>
      <c r="W728" s="192" t="e">
        <f t="shared" si="356"/>
        <v>#DIV/0!</v>
      </c>
      <c r="X728" s="192" t="e">
        <f t="shared" si="356"/>
        <v>#DIV/0!</v>
      </c>
      <c r="Y728" s="192" t="e">
        <f t="shared" si="345"/>
        <v>#DIV/0!</v>
      </c>
      <c r="Z728" s="250" t="e">
        <f>W428</f>
        <v>#DIV/0!</v>
      </c>
      <c r="AA728" s="250" t="e">
        <f>W458</f>
        <v>#DIV/0!</v>
      </c>
      <c r="AB728" s="222" t="e">
        <f t="shared" si="346"/>
        <v>#DIV/0!</v>
      </c>
      <c r="AC728" s="192" t="e">
        <f t="shared" si="350"/>
        <v>#DIV/0!</v>
      </c>
    </row>
    <row r="729" spans="1:29" x14ac:dyDescent="0.3">
      <c r="A729" s="223" t="s">
        <v>733</v>
      </c>
      <c r="B729" s="166" t="e">
        <f>I531</f>
        <v>#DIV/0!</v>
      </c>
      <c r="C729" s="166" t="e">
        <f t="shared" si="339"/>
        <v>#DIV/0!</v>
      </c>
      <c r="D729" s="192" t="e">
        <f>D531</f>
        <v>#DIV/0!</v>
      </c>
      <c r="E729" s="192" t="e">
        <f t="shared" ref="E729:G729" si="357">E531</f>
        <v>#DIV/0!</v>
      </c>
      <c r="F729" s="192" t="e">
        <f t="shared" si="357"/>
        <v>#DIV/0!</v>
      </c>
      <c r="G729" s="192" t="e">
        <f t="shared" si="357"/>
        <v>#DIV/0!</v>
      </c>
      <c r="H729" s="192" t="e">
        <f t="shared" si="341"/>
        <v>#DIV/0!</v>
      </c>
      <c r="I729" s="250" t="e">
        <f>F491</f>
        <v>#DIV/0!</v>
      </c>
      <c r="J729" s="250" t="e">
        <f>F521</f>
        <v>#DIV/0!</v>
      </c>
      <c r="K729" s="222" t="e">
        <f t="shared" si="342"/>
        <v>#DIV/0!</v>
      </c>
      <c r="L729" s="192" t="e">
        <f t="shared" si="348"/>
        <v>#DIV/0!</v>
      </c>
      <c r="R729" s="223" t="s">
        <v>733</v>
      </c>
      <c r="S729" s="166" t="e">
        <f>Z531</f>
        <v>#DIV/0!</v>
      </c>
      <c r="T729" s="166" t="e">
        <f t="shared" si="343"/>
        <v>#DIV/0!</v>
      </c>
      <c r="U729" s="192" t="e">
        <f>U531</f>
        <v>#DIV/0!</v>
      </c>
      <c r="V729" s="192" t="e">
        <f t="shared" ref="V729:X729" si="358">V531</f>
        <v>#DIV/0!</v>
      </c>
      <c r="W729" s="192" t="e">
        <f t="shared" si="358"/>
        <v>#DIV/0!</v>
      </c>
      <c r="X729" s="192" t="e">
        <f t="shared" si="358"/>
        <v>#DIV/0!</v>
      </c>
      <c r="Y729" s="192" t="e">
        <f t="shared" si="345"/>
        <v>#DIV/0!</v>
      </c>
      <c r="Z729" s="250" t="e">
        <f>W491</f>
        <v>#DIV/0!</v>
      </c>
      <c r="AA729" s="250" t="e">
        <f>W521</f>
        <v>#DIV/0!</v>
      </c>
      <c r="AB729" s="222" t="e">
        <f t="shared" si="346"/>
        <v>#DIV/0!</v>
      </c>
      <c r="AC729" s="192" t="e">
        <f t="shared" si="350"/>
        <v>#DIV/0!</v>
      </c>
    </row>
    <row r="730" spans="1:29" x14ac:dyDescent="0.3">
      <c r="A730" s="223" t="s">
        <v>734</v>
      </c>
      <c r="B730" s="166" t="e">
        <f>I594</f>
        <v>#DIV/0!</v>
      </c>
      <c r="C730" s="166" t="e">
        <f t="shared" si="339"/>
        <v>#DIV/0!</v>
      </c>
      <c r="D730" s="192" t="e">
        <f>D594</f>
        <v>#DIV/0!</v>
      </c>
      <c r="E730" s="192" t="e">
        <f t="shared" ref="E730:G730" si="359">E594</f>
        <v>#DIV/0!</v>
      </c>
      <c r="F730" s="192" t="e">
        <f t="shared" si="359"/>
        <v>#DIV/0!</v>
      </c>
      <c r="G730" s="192" t="e">
        <f t="shared" si="359"/>
        <v>#DIV/0!</v>
      </c>
      <c r="H730" s="192" t="e">
        <f t="shared" si="341"/>
        <v>#DIV/0!</v>
      </c>
      <c r="I730" s="250" t="e">
        <f>F554</f>
        <v>#DIV/0!</v>
      </c>
      <c r="J730" s="250" t="e">
        <f>F584</f>
        <v>#DIV/0!</v>
      </c>
      <c r="K730" s="222" t="e">
        <f t="shared" si="342"/>
        <v>#DIV/0!</v>
      </c>
      <c r="L730" s="192" t="e">
        <f t="shared" si="348"/>
        <v>#DIV/0!</v>
      </c>
      <c r="R730" s="223" t="s">
        <v>734</v>
      </c>
      <c r="S730" s="166" t="e">
        <f>Z594</f>
        <v>#DIV/0!</v>
      </c>
      <c r="T730" s="166" t="e">
        <f t="shared" si="343"/>
        <v>#DIV/0!</v>
      </c>
      <c r="U730" s="192" t="e">
        <f>U594</f>
        <v>#DIV/0!</v>
      </c>
      <c r="V730" s="192" t="e">
        <f t="shared" ref="V730:X730" si="360">V594</f>
        <v>#DIV/0!</v>
      </c>
      <c r="W730" s="192" t="e">
        <f t="shared" si="360"/>
        <v>#DIV/0!</v>
      </c>
      <c r="X730" s="192" t="e">
        <f t="shared" si="360"/>
        <v>#DIV/0!</v>
      </c>
      <c r="Y730" s="192" t="e">
        <f t="shared" si="345"/>
        <v>#DIV/0!</v>
      </c>
      <c r="Z730" s="250" t="e">
        <f>W554</f>
        <v>#DIV/0!</v>
      </c>
      <c r="AA730" s="250" t="e">
        <f>W584</f>
        <v>#DIV/0!</v>
      </c>
      <c r="AB730" s="222" t="e">
        <f t="shared" si="346"/>
        <v>#DIV/0!</v>
      </c>
      <c r="AC730" s="192" t="e">
        <f t="shared" si="350"/>
        <v>#DIV/0!</v>
      </c>
    </row>
    <row r="731" spans="1:29" x14ac:dyDescent="0.3">
      <c r="A731" s="223" t="s">
        <v>735</v>
      </c>
      <c r="B731" s="166" t="e">
        <f>I657</f>
        <v>#DIV/0!</v>
      </c>
      <c r="C731" s="166" t="e">
        <f t="shared" si="339"/>
        <v>#DIV/0!</v>
      </c>
      <c r="D731" s="192" t="e">
        <f>D657</f>
        <v>#DIV/0!</v>
      </c>
      <c r="E731" s="192" t="e">
        <f t="shared" ref="E731:G731" si="361">E657</f>
        <v>#DIV/0!</v>
      </c>
      <c r="F731" s="192" t="e">
        <f t="shared" si="361"/>
        <v>#DIV/0!</v>
      </c>
      <c r="G731" s="192" t="e">
        <f t="shared" si="361"/>
        <v>#DIV/0!</v>
      </c>
      <c r="H731" s="192" t="e">
        <f t="shared" si="341"/>
        <v>#DIV/0!</v>
      </c>
      <c r="I731" s="250" t="e">
        <f>F617</f>
        <v>#DIV/0!</v>
      </c>
      <c r="J731" s="250" t="e">
        <f>F647</f>
        <v>#DIV/0!</v>
      </c>
      <c r="K731" s="222" t="e">
        <f t="shared" si="342"/>
        <v>#DIV/0!</v>
      </c>
      <c r="L731" s="192" t="e">
        <f t="shared" si="348"/>
        <v>#DIV/0!</v>
      </c>
      <c r="R731" s="223" t="s">
        <v>735</v>
      </c>
      <c r="S731" s="166" t="e">
        <f>Z657</f>
        <v>#DIV/0!</v>
      </c>
      <c r="T731" s="166" t="e">
        <f t="shared" si="343"/>
        <v>#DIV/0!</v>
      </c>
      <c r="U731" s="192" t="e">
        <f>U657</f>
        <v>#DIV/0!</v>
      </c>
      <c r="V731" s="192" t="e">
        <f t="shared" ref="V731:X731" si="362">V657</f>
        <v>#DIV/0!</v>
      </c>
      <c r="W731" s="192" t="e">
        <f t="shared" si="362"/>
        <v>#DIV/0!</v>
      </c>
      <c r="X731" s="192" t="e">
        <f t="shared" si="362"/>
        <v>#DIV/0!</v>
      </c>
      <c r="Y731" s="192" t="e">
        <f t="shared" si="345"/>
        <v>#DIV/0!</v>
      </c>
      <c r="Z731" s="250" t="e">
        <f>W617</f>
        <v>#DIV/0!</v>
      </c>
      <c r="AA731" s="250" t="e">
        <f>W647</f>
        <v>#DIV/0!</v>
      </c>
      <c r="AB731" s="222" t="e">
        <f t="shared" si="346"/>
        <v>#DIV/0!</v>
      </c>
      <c r="AC731" s="192" t="e">
        <f t="shared" si="350"/>
        <v>#DIV/0!</v>
      </c>
    </row>
    <row r="732" spans="1:29" x14ac:dyDescent="0.3">
      <c r="A732" s="223" t="s">
        <v>736</v>
      </c>
      <c r="B732" s="166" t="e">
        <f>I720</f>
        <v>#DIV/0!</v>
      </c>
      <c r="C732" s="166" t="e">
        <f t="shared" si="339"/>
        <v>#DIV/0!</v>
      </c>
      <c r="D732" s="192" t="e">
        <f>D720</f>
        <v>#DIV/0!</v>
      </c>
      <c r="E732" s="192" t="e">
        <f t="shared" ref="E732:G732" si="363">E720</f>
        <v>#DIV/0!</v>
      </c>
      <c r="F732" s="192" t="e">
        <f t="shared" si="363"/>
        <v>#DIV/0!</v>
      </c>
      <c r="G732" s="192" t="e">
        <f t="shared" si="363"/>
        <v>#DIV/0!</v>
      </c>
      <c r="H732" s="192" t="e">
        <f t="shared" si="341"/>
        <v>#DIV/0!</v>
      </c>
      <c r="I732" s="250" t="e">
        <f>F680</f>
        <v>#DIV/0!</v>
      </c>
      <c r="J732" s="250" t="e">
        <f>F710</f>
        <v>#DIV/0!</v>
      </c>
      <c r="K732" s="222" t="e">
        <f t="shared" si="342"/>
        <v>#DIV/0!</v>
      </c>
      <c r="L732" s="192" t="e">
        <f t="shared" si="348"/>
        <v>#DIV/0!</v>
      </c>
      <c r="R732" s="223" t="s">
        <v>736</v>
      </c>
      <c r="S732" s="166" t="e">
        <f>Z720</f>
        <v>#DIV/0!</v>
      </c>
      <c r="T732" s="166" t="e">
        <f t="shared" si="343"/>
        <v>#DIV/0!</v>
      </c>
      <c r="U732" s="192" t="e">
        <f>U720</f>
        <v>#DIV/0!</v>
      </c>
      <c r="V732" s="192" t="e">
        <f t="shared" ref="V732:X732" si="364">V720</f>
        <v>#DIV/0!</v>
      </c>
      <c r="W732" s="192" t="e">
        <f t="shared" si="364"/>
        <v>#DIV/0!</v>
      </c>
      <c r="X732" s="192" t="e">
        <f t="shared" si="364"/>
        <v>#DIV/0!</v>
      </c>
      <c r="Y732" s="192" t="e">
        <f t="shared" si="345"/>
        <v>#DIV/0!</v>
      </c>
      <c r="Z732" s="250" t="e">
        <f>W680</f>
        <v>#DIV/0!</v>
      </c>
      <c r="AA732" s="250" t="e">
        <f>W710</f>
        <v>#DIV/0!</v>
      </c>
      <c r="AB732" s="222" t="e">
        <f t="shared" si="346"/>
        <v>#DIV/0!</v>
      </c>
      <c r="AC732" s="192" t="e">
        <f t="shared" si="350"/>
        <v>#DIV/0!</v>
      </c>
    </row>
    <row r="733" spans="1:29" x14ac:dyDescent="0.3">
      <c r="A733" s="227">
        <f>COUNTIF(B723:B732,FALSE)</f>
        <v>0</v>
      </c>
      <c r="B733" s="217" t="b">
        <f>IF(A733&gt;0,FALSE,TRUE)</f>
        <v>1</v>
      </c>
      <c r="C733" s="217"/>
      <c r="D733" s="256" t="e">
        <f>IF(G58=3,D723,VLOOKUP(1,C723:G732,2))</f>
        <v>#N/A</v>
      </c>
      <c r="E733" s="256" t="e">
        <f>IF(G58=3,E723,VLOOKUP(1,C723:G732,3))</f>
        <v>#N/A</v>
      </c>
      <c r="F733" s="256" t="e">
        <f>IF(G58=3,F723,VLOOKUP(1,C723:G732,4))</f>
        <v>#N/A</v>
      </c>
      <c r="G733" s="256" t="e">
        <f>IF(G58=3,G723,VLOOKUP(1,C723:G732,5))</f>
        <v>#N/A</v>
      </c>
      <c r="H733" s="216" t="e">
        <f t="shared" ref="H733" si="365">G733*2</f>
        <v>#N/A</v>
      </c>
      <c r="I733" s="259"/>
      <c r="J733" s="259"/>
      <c r="K733" s="228"/>
      <c r="R733" s="227">
        <f>COUNTIF(S723:S732,FALSE)</f>
        <v>0</v>
      </c>
      <c r="S733" s="217" t="b">
        <f>IF(R733&gt;0,FALSE,TRUE)</f>
        <v>1</v>
      </c>
      <c r="T733" s="217"/>
      <c r="U733" s="256" t="e">
        <f>IF(X58=3,U723,VLOOKUP(1,T723:X732,2))</f>
        <v>#N/A</v>
      </c>
      <c r="V733" s="256" t="e">
        <f>IF(X58=3,V723,VLOOKUP(1,T723:X732,3))</f>
        <v>#N/A</v>
      </c>
      <c r="W733" s="256" t="e">
        <f>IF(X58=3,W723,VLOOKUP(1,T723:X732,4))</f>
        <v>#N/A</v>
      </c>
      <c r="X733" s="256" t="e">
        <f>IF(X58=3,X723,VLOOKUP(1,T723:X732,5))</f>
        <v>#N/A</v>
      </c>
      <c r="Y733" s="216" t="e">
        <f t="shared" ref="Y733" si="366">X733*2</f>
        <v>#N/A</v>
      </c>
      <c r="Z733" s="259"/>
      <c r="AA733" s="259"/>
      <c r="AB733" s="228"/>
    </row>
    <row r="740" spans="1:28" x14ac:dyDescent="0.3">
      <c r="A740" s="232" t="s">
        <v>737</v>
      </c>
      <c r="B740" s="232"/>
      <c r="C740" s="232"/>
      <c r="R740" s="232" t="s">
        <v>737</v>
      </c>
      <c r="S740" s="232"/>
      <c r="T740" s="232"/>
    </row>
    <row r="742" spans="1:28" x14ac:dyDescent="0.3">
      <c r="A742" s="233" t="s">
        <v>671</v>
      </c>
      <c r="B742" s="260" t="s">
        <v>513</v>
      </c>
      <c r="C742" s="260" t="s">
        <v>514</v>
      </c>
      <c r="D742" s="260" t="s">
        <v>515</v>
      </c>
      <c r="E742" s="186"/>
      <c r="F742" s="186"/>
      <c r="G742" s="186" t="s">
        <v>738</v>
      </c>
      <c r="H742" s="186" t="s">
        <v>739</v>
      </c>
      <c r="I742" s="186" t="s">
        <v>740</v>
      </c>
      <c r="J742" s="186" t="s">
        <v>741</v>
      </c>
      <c r="K742" s="220" t="s">
        <v>742</v>
      </c>
      <c r="R742" s="233" t="s">
        <v>671</v>
      </c>
      <c r="S742" s="260" t="s">
        <v>513</v>
      </c>
      <c r="T742" s="260" t="s">
        <v>514</v>
      </c>
      <c r="U742" s="260" t="s">
        <v>515</v>
      </c>
      <c r="V742" s="186"/>
      <c r="W742" s="186"/>
      <c r="X742" s="186" t="s">
        <v>738</v>
      </c>
      <c r="Y742" s="186" t="s">
        <v>739</v>
      </c>
      <c r="Z742" s="186" t="s">
        <v>740</v>
      </c>
      <c r="AA742" s="186" t="s">
        <v>741</v>
      </c>
      <c r="AB742" s="220" t="s">
        <v>742</v>
      </c>
    </row>
    <row r="743" spans="1:28" x14ac:dyDescent="0.3">
      <c r="A743" s="244" t="s">
        <v>678</v>
      </c>
      <c r="B743" s="245">
        <f t="shared" ref="B743:D746" si="367">C53</f>
        <v>0</v>
      </c>
      <c r="C743" s="245">
        <f t="shared" si="367"/>
        <v>0</v>
      </c>
      <c r="D743" s="245">
        <f t="shared" si="367"/>
        <v>0</v>
      </c>
      <c r="F743" s="196" t="s">
        <v>743</v>
      </c>
      <c r="G743" s="214">
        <f t="shared" ref="G743:I746" si="368">B743^2</f>
        <v>0</v>
      </c>
      <c r="H743" s="214">
        <f t="shared" si="368"/>
        <v>0</v>
      </c>
      <c r="I743" s="214">
        <f t="shared" si="368"/>
        <v>0</v>
      </c>
      <c r="J743" s="214">
        <f>G743+H743+I743</f>
        <v>0</v>
      </c>
      <c r="K743" s="261">
        <f>-J743</f>
        <v>0</v>
      </c>
      <c r="R743" s="244" t="s">
        <v>678</v>
      </c>
      <c r="S743" s="245">
        <f t="shared" ref="S743:U746" si="369">T53</f>
        <v>0</v>
      </c>
      <c r="T743" s="245">
        <f t="shared" si="369"/>
        <v>0</v>
      </c>
      <c r="U743" s="245">
        <f t="shared" si="369"/>
        <v>0</v>
      </c>
      <c r="W743" s="196" t="s">
        <v>743</v>
      </c>
      <c r="X743" s="214">
        <f t="shared" ref="X743:Z746" si="370">S743^2</f>
        <v>0</v>
      </c>
      <c r="Y743" s="214">
        <f t="shared" si="370"/>
        <v>0</v>
      </c>
      <c r="Z743" s="214">
        <f t="shared" si="370"/>
        <v>0</v>
      </c>
      <c r="AA743" s="214">
        <f>X743+Y743+Z743</f>
        <v>0</v>
      </c>
      <c r="AB743" s="261">
        <f>-AA743</f>
        <v>0</v>
      </c>
    </row>
    <row r="744" spans="1:28" x14ac:dyDescent="0.3">
      <c r="A744" s="244" t="s">
        <v>680</v>
      </c>
      <c r="B744" s="245">
        <f t="shared" si="367"/>
        <v>0</v>
      </c>
      <c r="C744" s="245">
        <f t="shared" si="367"/>
        <v>0</v>
      </c>
      <c r="D744" s="245">
        <f t="shared" si="367"/>
        <v>0</v>
      </c>
      <c r="F744" s="196" t="s">
        <v>744</v>
      </c>
      <c r="G744" s="214">
        <f t="shared" si="368"/>
        <v>0</v>
      </c>
      <c r="H744" s="214">
        <f t="shared" si="368"/>
        <v>0</v>
      </c>
      <c r="I744" s="214">
        <f t="shared" si="368"/>
        <v>0</v>
      </c>
      <c r="J744" s="214">
        <f t="shared" ref="J744:J746" si="371">G744+H744+I744</f>
        <v>0</v>
      </c>
      <c r="K744" s="261">
        <f t="shared" ref="K744:K746" si="372">-J744</f>
        <v>0</v>
      </c>
      <c r="R744" s="244" t="s">
        <v>680</v>
      </c>
      <c r="S744" s="245">
        <f t="shared" si="369"/>
        <v>0</v>
      </c>
      <c r="T744" s="245">
        <f t="shared" si="369"/>
        <v>0</v>
      </c>
      <c r="U744" s="245">
        <f t="shared" si="369"/>
        <v>0</v>
      </c>
      <c r="W744" s="196" t="s">
        <v>744</v>
      </c>
      <c r="X744" s="214">
        <f t="shared" si="370"/>
        <v>0</v>
      </c>
      <c r="Y744" s="214">
        <f t="shared" si="370"/>
        <v>0</v>
      </c>
      <c r="Z744" s="214">
        <f t="shared" si="370"/>
        <v>0</v>
      </c>
      <c r="AA744" s="214">
        <f t="shared" ref="AA744:AA746" si="373">X744+Y744+Z744</f>
        <v>0</v>
      </c>
      <c r="AB744" s="261">
        <f t="shared" ref="AB744:AB746" si="374">-AA744</f>
        <v>0</v>
      </c>
    </row>
    <row r="745" spans="1:28" x14ac:dyDescent="0.3">
      <c r="A745" s="246" t="s">
        <v>682</v>
      </c>
      <c r="B745" s="245">
        <f t="shared" si="367"/>
        <v>0</v>
      </c>
      <c r="C745" s="245">
        <f t="shared" si="367"/>
        <v>0</v>
      </c>
      <c r="D745" s="245">
        <f t="shared" si="367"/>
        <v>0</v>
      </c>
      <c r="F745" s="196" t="s">
        <v>745</v>
      </c>
      <c r="G745" s="214">
        <f t="shared" si="368"/>
        <v>0</v>
      </c>
      <c r="H745" s="214">
        <f t="shared" si="368"/>
        <v>0</v>
      </c>
      <c r="I745" s="214">
        <f t="shared" si="368"/>
        <v>0</v>
      </c>
      <c r="J745" s="214">
        <f t="shared" si="371"/>
        <v>0</v>
      </c>
      <c r="K745" s="261">
        <f t="shared" si="372"/>
        <v>0</v>
      </c>
      <c r="R745" s="246" t="s">
        <v>682</v>
      </c>
      <c r="S745" s="245">
        <f t="shared" si="369"/>
        <v>0</v>
      </c>
      <c r="T745" s="245">
        <f t="shared" si="369"/>
        <v>0</v>
      </c>
      <c r="U745" s="245">
        <f t="shared" si="369"/>
        <v>0</v>
      </c>
      <c r="W745" s="196" t="s">
        <v>745</v>
      </c>
      <c r="X745" s="214">
        <f t="shared" si="370"/>
        <v>0</v>
      </c>
      <c r="Y745" s="214">
        <f t="shared" si="370"/>
        <v>0</v>
      </c>
      <c r="Z745" s="214">
        <f t="shared" si="370"/>
        <v>0</v>
      </c>
      <c r="AA745" s="214">
        <f t="shared" si="373"/>
        <v>0</v>
      </c>
      <c r="AB745" s="261">
        <f t="shared" si="374"/>
        <v>0</v>
      </c>
    </row>
    <row r="746" spans="1:28" x14ac:dyDescent="0.3">
      <c r="A746" s="246" t="s">
        <v>701</v>
      </c>
      <c r="B746" s="245">
        <f t="shared" si="367"/>
        <v>0</v>
      </c>
      <c r="C746" s="245">
        <f t="shared" si="367"/>
        <v>0</v>
      </c>
      <c r="D746" s="245">
        <f t="shared" si="367"/>
        <v>0</v>
      </c>
      <c r="F746" s="196" t="s">
        <v>746</v>
      </c>
      <c r="G746" s="214">
        <f t="shared" si="368"/>
        <v>0</v>
      </c>
      <c r="H746" s="214">
        <f t="shared" si="368"/>
        <v>0</v>
      </c>
      <c r="I746" s="214">
        <f t="shared" si="368"/>
        <v>0</v>
      </c>
      <c r="J746" s="214">
        <f t="shared" si="371"/>
        <v>0</v>
      </c>
      <c r="K746" s="261">
        <f t="shared" si="372"/>
        <v>0</v>
      </c>
      <c r="R746" s="246" t="s">
        <v>701</v>
      </c>
      <c r="S746" s="245">
        <f t="shared" si="369"/>
        <v>0</v>
      </c>
      <c r="T746" s="245">
        <f t="shared" si="369"/>
        <v>0</v>
      </c>
      <c r="U746" s="245">
        <f t="shared" si="369"/>
        <v>0</v>
      </c>
      <c r="W746" s="196" t="s">
        <v>746</v>
      </c>
      <c r="X746" s="214">
        <f t="shared" si="370"/>
        <v>0</v>
      </c>
      <c r="Y746" s="214">
        <f t="shared" si="370"/>
        <v>0</v>
      </c>
      <c r="Z746" s="214">
        <f t="shared" si="370"/>
        <v>0</v>
      </c>
      <c r="AA746" s="214">
        <f t="shared" si="373"/>
        <v>0</v>
      </c>
      <c r="AB746" s="261">
        <f t="shared" si="374"/>
        <v>0</v>
      </c>
    </row>
    <row r="747" spans="1:28" x14ac:dyDescent="0.3">
      <c r="A747" s="223"/>
      <c r="G747" s="240"/>
      <c r="H747" s="240"/>
      <c r="I747" s="240"/>
      <c r="J747" s="240"/>
      <c r="K747" s="241"/>
      <c r="R747" s="223"/>
      <c r="X747" s="240"/>
      <c r="Y747" s="240"/>
      <c r="Z747" s="240"/>
      <c r="AA747" s="240"/>
      <c r="AB747" s="241"/>
    </row>
    <row r="748" spans="1:28" x14ac:dyDescent="0.3">
      <c r="A748" s="223"/>
      <c r="B748" s="262">
        <f>B743</f>
        <v>0</v>
      </c>
      <c r="C748" s="211">
        <f t="shared" ref="C748:D748" si="375">C743</f>
        <v>0</v>
      </c>
      <c r="D748" s="211">
        <f t="shared" si="375"/>
        <v>0</v>
      </c>
      <c r="E748" s="263">
        <v>1</v>
      </c>
      <c r="G748" s="239"/>
      <c r="H748" s="240"/>
      <c r="I748" s="240"/>
      <c r="J748" s="240"/>
      <c r="K748" s="241"/>
      <c r="R748" s="223"/>
      <c r="S748" s="262">
        <f>S743</f>
        <v>0</v>
      </c>
      <c r="T748" s="211">
        <f t="shared" ref="T748:U748" si="376">T743</f>
        <v>0</v>
      </c>
      <c r="U748" s="211">
        <f t="shared" si="376"/>
        <v>0</v>
      </c>
      <c r="V748" s="263">
        <v>1</v>
      </c>
      <c r="X748" s="239"/>
      <c r="Y748" s="240"/>
      <c r="Z748" s="240"/>
      <c r="AA748" s="240"/>
      <c r="AB748" s="241"/>
    </row>
    <row r="749" spans="1:28" x14ac:dyDescent="0.3">
      <c r="A749" s="264" t="s">
        <v>747</v>
      </c>
      <c r="B749" s="262">
        <f t="shared" ref="B749:D751" si="377">B744</f>
        <v>0</v>
      </c>
      <c r="C749" s="211">
        <f t="shared" si="377"/>
        <v>0</v>
      </c>
      <c r="D749" s="211">
        <f t="shared" si="377"/>
        <v>0</v>
      </c>
      <c r="E749" s="263">
        <v>1</v>
      </c>
      <c r="F749" s="166" t="s">
        <v>748</v>
      </c>
      <c r="G749" s="239"/>
      <c r="H749" s="243" t="s">
        <v>513</v>
      </c>
      <c r="I749" s="243" t="s">
        <v>514</v>
      </c>
      <c r="J749" s="243" t="s">
        <v>515</v>
      </c>
      <c r="K749" s="241"/>
      <c r="R749" s="264" t="s">
        <v>747</v>
      </c>
      <c r="S749" s="262">
        <f t="shared" ref="S749:U751" si="378">S744</f>
        <v>0</v>
      </c>
      <c r="T749" s="211">
        <f t="shared" si="378"/>
        <v>0</v>
      </c>
      <c r="U749" s="211">
        <f t="shared" si="378"/>
        <v>0</v>
      </c>
      <c r="V749" s="263">
        <v>1</v>
      </c>
      <c r="W749" s="166" t="s">
        <v>748</v>
      </c>
      <c r="X749" s="239"/>
      <c r="Y749" s="243" t="s">
        <v>513</v>
      </c>
      <c r="Z749" s="243" t="s">
        <v>514</v>
      </c>
      <c r="AA749" s="243" t="s">
        <v>515</v>
      </c>
      <c r="AB749" s="241"/>
    </row>
    <row r="750" spans="1:28" x14ac:dyDescent="0.3">
      <c r="A750" s="264"/>
      <c r="B750" s="262">
        <f t="shared" si="377"/>
        <v>0</v>
      </c>
      <c r="C750" s="211">
        <f t="shared" si="377"/>
        <v>0</v>
      </c>
      <c r="D750" s="211">
        <f t="shared" si="377"/>
        <v>0</v>
      </c>
      <c r="E750" s="263">
        <v>1</v>
      </c>
      <c r="F750" s="265">
        <f>MDETERM(B748:E751)</f>
        <v>0</v>
      </c>
      <c r="G750" s="239"/>
      <c r="H750" s="266" t="s">
        <v>749</v>
      </c>
      <c r="I750" s="266" t="s">
        <v>750</v>
      </c>
      <c r="J750" s="266" t="s">
        <v>751</v>
      </c>
      <c r="K750" s="241"/>
      <c r="R750" s="264"/>
      <c r="S750" s="262">
        <f t="shared" si="378"/>
        <v>0</v>
      </c>
      <c r="T750" s="211">
        <f t="shared" si="378"/>
        <v>0</v>
      </c>
      <c r="U750" s="211">
        <f t="shared" si="378"/>
        <v>0</v>
      </c>
      <c r="V750" s="263">
        <v>1</v>
      </c>
      <c r="W750" s="265">
        <f>MDETERM(S748:V751)</f>
        <v>0</v>
      </c>
      <c r="X750" s="239"/>
      <c r="Y750" s="266" t="s">
        <v>749</v>
      </c>
      <c r="Z750" s="266" t="s">
        <v>750</v>
      </c>
      <c r="AA750" s="266" t="s">
        <v>751</v>
      </c>
      <c r="AB750" s="241"/>
    </row>
    <row r="751" spans="1:28" x14ac:dyDescent="0.3">
      <c r="A751" s="223"/>
      <c r="B751" s="262">
        <f t="shared" si="377"/>
        <v>0</v>
      </c>
      <c r="C751" s="211">
        <f t="shared" si="377"/>
        <v>0</v>
      </c>
      <c r="D751" s="211">
        <f t="shared" si="377"/>
        <v>0</v>
      </c>
      <c r="E751" s="263">
        <v>1</v>
      </c>
      <c r="G751" s="240"/>
      <c r="H751" s="214" t="e">
        <f>-F756/2</f>
        <v>#DIV/0!</v>
      </c>
      <c r="I751" s="214" t="e">
        <f>-F761/2</f>
        <v>#DIV/0!</v>
      </c>
      <c r="J751" s="214" t="e">
        <f>-F766/2</f>
        <v>#DIV/0!</v>
      </c>
      <c r="K751" s="241"/>
      <c r="R751" s="223"/>
      <c r="S751" s="262">
        <f t="shared" si="378"/>
        <v>0</v>
      </c>
      <c r="T751" s="211">
        <f t="shared" si="378"/>
        <v>0</v>
      </c>
      <c r="U751" s="211">
        <f t="shared" si="378"/>
        <v>0</v>
      </c>
      <c r="V751" s="263">
        <v>1</v>
      </c>
      <c r="X751" s="240"/>
      <c r="Y751" s="214" t="e">
        <f>-W756/2</f>
        <v>#DIV/0!</v>
      </c>
      <c r="Z751" s="214" t="e">
        <f>-W761/2</f>
        <v>#DIV/0!</v>
      </c>
      <c r="AA751" s="214" t="e">
        <f>-W766/2</f>
        <v>#DIV/0!</v>
      </c>
      <c r="AB751" s="241"/>
    </row>
    <row r="752" spans="1:28" x14ac:dyDescent="0.3">
      <c r="A752" s="223"/>
      <c r="G752" s="240"/>
      <c r="H752" s="240"/>
      <c r="I752" s="240"/>
      <c r="J752" s="240"/>
      <c r="K752" s="241"/>
      <c r="R752" s="223"/>
      <c r="X752" s="240"/>
      <c r="Y752" s="240"/>
      <c r="Z752" s="240"/>
      <c r="AA752" s="240"/>
      <c r="AB752" s="241"/>
    </row>
    <row r="753" spans="1:28" x14ac:dyDescent="0.3">
      <c r="A753" s="223"/>
      <c r="B753" s="267">
        <f>K743</f>
        <v>0</v>
      </c>
      <c r="C753" s="196">
        <f t="shared" ref="C753:E756" si="379">C748</f>
        <v>0</v>
      </c>
      <c r="D753" s="196">
        <f t="shared" si="379"/>
        <v>0</v>
      </c>
      <c r="E753" s="263">
        <f t="shared" si="379"/>
        <v>1</v>
      </c>
      <c r="F753" s="166" t="s">
        <v>748</v>
      </c>
      <c r="H753" s="268">
        <f>B743</f>
        <v>0</v>
      </c>
      <c r="I753" s="247">
        <f t="shared" ref="I753:J756" si="380">C743</f>
        <v>0</v>
      </c>
      <c r="J753" s="247">
        <f t="shared" si="380"/>
        <v>0</v>
      </c>
      <c r="K753" s="269">
        <f>K743</f>
        <v>0</v>
      </c>
      <c r="R753" s="223"/>
      <c r="S753" s="267">
        <f>AB743</f>
        <v>0</v>
      </c>
      <c r="T753" s="196">
        <f t="shared" ref="T753:V756" si="381">T748</f>
        <v>0</v>
      </c>
      <c r="U753" s="196">
        <f t="shared" si="381"/>
        <v>0</v>
      </c>
      <c r="V753" s="263">
        <f t="shared" si="381"/>
        <v>1</v>
      </c>
      <c r="W753" s="166" t="s">
        <v>748</v>
      </c>
      <c r="Y753" s="268">
        <f>S743</f>
        <v>0</v>
      </c>
      <c r="Z753" s="247">
        <f t="shared" ref="Z753:AA756" si="382">T743</f>
        <v>0</v>
      </c>
      <c r="AA753" s="247">
        <f t="shared" si="382"/>
        <v>0</v>
      </c>
      <c r="AB753" s="269">
        <f>AB743</f>
        <v>0</v>
      </c>
    </row>
    <row r="754" spans="1:28" x14ac:dyDescent="0.3">
      <c r="A754" s="270" t="s">
        <v>752</v>
      </c>
      <c r="B754" s="267">
        <f>K744</f>
        <v>0</v>
      </c>
      <c r="C754" s="196">
        <f t="shared" si="379"/>
        <v>0</v>
      </c>
      <c r="D754" s="196">
        <f t="shared" si="379"/>
        <v>0</v>
      </c>
      <c r="E754" s="263">
        <f t="shared" si="379"/>
        <v>1</v>
      </c>
      <c r="F754" s="166">
        <f>MDETERM(B753:E756)</f>
        <v>0</v>
      </c>
      <c r="G754" s="271" t="s">
        <v>753</v>
      </c>
      <c r="H754" s="268">
        <f t="shared" ref="H754:H756" si="383">B744</f>
        <v>0</v>
      </c>
      <c r="I754" s="247">
        <f t="shared" si="380"/>
        <v>0</v>
      </c>
      <c r="J754" s="247">
        <f t="shared" si="380"/>
        <v>0</v>
      </c>
      <c r="K754" s="269">
        <f t="shared" ref="K754:K756" si="384">K744</f>
        <v>0</v>
      </c>
      <c r="R754" s="270" t="s">
        <v>752</v>
      </c>
      <c r="S754" s="267">
        <f>AB744</f>
        <v>0</v>
      </c>
      <c r="T754" s="196">
        <f t="shared" si="381"/>
        <v>0</v>
      </c>
      <c r="U754" s="196">
        <f t="shared" si="381"/>
        <v>0</v>
      </c>
      <c r="V754" s="263">
        <f t="shared" si="381"/>
        <v>1</v>
      </c>
      <c r="W754" s="166">
        <f>MDETERM(S753:V756)</f>
        <v>0</v>
      </c>
      <c r="X754" s="271" t="s">
        <v>753</v>
      </c>
      <c r="Y754" s="268">
        <f t="shared" ref="Y754:Y756" si="385">S744</f>
        <v>0</v>
      </c>
      <c r="Z754" s="247">
        <f t="shared" si="382"/>
        <v>0</v>
      </c>
      <c r="AA754" s="247">
        <f t="shared" si="382"/>
        <v>0</v>
      </c>
      <c r="AB754" s="269">
        <f t="shared" ref="AB754:AB756" si="386">AB744</f>
        <v>0</v>
      </c>
    </row>
    <row r="755" spans="1:28" x14ac:dyDescent="0.3">
      <c r="A755" s="270"/>
      <c r="B755" s="267">
        <f>K745</f>
        <v>0</v>
      </c>
      <c r="C755" s="196">
        <f t="shared" si="379"/>
        <v>0</v>
      </c>
      <c r="D755" s="196">
        <f t="shared" si="379"/>
        <v>0</v>
      </c>
      <c r="E755" s="263">
        <f t="shared" si="379"/>
        <v>1</v>
      </c>
      <c r="F755" s="272" t="s">
        <v>754</v>
      </c>
      <c r="G755" s="271"/>
      <c r="H755" s="268">
        <f t="shared" si="383"/>
        <v>0</v>
      </c>
      <c r="I755" s="247">
        <f t="shared" si="380"/>
        <v>0</v>
      </c>
      <c r="J755" s="247">
        <f t="shared" si="380"/>
        <v>0</v>
      </c>
      <c r="K755" s="269">
        <f t="shared" si="384"/>
        <v>0</v>
      </c>
      <c r="R755" s="270"/>
      <c r="S755" s="267">
        <f>AB745</f>
        <v>0</v>
      </c>
      <c r="T755" s="196">
        <f t="shared" si="381"/>
        <v>0</v>
      </c>
      <c r="U755" s="196">
        <f t="shared" si="381"/>
        <v>0</v>
      </c>
      <c r="V755" s="263">
        <f t="shared" si="381"/>
        <v>1</v>
      </c>
      <c r="W755" s="272" t="s">
        <v>754</v>
      </c>
      <c r="X755" s="271"/>
      <c r="Y755" s="268">
        <f t="shared" si="385"/>
        <v>0</v>
      </c>
      <c r="Z755" s="247">
        <f t="shared" si="382"/>
        <v>0</v>
      </c>
      <c r="AA755" s="247">
        <f t="shared" si="382"/>
        <v>0</v>
      </c>
      <c r="AB755" s="269">
        <f t="shared" si="386"/>
        <v>0</v>
      </c>
    </row>
    <row r="756" spans="1:28" x14ac:dyDescent="0.3">
      <c r="A756" s="223"/>
      <c r="B756" s="267">
        <f>K746</f>
        <v>0</v>
      </c>
      <c r="C756" s="196">
        <f t="shared" si="379"/>
        <v>0</v>
      </c>
      <c r="D756" s="196">
        <f t="shared" si="379"/>
        <v>0</v>
      </c>
      <c r="E756" s="263">
        <f t="shared" si="379"/>
        <v>1</v>
      </c>
      <c r="F756" s="166" t="e">
        <f>F754/F750</f>
        <v>#DIV/0!</v>
      </c>
      <c r="H756" s="268">
        <f t="shared" si="383"/>
        <v>0</v>
      </c>
      <c r="I756" s="247">
        <f t="shared" si="380"/>
        <v>0</v>
      </c>
      <c r="J756" s="247">
        <f t="shared" si="380"/>
        <v>0</v>
      </c>
      <c r="K756" s="269">
        <f t="shared" si="384"/>
        <v>0</v>
      </c>
      <c r="R756" s="223"/>
      <c r="S756" s="267">
        <f>AB746</f>
        <v>0</v>
      </c>
      <c r="T756" s="196">
        <f t="shared" si="381"/>
        <v>0</v>
      </c>
      <c r="U756" s="196">
        <f t="shared" si="381"/>
        <v>0</v>
      </c>
      <c r="V756" s="263">
        <f t="shared" si="381"/>
        <v>1</v>
      </c>
      <c r="W756" s="166" t="e">
        <f>W754/W750</f>
        <v>#DIV/0!</v>
      </c>
      <c r="Y756" s="268">
        <f t="shared" si="385"/>
        <v>0</v>
      </c>
      <c r="Z756" s="247">
        <f t="shared" si="382"/>
        <v>0</v>
      </c>
      <c r="AA756" s="247">
        <f t="shared" si="382"/>
        <v>0</v>
      </c>
      <c r="AB756" s="269">
        <f t="shared" si="386"/>
        <v>0</v>
      </c>
    </row>
    <row r="757" spans="1:28" x14ac:dyDescent="0.3">
      <c r="A757" s="223"/>
      <c r="G757" s="239"/>
      <c r="H757" s="240"/>
      <c r="I757" s="240"/>
      <c r="J757" s="240"/>
      <c r="K757" s="241"/>
      <c r="R757" s="223"/>
      <c r="X757" s="239"/>
      <c r="Y757" s="240"/>
      <c r="Z757" s="240"/>
      <c r="AA757" s="240"/>
      <c r="AB757" s="241"/>
    </row>
    <row r="758" spans="1:28" x14ac:dyDescent="0.3">
      <c r="A758" s="223"/>
      <c r="B758" s="267">
        <f>B748</f>
        <v>0</v>
      </c>
      <c r="C758" s="273">
        <f>K743</f>
        <v>0</v>
      </c>
      <c r="D758" s="196">
        <f t="shared" ref="D758:E761" si="387">D748</f>
        <v>0</v>
      </c>
      <c r="E758" s="263">
        <f t="shared" si="387"/>
        <v>1</v>
      </c>
      <c r="F758" s="166" t="s">
        <v>748</v>
      </c>
      <c r="H758" s="195" t="s">
        <v>748</v>
      </c>
      <c r="I758" s="243">
        <f>MDETERM(H753:K756)</f>
        <v>0</v>
      </c>
      <c r="J758" s="243"/>
      <c r="K758" s="241"/>
      <c r="R758" s="223"/>
      <c r="S758" s="267">
        <f>S748</f>
        <v>0</v>
      </c>
      <c r="T758" s="273">
        <f>AB743</f>
        <v>0</v>
      </c>
      <c r="U758" s="196">
        <f t="shared" ref="U758:V761" si="388">U748</f>
        <v>0</v>
      </c>
      <c r="V758" s="263">
        <f t="shared" si="388"/>
        <v>1</v>
      </c>
      <c r="W758" s="166" t="s">
        <v>748</v>
      </c>
      <c r="Y758" s="195" t="s">
        <v>748</v>
      </c>
      <c r="Z758" s="243">
        <f>MDETERM(Y753:AB756)</f>
        <v>0</v>
      </c>
      <c r="AA758" s="243"/>
      <c r="AB758" s="241"/>
    </row>
    <row r="759" spans="1:28" x14ac:dyDescent="0.3">
      <c r="A759" s="264" t="s">
        <v>755</v>
      </c>
      <c r="B759" s="267">
        <f>B749</f>
        <v>0</v>
      </c>
      <c r="C759" s="273">
        <f>K744</f>
        <v>0</v>
      </c>
      <c r="D759" s="196">
        <f t="shared" si="387"/>
        <v>0</v>
      </c>
      <c r="E759" s="263">
        <f t="shared" si="387"/>
        <v>1</v>
      </c>
      <c r="F759" s="166">
        <f>MDETERM(B758:E761)</f>
        <v>0</v>
      </c>
      <c r="H759" s="272" t="s">
        <v>754</v>
      </c>
      <c r="I759" s="247" t="e">
        <f>I758/F750</f>
        <v>#DIV/0!</v>
      </c>
      <c r="J759" s="240"/>
      <c r="K759" s="241"/>
      <c r="R759" s="264" t="s">
        <v>755</v>
      </c>
      <c r="S759" s="267">
        <f>S749</f>
        <v>0</v>
      </c>
      <c r="T759" s="273">
        <f>AB744</f>
        <v>0</v>
      </c>
      <c r="U759" s="196">
        <f t="shared" si="388"/>
        <v>0</v>
      </c>
      <c r="V759" s="263">
        <f t="shared" si="388"/>
        <v>1</v>
      </c>
      <c r="W759" s="166">
        <f>MDETERM(S758:V761)</f>
        <v>0</v>
      </c>
      <c r="Y759" s="272" t="s">
        <v>754</v>
      </c>
      <c r="Z759" s="247" t="e">
        <f>Z758/W750</f>
        <v>#DIV/0!</v>
      </c>
      <c r="AA759" s="240"/>
      <c r="AB759" s="241"/>
    </row>
    <row r="760" spans="1:28" x14ac:dyDescent="0.3">
      <c r="A760" s="264"/>
      <c r="B760" s="267">
        <f>B750</f>
        <v>0</v>
      </c>
      <c r="C760" s="273">
        <f>K745</f>
        <v>0</v>
      </c>
      <c r="D760" s="196">
        <f t="shared" si="387"/>
        <v>0</v>
      </c>
      <c r="E760" s="263">
        <f t="shared" si="387"/>
        <v>1</v>
      </c>
      <c r="F760" s="272" t="s">
        <v>754</v>
      </c>
      <c r="H760" s="240"/>
      <c r="I760" s="240"/>
      <c r="J760" s="240"/>
      <c r="K760" s="241"/>
      <c r="R760" s="264"/>
      <c r="S760" s="267">
        <f>S750</f>
        <v>0</v>
      </c>
      <c r="T760" s="273">
        <f>AB745</f>
        <v>0</v>
      </c>
      <c r="U760" s="196">
        <f t="shared" si="388"/>
        <v>0</v>
      </c>
      <c r="V760" s="263">
        <f t="shared" si="388"/>
        <v>1</v>
      </c>
      <c r="W760" s="272" t="s">
        <v>754</v>
      </c>
      <c r="Y760" s="240"/>
      <c r="Z760" s="240"/>
      <c r="AA760" s="240"/>
      <c r="AB760" s="241"/>
    </row>
    <row r="761" spans="1:28" x14ac:dyDescent="0.3">
      <c r="A761" s="223"/>
      <c r="B761" s="267">
        <f>B751</f>
        <v>0</v>
      </c>
      <c r="C761" s="273">
        <f>K746</f>
        <v>0</v>
      </c>
      <c r="D761" s="196">
        <f t="shared" si="387"/>
        <v>0</v>
      </c>
      <c r="E761" s="263">
        <f t="shared" si="387"/>
        <v>1</v>
      </c>
      <c r="F761" s="166" t="e">
        <f>F759/F750</f>
        <v>#DIV/0!</v>
      </c>
      <c r="H761" s="240" t="s">
        <v>649</v>
      </c>
      <c r="I761" s="274" t="e">
        <f>(SQRT(F756*F756+F761*F761+F766*F766-4*I759))/2</f>
        <v>#DIV/0!</v>
      </c>
      <c r="J761" s="240"/>
      <c r="K761" s="241"/>
      <c r="R761" s="223"/>
      <c r="S761" s="267">
        <f>S751</f>
        <v>0</v>
      </c>
      <c r="T761" s="273">
        <f>AB746</f>
        <v>0</v>
      </c>
      <c r="U761" s="196">
        <f t="shared" si="388"/>
        <v>0</v>
      </c>
      <c r="V761" s="263">
        <f t="shared" si="388"/>
        <v>1</v>
      </c>
      <c r="W761" s="166" t="e">
        <f>W759/W750</f>
        <v>#DIV/0!</v>
      </c>
      <c r="Y761" s="240" t="s">
        <v>649</v>
      </c>
      <c r="Z761" s="274" t="e">
        <f>(SQRT(W756*W756+W761*W761+W766*W766-4*Z759))/2</f>
        <v>#DIV/0!</v>
      </c>
      <c r="AA761" s="240"/>
      <c r="AB761" s="241"/>
    </row>
    <row r="762" spans="1:28" x14ac:dyDescent="0.3">
      <c r="A762" s="223"/>
      <c r="H762" s="240" t="s">
        <v>611</v>
      </c>
      <c r="I762" s="274" t="e">
        <f>SQRT(F756*F756+F761*F761+F766*F766-4*I759)</f>
        <v>#DIV/0!</v>
      </c>
      <c r="J762" s="240"/>
      <c r="K762" s="241"/>
      <c r="R762" s="223"/>
      <c r="Y762" s="240" t="s">
        <v>611</v>
      </c>
      <c r="Z762" s="274" t="e">
        <f>SQRT(W756*W756+W761*W761+W766*W766-4*Z759)</f>
        <v>#DIV/0!</v>
      </c>
      <c r="AA762" s="240"/>
      <c r="AB762" s="241"/>
    </row>
    <row r="763" spans="1:28" x14ac:dyDescent="0.3">
      <c r="A763" s="223"/>
      <c r="B763" s="267">
        <f t="shared" ref="B763:C766" si="389">B748</f>
        <v>0</v>
      </c>
      <c r="C763" s="273">
        <f t="shared" si="389"/>
        <v>0</v>
      </c>
      <c r="D763" s="273">
        <f>K743</f>
        <v>0</v>
      </c>
      <c r="E763" s="263">
        <f>E748</f>
        <v>1</v>
      </c>
      <c r="F763" s="166" t="s">
        <v>748</v>
      </c>
      <c r="H763" s="240"/>
      <c r="I763" s="240"/>
      <c r="J763" s="240"/>
      <c r="K763" s="241"/>
      <c r="R763" s="223"/>
      <c r="S763" s="267">
        <f t="shared" ref="S763:T766" si="390">S748</f>
        <v>0</v>
      </c>
      <c r="T763" s="273">
        <f t="shared" si="390"/>
        <v>0</v>
      </c>
      <c r="U763" s="273">
        <f>AB743</f>
        <v>0</v>
      </c>
      <c r="V763" s="263">
        <f>V748</f>
        <v>1</v>
      </c>
      <c r="W763" s="166" t="s">
        <v>748</v>
      </c>
      <c r="Y763" s="240"/>
      <c r="Z763" s="240"/>
      <c r="AA763" s="240"/>
      <c r="AB763" s="241"/>
    </row>
    <row r="764" spans="1:28" x14ac:dyDescent="0.3">
      <c r="A764" s="270" t="s">
        <v>756</v>
      </c>
      <c r="B764" s="267">
        <f t="shared" si="389"/>
        <v>0</v>
      </c>
      <c r="C764" s="273">
        <f t="shared" si="389"/>
        <v>0</v>
      </c>
      <c r="D764" s="273">
        <f>K744</f>
        <v>0</v>
      </c>
      <c r="E764" s="263">
        <f>E749</f>
        <v>1</v>
      </c>
      <c r="F764" s="166">
        <f>MDETERM(B763:E766)</f>
        <v>0</v>
      </c>
      <c r="H764" s="240"/>
      <c r="I764" s="240"/>
      <c r="J764" s="240"/>
      <c r="K764" s="241"/>
      <c r="R764" s="270" t="s">
        <v>756</v>
      </c>
      <c r="S764" s="267">
        <f t="shared" si="390"/>
        <v>0</v>
      </c>
      <c r="T764" s="273">
        <f t="shared" si="390"/>
        <v>0</v>
      </c>
      <c r="U764" s="273">
        <f>AB744</f>
        <v>0</v>
      </c>
      <c r="V764" s="263">
        <f>V749</f>
        <v>1</v>
      </c>
      <c r="W764" s="166">
        <f>MDETERM(S763:V766)</f>
        <v>0</v>
      </c>
      <c r="Y764" s="240"/>
      <c r="Z764" s="240"/>
      <c r="AA764" s="240"/>
      <c r="AB764" s="241"/>
    </row>
    <row r="765" spans="1:28" x14ac:dyDescent="0.3">
      <c r="A765" s="270"/>
      <c r="B765" s="267">
        <f t="shared" si="389"/>
        <v>0</v>
      </c>
      <c r="C765" s="273">
        <f t="shared" si="389"/>
        <v>0</v>
      </c>
      <c r="D765" s="273">
        <f>K745</f>
        <v>0</v>
      </c>
      <c r="E765" s="263">
        <f>E750</f>
        <v>1</v>
      </c>
      <c r="F765" s="272" t="s">
        <v>754</v>
      </c>
      <c r="K765" s="222"/>
      <c r="R765" s="270"/>
      <c r="S765" s="267">
        <f t="shared" si="390"/>
        <v>0</v>
      </c>
      <c r="T765" s="273">
        <f t="shared" si="390"/>
        <v>0</v>
      </c>
      <c r="U765" s="273">
        <f>AB745</f>
        <v>0</v>
      </c>
      <c r="V765" s="263">
        <f>V750</f>
        <v>1</v>
      </c>
      <c r="W765" s="272" t="s">
        <v>754</v>
      </c>
      <c r="AB765" s="222"/>
    </row>
    <row r="766" spans="1:28" x14ac:dyDescent="0.3">
      <c r="A766" s="223"/>
      <c r="B766" s="267">
        <f t="shared" si="389"/>
        <v>0</v>
      </c>
      <c r="C766" s="273">
        <f t="shared" si="389"/>
        <v>0</v>
      </c>
      <c r="D766" s="273">
        <f>K746</f>
        <v>0</v>
      </c>
      <c r="E766" s="263">
        <f>E751</f>
        <v>1</v>
      </c>
      <c r="F766" s="166" t="e">
        <f>F764/F750</f>
        <v>#DIV/0!</v>
      </c>
      <c r="I766" s="196" t="s">
        <v>757</v>
      </c>
      <c r="K766" s="222"/>
      <c r="R766" s="223"/>
      <c r="S766" s="267">
        <f t="shared" si="390"/>
        <v>0</v>
      </c>
      <c r="T766" s="273">
        <f t="shared" si="390"/>
        <v>0</v>
      </c>
      <c r="U766" s="273">
        <f>AB746</f>
        <v>0</v>
      </c>
      <c r="V766" s="263">
        <f>V751</f>
        <v>1</v>
      </c>
      <c r="W766" s="166" t="e">
        <f>W764/W750</f>
        <v>#DIV/0!</v>
      </c>
      <c r="Z766" s="196" t="s">
        <v>757</v>
      </c>
      <c r="AB766" s="222"/>
    </row>
    <row r="767" spans="1:28" x14ac:dyDescent="0.3">
      <c r="A767" s="223"/>
      <c r="H767" s="196" t="s">
        <v>513</v>
      </c>
      <c r="I767" s="196" t="s">
        <v>514</v>
      </c>
      <c r="J767" s="196" t="s">
        <v>515</v>
      </c>
      <c r="K767" s="222"/>
      <c r="R767" s="223"/>
      <c r="Y767" s="196" t="s">
        <v>513</v>
      </c>
      <c r="Z767" s="196" t="s">
        <v>514</v>
      </c>
      <c r="AA767" s="196" t="s">
        <v>515</v>
      </c>
      <c r="AB767" s="222"/>
    </row>
    <row r="768" spans="1:28" x14ac:dyDescent="0.3">
      <c r="A768" s="223" t="s">
        <v>637</v>
      </c>
      <c r="B768" s="166" t="e">
        <f>IF(K769&gt;0.000000001,TRUE,FALSE)</f>
        <v>#DIV/0!</v>
      </c>
      <c r="G768" s="240"/>
      <c r="H768" s="275" t="e">
        <f>H751</f>
        <v>#DIV/0!</v>
      </c>
      <c r="I768" s="275" t="e">
        <f>I751</f>
        <v>#DIV/0!</v>
      </c>
      <c r="J768" s="275" t="e">
        <f>J751</f>
        <v>#DIV/0!</v>
      </c>
      <c r="K768" s="241"/>
      <c r="R768" s="223" t="s">
        <v>637</v>
      </c>
      <c r="S768" s="166" t="e">
        <f>IF(AB769&gt;0.000000001,TRUE,FALSE)</f>
        <v>#DIV/0!</v>
      </c>
      <c r="X768" s="240"/>
      <c r="Y768" s="275" t="e">
        <f>Y751</f>
        <v>#DIV/0!</v>
      </c>
      <c r="Z768" s="275" t="e">
        <f>Z751</f>
        <v>#DIV/0!</v>
      </c>
      <c r="AA768" s="275" t="e">
        <f>AA751</f>
        <v>#DIV/0!</v>
      </c>
      <c r="AB768" s="241"/>
    </row>
    <row r="769" spans="1:30" ht="16.2" x14ac:dyDescent="0.3">
      <c r="A769" s="223"/>
      <c r="B769" s="166" t="s">
        <v>650</v>
      </c>
      <c r="C769" s="166" t="s">
        <v>651</v>
      </c>
      <c r="D769" s="166" t="s">
        <v>652</v>
      </c>
      <c r="E769" s="166" t="s">
        <v>653</v>
      </c>
      <c r="F769" s="166" t="s">
        <v>654</v>
      </c>
      <c r="G769" s="166" t="s">
        <v>655</v>
      </c>
      <c r="H769" s="166" t="s">
        <v>656</v>
      </c>
      <c r="I769" s="166" t="s">
        <v>657</v>
      </c>
      <c r="J769" s="166" t="s">
        <v>669</v>
      </c>
      <c r="K769" s="231" t="e">
        <f>MAX(K770:K774)</f>
        <v>#DIV/0!</v>
      </c>
      <c r="M769" s="192"/>
      <c r="R769" s="223"/>
      <c r="S769" s="166" t="s">
        <v>650</v>
      </c>
      <c r="T769" s="166" t="s">
        <v>651</v>
      </c>
      <c r="U769" s="166" t="s">
        <v>652</v>
      </c>
      <c r="V769" s="166" t="s">
        <v>653</v>
      </c>
      <c r="W769" s="166" t="s">
        <v>654</v>
      </c>
      <c r="X769" s="166" t="s">
        <v>655</v>
      </c>
      <c r="Y769" s="166" t="s">
        <v>656</v>
      </c>
      <c r="Z769" s="166" t="s">
        <v>657</v>
      </c>
      <c r="AA769" s="166" t="s">
        <v>669</v>
      </c>
      <c r="AB769" s="231" t="e">
        <f>MAX(AB770:AB774)</f>
        <v>#DIV/0!</v>
      </c>
      <c r="AD769" s="192"/>
    </row>
    <row r="770" spans="1:30" x14ac:dyDescent="0.3">
      <c r="A770" s="223">
        <v>1</v>
      </c>
      <c r="B770" s="192" t="e">
        <f>C53-H768</f>
        <v>#DIV/0!</v>
      </c>
      <c r="C770" s="192" t="e">
        <f>D53-I768</f>
        <v>#DIV/0!</v>
      </c>
      <c r="D770" s="192" t="e">
        <f>E53-J768</f>
        <v>#DIV/0!</v>
      </c>
      <c r="E770" s="192" t="e">
        <f>POWER(B770,2)</f>
        <v>#DIV/0!</v>
      </c>
      <c r="F770" s="192" t="e">
        <f>POWER(C770,2)</f>
        <v>#DIV/0!</v>
      </c>
      <c r="G770" s="192" t="e">
        <f>POWER(D770,2)</f>
        <v>#DIV/0!</v>
      </c>
      <c r="H770" s="192" t="e">
        <f>E770+F770+G770</f>
        <v>#DIV/0!</v>
      </c>
      <c r="I770" s="192" t="e">
        <f>SQRT(H770)</f>
        <v>#DIV/0!</v>
      </c>
      <c r="J770" s="214" t="e">
        <f>I761</f>
        <v>#DIV/0!</v>
      </c>
      <c r="K770" s="231" t="e">
        <f>I770-J770</f>
        <v>#DIV/0!</v>
      </c>
      <c r="R770" s="223">
        <v>1</v>
      </c>
      <c r="S770" s="192" t="e">
        <f>T53-Y768</f>
        <v>#DIV/0!</v>
      </c>
      <c r="T770" s="192" t="e">
        <f>U53-Z768</f>
        <v>#DIV/0!</v>
      </c>
      <c r="U770" s="192" t="e">
        <f>V53-AA768</f>
        <v>#DIV/0!</v>
      </c>
      <c r="V770" s="192" t="e">
        <f>POWER(S770,2)</f>
        <v>#DIV/0!</v>
      </c>
      <c r="W770" s="192" t="e">
        <f>POWER(T770,2)</f>
        <v>#DIV/0!</v>
      </c>
      <c r="X770" s="192" t="e">
        <f>POWER(U770,2)</f>
        <v>#DIV/0!</v>
      </c>
      <c r="Y770" s="192" t="e">
        <f>V770+W770+X770</f>
        <v>#DIV/0!</v>
      </c>
      <c r="Z770" s="192" t="e">
        <f>SQRT(Y770)</f>
        <v>#DIV/0!</v>
      </c>
      <c r="AA770" s="214" t="e">
        <f>Z761</f>
        <v>#DIV/0!</v>
      </c>
      <c r="AB770" s="231" t="e">
        <f>Z770-AA770</f>
        <v>#DIV/0!</v>
      </c>
    </row>
    <row r="771" spans="1:30" x14ac:dyDescent="0.3">
      <c r="A771" s="223">
        <v>2</v>
      </c>
      <c r="B771" s="192" t="e">
        <f>C54-H768</f>
        <v>#DIV/0!</v>
      </c>
      <c r="C771" s="192" t="e">
        <f>D54-I768</f>
        <v>#DIV/0!</v>
      </c>
      <c r="D771" s="192" t="e">
        <f>E54-J768</f>
        <v>#DIV/0!</v>
      </c>
      <c r="E771" s="192" t="e">
        <f t="shared" ref="E771:G774" si="391">POWER(B771,2)</f>
        <v>#DIV/0!</v>
      </c>
      <c r="F771" s="192" t="e">
        <f t="shared" si="391"/>
        <v>#DIV/0!</v>
      </c>
      <c r="G771" s="192" t="e">
        <f t="shared" si="391"/>
        <v>#DIV/0!</v>
      </c>
      <c r="H771" s="192" t="e">
        <f t="shared" ref="H771:H774" si="392">E771+F771+G771</f>
        <v>#DIV/0!</v>
      </c>
      <c r="I771" s="192" t="e">
        <f t="shared" ref="I771:I774" si="393">SQRT(H771)</f>
        <v>#DIV/0!</v>
      </c>
      <c r="J771" s="214" t="e">
        <f>J770</f>
        <v>#DIV/0!</v>
      </c>
      <c r="K771" s="231" t="e">
        <f t="shared" ref="K771:K774" si="394">I771-J771</f>
        <v>#DIV/0!</v>
      </c>
      <c r="R771" s="223">
        <v>2</v>
      </c>
      <c r="S771" s="192" t="e">
        <f>T54-Y768</f>
        <v>#DIV/0!</v>
      </c>
      <c r="T771" s="192" t="e">
        <f>U54-Z768</f>
        <v>#DIV/0!</v>
      </c>
      <c r="U771" s="192" t="e">
        <f>V54-AA768</f>
        <v>#DIV/0!</v>
      </c>
      <c r="V771" s="192" t="e">
        <f t="shared" ref="V771:X774" si="395">POWER(S771,2)</f>
        <v>#DIV/0!</v>
      </c>
      <c r="W771" s="192" t="e">
        <f t="shared" si="395"/>
        <v>#DIV/0!</v>
      </c>
      <c r="X771" s="192" t="e">
        <f t="shared" si="395"/>
        <v>#DIV/0!</v>
      </c>
      <c r="Y771" s="192" t="e">
        <f t="shared" ref="Y771:Y774" si="396">V771+W771+X771</f>
        <v>#DIV/0!</v>
      </c>
      <c r="Z771" s="192" t="e">
        <f t="shared" ref="Z771:Z774" si="397">SQRT(Y771)</f>
        <v>#DIV/0!</v>
      </c>
      <c r="AA771" s="214" t="e">
        <f>AA770</f>
        <v>#DIV/0!</v>
      </c>
      <c r="AB771" s="231" t="e">
        <f t="shared" ref="AB771:AB774" si="398">Z771-AA771</f>
        <v>#DIV/0!</v>
      </c>
    </row>
    <row r="772" spans="1:30" x14ac:dyDescent="0.3">
      <c r="A772" s="223">
        <v>3</v>
      </c>
      <c r="B772" s="192" t="e">
        <f>C55-H768</f>
        <v>#DIV/0!</v>
      </c>
      <c r="C772" s="192" t="e">
        <f>D55-I768</f>
        <v>#DIV/0!</v>
      </c>
      <c r="D772" s="192" t="e">
        <f>E55-J768</f>
        <v>#DIV/0!</v>
      </c>
      <c r="E772" s="192" t="e">
        <f t="shared" si="391"/>
        <v>#DIV/0!</v>
      </c>
      <c r="F772" s="192" t="e">
        <f t="shared" si="391"/>
        <v>#DIV/0!</v>
      </c>
      <c r="G772" s="192" t="e">
        <f t="shared" si="391"/>
        <v>#DIV/0!</v>
      </c>
      <c r="H772" s="192" t="e">
        <f t="shared" si="392"/>
        <v>#DIV/0!</v>
      </c>
      <c r="I772" s="192" t="e">
        <f t="shared" si="393"/>
        <v>#DIV/0!</v>
      </c>
      <c r="J772" s="214" t="e">
        <f t="shared" ref="J772:J774" si="399">J771</f>
        <v>#DIV/0!</v>
      </c>
      <c r="K772" s="231" t="e">
        <f t="shared" si="394"/>
        <v>#DIV/0!</v>
      </c>
      <c r="R772" s="223">
        <v>3</v>
      </c>
      <c r="S772" s="192" t="e">
        <f>T55-Y768</f>
        <v>#DIV/0!</v>
      </c>
      <c r="T772" s="192" t="e">
        <f>U55-Z768</f>
        <v>#DIV/0!</v>
      </c>
      <c r="U772" s="192" t="e">
        <f>V55-AA768</f>
        <v>#DIV/0!</v>
      </c>
      <c r="V772" s="192" t="e">
        <f t="shared" si="395"/>
        <v>#DIV/0!</v>
      </c>
      <c r="W772" s="192" t="e">
        <f t="shared" si="395"/>
        <v>#DIV/0!</v>
      </c>
      <c r="X772" s="192" t="e">
        <f t="shared" si="395"/>
        <v>#DIV/0!</v>
      </c>
      <c r="Y772" s="192" t="e">
        <f t="shared" si="396"/>
        <v>#DIV/0!</v>
      </c>
      <c r="Z772" s="192" t="e">
        <f t="shared" si="397"/>
        <v>#DIV/0!</v>
      </c>
      <c r="AA772" s="214" t="e">
        <f t="shared" ref="AA772:AA774" si="400">AA771</f>
        <v>#DIV/0!</v>
      </c>
      <c r="AB772" s="231" t="e">
        <f t="shared" si="398"/>
        <v>#DIV/0!</v>
      </c>
    </row>
    <row r="773" spans="1:30" x14ac:dyDescent="0.3">
      <c r="A773" s="223">
        <v>4</v>
      </c>
      <c r="B773" s="192" t="e">
        <f>C56-H768</f>
        <v>#DIV/0!</v>
      </c>
      <c r="C773" s="192" t="e">
        <f>D56-I768</f>
        <v>#DIV/0!</v>
      </c>
      <c r="D773" s="192" t="e">
        <f>E56-J768</f>
        <v>#DIV/0!</v>
      </c>
      <c r="E773" s="192" t="e">
        <f t="shared" si="391"/>
        <v>#DIV/0!</v>
      </c>
      <c r="F773" s="192" t="e">
        <f t="shared" si="391"/>
        <v>#DIV/0!</v>
      </c>
      <c r="G773" s="192" t="e">
        <f t="shared" si="391"/>
        <v>#DIV/0!</v>
      </c>
      <c r="H773" s="192" t="e">
        <f t="shared" si="392"/>
        <v>#DIV/0!</v>
      </c>
      <c r="I773" s="192" t="e">
        <f t="shared" si="393"/>
        <v>#DIV/0!</v>
      </c>
      <c r="J773" s="214" t="e">
        <f t="shared" si="399"/>
        <v>#DIV/0!</v>
      </c>
      <c r="K773" s="231" t="e">
        <f t="shared" si="394"/>
        <v>#DIV/0!</v>
      </c>
      <c r="R773" s="223">
        <v>4</v>
      </c>
      <c r="S773" s="192" t="e">
        <f>T56-Y768</f>
        <v>#DIV/0!</v>
      </c>
      <c r="T773" s="192" t="e">
        <f>U56-Z768</f>
        <v>#DIV/0!</v>
      </c>
      <c r="U773" s="192" t="e">
        <f>V56-AA768</f>
        <v>#DIV/0!</v>
      </c>
      <c r="V773" s="192" t="e">
        <f t="shared" si="395"/>
        <v>#DIV/0!</v>
      </c>
      <c r="W773" s="192" t="e">
        <f t="shared" si="395"/>
        <v>#DIV/0!</v>
      </c>
      <c r="X773" s="192" t="e">
        <f t="shared" si="395"/>
        <v>#DIV/0!</v>
      </c>
      <c r="Y773" s="192" t="e">
        <f t="shared" si="396"/>
        <v>#DIV/0!</v>
      </c>
      <c r="Z773" s="192" t="e">
        <f t="shared" si="397"/>
        <v>#DIV/0!</v>
      </c>
      <c r="AA773" s="214" t="e">
        <f t="shared" si="400"/>
        <v>#DIV/0!</v>
      </c>
      <c r="AB773" s="231" t="e">
        <f t="shared" si="398"/>
        <v>#DIV/0!</v>
      </c>
    </row>
    <row r="774" spans="1:30" x14ac:dyDescent="0.3">
      <c r="A774" s="227">
        <v>5</v>
      </c>
      <c r="B774" s="216" t="e">
        <f>C57-H768</f>
        <v>#DIV/0!</v>
      </c>
      <c r="C774" s="216" t="e">
        <f>D57-I768</f>
        <v>#DIV/0!</v>
      </c>
      <c r="D774" s="216" t="e">
        <f>E57-J768</f>
        <v>#DIV/0!</v>
      </c>
      <c r="E774" s="216" t="e">
        <f t="shared" si="391"/>
        <v>#DIV/0!</v>
      </c>
      <c r="F774" s="216" t="e">
        <f t="shared" si="391"/>
        <v>#DIV/0!</v>
      </c>
      <c r="G774" s="216" t="e">
        <f t="shared" si="391"/>
        <v>#DIV/0!</v>
      </c>
      <c r="H774" s="216" t="e">
        <f t="shared" si="392"/>
        <v>#DIV/0!</v>
      </c>
      <c r="I774" s="216" t="e">
        <f t="shared" si="393"/>
        <v>#DIV/0!</v>
      </c>
      <c r="J774" s="276" t="e">
        <f t="shared" si="399"/>
        <v>#DIV/0!</v>
      </c>
      <c r="K774" s="253" t="e">
        <f t="shared" si="394"/>
        <v>#DIV/0!</v>
      </c>
      <c r="R774" s="227">
        <v>5</v>
      </c>
      <c r="S774" s="216" t="e">
        <f>T57-Y768</f>
        <v>#DIV/0!</v>
      </c>
      <c r="T774" s="216" t="e">
        <f>U57-Z768</f>
        <v>#DIV/0!</v>
      </c>
      <c r="U774" s="216" t="e">
        <f>V57-AA768</f>
        <v>#DIV/0!</v>
      </c>
      <c r="V774" s="216" t="e">
        <f t="shared" si="395"/>
        <v>#DIV/0!</v>
      </c>
      <c r="W774" s="216" t="e">
        <f t="shared" si="395"/>
        <v>#DIV/0!</v>
      </c>
      <c r="X774" s="216" t="e">
        <f t="shared" si="395"/>
        <v>#DIV/0!</v>
      </c>
      <c r="Y774" s="216" t="e">
        <f t="shared" si="396"/>
        <v>#DIV/0!</v>
      </c>
      <c r="Z774" s="216" t="e">
        <f t="shared" si="397"/>
        <v>#DIV/0!</v>
      </c>
      <c r="AA774" s="276" t="e">
        <f t="shared" si="400"/>
        <v>#DIV/0!</v>
      </c>
      <c r="AB774" s="253" t="e">
        <f t="shared" si="398"/>
        <v>#DIV/0!</v>
      </c>
    </row>
    <row r="776" spans="1:30" x14ac:dyDescent="0.3">
      <c r="A776" s="233" t="s">
        <v>699</v>
      </c>
      <c r="B776" s="260" t="s">
        <v>513</v>
      </c>
      <c r="C776" s="260" t="s">
        <v>514</v>
      </c>
      <c r="D776" s="260" t="s">
        <v>515</v>
      </c>
      <c r="E776" s="186"/>
      <c r="F776" s="186"/>
      <c r="G776" s="186" t="s">
        <v>738</v>
      </c>
      <c r="H776" s="186" t="s">
        <v>739</v>
      </c>
      <c r="I776" s="186" t="s">
        <v>740</v>
      </c>
      <c r="J776" s="186" t="s">
        <v>741</v>
      </c>
      <c r="K776" s="220" t="s">
        <v>742</v>
      </c>
      <c r="R776" s="233" t="s">
        <v>699</v>
      </c>
      <c r="S776" s="260" t="s">
        <v>513</v>
      </c>
      <c r="T776" s="260" t="s">
        <v>514</v>
      </c>
      <c r="U776" s="260" t="s">
        <v>515</v>
      </c>
      <c r="V776" s="186"/>
      <c r="W776" s="186"/>
      <c r="X776" s="186" t="s">
        <v>738</v>
      </c>
      <c r="Y776" s="186" t="s">
        <v>739</v>
      </c>
      <c r="Z776" s="186" t="s">
        <v>740</v>
      </c>
      <c r="AA776" s="186" t="s">
        <v>741</v>
      </c>
      <c r="AB776" s="220" t="s">
        <v>742</v>
      </c>
    </row>
    <row r="777" spans="1:30" x14ac:dyDescent="0.3">
      <c r="A777" s="244" t="s">
        <v>678</v>
      </c>
      <c r="B777" s="245">
        <f t="shared" ref="B777:D779" si="401">C53</f>
        <v>0</v>
      </c>
      <c r="C777" s="245">
        <f t="shared" si="401"/>
        <v>0</v>
      </c>
      <c r="D777" s="245">
        <f t="shared" si="401"/>
        <v>0</v>
      </c>
      <c r="F777" s="196" t="s">
        <v>743</v>
      </c>
      <c r="G777" s="214">
        <f t="shared" ref="G777:I780" si="402">B777^2</f>
        <v>0</v>
      </c>
      <c r="H777" s="214">
        <f t="shared" si="402"/>
        <v>0</v>
      </c>
      <c r="I777" s="214">
        <f t="shared" si="402"/>
        <v>0</v>
      </c>
      <c r="J777" s="214">
        <f>G777+H777+I777</f>
        <v>0</v>
      </c>
      <c r="K777" s="261">
        <f>-J777</f>
        <v>0</v>
      </c>
      <c r="R777" s="244" t="s">
        <v>678</v>
      </c>
      <c r="S777" s="245">
        <f t="shared" ref="S777:U779" si="403">T53</f>
        <v>0</v>
      </c>
      <c r="T777" s="245">
        <f t="shared" si="403"/>
        <v>0</v>
      </c>
      <c r="U777" s="245">
        <f t="shared" si="403"/>
        <v>0</v>
      </c>
      <c r="W777" s="196" t="s">
        <v>743</v>
      </c>
      <c r="X777" s="214">
        <f t="shared" ref="X777:Z780" si="404">S777^2</f>
        <v>0</v>
      </c>
      <c r="Y777" s="214">
        <f t="shared" si="404"/>
        <v>0</v>
      </c>
      <c r="Z777" s="214">
        <f t="shared" si="404"/>
        <v>0</v>
      </c>
      <c r="AA777" s="214">
        <f>X777+Y777+Z777</f>
        <v>0</v>
      </c>
      <c r="AB777" s="261">
        <f>-AA777</f>
        <v>0</v>
      </c>
    </row>
    <row r="778" spans="1:30" x14ac:dyDescent="0.3">
      <c r="A778" s="244" t="s">
        <v>680</v>
      </c>
      <c r="B778" s="245">
        <f t="shared" si="401"/>
        <v>0</v>
      </c>
      <c r="C778" s="245">
        <f t="shared" si="401"/>
        <v>0</v>
      </c>
      <c r="D778" s="245">
        <f t="shared" si="401"/>
        <v>0</v>
      </c>
      <c r="F778" s="196" t="s">
        <v>744</v>
      </c>
      <c r="G778" s="214">
        <f t="shared" si="402"/>
        <v>0</v>
      </c>
      <c r="H778" s="214">
        <f t="shared" si="402"/>
        <v>0</v>
      </c>
      <c r="I778" s="214">
        <f t="shared" si="402"/>
        <v>0</v>
      </c>
      <c r="J778" s="214">
        <f t="shared" ref="J778:J780" si="405">G778+H778+I778</f>
        <v>0</v>
      </c>
      <c r="K778" s="261">
        <f t="shared" ref="K778:K780" si="406">-J778</f>
        <v>0</v>
      </c>
      <c r="R778" s="244" t="s">
        <v>680</v>
      </c>
      <c r="S778" s="245">
        <f t="shared" si="403"/>
        <v>0</v>
      </c>
      <c r="T778" s="245">
        <f t="shared" si="403"/>
        <v>0</v>
      </c>
      <c r="U778" s="245">
        <f t="shared" si="403"/>
        <v>0</v>
      </c>
      <c r="W778" s="196" t="s">
        <v>744</v>
      </c>
      <c r="X778" s="214">
        <f t="shared" si="404"/>
        <v>0</v>
      </c>
      <c r="Y778" s="214">
        <f t="shared" si="404"/>
        <v>0</v>
      </c>
      <c r="Z778" s="214">
        <f t="shared" si="404"/>
        <v>0</v>
      </c>
      <c r="AA778" s="214">
        <f t="shared" ref="AA778:AA780" si="407">X778+Y778+Z778</f>
        <v>0</v>
      </c>
      <c r="AB778" s="261">
        <f t="shared" ref="AB778:AB780" si="408">-AA778</f>
        <v>0</v>
      </c>
    </row>
    <row r="779" spans="1:30" x14ac:dyDescent="0.3">
      <c r="A779" s="246" t="s">
        <v>682</v>
      </c>
      <c r="B779" s="245">
        <f t="shared" si="401"/>
        <v>0</v>
      </c>
      <c r="C779" s="245">
        <f t="shared" si="401"/>
        <v>0</v>
      </c>
      <c r="D779" s="245">
        <f t="shared" si="401"/>
        <v>0</v>
      </c>
      <c r="F779" s="196" t="s">
        <v>745</v>
      </c>
      <c r="G779" s="214">
        <f t="shared" si="402"/>
        <v>0</v>
      </c>
      <c r="H779" s="214">
        <f t="shared" si="402"/>
        <v>0</v>
      </c>
      <c r="I779" s="214">
        <f t="shared" si="402"/>
        <v>0</v>
      </c>
      <c r="J779" s="214">
        <f t="shared" si="405"/>
        <v>0</v>
      </c>
      <c r="K779" s="261">
        <f t="shared" si="406"/>
        <v>0</v>
      </c>
      <c r="R779" s="246" t="s">
        <v>682</v>
      </c>
      <c r="S779" s="245">
        <f t="shared" si="403"/>
        <v>0</v>
      </c>
      <c r="T779" s="245">
        <f t="shared" si="403"/>
        <v>0</v>
      </c>
      <c r="U779" s="245">
        <f t="shared" si="403"/>
        <v>0</v>
      </c>
      <c r="W779" s="196" t="s">
        <v>745</v>
      </c>
      <c r="X779" s="214">
        <f t="shared" si="404"/>
        <v>0</v>
      </c>
      <c r="Y779" s="214">
        <f t="shared" si="404"/>
        <v>0</v>
      </c>
      <c r="Z779" s="214">
        <f t="shared" si="404"/>
        <v>0</v>
      </c>
      <c r="AA779" s="214">
        <f t="shared" si="407"/>
        <v>0</v>
      </c>
      <c r="AB779" s="261">
        <f t="shared" si="408"/>
        <v>0</v>
      </c>
    </row>
    <row r="780" spans="1:30" x14ac:dyDescent="0.3">
      <c r="A780" s="246" t="s">
        <v>704</v>
      </c>
      <c r="B780" s="245">
        <f>C57</f>
        <v>0</v>
      </c>
      <c r="C780" s="245">
        <f>D57</f>
        <v>0</v>
      </c>
      <c r="D780" s="245">
        <f>E57</f>
        <v>0</v>
      </c>
      <c r="F780" s="196" t="s">
        <v>746</v>
      </c>
      <c r="G780" s="214">
        <f t="shared" si="402"/>
        <v>0</v>
      </c>
      <c r="H780" s="214">
        <f t="shared" si="402"/>
        <v>0</v>
      </c>
      <c r="I780" s="214">
        <f t="shared" si="402"/>
        <v>0</v>
      </c>
      <c r="J780" s="214">
        <f t="shared" si="405"/>
        <v>0</v>
      </c>
      <c r="K780" s="261">
        <f t="shared" si="406"/>
        <v>0</v>
      </c>
      <c r="R780" s="246" t="s">
        <v>704</v>
      </c>
      <c r="S780" s="245">
        <f>T57</f>
        <v>0</v>
      </c>
      <c r="T780" s="245">
        <f>U57</f>
        <v>0</v>
      </c>
      <c r="U780" s="245">
        <f>V57</f>
        <v>0</v>
      </c>
      <c r="W780" s="196" t="s">
        <v>746</v>
      </c>
      <c r="X780" s="214">
        <f t="shared" si="404"/>
        <v>0</v>
      </c>
      <c r="Y780" s="214">
        <f t="shared" si="404"/>
        <v>0</v>
      </c>
      <c r="Z780" s="214">
        <f t="shared" si="404"/>
        <v>0</v>
      </c>
      <c r="AA780" s="214">
        <f t="shared" si="407"/>
        <v>0</v>
      </c>
      <c r="AB780" s="261">
        <f t="shared" si="408"/>
        <v>0</v>
      </c>
    </row>
    <row r="781" spans="1:30" x14ac:dyDescent="0.3">
      <c r="A781" s="223"/>
      <c r="G781" s="240"/>
      <c r="H781" s="240"/>
      <c r="I781" s="240"/>
      <c r="J781" s="240"/>
      <c r="K781" s="241"/>
      <c r="R781" s="223"/>
      <c r="X781" s="240"/>
      <c r="Y781" s="240"/>
      <c r="Z781" s="240"/>
      <c r="AA781" s="240"/>
      <c r="AB781" s="241"/>
    </row>
    <row r="782" spans="1:30" x14ac:dyDescent="0.3">
      <c r="A782" s="223"/>
      <c r="B782" s="262">
        <f>B777</f>
        <v>0</v>
      </c>
      <c r="C782" s="211">
        <f t="shared" ref="C782:D782" si="409">C777</f>
        <v>0</v>
      </c>
      <c r="D782" s="211">
        <f t="shared" si="409"/>
        <v>0</v>
      </c>
      <c r="E782" s="263">
        <v>1</v>
      </c>
      <c r="G782" s="239"/>
      <c r="H782" s="240"/>
      <c r="I782" s="240"/>
      <c r="J782" s="240"/>
      <c r="K782" s="241"/>
      <c r="R782" s="223"/>
      <c r="S782" s="262">
        <f>S777</f>
        <v>0</v>
      </c>
      <c r="T782" s="211">
        <f t="shared" ref="T782:U782" si="410">T777</f>
        <v>0</v>
      </c>
      <c r="U782" s="211">
        <f t="shared" si="410"/>
        <v>0</v>
      </c>
      <c r="V782" s="263">
        <v>1</v>
      </c>
      <c r="X782" s="239"/>
      <c r="Y782" s="240"/>
      <c r="Z782" s="240"/>
      <c r="AA782" s="240"/>
      <c r="AB782" s="241"/>
    </row>
    <row r="783" spans="1:30" x14ac:dyDescent="0.3">
      <c r="A783" s="264" t="s">
        <v>747</v>
      </c>
      <c r="B783" s="262">
        <f t="shared" ref="B783:D785" si="411">B778</f>
        <v>0</v>
      </c>
      <c r="C783" s="211">
        <f t="shared" si="411"/>
        <v>0</v>
      </c>
      <c r="D783" s="211">
        <f t="shared" si="411"/>
        <v>0</v>
      </c>
      <c r="E783" s="263">
        <v>1</v>
      </c>
      <c r="F783" s="166" t="s">
        <v>748</v>
      </c>
      <c r="G783" s="239"/>
      <c r="H783" s="243" t="s">
        <v>513</v>
      </c>
      <c r="I783" s="243" t="s">
        <v>514</v>
      </c>
      <c r="J783" s="243" t="s">
        <v>515</v>
      </c>
      <c r="K783" s="241"/>
      <c r="R783" s="264" t="s">
        <v>747</v>
      </c>
      <c r="S783" s="262">
        <f t="shared" ref="S783:U785" si="412">S778</f>
        <v>0</v>
      </c>
      <c r="T783" s="211">
        <f t="shared" si="412"/>
        <v>0</v>
      </c>
      <c r="U783" s="211">
        <f t="shared" si="412"/>
        <v>0</v>
      </c>
      <c r="V783" s="263">
        <v>1</v>
      </c>
      <c r="W783" s="166" t="s">
        <v>748</v>
      </c>
      <c r="X783" s="239"/>
      <c r="Y783" s="243" t="s">
        <v>513</v>
      </c>
      <c r="Z783" s="243" t="s">
        <v>514</v>
      </c>
      <c r="AA783" s="243" t="s">
        <v>515</v>
      </c>
      <c r="AB783" s="241"/>
    </row>
    <row r="784" spans="1:30" x14ac:dyDescent="0.3">
      <c r="A784" s="264"/>
      <c r="B784" s="262">
        <f t="shared" si="411"/>
        <v>0</v>
      </c>
      <c r="C784" s="211">
        <f t="shared" si="411"/>
        <v>0</v>
      </c>
      <c r="D784" s="211">
        <f t="shared" si="411"/>
        <v>0</v>
      </c>
      <c r="E784" s="263">
        <v>1</v>
      </c>
      <c r="F784" s="265">
        <f>MDETERM(B782:E785)</f>
        <v>0</v>
      </c>
      <c r="G784" s="239"/>
      <c r="H784" s="266" t="s">
        <v>749</v>
      </c>
      <c r="I784" s="266" t="s">
        <v>750</v>
      </c>
      <c r="J784" s="266" t="s">
        <v>751</v>
      </c>
      <c r="K784" s="241"/>
      <c r="R784" s="264"/>
      <c r="S784" s="262">
        <f t="shared" si="412"/>
        <v>0</v>
      </c>
      <c r="T784" s="211">
        <f t="shared" si="412"/>
        <v>0</v>
      </c>
      <c r="U784" s="211">
        <f t="shared" si="412"/>
        <v>0</v>
      </c>
      <c r="V784" s="263">
        <v>1</v>
      </c>
      <c r="W784" s="265">
        <f>MDETERM(S782:V785)</f>
        <v>0</v>
      </c>
      <c r="X784" s="239"/>
      <c r="Y784" s="266" t="s">
        <v>749</v>
      </c>
      <c r="Z784" s="266" t="s">
        <v>750</v>
      </c>
      <c r="AA784" s="266" t="s">
        <v>751</v>
      </c>
      <c r="AB784" s="241"/>
    </row>
    <row r="785" spans="1:28" x14ac:dyDescent="0.3">
      <c r="A785" s="223"/>
      <c r="B785" s="262">
        <f t="shared" si="411"/>
        <v>0</v>
      </c>
      <c r="C785" s="211">
        <f t="shared" si="411"/>
        <v>0</v>
      </c>
      <c r="D785" s="211">
        <f t="shared" si="411"/>
        <v>0</v>
      </c>
      <c r="E785" s="263">
        <v>1</v>
      </c>
      <c r="G785" s="240"/>
      <c r="H785" s="214" t="e">
        <f>-F790/2</f>
        <v>#DIV/0!</v>
      </c>
      <c r="I785" s="214" t="e">
        <f>-F795/2</f>
        <v>#DIV/0!</v>
      </c>
      <c r="J785" s="214" t="e">
        <f>-F800/2</f>
        <v>#DIV/0!</v>
      </c>
      <c r="K785" s="241"/>
      <c r="R785" s="223"/>
      <c r="S785" s="262">
        <f t="shared" si="412"/>
        <v>0</v>
      </c>
      <c r="T785" s="211">
        <f t="shared" si="412"/>
        <v>0</v>
      </c>
      <c r="U785" s="211">
        <f t="shared" si="412"/>
        <v>0</v>
      </c>
      <c r="V785" s="263">
        <v>1</v>
      </c>
      <c r="X785" s="240"/>
      <c r="Y785" s="214" t="e">
        <f>-W790/2</f>
        <v>#DIV/0!</v>
      </c>
      <c r="Z785" s="214" t="e">
        <f>-W795/2</f>
        <v>#DIV/0!</v>
      </c>
      <c r="AA785" s="214" t="e">
        <f>-W800/2</f>
        <v>#DIV/0!</v>
      </c>
      <c r="AB785" s="241"/>
    </row>
    <row r="786" spans="1:28" x14ac:dyDescent="0.3">
      <c r="A786" s="223"/>
      <c r="G786" s="240"/>
      <c r="H786" s="240"/>
      <c r="I786" s="240"/>
      <c r="J786" s="240"/>
      <c r="K786" s="241"/>
      <c r="R786" s="223"/>
      <c r="X786" s="240"/>
      <c r="Y786" s="240"/>
      <c r="Z786" s="240"/>
      <c r="AA786" s="240"/>
      <c r="AB786" s="241"/>
    </row>
    <row r="787" spans="1:28" x14ac:dyDescent="0.3">
      <c r="A787" s="223"/>
      <c r="B787" s="267">
        <f>K777</f>
        <v>0</v>
      </c>
      <c r="C787" s="196">
        <f t="shared" ref="C787:E790" si="413">C782</f>
        <v>0</v>
      </c>
      <c r="D787" s="196">
        <f t="shared" si="413"/>
        <v>0</v>
      </c>
      <c r="E787" s="263">
        <f t="shared" si="413"/>
        <v>1</v>
      </c>
      <c r="F787" s="166" t="s">
        <v>748</v>
      </c>
      <c r="H787" s="268">
        <f>B777</f>
        <v>0</v>
      </c>
      <c r="I787" s="247">
        <f t="shared" ref="I787:J790" si="414">C777</f>
        <v>0</v>
      </c>
      <c r="J787" s="247">
        <f t="shared" si="414"/>
        <v>0</v>
      </c>
      <c r="K787" s="269">
        <f>K777</f>
        <v>0</v>
      </c>
      <c r="R787" s="223"/>
      <c r="S787" s="267">
        <f>AB777</f>
        <v>0</v>
      </c>
      <c r="T787" s="196">
        <f t="shared" ref="T787:V790" si="415">T782</f>
        <v>0</v>
      </c>
      <c r="U787" s="196">
        <f t="shared" si="415"/>
        <v>0</v>
      </c>
      <c r="V787" s="263">
        <f t="shared" si="415"/>
        <v>1</v>
      </c>
      <c r="W787" s="166" t="s">
        <v>748</v>
      </c>
      <c r="Y787" s="268">
        <f>S777</f>
        <v>0</v>
      </c>
      <c r="Z787" s="247">
        <f t="shared" ref="Z787:AA790" si="416">T777</f>
        <v>0</v>
      </c>
      <c r="AA787" s="247">
        <f t="shared" si="416"/>
        <v>0</v>
      </c>
      <c r="AB787" s="269">
        <f>AB777</f>
        <v>0</v>
      </c>
    </row>
    <row r="788" spans="1:28" x14ac:dyDescent="0.3">
      <c r="A788" s="270" t="s">
        <v>752</v>
      </c>
      <c r="B788" s="267">
        <f>K778</f>
        <v>0</v>
      </c>
      <c r="C788" s="196">
        <f t="shared" si="413"/>
        <v>0</v>
      </c>
      <c r="D788" s="196">
        <f t="shared" si="413"/>
        <v>0</v>
      </c>
      <c r="E788" s="263">
        <f t="shared" si="413"/>
        <v>1</v>
      </c>
      <c r="F788" s="166">
        <f>MDETERM(B787:E790)</f>
        <v>0</v>
      </c>
      <c r="G788" s="271" t="s">
        <v>753</v>
      </c>
      <c r="H788" s="268">
        <f t="shared" ref="H788:H790" si="417">B778</f>
        <v>0</v>
      </c>
      <c r="I788" s="247">
        <f t="shared" si="414"/>
        <v>0</v>
      </c>
      <c r="J788" s="247">
        <f t="shared" si="414"/>
        <v>0</v>
      </c>
      <c r="K788" s="269">
        <f t="shared" ref="K788:K790" si="418">K778</f>
        <v>0</v>
      </c>
      <c r="R788" s="270" t="s">
        <v>752</v>
      </c>
      <c r="S788" s="267">
        <f>AB778</f>
        <v>0</v>
      </c>
      <c r="T788" s="196">
        <f t="shared" si="415"/>
        <v>0</v>
      </c>
      <c r="U788" s="196">
        <f t="shared" si="415"/>
        <v>0</v>
      </c>
      <c r="V788" s="263">
        <f t="shared" si="415"/>
        <v>1</v>
      </c>
      <c r="W788" s="166">
        <f>MDETERM(S787:V790)</f>
        <v>0</v>
      </c>
      <c r="X788" s="271" t="s">
        <v>753</v>
      </c>
      <c r="Y788" s="268">
        <f t="shared" ref="Y788:Y790" si="419">S778</f>
        <v>0</v>
      </c>
      <c r="Z788" s="247">
        <f t="shared" si="416"/>
        <v>0</v>
      </c>
      <c r="AA788" s="247">
        <f t="shared" si="416"/>
        <v>0</v>
      </c>
      <c r="AB788" s="269">
        <f t="shared" ref="AB788:AB790" si="420">AB778</f>
        <v>0</v>
      </c>
    </row>
    <row r="789" spans="1:28" x14ac:dyDescent="0.3">
      <c r="A789" s="270"/>
      <c r="B789" s="267">
        <f>K779</f>
        <v>0</v>
      </c>
      <c r="C789" s="196">
        <f t="shared" si="413"/>
        <v>0</v>
      </c>
      <c r="D789" s="196">
        <f t="shared" si="413"/>
        <v>0</v>
      </c>
      <c r="E789" s="263">
        <f t="shared" si="413"/>
        <v>1</v>
      </c>
      <c r="F789" s="272" t="s">
        <v>754</v>
      </c>
      <c r="G789" s="271"/>
      <c r="H789" s="268">
        <f t="shared" si="417"/>
        <v>0</v>
      </c>
      <c r="I789" s="247">
        <f t="shared" si="414"/>
        <v>0</v>
      </c>
      <c r="J789" s="247">
        <f t="shared" si="414"/>
        <v>0</v>
      </c>
      <c r="K789" s="269">
        <f t="shared" si="418"/>
        <v>0</v>
      </c>
      <c r="R789" s="270"/>
      <c r="S789" s="267">
        <f>AB779</f>
        <v>0</v>
      </c>
      <c r="T789" s="196">
        <f t="shared" si="415"/>
        <v>0</v>
      </c>
      <c r="U789" s="196">
        <f t="shared" si="415"/>
        <v>0</v>
      </c>
      <c r="V789" s="263">
        <f t="shared" si="415"/>
        <v>1</v>
      </c>
      <c r="W789" s="272" t="s">
        <v>754</v>
      </c>
      <c r="X789" s="271"/>
      <c r="Y789" s="268">
        <f t="shared" si="419"/>
        <v>0</v>
      </c>
      <c r="Z789" s="247">
        <f t="shared" si="416"/>
        <v>0</v>
      </c>
      <c r="AA789" s="247">
        <f t="shared" si="416"/>
        <v>0</v>
      </c>
      <c r="AB789" s="269">
        <f t="shared" si="420"/>
        <v>0</v>
      </c>
    </row>
    <row r="790" spans="1:28" x14ac:dyDescent="0.3">
      <c r="A790" s="223"/>
      <c r="B790" s="267">
        <f>K780</f>
        <v>0</v>
      </c>
      <c r="C790" s="196">
        <f t="shared" si="413"/>
        <v>0</v>
      </c>
      <c r="D790" s="196">
        <f t="shared" si="413"/>
        <v>0</v>
      </c>
      <c r="E790" s="263">
        <f t="shared" si="413"/>
        <v>1</v>
      </c>
      <c r="F790" s="166" t="e">
        <f>F788/F784</f>
        <v>#DIV/0!</v>
      </c>
      <c r="H790" s="268">
        <f t="shared" si="417"/>
        <v>0</v>
      </c>
      <c r="I790" s="247">
        <f t="shared" si="414"/>
        <v>0</v>
      </c>
      <c r="J790" s="247">
        <f t="shared" si="414"/>
        <v>0</v>
      </c>
      <c r="K790" s="269">
        <f t="shared" si="418"/>
        <v>0</v>
      </c>
      <c r="R790" s="223"/>
      <c r="S790" s="267">
        <f>AB780</f>
        <v>0</v>
      </c>
      <c r="T790" s="196">
        <f t="shared" si="415"/>
        <v>0</v>
      </c>
      <c r="U790" s="196">
        <f t="shared" si="415"/>
        <v>0</v>
      </c>
      <c r="V790" s="263">
        <f t="shared" si="415"/>
        <v>1</v>
      </c>
      <c r="W790" s="166" t="e">
        <f>W788/W784</f>
        <v>#DIV/0!</v>
      </c>
      <c r="Y790" s="268">
        <f t="shared" si="419"/>
        <v>0</v>
      </c>
      <c r="Z790" s="247">
        <f t="shared" si="416"/>
        <v>0</v>
      </c>
      <c r="AA790" s="247">
        <f t="shared" si="416"/>
        <v>0</v>
      </c>
      <c r="AB790" s="269">
        <f t="shared" si="420"/>
        <v>0</v>
      </c>
    </row>
    <row r="791" spans="1:28" x14ac:dyDescent="0.3">
      <c r="A791" s="223"/>
      <c r="G791" s="239"/>
      <c r="H791" s="240"/>
      <c r="I791" s="240"/>
      <c r="J791" s="240"/>
      <c r="K791" s="241"/>
      <c r="R791" s="223"/>
      <c r="X791" s="239"/>
      <c r="Y791" s="240"/>
      <c r="Z791" s="240"/>
      <c r="AA791" s="240"/>
      <c r="AB791" s="241"/>
    </row>
    <row r="792" spans="1:28" x14ac:dyDescent="0.3">
      <c r="A792" s="223"/>
      <c r="B792" s="267">
        <f>B782</f>
        <v>0</v>
      </c>
      <c r="C792" s="273">
        <f>K777</f>
        <v>0</v>
      </c>
      <c r="D792" s="196">
        <f t="shared" ref="D792:E795" si="421">D782</f>
        <v>0</v>
      </c>
      <c r="E792" s="263">
        <f t="shared" si="421"/>
        <v>1</v>
      </c>
      <c r="F792" s="166" t="s">
        <v>748</v>
      </c>
      <c r="H792" s="195" t="s">
        <v>748</v>
      </c>
      <c r="I792" s="243">
        <f>MDETERM(H787:K790)</f>
        <v>0</v>
      </c>
      <c r="J792" s="243"/>
      <c r="K792" s="241"/>
      <c r="R792" s="223"/>
      <c r="S792" s="267">
        <f>S782</f>
        <v>0</v>
      </c>
      <c r="T792" s="273">
        <f>AB777</f>
        <v>0</v>
      </c>
      <c r="U792" s="196">
        <f t="shared" ref="U792:V795" si="422">U782</f>
        <v>0</v>
      </c>
      <c r="V792" s="263">
        <f t="shared" si="422"/>
        <v>1</v>
      </c>
      <c r="W792" s="166" t="s">
        <v>748</v>
      </c>
      <c r="Y792" s="195" t="s">
        <v>748</v>
      </c>
      <c r="Z792" s="243">
        <f>MDETERM(Y787:AB790)</f>
        <v>0</v>
      </c>
      <c r="AA792" s="243"/>
      <c r="AB792" s="241"/>
    </row>
    <row r="793" spans="1:28" x14ac:dyDescent="0.3">
      <c r="A793" s="264" t="s">
        <v>755</v>
      </c>
      <c r="B793" s="267">
        <f>B783</f>
        <v>0</v>
      </c>
      <c r="C793" s="273">
        <f>K778</f>
        <v>0</v>
      </c>
      <c r="D793" s="196">
        <f t="shared" si="421"/>
        <v>0</v>
      </c>
      <c r="E793" s="263">
        <f t="shared" si="421"/>
        <v>1</v>
      </c>
      <c r="F793" s="166">
        <f>MDETERM(B792:E795)</f>
        <v>0</v>
      </c>
      <c r="H793" s="272" t="s">
        <v>754</v>
      </c>
      <c r="I793" s="247" t="e">
        <f>I792/F784</f>
        <v>#DIV/0!</v>
      </c>
      <c r="J793" s="240"/>
      <c r="K793" s="241"/>
      <c r="R793" s="264" t="s">
        <v>755</v>
      </c>
      <c r="S793" s="267">
        <f>S783</f>
        <v>0</v>
      </c>
      <c r="T793" s="273">
        <f>AB778</f>
        <v>0</v>
      </c>
      <c r="U793" s="196">
        <f t="shared" si="422"/>
        <v>0</v>
      </c>
      <c r="V793" s="263">
        <f t="shared" si="422"/>
        <v>1</v>
      </c>
      <c r="W793" s="166">
        <f>MDETERM(S792:V795)</f>
        <v>0</v>
      </c>
      <c r="Y793" s="272" t="s">
        <v>754</v>
      </c>
      <c r="Z793" s="247" t="e">
        <f>Z792/W784</f>
        <v>#DIV/0!</v>
      </c>
      <c r="AA793" s="240"/>
      <c r="AB793" s="241"/>
    </row>
    <row r="794" spans="1:28" x14ac:dyDescent="0.3">
      <c r="A794" s="264"/>
      <c r="B794" s="267">
        <f>B784</f>
        <v>0</v>
      </c>
      <c r="C794" s="273">
        <f>K779</f>
        <v>0</v>
      </c>
      <c r="D794" s="196">
        <f t="shared" si="421"/>
        <v>0</v>
      </c>
      <c r="E794" s="263">
        <f t="shared" si="421"/>
        <v>1</v>
      </c>
      <c r="F794" s="272" t="s">
        <v>754</v>
      </c>
      <c r="H794" s="240"/>
      <c r="I794" s="240"/>
      <c r="J794" s="240"/>
      <c r="K794" s="241"/>
      <c r="R794" s="264"/>
      <c r="S794" s="267">
        <f>S784</f>
        <v>0</v>
      </c>
      <c r="T794" s="273">
        <f>AB779</f>
        <v>0</v>
      </c>
      <c r="U794" s="196">
        <f t="shared" si="422"/>
        <v>0</v>
      </c>
      <c r="V794" s="263">
        <f t="shared" si="422"/>
        <v>1</v>
      </c>
      <c r="W794" s="272" t="s">
        <v>754</v>
      </c>
      <c r="Y794" s="240"/>
      <c r="Z794" s="240"/>
      <c r="AA794" s="240"/>
      <c r="AB794" s="241"/>
    </row>
    <row r="795" spans="1:28" x14ac:dyDescent="0.3">
      <c r="A795" s="223"/>
      <c r="B795" s="267">
        <f>B785</f>
        <v>0</v>
      </c>
      <c r="C795" s="273">
        <f>K780</f>
        <v>0</v>
      </c>
      <c r="D795" s="196">
        <f t="shared" si="421"/>
        <v>0</v>
      </c>
      <c r="E795" s="263">
        <f t="shared" si="421"/>
        <v>1</v>
      </c>
      <c r="F795" s="166" t="e">
        <f>F793/F784</f>
        <v>#DIV/0!</v>
      </c>
      <c r="H795" s="240" t="s">
        <v>649</v>
      </c>
      <c r="I795" s="274" t="e">
        <f>(SQRT(F790*F790+F795*F795+F800*F800-4*I793))/2</f>
        <v>#DIV/0!</v>
      </c>
      <c r="J795" s="240"/>
      <c r="K795" s="241"/>
      <c r="R795" s="223"/>
      <c r="S795" s="267">
        <f>S785</f>
        <v>0</v>
      </c>
      <c r="T795" s="273">
        <f>AB780</f>
        <v>0</v>
      </c>
      <c r="U795" s="196">
        <f t="shared" si="422"/>
        <v>0</v>
      </c>
      <c r="V795" s="263">
        <f t="shared" si="422"/>
        <v>1</v>
      </c>
      <c r="W795" s="166" t="e">
        <f>W793/W784</f>
        <v>#DIV/0!</v>
      </c>
      <c r="Y795" s="240" t="s">
        <v>649</v>
      </c>
      <c r="Z795" s="274" t="e">
        <f>(SQRT(W790*W790+W795*W795+W800*W800-4*Z793))/2</f>
        <v>#DIV/0!</v>
      </c>
      <c r="AA795" s="240"/>
      <c r="AB795" s="241"/>
    </row>
    <row r="796" spans="1:28" x14ac:dyDescent="0.3">
      <c r="A796" s="223"/>
      <c r="H796" s="240" t="s">
        <v>611</v>
      </c>
      <c r="I796" s="274" t="e">
        <f>SQRT(F790*F790+F795*F795+F800*F800-4*I793)</f>
        <v>#DIV/0!</v>
      </c>
      <c r="J796" s="240"/>
      <c r="K796" s="241"/>
      <c r="R796" s="223"/>
      <c r="Y796" s="240" t="s">
        <v>611</v>
      </c>
      <c r="Z796" s="274" t="e">
        <f>SQRT(W790*W790+W795*W795+W800*W800-4*Z793)</f>
        <v>#DIV/0!</v>
      </c>
      <c r="AA796" s="240"/>
      <c r="AB796" s="241"/>
    </row>
    <row r="797" spans="1:28" x14ac:dyDescent="0.3">
      <c r="A797" s="223"/>
      <c r="B797" s="267">
        <f t="shared" ref="B797:C800" si="423">B782</f>
        <v>0</v>
      </c>
      <c r="C797" s="273">
        <f t="shared" si="423"/>
        <v>0</v>
      </c>
      <c r="D797" s="273">
        <f>K777</f>
        <v>0</v>
      </c>
      <c r="E797" s="263">
        <f>E782</f>
        <v>1</v>
      </c>
      <c r="F797" s="166" t="s">
        <v>748</v>
      </c>
      <c r="H797" s="240"/>
      <c r="I797" s="240"/>
      <c r="J797" s="240"/>
      <c r="K797" s="241"/>
      <c r="R797" s="223"/>
      <c r="S797" s="267">
        <f t="shared" ref="S797:T800" si="424">S782</f>
        <v>0</v>
      </c>
      <c r="T797" s="273">
        <f t="shared" si="424"/>
        <v>0</v>
      </c>
      <c r="U797" s="273">
        <f>AB777</f>
        <v>0</v>
      </c>
      <c r="V797" s="263">
        <f>V782</f>
        <v>1</v>
      </c>
      <c r="W797" s="166" t="s">
        <v>748</v>
      </c>
      <c r="Y797" s="240"/>
      <c r="Z797" s="240"/>
      <c r="AA797" s="240"/>
      <c r="AB797" s="241"/>
    </row>
    <row r="798" spans="1:28" x14ac:dyDescent="0.3">
      <c r="A798" s="270" t="s">
        <v>756</v>
      </c>
      <c r="B798" s="267">
        <f t="shared" si="423"/>
        <v>0</v>
      </c>
      <c r="C798" s="273">
        <f t="shared" si="423"/>
        <v>0</v>
      </c>
      <c r="D798" s="273">
        <f>K778</f>
        <v>0</v>
      </c>
      <c r="E798" s="263">
        <f>E783</f>
        <v>1</v>
      </c>
      <c r="F798" s="166">
        <f>MDETERM(B797:E800)</f>
        <v>0</v>
      </c>
      <c r="H798" s="240"/>
      <c r="I798" s="240"/>
      <c r="J798" s="240"/>
      <c r="K798" s="241"/>
      <c r="R798" s="270" t="s">
        <v>756</v>
      </c>
      <c r="S798" s="267">
        <f t="shared" si="424"/>
        <v>0</v>
      </c>
      <c r="T798" s="273">
        <f t="shared" si="424"/>
        <v>0</v>
      </c>
      <c r="U798" s="273">
        <f>AB778</f>
        <v>0</v>
      </c>
      <c r="V798" s="263">
        <f>V783</f>
        <v>1</v>
      </c>
      <c r="W798" s="166">
        <f>MDETERM(S797:V800)</f>
        <v>0</v>
      </c>
      <c r="Y798" s="240"/>
      <c r="Z798" s="240"/>
      <c r="AA798" s="240"/>
      <c r="AB798" s="241"/>
    </row>
    <row r="799" spans="1:28" x14ac:dyDescent="0.3">
      <c r="A799" s="270"/>
      <c r="B799" s="267">
        <f t="shared" si="423"/>
        <v>0</v>
      </c>
      <c r="C799" s="273">
        <f t="shared" si="423"/>
        <v>0</v>
      </c>
      <c r="D799" s="273">
        <f>K779</f>
        <v>0</v>
      </c>
      <c r="E799" s="263">
        <f>E784</f>
        <v>1</v>
      </c>
      <c r="F799" s="272" t="s">
        <v>754</v>
      </c>
      <c r="K799" s="222"/>
      <c r="R799" s="270"/>
      <c r="S799" s="267">
        <f t="shared" si="424"/>
        <v>0</v>
      </c>
      <c r="T799" s="273">
        <f t="shared" si="424"/>
        <v>0</v>
      </c>
      <c r="U799" s="273">
        <f>AB779</f>
        <v>0</v>
      </c>
      <c r="V799" s="263">
        <f>V784</f>
        <v>1</v>
      </c>
      <c r="W799" s="272" t="s">
        <v>754</v>
      </c>
      <c r="AB799" s="222"/>
    </row>
    <row r="800" spans="1:28" x14ac:dyDescent="0.3">
      <c r="A800" s="223"/>
      <c r="B800" s="267">
        <f t="shared" si="423"/>
        <v>0</v>
      </c>
      <c r="C800" s="273">
        <f t="shared" si="423"/>
        <v>0</v>
      </c>
      <c r="D800" s="273">
        <f>K780</f>
        <v>0</v>
      </c>
      <c r="E800" s="263">
        <f>E785</f>
        <v>1</v>
      </c>
      <c r="F800" s="166" t="e">
        <f>F798/F784</f>
        <v>#DIV/0!</v>
      </c>
      <c r="I800" s="196" t="s">
        <v>757</v>
      </c>
      <c r="K800" s="222"/>
      <c r="R800" s="223"/>
      <c r="S800" s="267">
        <f t="shared" si="424"/>
        <v>0</v>
      </c>
      <c r="T800" s="273">
        <f t="shared" si="424"/>
        <v>0</v>
      </c>
      <c r="U800" s="273">
        <f>AB780</f>
        <v>0</v>
      </c>
      <c r="V800" s="263">
        <f>V785</f>
        <v>1</v>
      </c>
      <c r="W800" s="166" t="e">
        <f>W798/W784</f>
        <v>#DIV/0!</v>
      </c>
      <c r="Z800" s="196" t="s">
        <v>757</v>
      </c>
      <c r="AB800" s="222"/>
    </row>
    <row r="801" spans="1:28" x14ac:dyDescent="0.3">
      <c r="A801" s="223"/>
      <c r="H801" s="196" t="s">
        <v>513</v>
      </c>
      <c r="I801" s="196" t="s">
        <v>514</v>
      </c>
      <c r="J801" s="196" t="s">
        <v>515</v>
      </c>
      <c r="K801" s="222"/>
      <c r="R801" s="223"/>
      <c r="Y801" s="196" t="s">
        <v>513</v>
      </c>
      <c r="Z801" s="196" t="s">
        <v>514</v>
      </c>
      <c r="AA801" s="196" t="s">
        <v>515</v>
      </c>
      <c r="AB801" s="222"/>
    </row>
    <row r="802" spans="1:28" x14ac:dyDescent="0.3">
      <c r="A802" s="223" t="s">
        <v>637</v>
      </c>
      <c r="B802" s="166" t="e">
        <f>IF(K803&gt;0.000000001,TRUE,FALSE)</f>
        <v>#DIV/0!</v>
      </c>
      <c r="G802" s="240"/>
      <c r="H802" s="275" t="e">
        <f>H785</f>
        <v>#DIV/0!</v>
      </c>
      <c r="I802" s="275" t="e">
        <f>I785</f>
        <v>#DIV/0!</v>
      </c>
      <c r="J802" s="275" t="e">
        <f>J785</f>
        <v>#DIV/0!</v>
      </c>
      <c r="K802" s="241"/>
      <c r="R802" s="223" t="s">
        <v>637</v>
      </c>
      <c r="S802" s="166" t="e">
        <f>IF(AB803&gt;0.000000001,TRUE,FALSE)</f>
        <v>#DIV/0!</v>
      </c>
      <c r="X802" s="240"/>
      <c r="Y802" s="275" t="e">
        <f>Y785</f>
        <v>#DIV/0!</v>
      </c>
      <c r="Z802" s="275" t="e">
        <f>Z785</f>
        <v>#DIV/0!</v>
      </c>
      <c r="AA802" s="275" t="e">
        <f>AA785</f>
        <v>#DIV/0!</v>
      </c>
      <c r="AB802" s="241"/>
    </row>
    <row r="803" spans="1:28" ht="16.2" x14ac:dyDescent="0.3">
      <c r="A803" s="223"/>
      <c r="B803" s="166" t="s">
        <v>650</v>
      </c>
      <c r="C803" s="166" t="s">
        <v>651</v>
      </c>
      <c r="D803" s="166" t="s">
        <v>652</v>
      </c>
      <c r="E803" s="166" t="s">
        <v>653</v>
      </c>
      <c r="F803" s="166" t="s">
        <v>654</v>
      </c>
      <c r="G803" s="166" t="s">
        <v>655</v>
      </c>
      <c r="H803" s="166" t="s">
        <v>656</v>
      </c>
      <c r="I803" s="166" t="s">
        <v>657</v>
      </c>
      <c r="J803" s="166" t="s">
        <v>669</v>
      </c>
      <c r="K803" s="231" t="e">
        <f>MAX(K804:K808)</f>
        <v>#DIV/0!</v>
      </c>
      <c r="R803" s="223"/>
      <c r="S803" s="166" t="s">
        <v>650</v>
      </c>
      <c r="T803" s="166" t="s">
        <v>651</v>
      </c>
      <c r="U803" s="166" t="s">
        <v>652</v>
      </c>
      <c r="V803" s="166" t="s">
        <v>653</v>
      </c>
      <c r="W803" s="166" t="s">
        <v>654</v>
      </c>
      <c r="X803" s="166" t="s">
        <v>655</v>
      </c>
      <c r="Y803" s="166" t="s">
        <v>656</v>
      </c>
      <c r="Z803" s="166" t="s">
        <v>657</v>
      </c>
      <c r="AA803" s="166" t="s">
        <v>669</v>
      </c>
      <c r="AB803" s="231" t="e">
        <f>MAX(AB804:AB808)</f>
        <v>#DIV/0!</v>
      </c>
    </row>
    <row r="804" spans="1:28" x14ac:dyDescent="0.3">
      <c r="A804" s="223">
        <v>1</v>
      </c>
      <c r="B804" s="192" t="e">
        <f>C53-H802</f>
        <v>#DIV/0!</v>
      </c>
      <c r="C804" s="192" t="e">
        <f>D53-I802</f>
        <v>#DIV/0!</v>
      </c>
      <c r="D804" s="192" t="e">
        <f>E53-J802</f>
        <v>#DIV/0!</v>
      </c>
      <c r="E804" s="192" t="e">
        <f>POWER(B804,2)</f>
        <v>#DIV/0!</v>
      </c>
      <c r="F804" s="192" t="e">
        <f>POWER(C804,2)</f>
        <v>#DIV/0!</v>
      </c>
      <c r="G804" s="192" t="e">
        <f>POWER(D804,2)</f>
        <v>#DIV/0!</v>
      </c>
      <c r="H804" s="192" t="e">
        <f>E804+F804+G804</f>
        <v>#DIV/0!</v>
      </c>
      <c r="I804" s="192" t="e">
        <f>SQRT(H804)</f>
        <v>#DIV/0!</v>
      </c>
      <c r="J804" s="214" t="e">
        <f>I795</f>
        <v>#DIV/0!</v>
      </c>
      <c r="K804" s="231" t="e">
        <f>I804-J804</f>
        <v>#DIV/0!</v>
      </c>
      <c r="R804" s="223">
        <v>1</v>
      </c>
      <c r="S804" s="192" t="e">
        <f>T53-Y802</f>
        <v>#DIV/0!</v>
      </c>
      <c r="T804" s="192" t="e">
        <f>U53-Z802</f>
        <v>#DIV/0!</v>
      </c>
      <c r="U804" s="192" t="e">
        <f>V53-AA802</f>
        <v>#DIV/0!</v>
      </c>
      <c r="V804" s="192" t="e">
        <f>POWER(S804,2)</f>
        <v>#DIV/0!</v>
      </c>
      <c r="W804" s="192" t="e">
        <f>POWER(T804,2)</f>
        <v>#DIV/0!</v>
      </c>
      <c r="X804" s="192" t="e">
        <f>POWER(U804,2)</f>
        <v>#DIV/0!</v>
      </c>
      <c r="Y804" s="192" t="e">
        <f>V804+W804+X804</f>
        <v>#DIV/0!</v>
      </c>
      <c r="Z804" s="192" t="e">
        <f>SQRT(Y804)</f>
        <v>#DIV/0!</v>
      </c>
      <c r="AA804" s="214" t="e">
        <f>Z795</f>
        <v>#DIV/0!</v>
      </c>
      <c r="AB804" s="231" t="e">
        <f>Z804-AA804</f>
        <v>#DIV/0!</v>
      </c>
    </row>
    <row r="805" spans="1:28" x14ac:dyDescent="0.3">
      <c r="A805" s="223">
        <v>2</v>
      </c>
      <c r="B805" s="192" t="e">
        <f>C54-H802</f>
        <v>#DIV/0!</v>
      </c>
      <c r="C805" s="192" t="e">
        <f>D54-I802</f>
        <v>#DIV/0!</v>
      </c>
      <c r="D805" s="192" t="e">
        <f>E54-J802</f>
        <v>#DIV/0!</v>
      </c>
      <c r="E805" s="192" t="e">
        <f t="shared" ref="E805:G808" si="425">POWER(B805,2)</f>
        <v>#DIV/0!</v>
      </c>
      <c r="F805" s="192" t="e">
        <f t="shared" si="425"/>
        <v>#DIV/0!</v>
      </c>
      <c r="G805" s="192" t="e">
        <f t="shared" si="425"/>
        <v>#DIV/0!</v>
      </c>
      <c r="H805" s="192" t="e">
        <f t="shared" ref="H805:H808" si="426">E805+F805+G805</f>
        <v>#DIV/0!</v>
      </c>
      <c r="I805" s="192" t="e">
        <f t="shared" ref="I805:I808" si="427">SQRT(H805)</f>
        <v>#DIV/0!</v>
      </c>
      <c r="J805" s="214" t="e">
        <f>J804</f>
        <v>#DIV/0!</v>
      </c>
      <c r="K805" s="231" t="e">
        <f t="shared" ref="K805:K808" si="428">I805-J805</f>
        <v>#DIV/0!</v>
      </c>
      <c r="R805" s="223">
        <v>2</v>
      </c>
      <c r="S805" s="192" t="e">
        <f>T54-Y802</f>
        <v>#DIV/0!</v>
      </c>
      <c r="T805" s="192" t="e">
        <f>U54-Z802</f>
        <v>#DIV/0!</v>
      </c>
      <c r="U805" s="192" t="e">
        <f>V54-AA802</f>
        <v>#DIV/0!</v>
      </c>
      <c r="V805" s="192" t="e">
        <f t="shared" ref="V805:X808" si="429">POWER(S805,2)</f>
        <v>#DIV/0!</v>
      </c>
      <c r="W805" s="192" t="e">
        <f t="shared" si="429"/>
        <v>#DIV/0!</v>
      </c>
      <c r="X805" s="192" t="e">
        <f t="shared" si="429"/>
        <v>#DIV/0!</v>
      </c>
      <c r="Y805" s="192" t="e">
        <f t="shared" ref="Y805:Y808" si="430">V805+W805+X805</f>
        <v>#DIV/0!</v>
      </c>
      <c r="Z805" s="192" t="e">
        <f t="shared" ref="Z805:Z808" si="431">SQRT(Y805)</f>
        <v>#DIV/0!</v>
      </c>
      <c r="AA805" s="214" t="e">
        <f>AA804</f>
        <v>#DIV/0!</v>
      </c>
      <c r="AB805" s="231" t="e">
        <f t="shared" ref="AB805:AB808" si="432">Z805-AA805</f>
        <v>#DIV/0!</v>
      </c>
    </row>
    <row r="806" spans="1:28" x14ac:dyDescent="0.3">
      <c r="A806" s="223">
        <v>3</v>
      </c>
      <c r="B806" s="192" t="e">
        <f>C55-H802</f>
        <v>#DIV/0!</v>
      </c>
      <c r="C806" s="192" t="e">
        <f>D55-I802</f>
        <v>#DIV/0!</v>
      </c>
      <c r="D806" s="192" t="e">
        <f>E55-J802</f>
        <v>#DIV/0!</v>
      </c>
      <c r="E806" s="192" t="e">
        <f t="shared" si="425"/>
        <v>#DIV/0!</v>
      </c>
      <c r="F806" s="192" t="e">
        <f t="shared" si="425"/>
        <v>#DIV/0!</v>
      </c>
      <c r="G806" s="192" t="e">
        <f t="shared" si="425"/>
        <v>#DIV/0!</v>
      </c>
      <c r="H806" s="192" t="e">
        <f t="shared" si="426"/>
        <v>#DIV/0!</v>
      </c>
      <c r="I806" s="192" t="e">
        <f t="shared" si="427"/>
        <v>#DIV/0!</v>
      </c>
      <c r="J806" s="214" t="e">
        <f t="shared" ref="J806:J808" si="433">J805</f>
        <v>#DIV/0!</v>
      </c>
      <c r="K806" s="231" t="e">
        <f t="shared" si="428"/>
        <v>#DIV/0!</v>
      </c>
      <c r="R806" s="223">
        <v>3</v>
      </c>
      <c r="S806" s="192" t="e">
        <f>T55-Y802</f>
        <v>#DIV/0!</v>
      </c>
      <c r="T806" s="192" t="e">
        <f>U55-Z802</f>
        <v>#DIV/0!</v>
      </c>
      <c r="U806" s="192" t="e">
        <f>V55-AA802</f>
        <v>#DIV/0!</v>
      </c>
      <c r="V806" s="192" t="e">
        <f t="shared" si="429"/>
        <v>#DIV/0!</v>
      </c>
      <c r="W806" s="192" t="e">
        <f t="shared" si="429"/>
        <v>#DIV/0!</v>
      </c>
      <c r="X806" s="192" t="e">
        <f t="shared" si="429"/>
        <v>#DIV/0!</v>
      </c>
      <c r="Y806" s="192" t="e">
        <f t="shared" si="430"/>
        <v>#DIV/0!</v>
      </c>
      <c r="Z806" s="192" t="e">
        <f t="shared" si="431"/>
        <v>#DIV/0!</v>
      </c>
      <c r="AA806" s="214" t="e">
        <f t="shared" ref="AA806:AA808" si="434">AA805</f>
        <v>#DIV/0!</v>
      </c>
      <c r="AB806" s="231" t="e">
        <f t="shared" si="432"/>
        <v>#DIV/0!</v>
      </c>
    </row>
    <row r="807" spans="1:28" x14ac:dyDescent="0.3">
      <c r="A807" s="223">
        <v>4</v>
      </c>
      <c r="B807" s="192" t="e">
        <f>C56-H802</f>
        <v>#DIV/0!</v>
      </c>
      <c r="C807" s="192" t="e">
        <f>D56-I802</f>
        <v>#DIV/0!</v>
      </c>
      <c r="D807" s="192" t="e">
        <f>E56-J802</f>
        <v>#DIV/0!</v>
      </c>
      <c r="E807" s="192" t="e">
        <f t="shared" si="425"/>
        <v>#DIV/0!</v>
      </c>
      <c r="F807" s="192" t="e">
        <f t="shared" si="425"/>
        <v>#DIV/0!</v>
      </c>
      <c r="G807" s="192" t="e">
        <f t="shared" si="425"/>
        <v>#DIV/0!</v>
      </c>
      <c r="H807" s="192" t="e">
        <f t="shared" si="426"/>
        <v>#DIV/0!</v>
      </c>
      <c r="I807" s="192" t="e">
        <f t="shared" si="427"/>
        <v>#DIV/0!</v>
      </c>
      <c r="J807" s="214" t="e">
        <f t="shared" si="433"/>
        <v>#DIV/0!</v>
      </c>
      <c r="K807" s="231" t="e">
        <f t="shared" si="428"/>
        <v>#DIV/0!</v>
      </c>
      <c r="R807" s="223">
        <v>4</v>
      </c>
      <c r="S807" s="192" t="e">
        <f>T56-Y802</f>
        <v>#DIV/0!</v>
      </c>
      <c r="T807" s="192" t="e">
        <f>U56-Z802</f>
        <v>#DIV/0!</v>
      </c>
      <c r="U807" s="192" t="e">
        <f>V56-AA802</f>
        <v>#DIV/0!</v>
      </c>
      <c r="V807" s="192" t="e">
        <f t="shared" si="429"/>
        <v>#DIV/0!</v>
      </c>
      <c r="W807" s="192" t="e">
        <f t="shared" si="429"/>
        <v>#DIV/0!</v>
      </c>
      <c r="X807" s="192" t="e">
        <f t="shared" si="429"/>
        <v>#DIV/0!</v>
      </c>
      <c r="Y807" s="192" t="e">
        <f t="shared" si="430"/>
        <v>#DIV/0!</v>
      </c>
      <c r="Z807" s="192" t="e">
        <f t="shared" si="431"/>
        <v>#DIV/0!</v>
      </c>
      <c r="AA807" s="214" t="e">
        <f t="shared" si="434"/>
        <v>#DIV/0!</v>
      </c>
      <c r="AB807" s="231" t="e">
        <f t="shared" si="432"/>
        <v>#DIV/0!</v>
      </c>
    </row>
    <row r="808" spans="1:28" x14ac:dyDescent="0.3">
      <c r="A808" s="227">
        <v>5</v>
      </c>
      <c r="B808" s="216" t="e">
        <f>C57-H802</f>
        <v>#DIV/0!</v>
      </c>
      <c r="C808" s="216" t="e">
        <f>D57-I802</f>
        <v>#DIV/0!</v>
      </c>
      <c r="D808" s="216" t="e">
        <f>E57-J802</f>
        <v>#DIV/0!</v>
      </c>
      <c r="E808" s="216" t="e">
        <f t="shared" si="425"/>
        <v>#DIV/0!</v>
      </c>
      <c r="F808" s="216" t="e">
        <f t="shared" si="425"/>
        <v>#DIV/0!</v>
      </c>
      <c r="G808" s="216" t="e">
        <f t="shared" si="425"/>
        <v>#DIV/0!</v>
      </c>
      <c r="H808" s="216" t="e">
        <f t="shared" si="426"/>
        <v>#DIV/0!</v>
      </c>
      <c r="I808" s="216" t="e">
        <f t="shared" si="427"/>
        <v>#DIV/0!</v>
      </c>
      <c r="J808" s="276" t="e">
        <f t="shared" si="433"/>
        <v>#DIV/0!</v>
      </c>
      <c r="K808" s="253" t="e">
        <f t="shared" si="428"/>
        <v>#DIV/0!</v>
      </c>
      <c r="R808" s="227">
        <v>5</v>
      </c>
      <c r="S808" s="216" t="e">
        <f>T57-Y802</f>
        <v>#DIV/0!</v>
      </c>
      <c r="T808" s="216" t="e">
        <f>U57-Z802</f>
        <v>#DIV/0!</v>
      </c>
      <c r="U808" s="216" t="e">
        <f>V57-AA802</f>
        <v>#DIV/0!</v>
      </c>
      <c r="V808" s="216" t="e">
        <f t="shared" si="429"/>
        <v>#DIV/0!</v>
      </c>
      <c r="W808" s="216" t="e">
        <f t="shared" si="429"/>
        <v>#DIV/0!</v>
      </c>
      <c r="X808" s="216" t="e">
        <f t="shared" si="429"/>
        <v>#DIV/0!</v>
      </c>
      <c r="Y808" s="216" t="e">
        <f t="shared" si="430"/>
        <v>#DIV/0!</v>
      </c>
      <c r="Z808" s="216" t="e">
        <f t="shared" si="431"/>
        <v>#DIV/0!</v>
      </c>
      <c r="AA808" s="276" t="e">
        <f t="shared" si="434"/>
        <v>#DIV/0!</v>
      </c>
      <c r="AB808" s="253" t="e">
        <f t="shared" si="432"/>
        <v>#DIV/0!</v>
      </c>
    </row>
    <row r="810" spans="1:28" x14ac:dyDescent="0.3">
      <c r="A810" s="233" t="s">
        <v>702</v>
      </c>
      <c r="B810" s="260" t="s">
        <v>513</v>
      </c>
      <c r="C810" s="260" t="s">
        <v>514</v>
      </c>
      <c r="D810" s="260" t="s">
        <v>515</v>
      </c>
      <c r="E810" s="186"/>
      <c r="F810" s="186"/>
      <c r="G810" s="186" t="s">
        <v>738</v>
      </c>
      <c r="H810" s="186" t="s">
        <v>739</v>
      </c>
      <c r="I810" s="186" t="s">
        <v>740</v>
      </c>
      <c r="J810" s="186" t="s">
        <v>741</v>
      </c>
      <c r="K810" s="220" t="s">
        <v>742</v>
      </c>
      <c r="R810" s="233" t="s">
        <v>702</v>
      </c>
      <c r="S810" s="260" t="s">
        <v>513</v>
      </c>
      <c r="T810" s="260" t="s">
        <v>514</v>
      </c>
      <c r="U810" s="260" t="s">
        <v>515</v>
      </c>
      <c r="V810" s="186"/>
      <c r="W810" s="186"/>
      <c r="X810" s="186" t="s">
        <v>738</v>
      </c>
      <c r="Y810" s="186" t="s">
        <v>739</v>
      </c>
      <c r="Z810" s="186" t="s">
        <v>740</v>
      </c>
      <c r="AA810" s="186" t="s">
        <v>741</v>
      </c>
      <c r="AB810" s="220" t="s">
        <v>742</v>
      </c>
    </row>
    <row r="811" spans="1:28" x14ac:dyDescent="0.3">
      <c r="A811" s="244" t="s">
        <v>678</v>
      </c>
      <c r="B811" s="245">
        <f t="shared" ref="B811:D812" si="435">C53</f>
        <v>0</v>
      </c>
      <c r="C811" s="245">
        <f t="shared" si="435"/>
        <v>0</v>
      </c>
      <c r="D811" s="245">
        <f t="shared" si="435"/>
        <v>0</v>
      </c>
      <c r="F811" s="196" t="s">
        <v>743</v>
      </c>
      <c r="G811" s="214">
        <f t="shared" ref="G811:I814" si="436">B811^2</f>
        <v>0</v>
      </c>
      <c r="H811" s="214">
        <f t="shared" si="436"/>
        <v>0</v>
      </c>
      <c r="I811" s="214">
        <f t="shared" si="436"/>
        <v>0</v>
      </c>
      <c r="J811" s="214">
        <f>G811+H811+I811</f>
        <v>0</v>
      </c>
      <c r="K811" s="261">
        <f>-J811</f>
        <v>0</v>
      </c>
      <c r="R811" s="244" t="s">
        <v>678</v>
      </c>
      <c r="S811" s="245">
        <f t="shared" ref="S811:U812" si="437">T53</f>
        <v>0</v>
      </c>
      <c r="T811" s="245">
        <f t="shared" si="437"/>
        <v>0</v>
      </c>
      <c r="U811" s="245">
        <f t="shared" si="437"/>
        <v>0</v>
      </c>
      <c r="W811" s="196" t="s">
        <v>743</v>
      </c>
      <c r="X811" s="214">
        <f t="shared" ref="X811:Z814" si="438">S811^2</f>
        <v>0</v>
      </c>
      <c r="Y811" s="214">
        <f t="shared" si="438"/>
        <v>0</v>
      </c>
      <c r="Z811" s="214">
        <f t="shared" si="438"/>
        <v>0</v>
      </c>
      <c r="AA811" s="214">
        <f>X811+Y811+Z811</f>
        <v>0</v>
      </c>
      <c r="AB811" s="261">
        <f>-AA811</f>
        <v>0</v>
      </c>
    </row>
    <row r="812" spans="1:28" x14ac:dyDescent="0.3">
      <c r="A812" s="244" t="s">
        <v>680</v>
      </c>
      <c r="B812" s="245">
        <f t="shared" si="435"/>
        <v>0</v>
      </c>
      <c r="C812" s="245">
        <f t="shared" si="435"/>
        <v>0</v>
      </c>
      <c r="D812" s="245">
        <f t="shared" si="435"/>
        <v>0</v>
      </c>
      <c r="F812" s="196" t="s">
        <v>744</v>
      </c>
      <c r="G812" s="214">
        <f t="shared" si="436"/>
        <v>0</v>
      </c>
      <c r="H812" s="214">
        <f t="shared" si="436"/>
        <v>0</v>
      </c>
      <c r="I812" s="214">
        <f t="shared" si="436"/>
        <v>0</v>
      </c>
      <c r="J812" s="214">
        <f t="shared" ref="J812:J814" si="439">G812+H812+I812</f>
        <v>0</v>
      </c>
      <c r="K812" s="261">
        <f t="shared" ref="K812:K814" si="440">-J812</f>
        <v>0</v>
      </c>
      <c r="R812" s="244" t="s">
        <v>680</v>
      </c>
      <c r="S812" s="245">
        <f t="shared" si="437"/>
        <v>0</v>
      </c>
      <c r="T812" s="245">
        <f t="shared" si="437"/>
        <v>0</v>
      </c>
      <c r="U812" s="245">
        <f t="shared" si="437"/>
        <v>0</v>
      </c>
      <c r="W812" s="196" t="s">
        <v>744</v>
      </c>
      <c r="X812" s="214">
        <f t="shared" si="438"/>
        <v>0</v>
      </c>
      <c r="Y812" s="214">
        <f t="shared" si="438"/>
        <v>0</v>
      </c>
      <c r="Z812" s="214">
        <f t="shared" si="438"/>
        <v>0</v>
      </c>
      <c r="AA812" s="214">
        <f t="shared" ref="AA812:AA814" si="441">X812+Y812+Z812</f>
        <v>0</v>
      </c>
      <c r="AB812" s="261">
        <f t="shared" ref="AB812:AB814" si="442">-AA812</f>
        <v>0</v>
      </c>
    </row>
    <row r="813" spans="1:28" x14ac:dyDescent="0.3">
      <c r="A813" s="246" t="s">
        <v>701</v>
      </c>
      <c r="B813" s="245">
        <f t="shared" ref="B813:D814" si="443">C56</f>
        <v>0</v>
      </c>
      <c r="C813" s="245">
        <f t="shared" si="443"/>
        <v>0</v>
      </c>
      <c r="D813" s="245">
        <f t="shared" si="443"/>
        <v>0</v>
      </c>
      <c r="F813" s="196" t="s">
        <v>745</v>
      </c>
      <c r="G813" s="214">
        <f t="shared" si="436"/>
        <v>0</v>
      </c>
      <c r="H813" s="214">
        <f t="shared" si="436"/>
        <v>0</v>
      </c>
      <c r="I813" s="214">
        <f t="shared" si="436"/>
        <v>0</v>
      </c>
      <c r="J813" s="214">
        <f t="shared" si="439"/>
        <v>0</v>
      </c>
      <c r="K813" s="261">
        <f t="shared" si="440"/>
        <v>0</v>
      </c>
      <c r="R813" s="246" t="s">
        <v>701</v>
      </c>
      <c r="S813" s="245">
        <f t="shared" ref="S813:U814" si="444">T56</f>
        <v>0</v>
      </c>
      <c r="T813" s="245">
        <f t="shared" si="444"/>
        <v>0</v>
      </c>
      <c r="U813" s="245">
        <f t="shared" si="444"/>
        <v>0</v>
      </c>
      <c r="W813" s="196" t="s">
        <v>745</v>
      </c>
      <c r="X813" s="214">
        <f t="shared" si="438"/>
        <v>0</v>
      </c>
      <c r="Y813" s="214">
        <f t="shared" si="438"/>
        <v>0</v>
      </c>
      <c r="Z813" s="214">
        <f t="shared" si="438"/>
        <v>0</v>
      </c>
      <c r="AA813" s="214">
        <f t="shared" si="441"/>
        <v>0</v>
      </c>
      <c r="AB813" s="261">
        <f t="shared" si="442"/>
        <v>0</v>
      </c>
    </row>
    <row r="814" spans="1:28" x14ac:dyDescent="0.3">
      <c r="A814" s="246" t="s">
        <v>704</v>
      </c>
      <c r="B814" s="245">
        <f t="shared" si="443"/>
        <v>0</v>
      </c>
      <c r="C814" s="245">
        <f t="shared" si="443"/>
        <v>0</v>
      </c>
      <c r="D814" s="245">
        <f t="shared" si="443"/>
        <v>0</v>
      </c>
      <c r="F814" s="196" t="s">
        <v>746</v>
      </c>
      <c r="G814" s="214">
        <f t="shared" si="436"/>
        <v>0</v>
      </c>
      <c r="H814" s="214">
        <f t="shared" si="436"/>
        <v>0</v>
      </c>
      <c r="I814" s="214">
        <f t="shared" si="436"/>
        <v>0</v>
      </c>
      <c r="J814" s="214">
        <f t="shared" si="439"/>
        <v>0</v>
      </c>
      <c r="K814" s="261">
        <f t="shared" si="440"/>
        <v>0</v>
      </c>
      <c r="R814" s="246" t="s">
        <v>704</v>
      </c>
      <c r="S814" s="245">
        <f t="shared" si="444"/>
        <v>0</v>
      </c>
      <c r="T814" s="245">
        <f t="shared" si="444"/>
        <v>0</v>
      </c>
      <c r="U814" s="245">
        <f t="shared" si="444"/>
        <v>0</v>
      </c>
      <c r="W814" s="196" t="s">
        <v>746</v>
      </c>
      <c r="X814" s="214">
        <f t="shared" si="438"/>
        <v>0</v>
      </c>
      <c r="Y814" s="214">
        <f t="shared" si="438"/>
        <v>0</v>
      </c>
      <c r="Z814" s="214">
        <f t="shared" si="438"/>
        <v>0</v>
      </c>
      <c r="AA814" s="214">
        <f t="shared" si="441"/>
        <v>0</v>
      </c>
      <c r="AB814" s="261">
        <f t="shared" si="442"/>
        <v>0</v>
      </c>
    </row>
    <row r="815" spans="1:28" x14ac:dyDescent="0.3">
      <c r="A815" s="223"/>
      <c r="G815" s="240"/>
      <c r="H815" s="240"/>
      <c r="I815" s="240"/>
      <c r="J815" s="240"/>
      <c r="K815" s="241"/>
      <c r="R815" s="223"/>
      <c r="X815" s="240"/>
      <c r="Y815" s="240"/>
      <c r="Z815" s="240"/>
      <c r="AA815" s="240"/>
      <c r="AB815" s="241"/>
    </row>
    <row r="816" spans="1:28" x14ac:dyDescent="0.3">
      <c r="A816" s="223"/>
      <c r="B816" s="262">
        <f>B811</f>
        <v>0</v>
      </c>
      <c r="C816" s="211">
        <f t="shared" ref="C816:D816" si="445">C811</f>
        <v>0</v>
      </c>
      <c r="D816" s="211">
        <f t="shared" si="445"/>
        <v>0</v>
      </c>
      <c r="E816" s="263">
        <v>1</v>
      </c>
      <c r="G816" s="239"/>
      <c r="H816" s="240"/>
      <c r="I816" s="240"/>
      <c r="J816" s="240"/>
      <c r="K816" s="241"/>
      <c r="R816" s="223"/>
      <c r="S816" s="262">
        <f>S811</f>
        <v>0</v>
      </c>
      <c r="T816" s="211">
        <f t="shared" ref="T816:U816" si="446">T811</f>
        <v>0</v>
      </c>
      <c r="U816" s="211">
        <f t="shared" si="446"/>
        <v>0</v>
      </c>
      <c r="V816" s="263">
        <v>1</v>
      </c>
      <c r="X816" s="239"/>
      <c r="Y816" s="240"/>
      <c r="Z816" s="240"/>
      <c r="AA816" s="240"/>
      <c r="AB816" s="241"/>
    </row>
    <row r="817" spans="1:28" x14ac:dyDescent="0.3">
      <c r="A817" s="264" t="s">
        <v>747</v>
      </c>
      <c r="B817" s="262">
        <f t="shared" ref="B817:D819" si="447">B812</f>
        <v>0</v>
      </c>
      <c r="C817" s="211">
        <f t="shared" si="447"/>
        <v>0</v>
      </c>
      <c r="D817" s="211">
        <f t="shared" si="447"/>
        <v>0</v>
      </c>
      <c r="E817" s="263">
        <v>1</v>
      </c>
      <c r="F817" s="166" t="s">
        <v>748</v>
      </c>
      <c r="G817" s="239"/>
      <c r="H817" s="243" t="s">
        <v>513</v>
      </c>
      <c r="I817" s="243" t="s">
        <v>514</v>
      </c>
      <c r="J817" s="243" t="s">
        <v>515</v>
      </c>
      <c r="K817" s="241"/>
      <c r="R817" s="264" t="s">
        <v>747</v>
      </c>
      <c r="S817" s="262">
        <f t="shared" ref="S817:U819" si="448">S812</f>
        <v>0</v>
      </c>
      <c r="T817" s="211">
        <f t="shared" si="448"/>
        <v>0</v>
      </c>
      <c r="U817" s="211">
        <f t="shared" si="448"/>
        <v>0</v>
      </c>
      <c r="V817" s="263">
        <v>1</v>
      </c>
      <c r="W817" s="166" t="s">
        <v>748</v>
      </c>
      <c r="X817" s="239"/>
      <c r="Y817" s="243" t="s">
        <v>513</v>
      </c>
      <c r="Z817" s="243" t="s">
        <v>514</v>
      </c>
      <c r="AA817" s="243" t="s">
        <v>515</v>
      </c>
      <c r="AB817" s="241"/>
    </row>
    <row r="818" spans="1:28" x14ac:dyDescent="0.3">
      <c r="A818" s="264"/>
      <c r="B818" s="262">
        <f t="shared" si="447"/>
        <v>0</v>
      </c>
      <c r="C818" s="211">
        <f t="shared" si="447"/>
        <v>0</v>
      </c>
      <c r="D818" s="211">
        <f t="shared" si="447"/>
        <v>0</v>
      </c>
      <c r="E818" s="263">
        <v>1</v>
      </c>
      <c r="F818" s="265">
        <f>MDETERM(B816:E819)</f>
        <v>0</v>
      </c>
      <c r="G818" s="239"/>
      <c r="H818" s="266" t="s">
        <v>749</v>
      </c>
      <c r="I818" s="266" t="s">
        <v>750</v>
      </c>
      <c r="J818" s="266" t="s">
        <v>751</v>
      </c>
      <c r="K818" s="241"/>
      <c r="R818" s="264"/>
      <c r="S818" s="262">
        <f t="shared" si="448"/>
        <v>0</v>
      </c>
      <c r="T818" s="211">
        <f t="shared" si="448"/>
        <v>0</v>
      </c>
      <c r="U818" s="211">
        <f t="shared" si="448"/>
        <v>0</v>
      </c>
      <c r="V818" s="263">
        <v>1</v>
      </c>
      <c r="W818" s="265">
        <f>MDETERM(S816:V819)</f>
        <v>0</v>
      </c>
      <c r="X818" s="239"/>
      <c r="Y818" s="266" t="s">
        <v>749</v>
      </c>
      <c r="Z818" s="266" t="s">
        <v>750</v>
      </c>
      <c r="AA818" s="266" t="s">
        <v>751</v>
      </c>
      <c r="AB818" s="241"/>
    </row>
    <row r="819" spans="1:28" x14ac:dyDescent="0.3">
      <c r="A819" s="223"/>
      <c r="B819" s="262">
        <f t="shared" si="447"/>
        <v>0</v>
      </c>
      <c r="C819" s="211">
        <f t="shared" si="447"/>
        <v>0</v>
      </c>
      <c r="D819" s="211">
        <f t="shared" si="447"/>
        <v>0</v>
      </c>
      <c r="E819" s="263">
        <v>1</v>
      </c>
      <c r="G819" s="240"/>
      <c r="H819" s="214" t="e">
        <f>-F824/2</f>
        <v>#DIV/0!</v>
      </c>
      <c r="I819" s="214" t="e">
        <f>-F829/2</f>
        <v>#DIV/0!</v>
      </c>
      <c r="J819" s="214" t="e">
        <f>-F834/2</f>
        <v>#DIV/0!</v>
      </c>
      <c r="K819" s="241"/>
      <c r="R819" s="223"/>
      <c r="S819" s="262">
        <f t="shared" si="448"/>
        <v>0</v>
      </c>
      <c r="T819" s="211">
        <f t="shared" si="448"/>
        <v>0</v>
      </c>
      <c r="U819" s="211">
        <f t="shared" si="448"/>
        <v>0</v>
      </c>
      <c r="V819" s="263">
        <v>1</v>
      </c>
      <c r="X819" s="240"/>
      <c r="Y819" s="214" t="e">
        <f>-W824/2</f>
        <v>#DIV/0!</v>
      </c>
      <c r="Z819" s="214" t="e">
        <f>-W829/2</f>
        <v>#DIV/0!</v>
      </c>
      <c r="AA819" s="214" t="e">
        <f>-W834/2</f>
        <v>#DIV/0!</v>
      </c>
      <c r="AB819" s="241"/>
    </row>
    <row r="820" spans="1:28" x14ac:dyDescent="0.3">
      <c r="A820" s="223"/>
      <c r="G820" s="240"/>
      <c r="H820" s="240"/>
      <c r="I820" s="240"/>
      <c r="J820" s="240"/>
      <c r="K820" s="241"/>
      <c r="R820" s="223"/>
      <c r="X820" s="240"/>
      <c r="Y820" s="240"/>
      <c r="Z820" s="240"/>
      <c r="AA820" s="240"/>
      <c r="AB820" s="241"/>
    </row>
    <row r="821" spans="1:28" x14ac:dyDescent="0.3">
      <c r="A821" s="223"/>
      <c r="B821" s="267">
        <f>K811</f>
        <v>0</v>
      </c>
      <c r="C821" s="196">
        <f t="shared" ref="C821:E824" si="449">C816</f>
        <v>0</v>
      </c>
      <c r="D821" s="196">
        <f t="shared" si="449"/>
        <v>0</v>
      </c>
      <c r="E821" s="263">
        <f t="shared" si="449"/>
        <v>1</v>
      </c>
      <c r="F821" s="166" t="s">
        <v>748</v>
      </c>
      <c r="H821" s="268">
        <f>B811</f>
        <v>0</v>
      </c>
      <c r="I821" s="247">
        <f t="shared" ref="I821:J824" si="450">C811</f>
        <v>0</v>
      </c>
      <c r="J821" s="247">
        <f t="shared" si="450"/>
        <v>0</v>
      </c>
      <c r="K821" s="269">
        <f>K811</f>
        <v>0</v>
      </c>
      <c r="R821" s="223"/>
      <c r="S821" s="267">
        <f>AB811</f>
        <v>0</v>
      </c>
      <c r="T821" s="196">
        <f t="shared" ref="T821:V824" si="451">T816</f>
        <v>0</v>
      </c>
      <c r="U821" s="196">
        <f t="shared" si="451"/>
        <v>0</v>
      </c>
      <c r="V821" s="263">
        <f t="shared" si="451"/>
        <v>1</v>
      </c>
      <c r="W821" s="166" t="s">
        <v>748</v>
      </c>
      <c r="Y821" s="268">
        <f>S811</f>
        <v>0</v>
      </c>
      <c r="Z821" s="247">
        <f t="shared" ref="Z821:AA824" si="452">T811</f>
        <v>0</v>
      </c>
      <c r="AA821" s="247">
        <f t="shared" si="452"/>
        <v>0</v>
      </c>
      <c r="AB821" s="269">
        <f>AB811</f>
        <v>0</v>
      </c>
    </row>
    <row r="822" spans="1:28" x14ac:dyDescent="0.3">
      <c r="A822" s="270" t="s">
        <v>752</v>
      </c>
      <c r="B822" s="267">
        <f>K812</f>
        <v>0</v>
      </c>
      <c r="C822" s="196">
        <f t="shared" si="449"/>
        <v>0</v>
      </c>
      <c r="D822" s="196">
        <f t="shared" si="449"/>
        <v>0</v>
      </c>
      <c r="E822" s="263">
        <f t="shared" si="449"/>
        <v>1</v>
      </c>
      <c r="F822" s="166">
        <f>MDETERM(B821:E824)</f>
        <v>0</v>
      </c>
      <c r="G822" s="271" t="s">
        <v>753</v>
      </c>
      <c r="H822" s="268">
        <f t="shared" ref="H822:H824" si="453">B812</f>
        <v>0</v>
      </c>
      <c r="I822" s="247">
        <f t="shared" si="450"/>
        <v>0</v>
      </c>
      <c r="J822" s="247">
        <f t="shared" si="450"/>
        <v>0</v>
      </c>
      <c r="K822" s="269">
        <f t="shared" ref="K822:K824" si="454">K812</f>
        <v>0</v>
      </c>
      <c r="R822" s="270" t="s">
        <v>752</v>
      </c>
      <c r="S822" s="267">
        <f>AB812</f>
        <v>0</v>
      </c>
      <c r="T822" s="196">
        <f t="shared" si="451"/>
        <v>0</v>
      </c>
      <c r="U822" s="196">
        <f t="shared" si="451"/>
        <v>0</v>
      </c>
      <c r="V822" s="263">
        <f t="shared" si="451"/>
        <v>1</v>
      </c>
      <c r="W822" s="166">
        <f>MDETERM(S821:V824)</f>
        <v>0</v>
      </c>
      <c r="X822" s="271" t="s">
        <v>753</v>
      </c>
      <c r="Y822" s="268">
        <f t="shared" ref="Y822:Y824" si="455">S812</f>
        <v>0</v>
      </c>
      <c r="Z822" s="247">
        <f t="shared" si="452"/>
        <v>0</v>
      </c>
      <c r="AA822" s="247">
        <f t="shared" si="452"/>
        <v>0</v>
      </c>
      <c r="AB822" s="269">
        <f t="shared" ref="AB822:AB824" si="456">AB812</f>
        <v>0</v>
      </c>
    </row>
    <row r="823" spans="1:28" x14ac:dyDescent="0.3">
      <c r="A823" s="270"/>
      <c r="B823" s="267">
        <f>K813</f>
        <v>0</v>
      </c>
      <c r="C823" s="196">
        <f t="shared" si="449"/>
        <v>0</v>
      </c>
      <c r="D823" s="196">
        <f t="shared" si="449"/>
        <v>0</v>
      </c>
      <c r="E823" s="263">
        <f t="shared" si="449"/>
        <v>1</v>
      </c>
      <c r="F823" s="272" t="s">
        <v>754</v>
      </c>
      <c r="G823" s="271"/>
      <c r="H823" s="268">
        <f t="shared" si="453"/>
        <v>0</v>
      </c>
      <c r="I823" s="247">
        <f t="shared" si="450"/>
        <v>0</v>
      </c>
      <c r="J823" s="247">
        <f t="shared" si="450"/>
        <v>0</v>
      </c>
      <c r="K823" s="269">
        <f t="shared" si="454"/>
        <v>0</v>
      </c>
      <c r="R823" s="270"/>
      <c r="S823" s="267">
        <f>AB813</f>
        <v>0</v>
      </c>
      <c r="T823" s="196">
        <f t="shared" si="451"/>
        <v>0</v>
      </c>
      <c r="U823" s="196">
        <f t="shared" si="451"/>
        <v>0</v>
      </c>
      <c r="V823" s="263">
        <f t="shared" si="451"/>
        <v>1</v>
      </c>
      <c r="W823" s="272" t="s">
        <v>754</v>
      </c>
      <c r="X823" s="271"/>
      <c r="Y823" s="268">
        <f t="shared" si="455"/>
        <v>0</v>
      </c>
      <c r="Z823" s="247">
        <f t="shared" si="452"/>
        <v>0</v>
      </c>
      <c r="AA823" s="247">
        <f t="shared" si="452"/>
        <v>0</v>
      </c>
      <c r="AB823" s="269">
        <f t="shared" si="456"/>
        <v>0</v>
      </c>
    </row>
    <row r="824" spans="1:28" x14ac:dyDescent="0.3">
      <c r="A824" s="223"/>
      <c r="B824" s="267">
        <f>K814</f>
        <v>0</v>
      </c>
      <c r="C824" s="196">
        <f t="shared" si="449"/>
        <v>0</v>
      </c>
      <c r="D824" s="196">
        <f t="shared" si="449"/>
        <v>0</v>
      </c>
      <c r="E824" s="263">
        <f t="shared" si="449"/>
        <v>1</v>
      </c>
      <c r="F824" s="166" t="e">
        <f>F822/F818</f>
        <v>#DIV/0!</v>
      </c>
      <c r="H824" s="268">
        <f t="shared" si="453"/>
        <v>0</v>
      </c>
      <c r="I824" s="247">
        <f t="shared" si="450"/>
        <v>0</v>
      </c>
      <c r="J824" s="247">
        <f t="shared" si="450"/>
        <v>0</v>
      </c>
      <c r="K824" s="269">
        <f t="shared" si="454"/>
        <v>0</v>
      </c>
      <c r="R824" s="223"/>
      <c r="S824" s="267">
        <f>AB814</f>
        <v>0</v>
      </c>
      <c r="T824" s="196">
        <f t="shared" si="451"/>
        <v>0</v>
      </c>
      <c r="U824" s="196">
        <f t="shared" si="451"/>
        <v>0</v>
      </c>
      <c r="V824" s="263">
        <f t="shared" si="451"/>
        <v>1</v>
      </c>
      <c r="W824" s="166" t="e">
        <f>W822/W818</f>
        <v>#DIV/0!</v>
      </c>
      <c r="Y824" s="268">
        <f t="shared" si="455"/>
        <v>0</v>
      </c>
      <c r="Z824" s="247">
        <f t="shared" si="452"/>
        <v>0</v>
      </c>
      <c r="AA824" s="247">
        <f t="shared" si="452"/>
        <v>0</v>
      </c>
      <c r="AB824" s="269">
        <f t="shared" si="456"/>
        <v>0</v>
      </c>
    </row>
    <row r="825" spans="1:28" x14ac:dyDescent="0.3">
      <c r="A825" s="223"/>
      <c r="G825" s="239"/>
      <c r="H825" s="240"/>
      <c r="I825" s="240"/>
      <c r="J825" s="240"/>
      <c r="K825" s="241"/>
      <c r="R825" s="223"/>
      <c r="X825" s="239"/>
      <c r="Y825" s="240"/>
      <c r="Z825" s="240"/>
      <c r="AA825" s="240"/>
      <c r="AB825" s="241"/>
    </row>
    <row r="826" spans="1:28" x14ac:dyDescent="0.3">
      <c r="A826" s="223"/>
      <c r="B826" s="267">
        <f>B816</f>
        <v>0</v>
      </c>
      <c r="C826" s="273">
        <f>K811</f>
        <v>0</v>
      </c>
      <c r="D826" s="196">
        <f t="shared" ref="D826:E829" si="457">D816</f>
        <v>0</v>
      </c>
      <c r="E826" s="263">
        <f t="shared" si="457"/>
        <v>1</v>
      </c>
      <c r="F826" s="166" t="s">
        <v>748</v>
      </c>
      <c r="H826" s="195" t="s">
        <v>748</v>
      </c>
      <c r="I826" s="243">
        <f>MDETERM(H821:K824)</f>
        <v>0</v>
      </c>
      <c r="J826" s="243"/>
      <c r="K826" s="241"/>
      <c r="R826" s="223"/>
      <c r="S826" s="267">
        <f>S816</f>
        <v>0</v>
      </c>
      <c r="T826" s="273">
        <f>AB811</f>
        <v>0</v>
      </c>
      <c r="U826" s="196">
        <f t="shared" ref="U826:V829" si="458">U816</f>
        <v>0</v>
      </c>
      <c r="V826" s="263">
        <f t="shared" si="458"/>
        <v>1</v>
      </c>
      <c r="W826" s="166" t="s">
        <v>748</v>
      </c>
      <c r="Y826" s="195" t="s">
        <v>748</v>
      </c>
      <c r="Z826" s="243">
        <f>MDETERM(Y821:AB824)</f>
        <v>0</v>
      </c>
      <c r="AA826" s="243"/>
      <c r="AB826" s="241"/>
    </row>
    <row r="827" spans="1:28" x14ac:dyDescent="0.3">
      <c r="A827" s="264" t="s">
        <v>755</v>
      </c>
      <c r="B827" s="267">
        <f>B817</f>
        <v>0</v>
      </c>
      <c r="C827" s="273">
        <f>K812</f>
        <v>0</v>
      </c>
      <c r="D827" s="196">
        <f t="shared" si="457"/>
        <v>0</v>
      </c>
      <c r="E827" s="263">
        <f t="shared" si="457"/>
        <v>1</v>
      </c>
      <c r="F827" s="166">
        <f>MDETERM(B826:E829)</f>
        <v>0</v>
      </c>
      <c r="H827" s="272" t="s">
        <v>754</v>
      </c>
      <c r="I827" s="247" t="e">
        <f>I826/F818</f>
        <v>#DIV/0!</v>
      </c>
      <c r="J827" s="240"/>
      <c r="K827" s="241"/>
      <c r="R827" s="264" t="s">
        <v>755</v>
      </c>
      <c r="S827" s="267">
        <f>S817</f>
        <v>0</v>
      </c>
      <c r="T827" s="273">
        <f>AB812</f>
        <v>0</v>
      </c>
      <c r="U827" s="196">
        <f t="shared" si="458"/>
        <v>0</v>
      </c>
      <c r="V827" s="263">
        <f t="shared" si="458"/>
        <v>1</v>
      </c>
      <c r="W827" s="166">
        <f>MDETERM(S826:V829)</f>
        <v>0</v>
      </c>
      <c r="Y827" s="272" t="s">
        <v>754</v>
      </c>
      <c r="Z827" s="247" t="e">
        <f>Z826/W818</f>
        <v>#DIV/0!</v>
      </c>
      <c r="AA827" s="240"/>
      <c r="AB827" s="241"/>
    </row>
    <row r="828" spans="1:28" x14ac:dyDescent="0.3">
      <c r="A828" s="264"/>
      <c r="B828" s="267">
        <f>B818</f>
        <v>0</v>
      </c>
      <c r="C828" s="273">
        <f>K813</f>
        <v>0</v>
      </c>
      <c r="D828" s="196">
        <f t="shared" si="457"/>
        <v>0</v>
      </c>
      <c r="E828" s="263">
        <f t="shared" si="457"/>
        <v>1</v>
      </c>
      <c r="F828" s="272" t="s">
        <v>754</v>
      </c>
      <c r="H828" s="240"/>
      <c r="I828" s="240"/>
      <c r="J828" s="240"/>
      <c r="K828" s="241"/>
      <c r="R828" s="264"/>
      <c r="S828" s="267">
        <f>S818</f>
        <v>0</v>
      </c>
      <c r="T828" s="273">
        <f>AB813</f>
        <v>0</v>
      </c>
      <c r="U828" s="196">
        <f t="shared" si="458"/>
        <v>0</v>
      </c>
      <c r="V828" s="263">
        <f t="shared" si="458"/>
        <v>1</v>
      </c>
      <c r="W828" s="272" t="s">
        <v>754</v>
      </c>
      <c r="Y828" s="240"/>
      <c r="Z828" s="240"/>
      <c r="AA828" s="240"/>
      <c r="AB828" s="241"/>
    </row>
    <row r="829" spans="1:28" x14ac:dyDescent="0.3">
      <c r="A829" s="223"/>
      <c r="B829" s="267">
        <f>B819</f>
        <v>0</v>
      </c>
      <c r="C829" s="273">
        <f>K814</f>
        <v>0</v>
      </c>
      <c r="D829" s="196">
        <f t="shared" si="457"/>
        <v>0</v>
      </c>
      <c r="E829" s="263">
        <f t="shared" si="457"/>
        <v>1</v>
      </c>
      <c r="F829" s="166" t="e">
        <f>F827/F818</f>
        <v>#DIV/0!</v>
      </c>
      <c r="H829" s="240" t="s">
        <v>649</v>
      </c>
      <c r="I829" s="274" t="e">
        <f>(SQRT(F824*F824+F829*F829+F834*F834-4*I827))/2</f>
        <v>#DIV/0!</v>
      </c>
      <c r="J829" s="240"/>
      <c r="K829" s="241"/>
      <c r="R829" s="223"/>
      <c r="S829" s="267">
        <f>S819</f>
        <v>0</v>
      </c>
      <c r="T829" s="273">
        <f>AB814</f>
        <v>0</v>
      </c>
      <c r="U829" s="196">
        <f t="shared" si="458"/>
        <v>0</v>
      </c>
      <c r="V829" s="263">
        <f t="shared" si="458"/>
        <v>1</v>
      </c>
      <c r="W829" s="166" t="e">
        <f>W827/W818</f>
        <v>#DIV/0!</v>
      </c>
      <c r="Y829" s="240" t="s">
        <v>649</v>
      </c>
      <c r="Z829" s="274" t="e">
        <f>(SQRT(W824*W824+W829*W829+W834*W834-4*Z827))/2</f>
        <v>#DIV/0!</v>
      </c>
      <c r="AA829" s="240"/>
      <c r="AB829" s="241"/>
    </row>
    <row r="830" spans="1:28" x14ac:dyDescent="0.3">
      <c r="A830" s="223"/>
      <c r="H830" s="240" t="s">
        <v>611</v>
      </c>
      <c r="I830" s="274" t="e">
        <f>SQRT(F824*F824+F829*F829+F834*F834-4*I827)</f>
        <v>#DIV/0!</v>
      </c>
      <c r="J830" s="240"/>
      <c r="K830" s="241"/>
      <c r="R830" s="223"/>
      <c r="Y830" s="240" t="s">
        <v>611</v>
      </c>
      <c r="Z830" s="274" t="e">
        <f>SQRT(W824*W824+W829*W829+W834*W834-4*Z827)</f>
        <v>#DIV/0!</v>
      </c>
      <c r="AA830" s="240"/>
      <c r="AB830" s="241"/>
    </row>
    <row r="831" spans="1:28" x14ac:dyDescent="0.3">
      <c r="A831" s="223"/>
      <c r="B831" s="267">
        <f t="shared" ref="B831:C834" si="459">B816</f>
        <v>0</v>
      </c>
      <c r="C831" s="273">
        <f t="shared" si="459"/>
        <v>0</v>
      </c>
      <c r="D831" s="273">
        <f>K811</f>
        <v>0</v>
      </c>
      <c r="E831" s="263">
        <f>E816</f>
        <v>1</v>
      </c>
      <c r="F831" s="166" t="s">
        <v>748</v>
      </c>
      <c r="H831" s="240"/>
      <c r="I831" s="240"/>
      <c r="J831" s="240"/>
      <c r="K831" s="241"/>
      <c r="R831" s="223"/>
      <c r="S831" s="267">
        <f t="shared" ref="S831:T834" si="460">S816</f>
        <v>0</v>
      </c>
      <c r="T831" s="273">
        <f t="shared" si="460"/>
        <v>0</v>
      </c>
      <c r="U831" s="273">
        <f>AB811</f>
        <v>0</v>
      </c>
      <c r="V831" s="263">
        <f>V816</f>
        <v>1</v>
      </c>
      <c r="W831" s="166" t="s">
        <v>748</v>
      </c>
      <c r="Y831" s="240"/>
      <c r="Z831" s="240"/>
      <c r="AA831" s="240"/>
      <c r="AB831" s="241"/>
    </row>
    <row r="832" spans="1:28" x14ac:dyDescent="0.3">
      <c r="A832" s="270" t="s">
        <v>756</v>
      </c>
      <c r="B832" s="267">
        <f t="shared" si="459"/>
        <v>0</v>
      </c>
      <c r="C832" s="273">
        <f t="shared" si="459"/>
        <v>0</v>
      </c>
      <c r="D832" s="273">
        <f>K812</f>
        <v>0</v>
      </c>
      <c r="E832" s="263">
        <f>E817</f>
        <v>1</v>
      </c>
      <c r="F832" s="166">
        <f>MDETERM(B831:E834)</f>
        <v>0</v>
      </c>
      <c r="H832" s="240"/>
      <c r="I832" s="240"/>
      <c r="J832" s="240"/>
      <c r="K832" s="241"/>
      <c r="R832" s="270" t="s">
        <v>756</v>
      </c>
      <c r="S832" s="267">
        <f t="shared" si="460"/>
        <v>0</v>
      </c>
      <c r="T832" s="273">
        <f t="shared" si="460"/>
        <v>0</v>
      </c>
      <c r="U832" s="273">
        <f>AB812</f>
        <v>0</v>
      </c>
      <c r="V832" s="263">
        <f>V817</f>
        <v>1</v>
      </c>
      <c r="W832" s="166">
        <f>MDETERM(S831:V834)</f>
        <v>0</v>
      </c>
      <c r="Y832" s="240"/>
      <c r="Z832" s="240"/>
      <c r="AA832" s="240"/>
      <c r="AB832" s="241"/>
    </row>
    <row r="833" spans="1:40" x14ac:dyDescent="0.3">
      <c r="A833" s="270"/>
      <c r="B833" s="267">
        <f t="shared" si="459"/>
        <v>0</v>
      </c>
      <c r="C833" s="273">
        <f t="shared" si="459"/>
        <v>0</v>
      </c>
      <c r="D833" s="273">
        <f>K813</f>
        <v>0</v>
      </c>
      <c r="E833" s="263">
        <f>E818</f>
        <v>1</v>
      </c>
      <c r="F833" s="272" t="s">
        <v>754</v>
      </c>
      <c r="K833" s="222"/>
      <c r="R833" s="270"/>
      <c r="S833" s="267">
        <f t="shared" si="460"/>
        <v>0</v>
      </c>
      <c r="T833" s="273">
        <f t="shared" si="460"/>
        <v>0</v>
      </c>
      <c r="U833" s="273">
        <f>AB813</f>
        <v>0</v>
      </c>
      <c r="V833" s="263">
        <f>V818</f>
        <v>1</v>
      </c>
      <c r="W833" s="272" t="s">
        <v>754</v>
      </c>
      <c r="AB833" s="222"/>
    </row>
    <row r="834" spans="1:40" x14ac:dyDescent="0.3">
      <c r="A834" s="223"/>
      <c r="B834" s="267">
        <f t="shared" si="459"/>
        <v>0</v>
      </c>
      <c r="C834" s="273">
        <f t="shared" si="459"/>
        <v>0</v>
      </c>
      <c r="D834" s="273">
        <f>K814</f>
        <v>0</v>
      </c>
      <c r="E834" s="263">
        <f>E819</f>
        <v>1</v>
      </c>
      <c r="F834" s="166" t="e">
        <f>F832/F818</f>
        <v>#DIV/0!</v>
      </c>
      <c r="I834" s="196" t="s">
        <v>757</v>
      </c>
      <c r="K834" s="222"/>
      <c r="R834" s="223"/>
      <c r="S834" s="267">
        <f t="shared" si="460"/>
        <v>0</v>
      </c>
      <c r="T834" s="273">
        <f t="shared" si="460"/>
        <v>0</v>
      </c>
      <c r="U834" s="273">
        <f>AB814</f>
        <v>0</v>
      </c>
      <c r="V834" s="263">
        <f>V819</f>
        <v>1</v>
      </c>
      <c r="W834" s="166" t="e">
        <f>W832/W818</f>
        <v>#DIV/0!</v>
      </c>
      <c r="Z834" s="196" t="s">
        <v>757</v>
      </c>
      <c r="AB834" s="222"/>
    </row>
    <row r="835" spans="1:40" x14ac:dyDescent="0.3">
      <c r="A835" s="223"/>
      <c r="H835" s="196" t="s">
        <v>513</v>
      </c>
      <c r="I835" s="196" t="s">
        <v>514</v>
      </c>
      <c r="J835" s="196" t="s">
        <v>515</v>
      </c>
      <c r="K835" s="222"/>
      <c r="R835" s="223"/>
      <c r="Y835" s="196" t="s">
        <v>513</v>
      </c>
      <c r="Z835" s="196" t="s">
        <v>514</v>
      </c>
      <c r="AA835" s="196" t="s">
        <v>515</v>
      </c>
      <c r="AB835" s="222"/>
    </row>
    <row r="836" spans="1:40" x14ac:dyDescent="0.3">
      <c r="A836" s="223" t="s">
        <v>637</v>
      </c>
      <c r="B836" s="166" t="e">
        <f>IF(K837&gt;0.000000001,TRUE,FALSE)</f>
        <v>#DIV/0!</v>
      </c>
      <c r="G836" s="240"/>
      <c r="H836" s="275" t="e">
        <f>H819</f>
        <v>#DIV/0!</v>
      </c>
      <c r="I836" s="275" t="e">
        <f>I819</f>
        <v>#DIV/0!</v>
      </c>
      <c r="J836" s="275" t="e">
        <f>J819</f>
        <v>#DIV/0!</v>
      </c>
      <c r="K836" s="241"/>
      <c r="R836" s="223" t="s">
        <v>637</v>
      </c>
      <c r="S836" s="166" t="e">
        <f>IF(AB837&gt;0.000000001,TRUE,FALSE)</f>
        <v>#DIV/0!</v>
      </c>
      <c r="X836" s="240"/>
      <c r="Y836" s="275" t="e">
        <f>Y819</f>
        <v>#DIV/0!</v>
      </c>
      <c r="Z836" s="275" t="e">
        <f>Z819</f>
        <v>#DIV/0!</v>
      </c>
      <c r="AA836" s="275" t="e">
        <f>AA819</f>
        <v>#DIV/0!</v>
      </c>
      <c r="AB836" s="241"/>
    </row>
    <row r="837" spans="1:40" ht="16.2" x14ac:dyDescent="0.3">
      <c r="A837" s="223"/>
      <c r="B837" s="166" t="s">
        <v>650</v>
      </c>
      <c r="C837" s="166" t="s">
        <v>651</v>
      </c>
      <c r="D837" s="166" t="s">
        <v>652</v>
      </c>
      <c r="E837" s="166" t="s">
        <v>653</v>
      </c>
      <c r="F837" s="166" t="s">
        <v>654</v>
      </c>
      <c r="G837" s="166" t="s">
        <v>655</v>
      </c>
      <c r="H837" s="166" t="s">
        <v>656</v>
      </c>
      <c r="I837" s="166" t="s">
        <v>657</v>
      </c>
      <c r="J837" s="166" t="s">
        <v>669</v>
      </c>
      <c r="K837" s="231" t="e">
        <f>MAX(K838:K842)</f>
        <v>#DIV/0!</v>
      </c>
      <c r="R837" s="223"/>
      <c r="S837" s="166" t="s">
        <v>650</v>
      </c>
      <c r="T837" s="166" t="s">
        <v>651</v>
      </c>
      <c r="U837" s="166" t="s">
        <v>652</v>
      </c>
      <c r="V837" s="166" t="s">
        <v>653</v>
      </c>
      <c r="W837" s="166" t="s">
        <v>654</v>
      </c>
      <c r="X837" s="166" t="s">
        <v>655</v>
      </c>
      <c r="Y837" s="166" t="s">
        <v>656</v>
      </c>
      <c r="Z837" s="166" t="s">
        <v>657</v>
      </c>
      <c r="AA837" s="166" t="s">
        <v>669</v>
      </c>
      <c r="AB837" s="231" t="e">
        <f>MAX(AB838:AB842)</f>
        <v>#DIV/0!</v>
      </c>
    </row>
    <row r="838" spans="1:40" x14ac:dyDescent="0.3">
      <c r="A838" s="223">
        <v>1</v>
      </c>
      <c r="B838" s="192" t="e">
        <f>C53-H836</f>
        <v>#DIV/0!</v>
      </c>
      <c r="C838" s="192" t="e">
        <f>D53-I836</f>
        <v>#DIV/0!</v>
      </c>
      <c r="D838" s="192" t="e">
        <f>E53-J836</f>
        <v>#DIV/0!</v>
      </c>
      <c r="E838" s="192" t="e">
        <f>POWER(B838,2)</f>
        <v>#DIV/0!</v>
      </c>
      <c r="F838" s="192" t="e">
        <f>POWER(C838,2)</f>
        <v>#DIV/0!</v>
      </c>
      <c r="G838" s="192" t="e">
        <f>POWER(D838,2)</f>
        <v>#DIV/0!</v>
      </c>
      <c r="H838" s="192" t="e">
        <f>E838+F838+G838</f>
        <v>#DIV/0!</v>
      </c>
      <c r="I838" s="192" t="e">
        <f>SQRT(H838)</f>
        <v>#DIV/0!</v>
      </c>
      <c r="J838" s="214" t="e">
        <f>I829</f>
        <v>#DIV/0!</v>
      </c>
      <c r="K838" s="231" t="e">
        <f>I838-J838</f>
        <v>#DIV/0!</v>
      </c>
      <c r="R838" s="223">
        <v>1</v>
      </c>
      <c r="S838" s="192" t="e">
        <f>T53-Y836</f>
        <v>#DIV/0!</v>
      </c>
      <c r="T838" s="192" t="e">
        <f>U53-Z836</f>
        <v>#DIV/0!</v>
      </c>
      <c r="U838" s="192" t="e">
        <f>V53-AA836</f>
        <v>#DIV/0!</v>
      </c>
      <c r="V838" s="192" t="e">
        <f>POWER(S838,2)</f>
        <v>#DIV/0!</v>
      </c>
      <c r="W838" s="192" t="e">
        <f>POWER(T838,2)</f>
        <v>#DIV/0!</v>
      </c>
      <c r="X838" s="192" t="e">
        <f>POWER(U838,2)</f>
        <v>#DIV/0!</v>
      </c>
      <c r="Y838" s="192" t="e">
        <f>V838+W838+X838</f>
        <v>#DIV/0!</v>
      </c>
      <c r="Z838" s="192" t="e">
        <f>SQRT(Y838)</f>
        <v>#DIV/0!</v>
      </c>
      <c r="AA838" s="214" t="e">
        <f>Z829</f>
        <v>#DIV/0!</v>
      </c>
      <c r="AB838" s="231" t="e">
        <f>Z838-AA838</f>
        <v>#DIV/0!</v>
      </c>
    </row>
    <row r="839" spans="1:40" x14ac:dyDescent="0.3">
      <c r="A839" s="223">
        <v>2</v>
      </c>
      <c r="B839" s="192" t="e">
        <f>C54-H836</f>
        <v>#DIV/0!</v>
      </c>
      <c r="C839" s="192" t="e">
        <f>D54-I836</f>
        <v>#DIV/0!</v>
      </c>
      <c r="D839" s="192" t="e">
        <f>E54-J836</f>
        <v>#DIV/0!</v>
      </c>
      <c r="E839" s="192" t="e">
        <f t="shared" ref="E839:G842" si="461">POWER(B839,2)</f>
        <v>#DIV/0!</v>
      </c>
      <c r="F839" s="192" t="e">
        <f t="shared" si="461"/>
        <v>#DIV/0!</v>
      </c>
      <c r="G839" s="192" t="e">
        <f t="shared" si="461"/>
        <v>#DIV/0!</v>
      </c>
      <c r="H839" s="192" t="e">
        <f t="shared" ref="H839:H842" si="462">E839+F839+G839</f>
        <v>#DIV/0!</v>
      </c>
      <c r="I839" s="192" t="e">
        <f t="shared" ref="I839:I842" si="463">SQRT(H839)</f>
        <v>#DIV/0!</v>
      </c>
      <c r="J839" s="214" t="e">
        <f>J838</f>
        <v>#DIV/0!</v>
      </c>
      <c r="K839" s="231" t="e">
        <f t="shared" ref="K839:K842" si="464">I839-J839</f>
        <v>#DIV/0!</v>
      </c>
      <c r="R839" s="223">
        <v>2</v>
      </c>
      <c r="S839" s="192" t="e">
        <f>T54-Y836</f>
        <v>#DIV/0!</v>
      </c>
      <c r="T839" s="192" t="e">
        <f>U54-Z836</f>
        <v>#DIV/0!</v>
      </c>
      <c r="U839" s="192" t="e">
        <f>V54-AA836</f>
        <v>#DIV/0!</v>
      </c>
      <c r="V839" s="192" t="e">
        <f t="shared" ref="V839:X842" si="465">POWER(S839,2)</f>
        <v>#DIV/0!</v>
      </c>
      <c r="W839" s="192" t="e">
        <f t="shared" si="465"/>
        <v>#DIV/0!</v>
      </c>
      <c r="X839" s="192" t="e">
        <f t="shared" si="465"/>
        <v>#DIV/0!</v>
      </c>
      <c r="Y839" s="192" t="e">
        <f t="shared" ref="Y839:Y842" si="466">V839+W839+X839</f>
        <v>#DIV/0!</v>
      </c>
      <c r="Z839" s="192" t="e">
        <f t="shared" ref="Z839:Z842" si="467">SQRT(Y839)</f>
        <v>#DIV/0!</v>
      </c>
      <c r="AA839" s="214" t="e">
        <f>AA838</f>
        <v>#DIV/0!</v>
      </c>
      <c r="AB839" s="231" t="e">
        <f t="shared" ref="AB839:AB842" si="468">Z839-AA839</f>
        <v>#DIV/0!</v>
      </c>
    </row>
    <row r="840" spans="1:40" x14ac:dyDescent="0.3">
      <c r="A840" s="223">
        <v>3</v>
      </c>
      <c r="B840" s="192" t="e">
        <f>C55-H836</f>
        <v>#DIV/0!</v>
      </c>
      <c r="C840" s="192" t="e">
        <f>D55-I836</f>
        <v>#DIV/0!</v>
      </c>
      <c r="D840" s="192" t="e">
        <f>E55-J836</f>
        <v>#DIV/0!</v>
      </c>
      <c r="E840" s="192" t="e">
        <f t="shared" si="461"/>
        <v>#DIV/0!</v>
      </c>
      <c r="F840" s="192" t="e">
        <f t="shared" si="461"/>
        <v>#DIV/0!</v>
      </c>
      <c r="G840" s="192" t="e">
        <f t="shared" si="461"/>
        <v>#DIV/0!</v>
      </c>
      <c r="H840" s="192" t="e">
        <f t="shared" si="462"/>
        <v>#DIV/0!</v>
      </c>
      <c r="I840" s="192" t="e">
        <f t="shared" si="463"/>
        <v>#DIV/0!</v>
      </c>
      <c r="J840" s="214" t="e">
        <f t="shared" ref="J840:J842" si="469">J839</f>
        <v>#DIV/0!</v>
      </c>
      <c r="K840" s="231" t="e">
        <f t="shared" si="464"/>
        <v>#DIV/0!</v>
      </c>
      <c r="R840" s="223">
        <v>3</v>
      </c>
      <c r="S840" s="192" t="e">
        <f>T55-Y836</f>
        <v>#DIV/0!</v>
      </c>
      <c r="T840" s="192" t="e">
        <f>U55-Z836</f>
        <v>#DIV/0!</v>
      </c>
      <c r="U840" s="192" t="e">
        <f>V55-AA836</f>
        <v>#DIV/0!</v>
      </c>
      <c r="V840" s="192" t="e">
        <f t="shared" si="465"/>
        <v>#DIV/0!</v>
      </c>
      <c r="W840" s="192" t="e">
        <f t="shared" si="465"/>
        <v>#DIV/0!</v>
      </c>
      <c r="X840" s="192" t="e">
        <f t="shared" si="465"/>
        <v>#DIV/0!</v>
      </c>
      <c r="Y840" s="192" t="e">
        <f t="shared" si="466"/>
        <v>#DIV/0!</v>
      </c>
      <c r="Z840" s="192" t="e">
        <f t="shared" si="467"/>
        <v>#DIV/0!</v>
      </c>
      <c r="AA840" s="214" t="e">
        <f t="shared" ref="AA840:AA842" si="470">AA839</f>
        <v>#DIV/0!</v>
      </c>
      <c r="AB840" s="231" t="e">
        <f t="shared" si="468"/>
        <v>#DIV/0!</v>
      </c>
    </row>
    <row r="841" spans="1:40" x14ac:dyDescent="0.3">
      <c r="A841" s="223">
        <v>4</v>
      </c>
      <c r="B841" s="192" t="e">
        <f>C56-H836</f>
        <v>#DIV/0!</v>
      </c>
      <c r="C841" s="192" t="e">
        <f>D56-I836</f>
        <v>#DIV/0!</v>
      </c>
      <c r="D841" s="192" t="e">
        <f>E56-J836</f>
        <v>#DIV/0!</v>
      </c>
      <c r="E841" s="192" t="e">
        <f t="shared" si="461"/>
        <v>#DIV/0!</v>
      </c>
      <c r="F841" s="192" t="e">
        <f t="shared" si="461"/>
        <v>#DIV/0!</v>
      </c>
      <c r="G841" s="192" t="e">
        <f t="shared" si="461"/>
        <v>#DIV/0!</v>
      </c>
      <c r="H841" s="192" t="e">
        <f t="shared" si="462"/>
        <v>#DIV/0!</v>
      </c>
      <c r="I841" s="192" t="e">
        <f t="shared" si="463"/>
        <v>#DIV/0!</v>
      </c>
      <c r="J841" s="214" t="e">
        <f t="shared" si="469"/>
        <v>#DIV/0!</v>
      </c>
      <c r="K841" s="231" t="e">
        <f t="shared" si="464"/>
        <v>#DIV/0!</v>
      </c>
      <c r="R841" s="223">
        <v>4</v>
      </c>
      <c r="S841" s="192" t="e">
        <f>T56-Y836</f>
        <v>#DIV/0!</v>
      </c>
      <c r="T841" s="192" t="e">
        <f>U56-Z836</f>
        <v>#DIV/0!</v>
      </c>
      <c r="U841" s="192" t="e">
        <f>V56-AA836</f>
        <v>#DIV/0!</v>
      </c>
      <c r="V841" s="192" t="e">
        <f t="shared" si="465"/>
        <v>#DIV/0!</v>
      </c>
      <c r="W841" s="192" t="e">
        <f t="shared" si="465"/>
        <v>#DIV/0!</v>
      </c>
      <c r="X841" s="192" t="e">
        <f t="shared" si="465"/>
        <v>#DIV/0!</v>
      </c>
      <c r="Y841" s="192" t="e">
        <f t="shared" si="466"/>
        <v>#DIV/0!</v>
      </c>
      <c r="Z841" s="192" t="e">
        <f t="shared" si="467"/>
        <v>#DIV/0!</v>
      </c>
      <c r="AA841" s="214" t="e">
        <f t="shared" si="470"/>
        <v>#DIV/0!</v>
      </c>
      <c r="AB841" s="231" t="e">
        <f t="shared" si="468"/>
        <v>#DIV/0!</v>
      </c>
    </row>
    <row r="842" spans="1:40" x14ac:dyDescent="0.3">
      <c r="A842" s="227">
        <v>5</v>
      </c>
      <c r="B842" s="216" t="e">
        <f>C57-H836</f>
        <v>#DIV/0!</v>
      </c>
      <c r="C842" s="216" t="e">
        <f>D57-I836</f>
        <v>#DIV/0!</v>
      </c>
      <c r="D842" s="216" t="e">
        <f>E57-J836</f>
        <v>#DIV/0!</v>
      </c>
      <c r="E842" s="216" t="e">
        <f t="shared" si="461"/>
        <v>#DIV/0!</v>
      </c>
      <c r="F842" s="216" t="e">
        <f t="shared" si="461"/>
        <v>#DIV/0!</v>
      </c>
      <c r="G842" s="216" t="e">
        <f t="shared" si="461"/>
        <v>#DIV/0!</v>
      </c>
      <c r="H842" s="216" t="e">
        <f t="shared" si="462"/>
        <v>#DIV/0!</v>
      </c>
      <c r="I842" s="216" t="e">
        <f t="shared" si="463"/>
        <v>#DIV/0!</v>
      </c>
      <c r="J842" s="276" t="e">
        <f t="shared" si="469"/>
        <v>#DIV/0!</v>
      </c>
      <c r="K842" s="253" t="e">
        <f t="shared" si="464"/>
        <v>#DIV/0!</v>
      </c>
      <c r="R842" s="227">
        <v>5</v>
      </c>
      <c r="S842" s="216" t="e">
        <f>T57-Y836</f>
        <v>#DIV/0!</v>
      </c>
      <c r="T842" s="216" t="e">
        <f>U57-Z836</f>
        <v>#DIV/0!</v>
      </c>
      <c r="U842" s="216" t="e">
        <f>V57-AA836</f>
        <v>#DIV/0!</v>
      </c>
      <c r="V842" s="216" t="e">
        <f t="shared" si="465"/>
        <v>#DIV/0!</v>
      </c>
      <c r="W842" s="216" t="e">
        <f t="shared" si="465"/>
        <v>#DIV/0!</v>
      </c>
      <c r="X842" s="216" t="e">
        <f t="shared" si="465"/>
        <v>#DIV/0!</v>
      </c>
      <c r="Y842" s="216" t="e">
        <f t="shared" si="466"/>
        <v>#DIV/0!</v>
      </c>
      <c r="Z842" s="216" t="e">
        <f t="shared" si="467"/>
        <v>#DIV/0!</v>
      </c>
      <c r="AA842" s="276" t="e">
        <f t="shared" si="470"/>
        <v>#DIV/0!</v>
      </c>
      <c r="AB842" s="253" t="e">
        <f t="shared" si="468"/>
        <v>#DIV/0!</v>
      </c>
    </row>
    <row r="844" spans="1:40" x14ac:dyDescent="0.3">
      <c r="A844" s="233" t="s">
        <v>706</v>
      </c>
      <c r="B844" s="260" t="s">
        <v>513</v>
      </c>
      <c r="C844" s="260" t="s">
        <v>514</v>
      </c>
      <c r="D844" s="260" t="s">
        <v>515</v>
      </c>
      <c r="E844" s="186"/>
      <c r="F844" s="186"/>
      <c r="G844" s="186" t="s">
        <v>738</v>
      </c>
      <c r="H844" s="186" t="s">
        <v>739</v>
      </c>
      <c r="I844" s="186" t="s">
        <v>740</v>
      </c>
      <c r="J844" s="186" t="s">
        <v>741</v>
      </c>
      <c r="K844" s="220" t="s">
        <v>742</v>
      </c>
      <c r="R844" s="233" t="s">
        <v>706</v>
      </c>
      <c r="S844" s="260" t="s">
        <v>513</v>
      </c>
      <c r="T844" s="260" t="s">
        <v>514</v>
      </c>
      <c r="U844" s="260" t="s">
        <v>515</v>
      </c>
      <c r="V844" s="186"/>
      <c r="W844" s="186"/>
      <c r="X844" s="186" t="s">
        <v>738</v>
      </c>
      <c r="Y844" s="186" t="s">
        <v>739</v>
      </c>
      <c r="Z844" s="186" t="s">
        <v>740</v>
      </c>
      <c r="AA844" s="186" t="s">
        <v>741</v>
      </c>
      <c r="AB844" s="220" t="s">
        <v>742</v>
      </c>
    </row>
    <row r="845" spans="1:40" x14ac:dyDescent="0.3">
      <c r="A845" s="244" t="s">
        <v>678</v>
      </c>
      <c r="B845" s="245">
        <f>C53</f>
        <v>0</v>
      </c>
      <c r="C845" s="245">
        <f>D53</f>
        <v>0</v>
      </c>
      <c r="D845" s="245">
        <f>E53</f>
        <v>0</v>
      </c>
      <c r="F845" s="196" t="s">
        <v>743</v>
      </c>
      <c r="G845" s="214">
        <f t="shared" ref="G845:I848" si="471">B845^2</f>
        <v>0</v>
      </c>
      <c r="H845" s="214">
        <f t="shared" si="471"/>
        <v>0</v>
      </c>
      <c r="I845" s="214">
        <f t="shared" si="471"/>
        <v>0</v>
      </c>
      <c r="J845" s="214">
        <f>G845+H845+I845</f>
        <v>0</v>
      </c>
      <c r="K845" s="261">
        <f>-J845</f>
        <v>0</v>
      </c>
      <c r="R845" s="244" t="s">
        <v>678</v>
      </c>
      <c r="S845" s="245">
        <f>T53</f>
        <v>0</v>
      </c>
      <c r="T845" s="245">
        <f>U53</f>
        <v>0</v>
      </c>
      <c r="U845" s="245">
        <f>V53</f>
        <v>0</v>
      </c>
      <c r="W845" s="196" t="s">
        <v>743</v>
      </c>
      <c r="X845" s="214">
        <f t="shared" ref="X845:Z848" si="472">S845^2</f>
        <v>0</v>
      </c>
      <c r="Y845" s="214">
        <f t="shared" si="472"/>
        <v>0</v>
      </c>
      <c r="Z845" s="214">
        <f t="shared" si="472"/>
        <v>0</v>
      </c>
      <c r="AA845" s="214">
        <f>X845+Y845+Z845</f>
        <v>0</v>
      </c>
      <c r="AB845" s="261">
        <f>-AA845</f>
        <v>0</v>
      </c>
    </row>
    <row r="846" spans="1:40" x14ac:dyDescent="0.3">
      <c r="A846" s="244" t="s">
        <v>682</v>
      </c>
      <c r="B846" s="245">
        <f t="shared" ref="B846:D848" si="473">C55</f>
        <v>0</v>
      </c>
      <c r="C846" s="245">
        <f t="shared" si="473"/>
        <v>0</v>
      </c>
      <c r="D846" s="245">
        <f t="shared" si="473"/>
        <v>0</v>
      </c>
      <c r="F846" s="196" t="s">
        <v>744</v>
      </c>
      <c r="G846" s="214">
        <f t="shared" si="471"/>
        <v>0</v>
      </c>
      <c r="H846" s="214">
        <f t="shared" si="471"/>
        <v>0</v>
      </c>
      <c r="I846" s="214">
        <f t="shared" si="471"/>
        <v>0</v>
      </c>
      <c r="J846" s="214">
        <f t="shared" ref="J846:J848" si="474">G846+H846+I846</f>
        <v>0</v>
      </c>
      <c r="K846" s="261">
        <f t="shared" ref="K846:K848" si="475">-J846</f>
        <v>0</v>
      </c>
      <c r="R846" s="244" t="s">
        <v>682</v>
      </c>
      <c r="S846" s="245">
        <f t="shared" ref="S846:U848" si="476">T55</f>
        <v>0</v>
      </c>
      <c r="T846" s="245">
        <f t="shared" si="476"/>
        <v>0</v>
      </c>
      <c r="U846" s="245">
        <f t="shared" si="476"/>
        <v>0</v>
      </c>
      <c r="W846" s="196" t="s">
        <v>744</v>
      </c>
      <c r="X846" s="214">
        <f t="shared" si="472"/>
        <v>0</v>
      </c>
      <c r="Y846" s="214">
        <f t="shared" si="472"/>
        <v>0</v>
      </c>
      <c r="Z846" s="214">
        <f t="shared" si="472"/>
        <v>0</v>
      </c>
      <c r="AA846" s="214">
        <f t="shared" ref="AA846:AA848" si="477">X846+Y846+Z846</f>
        <v>0</v>
      </c>
      <c r="AB846" s="261">
        <f t="shared" ref="AB846:AB848" si="478">-AA846</f>
        <v>0</v>
      </c>
    </row>
    <row r="847" spans="1:40" x14ac:dyDescent="0.3">
      <c r="A847" s="246" t="s">
        <v>701</v>
      </c>
      <c r="B847" s="245">
        <f t="shared" si="473"/>
        <v>0</v>
      </c>
      <c r="C847" s="245">
        <f t="shared" si="473"/>
        <v>0</v>
      </c>
      <c r="D847" s="245">
        <f t="shared" si="473"/>
        <v>0</v>
      </c>
      <c r="F847" s="196" t="s">
        <v>745</v>
      </c>
      <c r="G847" s="214">
        <f t="shared" si="471"/>
        <v>0</v>
      </c>
      <c r="H847" s="214">
        <f t="shared" si="471"/>
        <v>0</v>
      </c>
      <c r="I847" s="214">
        <f t="shared" si="471"/>
        <v>0</v>
      </c>
      <c r="J847" s="214">
        <f t="shared" si="474"/>
        <v>0</v>
      </c>
      <c r="K847" s="261">
        <f t="shared" si="475"/>
        <v>0</v>
      </c>
      <c r="R847" s="246" t="s">
        <v>701</v>
      </c>
      <c r="S847" s="245">
        <f t="shared" si="476"/>
        <v>0</v>
      </c>
      <c r="T847" s="245">
        <f t="shared" si="476"/>
        <v>0</v>
      </c>
      <c r="U847" s="245">
        <f t="shared" si="476"/>
        <v>0</v>
      </c>
      <c r="W847" s="196" t="s">
        <v>745</v>
      </c>
      <c r="X847" s="214">
        <f t="shared" si="472"/>
        <v>0</v>
      </c>
      <c r="Y847" s="214">
        <f t="shared" si="472"/>
        <v>0</v>
      </c>
      <c r="Z847" s="214">
        <f t="shared" si="472"/>
        <v>0</v>
      </c>
      <c r="AA847" s="214">
        <f t="shared" si="477"/>
        <v>0</v>
      </c>
      <c r="AB847" s="261">
        <f t="shared" si="478"/>
        <v>0</v>
      </c>
      <c r="AE847" s="243"/>
      <c r="AF847" s="243"/>
      <c r="AG847" s="243"/>
    </row>
    <row r="848" spans="1:40" x14ac:dyDescent="0.3">
      <c r="A848" s="246" t="s">
        <v>704</v>
      </c>
      <c r="B848" s="245">
        <f t="shared" si="473"/>
        <v>0</v>
      </c>
      <c r="C848" s="245">
        <f t="shared" si="473"/>
        <v>0</v>
      </c>
      <c r="D848" s="245">
        <f t="shared" si="473"/>
        <v>0</v>
      </c>
      <c r="F848" s="196" t="s">
        <v>746</v>
      </c>
      <c r="G848" s="214">
        <f t="shared" si="471"/>
        <v>0</v>
      </c>
      <c r="H848" s="214">
        <f t="shared" si="471"/>
        <v>0</v>
      </c>
      <c r="I848" s="214">
        <f t="shared" si="471"/>
        <v>0</v>
      </c>
      <c r="J848" s="214">
        <f t="shared" si="474"/>
        <v>0</v>
      </c>
      <c r="K848" s="261">
        <f t="shared" si="475"/>
        <v>0</v>
      </c>
      <c r="R848" s="246" t="s">
        <v>704</v>
      </c>
      <c r="S848" s="245">
        <f t="shared" si="476"/>
        <v>0</v>
      </c>
      <c r="T848" s="245">
        <f t="shared" si="476"/>
        <v>0</v>
      </c>
      <c r="U848" s="245">
        <f t="shared" si="476"/>
        <v>0</v>
      </c>
      <c r="W848" s="196" t="s">
        <v>746</v>
      </c>
      <c r="X848" s="214">
        <f t="shared" si="472"/>
        <v>0</v>
      </c>
      <c r="Y848" s="214">
        <f t="shared" si="472"/>
        <v>0</v>
      </c>
      <c r="Z848" s="214">
        <f t="shared" si="472"/>
        <v>0</v>
      </c>
      <c r="AA848" s="214">
        <f t="shared" si="477"/>
        <v>0</v>
      </c>
      <c r="AB848" s="261">
        <f t="shared" si="478"/>
        <v>0</v>
      </c>
      <c r="AE848" s="247"/>
      <c r="AF848" s="247"/>
      <c r="AG848" s="247"/>
      <c r="AI848" s="196"/>
      <c r="AJ848" s="214"/>
      <c r="AK848" s="214"/>
      <c r="AL848" s="214"/>
      <c r="AM848" s="214"/>
      <c r="AN848" s="214"/>
    </row>
    <row r="849" spans="1:40" x14ac:dyDescent="0.3">
      <c r="A849" s="223"/>
      <c r="G849" s="240"/>
      <c r="H849" s="240"/>
      <c r="I849" s="240"/>
      <c r="J849" s="240"/>
      <c r="K849" s="241"/>
      <c r="R849" s="223"/>
      <c r="X849" s="240"/>
      <c r="Y849" s="240"/>
      <c r="Z849" s="240"/>
      <c r="AA849" s="240"/>
      <c r="AB849" s="241"/>
      <c r="AE849" s="247"/>
      <c r="AF849" s="247"/>
      <c r="AG849" s="247"/>
      <c r="AI849" s="196"/>
      <c r="AJ849" s="214"/>
      <c r="AK849" s="214"/>
      <c r="AL849" s="214"/>
      <c r="AM849" s="214"/>
      <c r="AN849" s="214"/>
    </row>
    <row r="850" spans="1:40" x14ac:dyDescent="0.3">
      <c r="A850" s="223"/>
      <c r="B850" s="262">
        <f>B845</f>
        <v>0</v>
      </c>
      <c r="C850" s="211">
        <f t="shared" ref="C850:D850" si="479">C845</f>
        <v>0</v>
      </c>
      <c r="D850" s="211">
        <f t="shared" si="479"/>
        <v>0</v>
      </c>
      <c r="E850" s="263">
        <v>1</v>
      </c>
      <c r="G850" s="239"/>
      <c r="H850" s="240"/>
      <c r="I850" s="240"/>
      <c r="J850" s="240"/>
      <c r="K850" s="241"/>
      <c r="R850" s="223"/>
      <c r="S850" s="262">
        <f>S845</f>
        <v>0</v>
      </c>
      <c r="T850" s="211">
        <f t="shared" ref="T850:U850" si="480">T845</f>
        <v>0</v>
      </c>
      <c r="U850" s="211">
        <f t="shared" si="480"/>
        <v>0</v>
      </c>
      <c r="V850" s="263">
        <v>1</v>
      </c>
      <c r="X850" s="239"/>
      <c r="Y850" s="240"/>
      <c r="Z850" s="240"/>
      <c r="AA850" s="240"/>
      <c r="AB850" s="241"/>
      <c r="AE850" s="247"/>
      <c r="AF850" s="247"/>
      <c r="AG850" s="247"/>
      <c r="AI850" s="196"/>
      <c r="AJ850" s="214"/>
      <c r="AK850" s="214"/>
      <c r="AL850" s="214"/>
      <c r="AM850" s="214"/>
      <c r="AN850" s="214"/>
    </row>
    <row r="851" spans="1:40" x14ac:dyDescent="0.3">
      <c r="A851" s="264" t="s">
        <v>747</v>
      </c>
      <c r="B851" s="262">
        <f t="shared" ref="B851:D853" si="481">B846</f>
        <v>0</v>
      </c>
      <c r="C851" s="211">
        <f t="shared" si="481"/>
        <v>0</v>
      </c>
      <c r="D851" s="211">
        <f t="shared" si="481"/>
        <v>0</v>
      </c>
      <c r="E851" s="263">
        <v>1</v>
      </c>
      <c r="F851" s="166" t="s">
        <v>748</v>
      </c>
      <c r="G851" s="239"/>
      <c r="H851" s="243" t="s">
        <v>513</v>
      </c>
      <c r="I851" s="243" t="s">
        <v>514</v>
      </c>
      <c r="J851" s="243" t="s">
        <v>515</v>
      </c>
      <c r="K851" s="241"/>
      <c r="R851" s="264" t="s">
        <v>747</v>
      </c>
      <c r="S851" s="262">
        <f t="shared" ref="S851:U853" si="482">S846</f>
        <v>0</v>
      </c>
      <c r="T851" s="211">
        <f t="shared" si="482"/>
        <v>0</v>
      </c>
      <c r="U851" s="211">
        <f t="shared" si="482"/>
        <v>0</v>
      </c>
      <c r="V851" s="263">
        <v>1</v>
      </c>
      <c r="W851" s="166" t="s">
        <v>748</v>
      </c>
      <c r="X851" s="239"/>
      <c r="Y851" s="243" t="s">
        <v>513</v>
      </c>
      <c r="Z851" s="243" t="s">
        <v>514</v>
      </c>
      <c r="AA851" s="243" t="s">
        <v>515</v>
      </c>
      <c r="AB851" s="241"/>
      <c r="AE851" s="247"/>
      <c r="AF851" s="247"/>
      <c r="AG851" s="247"/>
      <c r="AI851" s="196"/>
      <c r="AJ851" s="214"/>
      <c r="AK851" s="214"/>
      <c r="AL851" s="214"/>
      <c r="AM851" s="214"/>
      <c r="AN851" s="214"/>
    </row>
    <row r="852" spans="1:40" x14ac:dyDescent="0.3">
      <c r="A852" s="264"/>
      <c r="B852" s="262">
        <f t="shared" si="481"/>
        <v>0</v>
      </c>
      <c r="C852" s="211">
        <f t="shared" si="481"/>
        <v>0</v>
      </c>
      <c r="D852" s="211">
        <f t="shared" si="481"/>
        <v>0</v>
      </c>
      <c r="E852" s="263">
        <v>1</v>
      </c>
      <c r="F852" s="265">
        <f>MDETERM(B850:E853)</f>
        <v>0</v>
      </c>
      <c r="G852" s="239"/>
      <c r="H852" s="266" t="s">
        <v>749</v>
      </c>
      <c r="I852" s="266" t="s">
        <v>750</v>
      </c>
      <c r="J852" s="266" t="s">
        <v>751</v>
      </c>
      <c r="K852" s="241"/>
      <c r="R852" s="264"/>
      <c r="S852" s="262">
        <f t="shared" si="482"/>
        <v>0</v>
      </c>
      <c r="T852" s="211">
        <f t="shared" si="482"/>
        <v>0</v>
      </c>
      <c r="U852" s="211">
        <f t="shared" si="482"/>
        <v>0</v>
      </c>
      <c r="V852" s="263">
        <v>1</v>
      </c>
      <c r="W852" s="265">
        <f>MDETERM(S850:V853)</f>
        <v>0</v>
      </c>
      <c r="X852" s="239"/>
      <c r="Y852" s="266" t="s">
        <v>749</v>
      </c>
      <c r="Z852" s="266" t="s">
        <v>750</v>
      </c>
      <c r="AA852" s="266" t="s">
        <v>751</v>
      </c>
      <c r="AB852" s="241"/>
      <c r="AJ852" s="240"/>
      <c r="AK852" s="240"/>
      <c r="AL852" s="240"/>
      <c r="AM852" s="240"/>
      <c r="AN852" s="240"/>
    </row>
    <row r="853" spans="1:40" x14ac:dyDescent="0.3">
      <c r="A853" s="223"/>
      <c r="B853" s="262">
        <f t="shared" si="481"/>
        <v>0</v>
      </c>
      <c r="C853" s="211">
        <f t="shared" si="481"/>
        <v>0</v>
      </c>
      <c r="D853" s="211">
        <f t="shared" si="481"/>
        <v>0</v>
      </c>
      <c r="E853" s="263">
        <v>1</v>
      </c>
      <c r="G853" s="240"/>
      <c r="H853" s="214" t="e">
        <f>-F858/2</f>
        <v>#DIV/0!</v>
      </c>
      <c r="I853" s="214" t="e">
        <f>-F863/2</f>
        <v>#DIV/0!</v>
      </c>
      <c r="J853" s="214" t="e">
        <f>-F868/2</f>
        <v>#DIV/0!</v>
      </c>
      <c r="K853" s="241"/>
      <c r="R853" s="223"/>
      <c r="S853" s="262">
        <f t="shared" si="482"/>
        <v>0</v>
      </c>
      <c r="T853" s="211">
        <f t="shared" si="482"/>
        <v>0</v>
      </c>
      <c r="U853" s="211">
        <f t="shared" si="482"/>
        <v>0</v>
      </c>
      <c r="V853" s="263">
        <v>1</v>
      </c>
      <c r="X853" s="240"/>
      <c r="Y853" s="214" t="e">
        <f>-W858/2</f>
        <v>#DIV/0!</v>
      </c>
      <c r="Z853" s="214" t="e">
        <f>-W863/2</f>
        <v>#DIV/0!</v>
      </c>
      <c r="AA853" s="214" t="e">
        <f>-W868/2</f>
        <v>#DIV/0!</v>
      </c>
      <c r="AB853" s="241"/>
      <c r="AE853" s="211"/>
      <c r="AF853" s="211"/>
      <c r="AG853" s="211"/>
      <c r="AH853" s="196"/>
      <c r="AJ853" s="239"/>
      <c r="AK853" s="240"/>
      <c r="AL853" s="240"/>
      <c r="AM853" s="240"/>
      <c r="AN853" s="240"/>
    </row>
    <row r="854" spans="1:40" x14ac:dyDescent="0.3">
      <c r="A854" s="223"/>
      <c r="G854" s="240"/>
      <c r="H854" s="240"/>
      <c r="I854" s="240"/>
      <c r="J854" s="240"/>
      <c r="K854" s="241"/>
      <c r="R854" s="223"/>
      <c r="X854" s="240"/>
      <c r="Y854" s="240"/>
      <c r="Z854" s="240"/>
      <c r="AA854" s="240"/>
      <c r="AB854" s="241"/>
      <c r="AE854" s="211"/>
      <c r="AF854" s="211"/>
      <c r="AG854" s="211"/>
      <c r="AH854" s="196"/>
      <c r="AJ854" s="239"/>
      <c r="AK854" s="243"/>
      <c r="AL854" s="243"/>
      <c r="AM854" s="243"/>
      <c r="AN854" s="240"/>
    </row>
    <row r="855" spans="1:40" x14ac:dyDescent="0.3">
      <c r="A855" s="223"/>
      <c r="B855" s="267">
        <f>K845</f>
        <v>0</v>
      </c>
      <c r="C855" s="196">
        <f t="shared" ref="C855:E858" si="483">C850</f>
        <v>0</v>
      </c>
      <c r="D855" s="196">
        <f t="shared" si="483"/>
        <v>0</v>
      </c>
      <c r="E855" s="263">
        <f t="shared" si="483"/>
        <v>1</v>
      </c>
      <c r="F855" s="166" t="s">
        <v>748</v>
      </c>
      <c r="H855" s="268">
        <f>B845</f>
        <v>0</v>
      </c>
      <c r="I855" s="247">
        <f t="shared" ref="I855:J858" si="484">C845</f>
        <v>0</v>
      </c>
      <c r="J855" s="247">
        <f t="shared" si="484"/>
        <v>0</v>
      </c>
      <c r="K855" s="269">
        <f>K845</f>
        <v>0</v>
      </c>
      <c r="R855" s="223"/>
      <c r="S855" s="267">
        <f>AB845</f>
        <v>0</v>
      </c>
      <c r="T855" s="196">
        <f t="shared" ref="T855:V858" si="485">T850</f>
        <v>0</v>
      </c>
      <c r="U855" s="196">
        <f t="shared" si="485"/>
        <v>0</v>
      </c>
      <c r="V855" s="263">
        <f t="shared" si="485"/>
        <v>1</v>
      </c>
      <c r="W855" s="166" t="s">
        <v>748</v>
      </c>
      <c r="Y855" s="268">
        <f>S845</f>
        <v>0</v>
      </c>
      <c r="Z855" s="247">
        <f t="shared" ref="Z855:AA858" si="486">T845</f>
        <v>0</v>
      </c>
      <c r="AA855" s="247">
        <f t="shared" si="486"/>
        <v>0</v>
      </c>
      <c r="AB855" s="269">
        <f>AB845</f>
        <v>0</v>
      </c>
      <c r="AE855" s="211"/>
      <c r="AF855" s="211"/>
      <c r="AG855" s="211"/>
      <c r="AH855" s="196"/>
      <c r="AI855" s="265"/>
      <c r="AJ855" s="239"/>
      <c r="AK855" s="266"/>
      <c r="AL855" s="266"/>
      <c r="AM855" s="266"/>
      <c r="AN855" s="240"/>
    </row>
    <row r="856" spans="1:40" x14ac:dyDescent="0.3">
      <c r="A856" s="270" t="s">
        <v>752</v>
      </c>
      <c r="B856" s="267">
        <f>K846</f>
        <v>0</v>
      </c>
      <c r="C856" s="196">
        <f t="shared" si="483"/>
        <v>0</v>
      </c>
      <c r="D856" s="196">
        <f t="shared" si="483"/>
        <v>0</v>
      </c>
      <c r="E856" s="263">
        <f t="shared" si="483"/>
        <v>1</v>
      </c>
      <c r="F856" s="166">
        <f>MDETERM(B855:E858)</f>
        <v>0</v>
      </c>
      <c r="G856" s="271" t="s">
        <v>753</v>
      </c>
      <c r="H856" s="268">
        <f t="shared" ref="H856:H858" si="487">B846</f>
        <v>0</v>
      </c>
      <c r="I856" s="247">
        <f t="shared" si="484"/>
        <v>0</v>
      </c>
      <c r="J856" s="247">
        <f t="shared" si="484"/>
        <v>0</v>
      </c>
      <c r="K856" s="269">
        <f t="shared" ref="K856:K858" si="488">K846</f>
        <v>0</v>
      </c>
      <c r="R856" s="270" t="s">
        <v>752</v>
      </c>
      <c r="S856" s="267">
        <f>AB846</f>
        <v>0</v>
      </c>
      <c r="T856" s="196">
        <f t="shared" si="485"/>
        <v>0</v>
      </c>
      <c r="U856" s="196">
        <f t="shared" si="485"/>
        <v>0</v>
      </c>
      <c r="V856" s="263">
        <f t="shared" si="485"/>
        <v>1</v>
      </c>
      <c r="W856" s="166">
        <f>MDETERM(S855:V858)</f>
        <v>0</v>
      </c>
      <c r="X856" s="271" t="s">
        <v>753</v>
      </c>
      <c r="Y856" s="268">
        <f t="shared" ref="Y856:Y858" si="489">S846</f>
        <v>0</v>
      </c>
      <c r="Z856" s="247">
        <f t="shared" si="486"/>
        <v>0</v>
      </c>
      <c r="AA856" s="247">
        <f t="shared" si="486"/>
        <v>0</v>
      </c>
      <c r="AB856" s="269">
        <f t="shared" ref="AB856:AB858" si="490">AB846</f>
        <v>0</v>
      </c>
      <c r="AE856" s="211"/>
      <c r="AF856" s="211"/>
      <c r="AG856" s="211"/>
      <c r="AH856" s="196"/>
      <c r="AJ856" s="240"/>
      <c r="AK856" s="214"/>
      <c r="AL856" s="214"/>
      <c r="AM856" s="214"/>
      <c r="AN856" s="240"/>
    </row>
    <row r="857" spans="1:40" x14ac:dyDescent="0.3">
      <c r="A857" s="270"/>
      <c r="B857" s="267">
        <f>K847</f>
        <v>0</v>
      </c>
      <c r="C857" s="196">
        <f t="shared" si="483"/>
        <v>0</v>
      </c>
      <c r="D857" s="196">
        <f t="shared" si="483"/>
        <v>0</v>
      </c>
      <c r="E857" s="263">
        <f t="shared" si="483"/>
        <v>1</v>
      </c>
      <c r="F857" s="272" t="s">
        <v>754</v>
      </c>
      <c r="G857" s="271"/>
      <c r="H857" s="268">
        <f t="shared" si="487"/>
        <v>0</v>
      </c>
      <c r="I857" s="247">
        <f t="shared" si="484"/>
        <v>0</v>
      </c>
      <c r="J857" s="247">
        <f t="shared" si="484"/>
        <v>0</v>
      </c>
      <c r="K857" s="269">
        <f t="shared" si="488"/>
        <v>0</v>
      </c>
      <c r="R857" s="270"/>
      <c r="S857" s="267">
        <f>AB847</f>
        <v>0</v>
      </c>
      <c r="T857" s="196">
        <f t="shared" si="485"/>
        <v>0</v>
      </c>
      <c r="U857" s="196">
        <f t="shared" si="485"/>
        <v>0</v>
      </c>
      <c r="V857" s="263">
        <f t="shared" si="485"/>
        <v>1</v>
      </c>
      <c r="W857" s="272" t="s">
        <v>754</v>
      </c>
      <c r="X857" s="271"/>
      <c r="Y857" s="268">
        <f t="shared" si="489"/>
        <v>0</v>
      </c>
      <c r="Z857" s="247">
        <f t="shared" si="486"/>
        <v>0</v>
      </c>
      <c r="AA857" s="247">
        <f t="shared" si="486"/>
        <v>0</v>
      </c>
      <c r="AB857" s="269">
        <f t="shared" si="490"/>
        <v>0</v>
      </c>
      <c r="AJ857" s="240"/>
      <c r="AK857" s="240"/>
      <c r="AL857" s="240"/>
      <c r="AM857" s="240"/>
      <c r="AN857" s="240"/>
    </row>
    <row r="858" spans="1:40" x14ac:dyDescent="0.3">
      <c r="A858" s="223"/>
      <c r="B858" s="267">
        <f>K848</f>
        <v>0</v>
      </c>
      <c r="C858" s="196">
        <f t="shared" si="483"/>
        <v>0</v>
      </c>
      <c r="D858" s="196">
        <f t="shared" si="483"/>
        <v>0</v>
      </c>
      <c r="E858" s="263">
        <f t="shared" si="483"/>
        <v>1</v>
      </c>
      <c r="F858" s="166" t="e">
        <f>F856/F852</f>
        <v>#DIV/0!</v>
      </c>
      <c r="H858" s="268">
        <f t="shared" si="487"/>
        <v>0</v>
      </c>
      <c r="I858" s="247">
        <f t="shared" si="484"/>
        <v>0</v>
      </c>
      <c r="J858" s="247">
        <f t="shared" si="484"/>
        <v>0</v>
      </c>
      <c r="K858" s="269">
        <f t="shared" si="488"/>
        <v>0</v>
      </c>
      <c r="R858" s="223"/>
      <c r="S858" s="267">
        <f>AB848</f>
        <v>0</v>
      </c>
      <c r="T858" s="196">
        <f t="shared" si="485"/>
        <v>0</v>
      </c>
      <c r="U858" s="196">
        <f t="shared" si="485"/>
        <v>0</v>
      </c>
      <c r="V858" s="263">
        <f t="shared" si="485"/>
        <v>1</v>
      </c>
      <c r="W858" s="166" t="e">
        <f>W856/W852</f>
        <v>#DIV/0!</v>
      </c>
      <c r="Y858" s="268">
        <f t="shared" si="489"/>
        <v>0</v>
      </c>
      <c r="Z858" s="247">
        <f t="shared" si="486"/>
        <v>0</v>
      </c>
      <c r="AA858" s="247">
        <f t="shared" si="486"/>
        <v>0</v>
      </c>
      <c r="AB858" s="269">
        <f t="shared" si="490"/>
        <v>0</v>
      </c>
      <c r="AE858" s="273"/>
      <c r="AF858" s="196"/>
      <c r="AG858" s="196"/>
      <c r="AH858" s="196"/>
      <c r="AK858" s="247"/>
      <c r="AL858" s="247"/>
      <c r="AM858" s="247"/>
      <c r="AN858" s="274"/>
    </row>
    <row r="859" spans="1:40" x14ac:dyDescent="0.3">
      <c r="A859" s="223"/>
      <c r="G859" s="239"/>
      <c r="H859" s="240"/>
      <c r="I859" s="240"/>
      <c r="J859" s="240"/>
      <c r="K859" s="241"/>
      <c r="R859" s="223"/>
      <c r="X859" s="239"/>
      <c r="Y859" s="240"/>
      <c r="Z859" s="240"/>
      <c r="AA859" s="240"/>
      <c r="AB859" s="241"/>
      <c r="AE859" s="273"/>
      <c r="AF859" s="196"/>
      <c r="AG859" s="196"/>
      <c r="AH859" s="196"/>
      <c r="AJ859" s="582"/>
      <c r="AK859" s="247"/>
      <c r="AL859" s="247"/>
      <c r="AM859" s="247"/>
      <c r="AN859" s="274"/>
    </row>
    <row r="860" spans="1:40" x14ac:dyDescent="0.3">
      <c r="A860" s="223"/>
      <c r="B860" s="267">
        <f>B850</f>
        <v>0</v>
      </c>
      <c r="C860" s="273">
        <f>K845</f>
        <v>0</v>
      </c>
      <c r="D860" s="196">
        <f t="shared" ref="D860:E863" si="491">D850</f>
        <v>0</v>
      </c>
      <c r="E860" s="263">
        <f t="shared" si="491"/>
        <v>1</v>
      </c>
      <c r="F860" s="166" t="s">
        <v>748</v>
      </c>
      <c r="H860" s="195" t="s">
        <v>748</v>
      </c>
      <c r="I860" s="243">
        <f>MDETERM(H855:K858)</f>
        <v>0</v>
      </c>
      <c r="J860" s="243"/>
      <c r="K860" s="241"/>
      <c r="R860" s="223"/>
      <c r="S860" s="267">
        <f>S850</f>
        <v>0</v>
      </c>
      <c r="T860" s="273">
        <f>AB845</f>
        <v>0</v>
      </c>
      <c r="U860" s="196">
        <f t="shared" ref="U860:V863" si="492">U850</f>
        <v>0</v>
      </c>
      <c r="V860" s="263">
        <f t="shared" si="492"/>
        <v>1</v>
      </c>
      <c r="W860" s="166" t="s">
        <v>748</v>
      </c>
      <c r="Y860" s="195" t="s">
        <v>748</v>
      </c>
      <c r="Z860" s="243">
        <f>MDETERM(Y855:AB858)</f>
        <v>0</v>
      </c>
      <c r="AA860" s="243"/>
      <c r="AB860" s="241"/>
      <c r="AE860" s="273"/>
      <c r="AF860" s="196"/>
      <c r="AG860" s="196"/>
      <c r="AH860" s="196"/>
      <c r="AI860" s="272"/>
      <c r="AJ860" s="582"/>
      <c r="AK860" s="247"/>
      <c r="AL860" s="247"/>
      <c r="AM860" s="247"/>
      <c r="AN860" s="274"/>
    </row>
    <row r="861" spans="1:40" x14ac:dyDescent="0.3">
      <c r="A861" s="264" t="s">
        <v>755</v>
      </c>
      <c r="B861" s="267">
        <f>B851</f>
        <v>0</v>
      </c>
      <c r="C861" s="273">
        <f>K846</f>
        <v>0</v>
      </c>
      <c r="D861" s="196">
        <f t="shared" si="491"/>
        <v>0</v>
      </c>
      <c r="E861" s="263">
        <f t="shared" si="491"/>
        <v>1</v>
      </c>
      <c r="F861" s="166">
        <f>MDETERM(B860:E863)</f>
        <v>0</v>
      </c>
      <c r="H861" s="272" t="s">
        <v>754</v>
      </c>
      <c r="I861" s="247" t="e">
        <f>I860/F852</f>
        <v>#DIV/0!</v>
      </c>
      <c r="J861" s="240"/>
      <c r="K861" s="241"/>
      <c r="R861" s="264" t="s">
        <v>755</v>
      </c>
      <c r="S861" s="267">
        <f>S851</f>
        <v>0</v>
      </c>
      <c r="T861" s="273">
        <f>AB846</f>
        <v>0</v>
      </c>
      <c r="U861" s="196">
        <f t="shared" si="492"/>
        <v>0</v>
      </c>
      <c r="V861" s="263">
        <f t="shared" si="492"/>
        <v>1</v>
      </c>
      <c r="W861" s="166">
        <f>MDETERM(S860:V863)</f>
        <v>0</v>
      </c>
      <c r="Y861" s="272" t="s">
        <v>754</v>
      </c>
      <c r="Z861" s="247" t="e">
        <f>Z860/W852</f>
        <v>#DIV/0!</v>
      </c>
      <c r="AA861" s="240"/>
      <c r="AB861" s="241"/>
      <c r="AE861" s="273"/>
      <c r="AF861" s="196"/>
      <c r="AG861" s="196"/>
      <c r="AH861" s="196"/>
      <c r="AK861" s="247"/>
      <c r="AL861" s="247"/>
      <c r="AM861" s="247"/>
      <c r="AN861" s="274"/>
    </row>
    <row r="862" spans="1:40" x14ac:dyDescent="0.3">
      <c r="A862" s="264"/>
      <c r="B862" s="267">
        <f>B852</f>
        <v>0</v>
      </c>
      <c r="C862" s="273">
        <f>K847</f>
        <v>0</v>
      </c>
      <c r="D862" s="196">
        <f t="shared" si="491"/>
        <v>0</v>
      </c>
      <c r="E862" s="263">
        <f t="shared" si="491"/>
        <v>1</v>
      </c>
      <c r="F862" s="272" t="s">
        <v>754</v>
      </c>
      <c r="H862" s="240"/>
      <c r="I862" s="240"/>
      <c r="J862" s="240"/>
      <c r="K862" s="241"/>
      <c r="R862" s="264"/>
      <c r="S862" s="267">
        <f>S852</f>
        <v>0</v>
      </c>
      <c r="T862" s="273">
        <f>AB847</f>
        <v>0</v>
      </c>
      <c r="U862" s="196">
        <f t="shared" si="492"/>
        <v>0</v>
      </c>
      <c r="V862" s="263">
        <f t="shared" si="492"/>
        <v>1</v>
      </c>
      <c r="W862" s="272" t="s">
        <v>754</v>
      </c>
      <c r="Y862" s="240"/>
      <c r="Z862" s="240"/>
      <c r="AA862" s="240"/>
      <c r="AB862" s="241"/>
      <c r="AJ862" s="239"/>
      <c r="AK862" s="240"/>
      <c r="AL862" s="240"/>
      <c r="AM862" s="240"/>
      <c r="AN862" s="240"/>
    </row>
    <row r="863" spans="1:40" x14ac:dyDescent="0.3">
      <c r="A863" s="223"/>
      <c r="B863" s="267">
        <f>B853</f>
        <v>0</v>
      </c>
      <c r="C863" s="273">
        <f>K848</f>
        <v>0</v>
      </c>
      <c r="D863" s="196">
        <f t="shared" si="491"/>
        <v>0</v>
      </c>
      <c r="E863" s="263">
        <f t="shared" si="491"/>
        <v>1</v>
      </c>
      <c r="F863" s="166" t="e">
        <f>F861/F852</f>
        <v>#DIV/0!</v>
      </c>
      <c r="H863" s="240" t="s">
        <v>649</v>
      </c>
      <c r="I863" s="274" t="e">
        <f>(SQRT(F858*F858+F863*F863+F868*F868-4*I861))/2</f>
        <v>#DIV/0!</v>
      </c>
      <c r="J863" s="240"/>
      <c r="K863" s="241"/>
      <c r="R863" s="223"/>
      <c r="S863" s="267">
        <f>S853</f>
        <v>0</v>
      </c>
      <c r="T863" s="273">
        <f>AB848</f>
        <v>0</v>
      </c>
      <c r="U863" s="196">
        <f t="shared" si="492"/>
        <v>0</v>
      </c>
      <c r="V863" s="263">
        <f t="shared" si="492"/>
        <v>1</v>
      </c>
      <c r="W863" s="166" t="e">
        <f>W861/W852</f>
        <v>#DIV/0!</v>
      </c>
      <c r="Y863" s="240" t="s">
        <v>649</v>
      </c>
      <c r="Z863" s="274" t="e">
        <f>(SQRT(W858*W858+W863*W863+W868*W868-4*Z861))/2</f>
        <v>#DIV/0!</v>
      </c>
      <c r="AA863" s="240"/>
      <c r="AB863" s="241"/>
      <c r="AE863" s="273"/>
      <c r="AF863" s="273"/>
      <c r="AG863" s="196"/>
      <c r="AH863" s="196"/>
      <c r="AK863" s="195"/>
      <c r="AL863" s="243"/>
      <c r="AM863" s="243"/>
      <c r="AN863" s="240"/>
    </row>
    <row r="864" spans="1:40" x14ac:dyDescent="0.3">
      <c r="A864" s="223"/>
      <c r="H864" s="240" t="s">
        <v>611</v>
      </c>
      <c r="I864" s="274" t="e">
        <f>SQRT(F858*F858+F863*F863+F868*F868-4*I861)</f>
        <v>#DIV/0!</v>
      </c>
      <c r="J864" s="240"/>
      <c r="K864" s="241"/>
      <c r="R864" s="223"/>
      <c r="Y864" s="240" t="s">
        <v>611</v>
      </c>
      <c r="Z864" s="274" t="e">
        <f>SQRT(W858*W858+W863*W863+W868*W868-4*Z861)</f>
        <v>#DIV/0!</v>
      </c>
      <c r="AA864" s="240"/>
      <c r="AB864" s="241"/>
      <c r="AE864" s="273"/>
      <c r="AF864" s="273"/>
      <c r="AG864" s="196"/>
      <c r="AH864" s="196"/>
      <c r="AK864" s="272"/>
      <c r="AL864" s="247"/>
      <c r="AM864" s="240"/>
      <c r="AN864" s="240"/>
    </row>
    <row r="865" spans="1:40" x14ac:dyDescent="0.3">
      <c r="A865" s="223"/>
      <c r="B865" s="267">
        <f t="shared" ref="B865:C868" si="493">B850</f>
        <v>0</v>
      </c>
      <c r="C865" s="273">
        <f t="shared" si="493"/>
        <v>0</v>
      </c>
      <c r="D865" s="273">
        <f>K845</f>
        <v>0</v>
      </c>
      <c r="E865" s="263">
        <f>E850</f>
        <v>1</v>
      </c>
      <c r="F865" s="166" t="s">
        <v>748</v>
      </c>
      <c r="H865" s="240"/>
      <c r="I865" s="240"/>
      <c r="J865" s="240"/>
      <c r="K865" s="241"/>
      <c r="R865" s="223"/>
      <c r="S865" s="267">
        <f t="shared" ref="S865:T868" si="494">S850</f>
        <v>0</v>
      </c>
      <c r="T865" s="273">
        <f t="shared" si="494"/>
        <v>0</v>
      </c>
      <c r="U865" s="273">
        <f>AB845</f>
        <v>0</v>
      </c>
      <c r="V865" s="263">
        <f>V850</f>
        <v>1</v>
      </c>
      <c r="W865" s="166" t="s">
        <v>748</v>
      </c>
      <c r="Y865" s="240"/>
      <c r="Z865" s="240"/>
      <c r="AA865" s="240"/>
      <c r="AB865" s="241"/>
      <c r="AE865" s="273"/>
      <c r="AF865" s="273"/>
      <c r="AG865" s="196"/>
      <c r="AH865" s="196"/>
      <c r="AI865" s="272"/>
      <c r="AK865" s="240"/>
      <c r="AL865" s="240"/>
      <c r="AM865" s="240"/>
      <c r="AN865" s="240"/>
    </row>
    <row r="866" spans="1:40" x14ac:dyDescent="0.3">
      <c r="A866" s="270" t="s">
        <v>756</v>
      </c>
      <c r="B866" s="267">
        <f t="shared" si="493"/>
        <v>0</v>
      </c>
      <c r="C866" s="273">
        <f t="shared" si="493"/>
        <v>0</v>
      </c>
      <c r="D866" s="273">
        <f>K846</f>
        <v>0</v>
      </c>
      <c r="E866" s="263">
        <f>E851</f>
        <v>1</v>
      </c>
      <c r="F866" s="166">
        <f>MDETERM(B865:E868)</f>
        <v>0</v>
      </c>
      <c r="H866" s="240"/>
      <c r="I866" s="240"/>
      <c r="J866" s="240"/>
      <c r="K866" s="241"/>
      <c r="R866" s="270" t="s">
        <v>756</v>
      </c>
      <c r="S866" s="267">
        <f t="shared" si="494"/>
        <v>0</v>
      </c>
      <c r="T866" s="273">
        <f t="shared" si="494"/>
        <v>0</v>
      </c>
      <c r="U866" s="273">
        <f>AB846</f>
        <v>0</v>
      </c>
      <c r="V866" s="263">
        <f>V851</f>
        <v>1</v>
      </c>
      <c r="W866" s="166">
        <f>MDETERM(S865:V868)</f>
        <v>0</v>
      </c>
      <c r="Y866" s="240"/>
      <c r="Z866" s="240"/>
      <c r="AA866" s="240"/>
      <c r="AB866" s="241"/>
      <c r="AE866" s="273"/>
      <c r="AF866" s="273"/>
      <c r="AG866" s="196"/>
      <c r="AH866" s="196"/>
      <c r="AK866" s="240"/>
      <c r="AL866" s="274"/>
      <c r="AM866" s="240"/>
      <c r="AN866" s="240"/>
    </row>
    <row r="867" spans="1:40" x14ac:dyDescent="0.3">
      <c r="A867" s="270"/>
      <c r="B867" s="267">
        <f t="shared" si="493"/>
        <v>0</v>
      </c>
      <c r="C867" s="273">
        <f t="shared" si="493"/>
        <v>0</v>
      </c>
      <c r="D867" s="273">
        <f>K847</f>
        <v>0</v>
      </c>
      <c r="E867" s="263">
        <f>E852</f>
        <v>1</v>
      </c>
      <c r="F867" s="272" t="s">
        <v>754</v>
      </c>
      <c r="K867" s="222"/>
      <c r="R867" s="270"/>
      <c r="S867" s="267">
        <f t="shared" si="494"/>
        <v>0</v>
      </c>
      <c r="T867" s="273">
        <f t="shared" si="494"/>
        <v>0</v>
      </c>
      <c r="U867" s="273">
        <f>AB847</f>
        <v>0</v>
      </c>
      <c r="V867" s="263">
        <f>V852</f>
        <v>1</v>
      </c>
      <c r="W867" s="272" t="s">
        <v>754</v>
      </c>
      <c r="AB867" s="222"/>
      <c r="AK867" s="240"/>
      <c r="AL867" s="274"/>
      <c r="AM867" s="240"/>
      <c r="AN867" s="240"/>
    </row>
    <row r="868" spans="1:40" x14ac:dyDescent="0.3">
      <c r="A868" s="223"/>
      <c r="B868" s="267">
        <f t="shared" si="493"/>
        <v>0</v>
      </c>
      <c r="C868" s="273">
        <f t="shared" si="493"/>
        <v>0</v>
      </c>
      <c r="D868" s="273">
        <f>K848</f>
        <v>0</v>
      </c>
      <c r="E868" s="263">
        <f>E853</f>
        <v>1</v>
      </c>
      <c r="F868" s="166" t="e">
        <f>F866/F852</f>
        <v>#DIV/0!</v>
      </c>
      <c r="I868" s="196" t="s">
        <v>757</v>
      </c>
      <c r="K868" s="222"/>
      <c r="R868" s="223"/>
      <c r="S868" s="267">
        <f t="shared" si="494"/>
        <v>0</v>
      </c>
      <c r="T868" s="273">
        <f t="shared" si="494"/>
        <v>0</v>
      </c>
      <c r="U868" s="273">
        <f>AB848</f>
        <v>0</v>
      </c>
      <c r="V868" s="263">
        <f>V853</f>
        <v>1</v>
      </c>
      <c r="W868" s="166" t="e">
        <f>W866/W852</f>
        <v>#DIV/0!</v>
      </c>
      <c r="Z868" s="196" t="s">
        <v>757</v>
      </c>
      <c r="AB868" s="222"/>
      <c r="AE868" s="273"/>
      <c r="AF868" s="273"/>
      <c r="AG868" s="273"/>
      <c r="AH868" s="196"/>
      <c r="AK868" s="240"/>
      <c r="AL868" s="240"/>
      <c r="AM868" s="240"/>
      <c r="AN868" s="240"/>
    </row>
    <row r="869" spans="1:40" x14ac:dyDescent="0.3">
      <c r="A869" s="223"/>
      <c r="H869" s="196" t="s">
        <v>513</v>
      </c>
      <c r="I869" s="196" t="s">
        <v>514</v>
      </c>
      <c r="J869" s="196" t="s">
        <v>515</v>
      </c>
      <c r="K869" s="222"/>
      <c r="R869" s="223"/>
      <c r="Y869" s="196" t="s">
        <v>513</v>
      </c>
      <c r="Z869" s="196" t="s">
        <v>514</v>
      </c>
      <c r="AA869" s="196" t="s">
        <v>515</v>
      </c>
      <c r="AB869" s="222"/>
      <c r="AE869" s="273"/>
      <c r="AF869" s="273"/>
      <c r="AG869" s="273"/>
      <c r="AH869" s="196"/>
      <c r="AK869" s="240"/>
      <c r="AL869" s="240"/>
      <c r="AM869" s="240"/>
      <c r="AN869" s="240"/>
    </row>
    <row r="870" spans="1:40" x14ac:dyDescent="0.3">
      <c r="A870" s="223" t="s">
        <v>637</v>
      </c>
      <c r="B870" s="166" t="e">
        <f>IF(K871&gt;0.000000001,TRUE,FALSE)</f>
        <v>#DIV/0!</v>
      </c>
      <c r="G870" s="240"/>
      <c r="H870" s="275" t="e">
        <f>H853</f>
        <v>#DIV/0!</v>
      </c>
      <c r="I870" s="275" t="e">
        <f>I853</f>
        <v>#DIV/0!</v>
      </c>
      <c r="J870" s="275" t="e">
        <f>J853</f>
        <v>#DIV/0!</v>
      </c>
      <c r="K870" s="241"/>
      <c r="R870" s="223" t="s">
        <v>637</v>
      </c>
      <c r="S870" s="166" t="e">
        <f>IF(AB871&gt;0.000000001,TRUE,FALSE)</f>
        <v>#DIV/0!</v>
      </c>
      <c r="X870" s="240"/>
      <c r="Y870" s="275" t="e">
        <f>Y853</f>
        <v>#DIV/0!</v>
      </c>
      <c r="Z870" s="275" t="e">
        <f>Z853</f>
        <v>#DIV/0!</v>
      </c>
      <c r="AA870" s="275" t="e">
        <f>AA853</f>
        <v>#DIV/0!</v>
      </c>
      <c r="AB870" s="241"/>
      <c r="AE870" s="273"/>
      <c r="AF870" s="273"/>
      <c r="AG870" s="273"/>
      <c r="AH870" s="196"/>
      <c r="AI870" s="272"/>
    </row>
    <row r="871" spans="1:40" ht="16.2" x14ac:dyDescent="0.3">
      <c r="A871" s="223"/>
      <c r="B871" s="166" t="s">
        <v>650</v>
      </c>
      <c r="C871" s="166" t="s">
        <v>651</v>
      </c>
      <c r="D871" s="166" t="s">
        <v>652</v>
      </c>
      <c r="E871" s="166" t="s">
        <v>653</v>
      </c>
      <c r="F871" s="166" t="s">
        <v>654</v>
      </c>
      <c r="G871" s="166" t="s">
        <v>655</v>
      </c>
      <c r="H871" s="166" t="s">
        <v>656</v>
      </c>
      <c r="I871" s="166" t="s">
        <v>657</v>
      </c>
      <c r="J871" s="166" t="s">
        <v>669</v>
      </c>
      <c r="K871" s="231" t="e">
        <f>MAX(K872:K876)</f>
        <v>#DIV/0!</v>
      </c>
      <c r="R871" s="223"/>
      <c r="S871" s="166" t="s">
        <v>650</v>
      </c>
      <c r="T871" s="166" t="s">
        <v>651</v>
      </c>
      <c r="U871" s="166" t="s">
        <v>652</v>
      </c>
      <c r="V871" s="166" t="s">
        <v>653</v>
      </c>
      <c r="W871" s="166" t="s">
        <v>654</v>
      </c>
      <c r="X871" s="166" t="s">
        <v>655</v>
      </c>
      <c r="Y871" s="166" t="s">
        <v>656</v>
      </c>
      <c r="Z871" s="166" t="s">
        <v>657</v>
      </c>
      <c r="AA871" s="166" t="s">
        <v>669</v>
      </c>
      <c r="AB871" s="231" t="e">
        <f>MAX(AB872:AB876)</f>
        <v>#DIV/0!</v>
      </c>
      <c r="AE871" s="273"/>
      <c r="AF871" s="273"/>
      <c r="AG871" s="273"/>
      <c r="AH871" s="196"/>
      <c r="AL871" s="196"/>
    </row>
    <row r="872" spans="1:40" x14ac:dyDescent="0.3">
      <c r="A872" s="223">
        <v>1</v>
      </c>
      <c r="B872" s="192" t="e">
        <f>C53-H870</f>
        <v>#DIV/0!</v>
      </c>
      <c r="C872" s="192" t="e">
        <f>D53-I870</f>
        <v>#DIV/0!</v>
      </c>
      <c r="D872" s="192" t="e">
        <f>E53-J870</f>
        <v>#DIV/0!</v>
      </c>
      <c r="E872" s="192" t="e">
        <f>POWER(B872,2)</f>
        <v>#DIV/0!</v>
      </c>
      <c r="F872" s="192" t="e">
        <f>POWER(C872,2)</f>
        <v>#DIV/0!</v>
      </c>
      <c r="G872" s="192" t="e">
        <f>POWER(D872,2)</f>
        <v>#DIV/0!</v>
      </c>
      <c r="H872" s="192" t="e">
        <f>E872+F872+G872</f>
        <v>#DIV/0!</v>
      </c>
      <c r="I872" s="192" t="e">
        <f>SQRT(H872)</f>
        <v>#DIV/0!</v>
      </c>
      <c r="J872" s="214" t="e">
        <f>I863</f>
        <v>#DIV/0!</v>
      </c>
      <c r="K872" s="231" t="e">
        <f>I872-J872</f>
        <v>#DIV/0!</v>
      </c>
      <c r="R872" s="223">
        <v>1</v>
      </c>
      <c r="S872" s="192" t="e">
        <f>T53-Y870</f>
        <v>#DIV/0!</v>
      </c>
      <c r="T872" s="192" t="e">
        <f>U53-Z870</f>
        <v>#DIV/0!</v>
      </c>
      <c r="U872" s="192" t="e">
        <f>V53-AA870</f>
        <v>#DIV/0!</v>
      </c>
      <c r="V872" s="192" t="e">
        <f>POWER(S872,2)</f>
        <v>#DIV/0!</v>
      </c>
      <c r="W872" s="192" t="e">
        <f>POWER(T872,2)</f>
        <v>#DIV/0!</v>
      </c>
      <c r="X872" s="192" t="e">
        <f>POWER(U872,2)</f>
        <v>#DIV/0!</v>
      </c>
      <c r="Y872" s="192" t="e">
        <f>V872+W872+X872</f>
        <v>#DIV/0!</v>
      </c>
      <c r="Z872" s="192" t="e">
        <f>SQRT(Y872)</f>
        <v>#DIV/0!</v>
      </c>
      <c r="AA872" s="214" t="e">
        <f>Z863</f>
        <v>#DIV/0!</v>
      </c>
      <c r="AB872" s="231" t="e">
        <f>Z872-AA872</f>
        <v>#DIV/0!</v>
      </c>
      <c r="AK872" s="196"/>
      <c r="AL872" s="196"/>
      <c r="AM872" s="196"/>
    </row>
    <row r="873" spans="1:40" x14ac:dyDescent="0.3">
      <c r="A873" s="223">
        <v>2</v>
      </c>
      <c r="B873" s="192" t="e">
        <f>C54-H870</f>
        <v>#DIV/0!</v>
      </c>
      <c r="C873" s="192" t="e">
        <f>D54-I870</f>
        <v>#DIV/0!</v>
      </c>
      <c r="D873" s="192" t="e">
        <f>E54-J870</f>
        <v>#DIV/0!</v>
      </c>
      <c r="E873" s="192" t="e">
        <f t="shared" ref="E873:G876" si="495">POWER(B873,2)</f>
        <v>#DIV/0!</v>
      </c>
      <c r="F873" s="192" t="e">
        <f t="shared" si="495"/>
        <v>#DIV/0!</v>
      </c>
      <c r="G873" s="192" t="e">
        <f t="shared" si="495"/>
        <v>#DIV/0!</v>
      </c>
      <c r="H873" s="192" t="e">
        <f t="shared" ref="H873:H876" si="496">E873+F873+G873</f>
        <v>#DIV/0!</v>
      </c>
      <c r="I873" s="192" t="e">
        <f t="shared" ref="I873:I876" si="497">SQRT(H873)</f>
        <v>#DIV/0!</v>
      </c>
      <c r="J873" s="214" t="e">
        <f>J872</f>
        <v>#DIV/0!</v>
      </c>
      <c r="K873" s="231" t="e">
        <f t="shared" ref="K873:K876" si="498">I873-J873</f>
        <v>#DIV/0!</v>
      </c>
      <c r="R873" s="223">
        <v>2</v>
      </c>
      <c r="S873" s="192" t="e">
        <f>T54-Y870</f>
        <v>#DIV/0!</v>
      </c>
      <c r="T873" s="192" t="e">
        <f>U54-Z870</f>
        <v>#DIV/0!</v>
      </c>
      <c r="U873" s="192" t="e">
        <f>V54-AA870</f>
        <v>#DIV/0!</v>
      </c>
      <c r="V873" s="192" t="e">
        <f t="shared" ref="V873:X876" si="499">POWER(S873,2)</f>
        <v>#DIV/0!</v>
      </c>
      <c r="W873" s="192" t="e">
        <f t="shared" si="499"/>
        <v>#DIV/0!</v>
      </c>
      <c r="X873" s="192" t="e">
        <f t="shared" si="499"/>
        <v>#DIV/0!</v>
      </c>
      <c r="Y873" s="192" t="e">
        <f t="shared" ref="Y873:Y876" si="500">V873+W873+X873</f>
        <v>#DIV/0!</v>
      </c>
      <c r="Z873" s="192" t="e">
        <f t="shared" ref="Z873:Z876" si="501">SQRT(Y873)</f>
        <v>#DIV/0!</v>
      </c>
      <c r="AA873" s="214" t="e">
        <f>AA872</f>
        <v>#DIV/0!</v>
      </c>
      <c r="AB873" s="231" t="e">
        <f t="shared" ref="AB873:AB876" si="502">Z873-AA873</f>
        <v>#DIV/0!</v>
      </c>
      <c r="AJ873" s="240"/>
      <c r="AK873" s="275"/>
      <c r="AL873" s="275"/>
      <c r="AM873" s="275"/>
      <c r="AN873" s="240"/>
    </row>
    <row r="874" spans="1:40" x14ac:dyDescent="0.3">
      <c r="A874" s="223">
        <v>3</v>
      </c>
      <c r="B874" s="192" t="e">
        <f>C55-H870</f>
        <v>#DIV/0!</v>
      </c>
      <c r="C874" s="192" t="e">
        <f>D55-I870</f>
        <v>#DIV/0!</v>
      </c>
      <c r="D874" s="192" t="e">
        <f>E55-J870</f>
        <v>#DIV/0!</v>
      </c>
      <c r="E874" s="192" t="e">
        <f t="shared" si="495"/>
        <v>#DIV/0!</v>
      </c>
      <c r="F874" s="192" t="e">
        <f t="shared" si="495"/>
        <v>#DIV/0!</v>
      </c>
      <c r="G874" s="192" t="e">
        <f t="shared" si="495"/>
        <v>#DIV/0!</v>
      </c>
      <c r="H874" s="192" t="e">
        <f t="shared" si="496"/>
        <v>#DIV/0!</v>
      </c>
      <c r="I874" s="192" t="e">
        <f t="shared" si="497"/>
        <v>#DIV/0!</v>
      </c>
      <c r="J874" s="214" t="e">
        <f t="shared" ref="J874:J876" si="503">J873</f>
        <v>#DIV/0!</v>
      </c>
      <c r="K874" s="231" t="e">
        <f t="shared" si="498"/>
        <v>#DIV/0!</v>
      </c>
      <c r="R874" s="223">
        <v>3</v>
      </c>
      <c r="S874" s="192" t="e">
        <f>T55-Y870</f>
        <v>#DIV/0!</v>
      </c>
      <c r="T874" s="192" t="e">
        <f>U55-Z870</f>
        <v>#DIV/0!</v>
      </c>
      <c r="U874" s="192" t="e">
        <f>V55-AA870</f>
        <v>#DIV/0!</v>
      </c>
      <c r="V874" s="192" t="e">
        <f t="shared" si="499"/>
        <v>#DIV/0!</v>
      </c>
      <c r="W874" s="192" t="e">
        <f t="shared" si="499"/>
        <v>#DIV/0!</v>
      </c>
      <c r="X874" s="192" t="e">
        <f t="shared" si="499"/>
        <v>#DIV/0!</v>
      </c>
      <c r="Y874" s="192" t="e">
        <f t="shared" si="500"/>
        <v>#DIV/0!</v>
      </c>
      <c r="Z874" s="192" t="e">
        <f t="shared" si="501"/>
        <v>#DIV/0!</v>
      </c>
      <c r="AA874" s="214" t="e">
        <f t="shared" ref="AA874:AA876" si="504">AA873</f>
        <v>#DIV/0!</v>
      </c>
      <c r="AB874" s="231" t="e">
        <f t="shared" si="502"/>
        <v>#DIV/0!</v>
      </c>
      <c r="AN874" s="192"/>
    </row>
    <row r="875" spans="1:40" x14ac:dyDescent="0.3">
      <c r="A875" s="223">
        <v>4</v>
      </c>
      <c r="B875" s="192" t="e">
        <f>C56-H870</f>
        <v>#DIV/0!</v>
      </c>
      <c r="C875" s="192" t="e">
        <f>D56-I870</f>
        <v>#DIV/0!</v>
      </c>
      <c r="D875" s="192" t="e">
        <f>E56-J870</f>
        <v>#DIV/0!</v>
      </c>
      <c r="E875" s="192" t="e">
        <f t="shared" si="495"/>
        <v>#DIV/0!</v>
      </c>
      <c r="F875" s="192" t="e">
        <f t="shared" si="495"/>
        <v>#DIV/0!</v>
      </c>
      <c r="G875" s="192" t="e">
        <f t="shared" si="495"/>
        <v>#DIV/0!</v>
      </c>
      <c r="H875" s="192" t="e">
        <f t="shared" si="496"/>
        <v>#DIV/0!</v>
      </c>
      <c r="I875" s="192" t="e">
        <f t="shared" si="497"/>
        <v>#DIV/0!</v>
      </c>
      <c r="J875" s="214" t="e">
        <f t="shared" si="503"/>
        <v>#DIV/0!</v>
      </c>
      <c r="K875" s="231" t="e">
        <f t="shared" si="498"/>
        <v>#DIV/0!</v>
      </c>
      <c r="R875" s="223">
        <v>4</v>
      </c>
      <c r="S875" s="192" t="e">
        <f>T56-Y870</f>
        <v>#DIV/0!</v>
      </c>
      <c r="T875" s="192" t="e">
        <f>U56-Z870</f>
        <v>#DIV/0!</v>
      </c>
      <c r="U875" s="192" t="e">
        <f>V56-AA870</f>
        <v>#DIV/0!</v>
      </c>
      <c r="V875" s="192" t="e">
        <f t="shared" si="499"/>
        <v>#DIV/0!</v>
      </c>
      <c r="W875" s="192" t="e">
        <f t="shared" si="499"/>
        <v>#DIV/0!</v>
      </c>
      <c r="X875" s="192" t="e">
        <f t="shared" si="499"/>
        <v>#DIV/0!</v>
      </c>
      <c r="Y875" s="192" t="e">
        <f t="shared" si="500"/>
        <v>#DIV/0!</v>
      </c>
      <c r="Z875" s="192" t="e">
        <f t="shared" si="501"/>
        <v>#DIV/0!</v>
      </c>
      <c r="AA875" s="214" t="e">
        <f t="shared" si="504"/>
        <v>#DIV/0!</v>
      </c>
      <c r="AB875" s="231" t="e">
        <f t="shared" si="502"/>
        <v>#DIV/0!</v>
      </c>
      <c r="AE875" s="192"/>
      <c r="AF875" s="192"/>
      <c r="AG875" s="192"/>
      <c r="AH875" s="192"/>
      <c r="AI875" s="192"/>
      <c r="AJ875" s="192"/>
      <c r="AK875" s="192"/>
      <c r="AL875" s="192"/>
      <c r="AM875" s="214"/>
      <c r="AN875" s="192"/>
    </row>
    <row r="876" spans="1:40" x14ac:dyDescent="0.3">
      <c r="A876" s="227">
        <v>5</v>
      </c>
      <c r="B876" s="216" t="e">
        <f>C57-H870</f>
        <v>#DIV/0!</v>
      </c>
      <c r="C876" s="216" t="e">
        <f>D57-I870</f>
        <v>#DIV/0!</v>
      </c>
      <c r="D876" s="216" t="e">
        <f>E57-J870</f>
        <v>#DIV/0!</v>
      </c>
      <c r="E876" s="216" t="e">
        <f t="shared" si="495"/>
        <v>#DIV/0!</v>
      </c>
      <c r="F876" s="216" t="e">
        <f t="shared" si="495"/>
        <v>#DIV/0!</v>
      </c>
      <c r="G876" s="216" t="e">
        <f t="shared" si="495"/>
        <v>#DIV/0!</v>
      </c>
      <c r="H876" s="216" t="e">
        <f t="shared" si="496"/>
        <v>#DIV/0!</v>
      </c>
      <c r="I876" s="216" t="e">
        <f t="shared" si="497"/>
        <v>#DIV/0!</v>
      </c>
      <c r="J876" s="276" t="e">
        <f t="shared" si="503"/>
        <v>#DIV/0!</v>
      </c>
      <c r="K876" s="253" t="e">
        <f t="shared" si="498"/>
        <v>#DIV/0!</v>
      </c>
      <c r="R876" s="227">
        <v>5</v>
      </c>
      <c r="S876" s="216" t="e">
        <f>T57-Y870</f>
        <v>#DIV/0!</v>
      </c>
      <c r="T876" s="216" t="e">
        <f>U57-Z870</f>
        <v>#DIV/0!</v>
      </c>
      <c r="U876" s="216" t="e">
        <f>V57-AA870</f>
        <v>#DIV/0!</v>
      </c>
      <c r="V876" s="216" t="e">
        <f t="shared" si="499"/>
        <v>#DIV/0!</v>
      </c>
      <c r="W876" s="216" t="e">
        <f t="shared" si="499"/>
        <v>#DIV/0!</v>
      </c>
      <c r="X876" s="216" t="e">
        <f t="shared" si="499"/>
        <v>#DIV/0!</v>
      </c>
      <c r="Y876" s="216" t="e">
        <f t="shared" si="500"/>
        <v>#DIV/0!</v>
      </c>
      <c r="Z876" s="216" t="e">
        <f t="shared" si="501"/>
        <v>#DIV/0!</v>
      </c>
      <c r="AA876" s="276" t="e">
        <f t="shared" si="504"/>
        <v>#DIV/0!</v>
      </c>
      <c r="AB876" s="253" t="e">
        <f t="shared" si="502"/>
        <v>#DIV/0!</v>
      </c>
      <c r="AE876" s="192"/>
      <c r="AF876" s="192"/>
      <c r="AG876" s="192"/>
      <c r="AH876" s="192"/>
      <c r="AI876" s="192"/>
      <c r="AJ876" s="192"/>
      <c r="AK876" s="192"/>
      <c r="AL876" s="192"/>
      <c r="AM876" s="214"/>
      <c r="AN876" s="192"/>
    </row>
    <row r="877" spans="1:40" x14ac:dyDescent="0.3">
      <c r="AE877" s="192"/>
      <c r="AF877" s="192"/>
      <c r="AG877" s="192"/>
      <c r="AH877" s="192"/>
      <c r="AI877" s="192"/>
      <c r="AJ877" s="192"/>
      <c r="AK877" s="192"/>
      <c r="AL877" s="192"/>
      <c r="AM877" s="214"/>
      <c r="AN877" s="192"/>
    </row>
    <row r="878" spans="1:40" x14ac:dyDescent="0.3">
      <c r="A878" s="233" t="s">
        <v>709</v>
      </c>
      <c r="B878" s="260" t="s">
        <v>513</v>
      </c>
      <c r="C878" s="260" t="s">
        <v>514</v>
      </c>
      <c r="D878" s="260" t="s">
        <v>515</v>
      </c>
      <c r="E878" s="186"/>
      <c r="F878" s="186"/>
      <c r="G878" s="186" t="s">
        <v>738</v>
      </c>
      <c r="H878" s="186" t="s">
        <v>739</v>
      </c>
      <c r="I878" s="186" t="s">
        <v>740</v>
      </c>
      <c r="J878" s="186" t="s">
        <v>741</v>
      </c>
      <c r="K878" s="220" t="s">
        <v>742</v>
      </c>
      <c r="R878" s="233" t="s">
        <v>709</v>
      </c>
      <c r="S878" s="260" t="s">
        <v>513</v>
      </c>
      <c r="T878" s="260" t="s">
        <v>514</v>
      </c>
      <c r="U878" s="260" t="s">
        <v>515</v>
      </c>
      <c r="V878" s="186"/>
      <c r="W878" s="186"/>
      <c r="X878" s="186" t="s">
        <v>738</v>
      </c>
      <c r="Y878" s="186" t="s">
        <v>739</v>
      </c>
      <c r="Z878" s="186" t="s">
        <v>740</v>
      </c>
      <c r="AA878" s="186" t="s">
        <v>741</v>
      </c>
      <c r="AB878" s="220" t="s">
        <v>742</v>
      </c>
      <c r="AD878" s="255"/>
      <c r="AE878" s="192"/>
      <c r="AF878" s="192"/>
      <c r="AG878" s="192"/>
      <c r="AH878" s="192"/>
      <c r="AI878" s="192"/>
      <c r="AJ878" s="192"/>
      <c r="AK878" s="192"/>
      <c r="AL878" s="192"/>
      <c r="AM878" s="214"/>
      <c r="AN878" s="192"/>
    </row>
    <row r="879" spans="1:40" x14ac:dyDescent="0.3">
      <c r="A879" s="244" t="s">
        <v>680</v>
      </c>
      <c r="B879" s="245">
        <f t="shared" ref="B879:D882" si="505">C54</f>
        <v>0</v>
      </c>
      <c r="C879" s="245">
        <f t="shared" si="505"/>
        <v>0</v>
      </c>
      <c r="D879" s="245">
        <f t="shared" si="505"/>
        <v>0</v>
      </c>
      <c r="F879" s="196" t="s">
        <v>743</v>
      </c>
      <c r="G879" s="214">
        <f t="shared" ref="G879:I882" si="506">B879^2</f>
        <v>0</v>
      </c>
      <c r="H879" s="214">
        <f t="shared" si="506"/>
        <v>0</v>
      </c>
      <c r="I879" s="214">
        <f t="shared" si="506"/>
        <v>0</v>
      </c>
      <c r="J879" s="214">
        <f>G879+H879+I879</f>
        <v>0</v>
      </c>
      <c r="K879" s="261">
        <f>-J879</f>
        <v>0</v>
      </c>
      <c r="R879" s="244" t="s">
        <v>680</v>
      </c>
      <c r="S879" s="245">
        <f t="shared" ref="S879:U882" si="507">T54</f>
        <v>0</v>
      </c>
      <c r="T879" s="245">
        <f t="shared" si="507"/>
        <v>0</v>
      </c>
      <c r="U879" s="245">
        <f t="shared" si="507"/>
        <v>0</v>
      </c>
      <c r="W879" s="196" t="s">
        <v>743</v>
      </c>
      <c r="X879" s="214">
        <f t="shared" ref="X879:Z882" si="508">S879^2</f>
        <v>0</v>
      </c>
      <c r="Y879" s="214">
        <f t="shared" si="508"/>
        <v>0</v>
      </c>
      <c r="Z879" s="214">
        <f t="shared" si="508"/>
        <v>0</v>
      </c>
      <c r="AA879" s="214">
        <f>X879+Y879+Z879</f>
        <v>0</v>
      </c>
      <c r="AB879" s="261">
        <f>-AA879</f>
        <v>0</v>
      </c>
      <c r="AD879" s="277"/>
      <c r="AE879" s="192"/>
      <c r="AF879" s="192"/>
      <c r="AG879" s="192"/>
      <c r="AH879" s="192"/>
      <c r="AI879" s="192"/>
      <c r="AJ879" s="192"/>
      <c r="AK879" s="192"/>
      <c r="AL879" s="192"/>
      <c r="AM879" s="214"/>
      <c r="AN879" s="192"/>
    </row>
    <row r="880" spans="1:40" x14ac:dyDescent="0.3">
      <c r="A880" s="244" t="s">
        <v>682</v>
      </c>
      <c r="B880" s="245">
        <f t="shared" si="505"/>
        <v>0</v>
      </c>
      <c r="C880" s="245">
        <f t="shared" si="505"/>
        <v>0</v>
      </c>
      <c r="D880" s="245">
        <f t="shared" si="505"/>
        <v>0</v>
      </c>
      <c r="F880" s="196" t="s">
        <v>744</v>
      </c>
      <c r="G880" s="214">
        <f t="shared" si="506"/>
        <v>0</v>
      </c>
      <c r="H880" s="214">
        <f t="shared" si="506"/>
        <v>0</v>
      </c>
      <c r="I880" s="214">
        <f t="shared" si="506"/>
        <v>0</v>
      </c>
      <c r="J880" s="214">
        <f t="shared" ref="J880:J882" si="509">G880+H880+I880</f>
        <v>0</v>
      </c>
      <c r="K880" s="261">
        <f t="shared" ref="K880:K882" si="510">-J880</f>
        <v>0</v>
      </c>
      <c r="R880" s="244" t="s">
        <v>682</v>
      </c>
      <c r="S880" s="245">
        <f t="shared" si="507"/>
        <v>0</v>
      </c>
      <c r="T880" s="245">
        <f t="shared" si="507"/>
        <v>0</v>
      </c>
      <c r="U880" s="245">
        <f t="shared" si="507"/>
        <v>0</v>
      </c>
      <c r="W880" s="196" t="s">
        <v>744</v>
      </c>
      <c r="X880" s="214">
        <f t="shared" si="508"/>
        <v>0</v>
      </c>
      <c r="Y880" s="214">
        <f t="shared" si="508"/>
        <v>0</v>
      </c>
      <c r="Z880" s="214">
        <f t="shared" si="508"/>
        <v>0</v>
      </c>
      <c r="AA880" s="214">
        <f t="shared" ref="AA880:AA882" si="511">X880+Y880+Z880</f>
        <v>0</v>
      </c>
      <c r="AB880" s="261">
        <f t="shared" ref="AB880:AB882" si="512">-AA880</f>
        <v>0</v>
      </c>
      <c r="AD880" s="277"/>
    </row>
    <row r="881" spans="1:30" x14ac:dyDescent="0.3">
      <c r="A881" s="246" t="s">
        <v>701</v>
      </c>
      <c r="B881" s="245">
        <f t="shared" si="505"/>
        <v>0</v>
      </c>
      <c r="C881" s="245">
        <f t="shared" si="505"/>
        <v>0</v>
      </c>
      <c r="D881" s="245">
        <f t="shared" si="505"/>
        <v>0</v>
      </c>
      <c r="F881" s="196" t="s">
        <v>745</v>
      </c>
      <c r="G881" s="214">
        <f t="shared" si="506"/>
        <v>0</v>
      </c>
      <c r="H881" s="214">
        <f t="shared" si="506"/>
        <v>0</v>
      </c>
      <c r="I881" s="214">
        <f t="shared" si="506"/>
        <v>0</v>
      </c>
      <c r="J881" s="214">
        <f t="shared" si="509"/>
        <v>0</v>
      </c>
      <c r="K881" s="261">
        <f t="shared" si="510"/>
        <v>0</v>
      </c>
      <c r="R881" s="246" t="s">
        <v>701</v>
      </c>
      <c r="S881" s="245">
        <f t="shared" si="507"/>
        <v>0</v>
      </c>
      <c r="T881" s="245">
        <f t="shared" si="507"/>
        <v>0</v>
      </c>
      <c r="U881" s="245">
        <f t="shared" si="507"/>
        <v>0</v>
      </c>
      <c r="W881" s="196" t="s">
        <v>745</v>
      </c>
      <c r="X881" s="214">
        <f t="shared" si="508"/>
        <v>0</v>
      </c>
      <c r="Y881" s="214">
        <f t="shared" si="508"/>
        <v>0</v>
      </c>
      <c r="Z881" s="214">
        <f t="shared" si="508"/>
        <v>0</v>
      </c>
      <c r="AA881" s="214">
        <f t="shared" si="511"/>
        <v>0</v>
      </c>
      <c r="AB881" s="261">
        <f t="shared" si="512"/>
        <v>0</v>
      </c>
      <c r="AD881" s="278"/>
    </row>
    <row r="882" spans="1:30" x14ac:dyDescent="0.3">
      <c r="A882" s="246" t="s">
        <v>704</v>
      </c>
      <c r="B882" s="245">
        <f t="shared" si="505"/>
        <v>0</v>
      </c>
      <c r="C882" s="245">
        <f t="shared" si="505"/>
        <v>0</v>
      </c>
      <c r="D882" s="245">
        <f t="shared" si="505"/>
        <v>0</v>
      </c>
      <c r="F882" s="196" t="s">
        <v>746</v>
      </c>
      <c r="G882" s="214">
        <f t="shared" si="506"/>
        <v>0</v>
      </c>
      <c r="H882" s="214">
        <f t="shared" si="506"/>
        <v>0</v>
      </c>
      <c r="I882" s="214">
        <f t="shared" si="506"/>
        <v>0</v>
      </c>
      <c r="J882" s="214">
        <f t="shared" si="509"/>
        <v>0</v>
      </c>
      <c r="K882" s="261">
        <f t="shared" si="510"/>
        <v>0</v>
      </c>
      <c r="R882" s="246" t="s">
        <v>704</v>
      </c>
      <c r="S882" s="245">
        <f t="shared" si="507"/>
        <v>0</v>
      </c>
      <c r="T882" s="245">
        <f t="shared" si="507"/>
        <v>0</v>
      </c>
      <c r="U882" s="245">
        <f t="shared" si="507"/>
        <v>0</v>
      </c>
      <c r="W882" s="196" t="s">
        <v>746</v>
      </c>
      <c r="X882" s="214">
        <f t="shared" si="508"/>
        <v>0</v>
      </c>
      <c r="Y882" s="214">
        <f t="shared" si="508"/>
        <v>0</v>
      </c>
      <c r="Z882" s="214">
        <f t="shared" si="508"/>
        <v>0</v>
      </c>
      <c r="AA882" s="214">
        <f t="shared" si="511"/>
        <v>0</v>
      </c>
      <c r="AB882" s="261">
        <f t="shared" si="512"/>
        <v>0</v>
      </c>
      <c r="AD882" s="278"/>
    </row>
    <row r="883" spans="1:30" x14ac:dyDescent="0.3">
      <c r="A883" s="223"/>
      <c r="G883" s="240"/>
      <c r="H883" s="240"/>
      <c r="I883" s="240"/>
      <c r="J883" s="240"/>
      <c r="K883" s="241"/>
      <c r="R883" s="223"/>
      <c r="X883" s="240"/>
      <c r="Y883" s="240"/>
      <c r="Z883" s="240"/>
      <c r="AA883" s="240"/>
      <c r="AB883" s="241"/>
    </row>
    <row r="884" spans="1:30" x14ac:dyDescent="0.3">
      <c r="A884" s="223"/>
      <c r="B884" s="262">
        <f>B879</f>
        <v>0</v>
      </c>
      <c r="C884" s="211">
        <f t="shared" ref="C884:D884" si="513">C879</f>
        <v>0</v>
      </c>
      <c r="D884" s="211">
        <f t="shared" si="513"/>
        <v>0</v>
      </c>
      <c r="E884" s="263">
        <v>1</v>
      </c>
      <c r="G884" s="239"/>
      <c r="H884" s="240"/>
      <c r="I884" s="240"/>
      <c r="J884" s="240"/>
      <c r="K884" s="241"/>
      <c r="R884" s="223"/>
      <c r="S884" s="262">
        <f>S879</f>
        <v>0</v>
      </c>
      <c r="T884" s="211">
        <f t="shared" ref="T884:U884" si="514">T879</f>
        <v>0</v>
      </c>
      <c r="U884" s="211">
        <f t="shared" si="514"/>
        <v>0</v>
      </c>
      <c r="V884" s="263">
        <v>1</v>
      </c>
      <c r="X884" s="239"/>
      <c r="Y884" s="240"/>
      <c r="Z884" s="240"/>
      <c r="AA884" s="240"/>
      <c r="AB884" s="241"/>
    </row>
    <row r="885" spans="1:30" x14ac:dyDescent="0.3">
      <c r="A885" s="264" t="s">
        <v>747</v>
      </c>
      <c r="B885" s="262">
        <f t="shared" ref="B885:D887" si="515">B880</f>
        <v>0</v>
      </c>
      <c r="C885" s="211">
        <f t="shared" si="515"/>
        <v>0</v>
      </c>
      <c r="D885" s="211">
        <f t="shared" si="515"/>
        <v>0</v>
      </c>
      <c r="E885" s="263">
        <v>1</v>
      </c>
      <c r="F885" s="166" t="s">
        <v>748</v>
      </c>
      <c r="G885" s="239"/>
      <c r="H885" s="243" t="s">
        <v>513</v>
      </c>
      <c r="I885" s="243" t="s">
        <v>514</v>
      </c>
      <c r="J885" s="243" t="s">
        <v>515</v>
      </c>
      <c r="K885" s="241"/>
      <c r="R885" s="264" t="s">
        <v>747</v>
      </c>
      <c r="S885" s="262">
        <f t="shared" ref="S885:U887" si="516">S880</f>
        <v>0</v>
      </c>
      <c r="T885" s="211">
        <f t="shared" si="516"/>
        <v>0</v>
      </c>
      <c r="U885" s="211">
        <f t="shared" si="516"/>
        <v>0</v>
      </c>
      <c r="V885" s="263">
        <v>1</v>
      </c>
      <c r="W885" s="166" t="s">
        <v>748</v>
      </c>
      <c r="X885" s="239"/>
      <c r="Y885" s="243" t="s">
        <v>513</v>
      </c>
      <c r="Z885" s="243" t="s">
        <v>514</v>
      </c>
      <c r="AA885" s="243" t="s">
        <v>515</v>
      </c>
      <c r="AB885" s="241"/>
      <c r="AD885" s="271"/>
    </row>
    <row r="886" spans="1:30" x14ac:dyDescent="0.3">
      <c r="A886" s="264"/>
      <c r="B886" s="262">
        <f t="shared" si="515"/>
        <v>0</v>
      </c>
      <c r="C886" s="211">
        <f t="shared" si="515"/>
        <v>0</v>
      </c>
      <c r="D886" s="211">
        <f t="shared" si="515"/>
        <v>0</v>
      </c>
      <c r="E886" s="263">
        <v>1</v>
      </c>
      <c r="F886" s="265">
        <f>MDETERM(B884:E887)</f>
        <v>0</v>
      </c>
      <c r="G886" s="239"/>
      <c r="H886" s="266" t="s">
        <v>749</v>
      </c>
      <c r="I886" s="266" t="s">
        <v>750</v>
      </c>
      <c r="J886" s="266" t="s">
        <v>751</v>
      </c>
      <c r="K886" s="241"/>
      <c r="R886" s="264"/>
      <c r="S886" s="262">
        <f t="shared" si="516"/>
        <v>0</v>
      </c>
      <c r="T886" s="211">
        <f t="shared" si="516"/>
        <v>0</v>
      </c>
      <c r="U886" s="211">
        <f t="shared" si="516"/>
        <v>0</v>
      </c>
      <c r="V886" s="263">
        <v>1</v>
      </c>
      <c r="W886" s="265">
        <f>MDETERM(S884:V887)</f>
        <v>0</v>
      </c>
      <c r="X886" s="239"/>
      <c r="Y886" s="266" t="s">
        <v>749</v>
      </c>
      <c r="Z886" s="266" t="s">
        <v>750</v>
      </c>
      <c r="AA886" s="266" t="s">
        <v>751</v>
      </c>
      <c r="AB886" s="241"/>
      <c r="AD886" s="271"/>
    </row>
    <row r="887" spans="1:30" x14ac:dyDescent="0.3">
      <c r="A887" s="223"/>
      <c r="B887" s="262">
        <f t="shared" si="515"/>
        <v>0</v>
      </c>
      <c r="C887" s="211">
        <f t="shared" si="515"/>
        <v>0</v>
      </c>
      <c r="D887" s="211">
        <f t="shared" si="515"/>
        <v>0</v>
      </c>
      <c r="E887" s="263">
        <v>1</v>
      </c>
      <c r="G887" s="240"/>
      <c r="H887" s="214" t="e">
        <f>-F892/2</f>
        <v>#DIV/0!</v>
      </c>
      <c r="I887" s="214" t="e">
        <f>-F897/2</f>
        <v>#DIV/0!</v>
      </c>
      <c r="J887" s="214" t="e">
        <f>-F902/2</f>
        <v>#DIV/0!</v>
      </c>
      <c r="K887" s="241"/>
      <c r="R887" s="223"/>
      <c r="S887" s="262">
        <f t="shared" si="516"/>
        <v>0</v>
      </c>
      <c r="T887" s="211">
        <f t="shared" si="516"/>
        <v>0</v>
      </c>
      <c r="U887" s="211">
        <f t="shared" si="516"/>
        <v>0</v>
      </c>
      <c r="V887" s="263">
        <v>1</v>
      </c>
      <c r="X887" s="240"/>
      <c r="Y887" s="214" t="e">
        <f>-W892/2</f>
        <v>#DIV/0!</v>
      </c>
      <c r="Z887" s="214" t="e">
        <f>-W897/2</f>
        <v>#DIV/0!</v>
      </c>
      <c r="AA887" s="214" t="e">
        <f>-W902/2</f>
        <v>#DIV/0!</v>
      </c>
      <c r="AB887" s="241"/>
    </row>
    <row r="888" spans="1:30" x14ac:dyDescent="0.3">
      <c r="A888" s="223"/>
      <c r="G888" s="240"/>
      <c r="H888" s="240"/>
      <c r="I888" s="240"/>
      <c r="J888" s="240"/>
      <c r="K888" s="241"/>
      <c r="R888" s="223"/>
      <c r="X888" s="240"/>
      <c r="Y888" s="240"/>
      <c r="Z888" s="240"/>
      <c r="AA888" s="240"/>
      <c r="AB888" s="241"/>
    </row>
    <row r="889" spans="1:30" x14ac:dyDescent="0.3">
      <c r="A889" s="223"/>
      <c r="B889" s="267">
        <f>K879</f>
        <v>0</v>
      </c>
      <c r="C889" s="196">
        <f t="shared" ref="C889:E892" si="517">C884</f>
        <v>0</v>
      </c>
      <c r="D889" s="196">
        <f t="shared" si="517"/>
        <v>0</v>
      </c>
      <c r="E889" s="263">
        <f t="shared" si="517"/>
        <v>1</v>
      </c>
      <c r="F889" s="166" t="s">
        <v>748</v>
      </c>
      <c r="H889" s="268">
        <f>B879</f>
        <v>0</v>
      </c>
      <c r="I889" s="247">
        <f t="shared" ref="I889:J892" si="518">C879</f>
        <v>0</v>
      </c>
      <c r="J889" s="247">
        <f t="shared" si="518"/>
        <v>0</v>
      </c>
      <c r="K889" s="269">
        <f>K879</f>
        <v>0</v>
      </c>
      <c r="R889" s="223"/>
      <c r="S889" s="267">
        <f>AB879</f>
        <v>0</v>
      </c>
      <c r="T889" s="196">
        <f t="shared" ref="T889:V892" si="519">T884</f>
        <v>0</v>
      </c>
      <c r="U889" s="196">
        <f t="shared" si="519"/>
        <v>0</v>
      </c>
      <c r="V889" s="263">
        <f t="shared" si="519"/>
        <v>1</v>
      </c>
      <c r="W889" s="166" t="s">
        <v>748</v>
      </c>
      <c r="Y889" s="268">
        <f>S879</f>
        <v>0</v>
      </c>
      <c r="Z889" s="247">
        <f t="shared" ref="Z889:AA892" si="520">T879</f>
        <v>0</v>
      </c>
      <c r="AA889" s="247">
        <f t="shared" si="520"/>
        <v>0</v>
      </c>
      <c r="AB889" s="269">
        <f>AB879</f>
        <v>0</v>
      </c>
    </row>
    <row r="890" spans="1:30" x14ac:dyDescent="0.3">
      <c r="A890" s="270" t="s">
        <v>752</v>
      </c>
      <c r="B890" s="267">
        <f>K880</f>
        <v>0</v>
      </c>
      <c r="C890" s="196">
        <f t="shared" si="517"/>
        <v>0</v>
      </c>
      <c r="D890" s="196">
        <f t="shared" si="517"/>
        <v>0</v>
      </c>
      <c r="E890" s="263">
        <f t="shared" si="517"/>
        <v>1</v>
      </c>
      <c r="F890" s="166">
        <f>MDETERM(B889:E892)</f>
        <v>0</v>
      </c>
      <c r="G890" s="271" t="s">
        <v>753</v>
      </c>
      <c r="H890" s="268">
        <f t="shared" ref="H890:H892" si="521">B880</f>
        <v>0</v>
      </c>
      <c r="I890" s="247">
        <f t="shared" si="518"/>
        <v>0</v>
      </c>
      <c r="J890" s="247">
        <f t="shared" si="518"/>
        <v>0</v>
      </c>
      <c r="K890" s="269">
        <f t="shared" ref="K890:K892" si="522">K880</f>
        <v>0</v>
      </c>
      <c r="R890" s="270" t="s">
        <v>752</v>
      </c>
      <c r="S890" s="267">
        <f>AB880</f>
        <v>0</v>
      </c>
      <c r="T890" s="196">
        <f t="shared" si="519"/>
        <v>0</v>
      </c>
      <c r="U890" s="196">
        <f t="shared" si="519"/>
        <v>0</v>
      </c>
      <c r="V890" s="263">
        <f t="shared" si="519"/>
        <v>1</v>
      </c>
      <c r="W890" s="166">
        <f>MDETERM(S889:V892)</f>
        <v>0</v>
      </c>
      <c r="X890" s="271" t="s">
        <v>753</v>
      </c>
      <c r="Y890" s="268">
        <f t="shared" ref="Y890:Y892" si="523">S880</f>
        <v>0</v>
      </c>
      <c r="Z890" s="247">
        <f t="shared" si="520"/>
        <v>0</v>
      </c>
      <c r="AA890" s="247">
        <f t="shared" si="520"/>
        <v>0</v>
      </c>
      <c r="AB890" s="269">
        <f t="shared" ref="AB890:AB892" si="524">AB880</f>
        <v>0</v>
      </c>
      <c r="AD890" s="271"/>
    </row>
    <row r="891" spans="1:30" x14ac:dyDescent="0.3">
      <c r="A891" s="270"/>
      <c r="B891" s="267">
        <f>K881</f>
        <v>0</v>
      </c>
      <c r="C891" s="196">
        <f t="shared" si="517"/>
        <v>0</v>
      </c>
      <c r="D891" s="196">
        <f t="shared" si="517"/>
        <v>0</v>
      </c>
      <c r="E891" s="263">
        <f t="shared" si="517"/>
        <v>1</v>
      </c>
      <c r="F891" s="272" t="s">
        <v>754</v>
      </c>
      <c r="G891" s="271"/>
      <c r="H891" s="268">
        <f t="shared" si="521"/>
        <v>0</v>
      </c>
      <c r="I891" s="247">
        <f t="shared" si="518"/>
        <v>0</v>
      </c>
      <c r="J891" s="247">
        <f t="shared" si="518"/>
        <v>0</v>
      </c>
      <c r="K891" s="269">
        <f t="shared" si="522"/>
        <v>0</v>
      </c>
      <c r="R891" s="270"/>
      <c r="S891" s="267">
        <f>AB881</f>
        <v>0</v>
      </c>
      <c r="T891" s="196">
        <f t="shared" si="519"/>
        <v>0</v>
      </c>
      <c r="U891" s="196">
        <f t="shared" si="519"/>
        <v>0</v>
      </c>
      <c r="V891" s="263">
        <f t="shared" si="519"/>
        <v>1</v>
      </c>
      <c r="W891" s="272" t="s">
        <v>754</v>
      </c>
      <c r="X891" s="271"/>
      <c r="Y891" s="268">
        <f t="shared" si="523"/>
        <v>0</v>
      </c>
      <c r="Z891" s="247">
        <f t="shared" si="520"/>
        <v>0</v>
      </c>
      <c r="AA891" s="247">
        <f t="shared" si="520"/>
        <v>0</v>
      </c>
      <c r="AB891" s="269">
        <f t="shared" si="524"/>
        <v>0</v>
      </c>
      <c r="AD891" s="271"/>
    </row>
    <row r="892" spans="1:30" x14ac:dyDescent="0.3">
      <c r="A892" s="223"/>
      <c r="B892" s="267">
        <f>K882</f>
        <v>0</v>
      </c>
      <c r="C892" s="196">
        <f t="shared" si="517"/>
        <v>0</v>
      </c>
      <c r="D892" s="196">
        <f t="shared" si="517"/>
        <v>0</v>
      </c>
      <c r="E892" s="263">
        <f t="shared" si="517"/>
        <v>1</v>
      </c>
      <c r="F892" s="166" t="e">
        <f>F890/F886</f>
        <v>#DIV/0!</v>
      </c>
      <c r="H892" s="268">
        <f t="shared" si="521"/>
        <v>0</v>
      </c>
      <c r="I892" s="247">
        <f t="shared" si="518"/>
        <v>0</v>
      </c>
      <c r="J892" s="247">
        <f t="shared" si="518"/>
        <v>0</v>
      </c>
      <c r="K892" s="269">
        <f t="shared" si="522"/>
        <v>0</v>
      </c>
      <c r="R892" s="223"/>
      <c r="S892" s="267">
        <f>AB882</f>
        <v>0</v>
      </c>
      <c r="T892" s="196">
        <f t="shared" si="519"/>
        <v>0</v>
      </c>
      <c r="U892" s="196">
        <f t="shared" si="519"/>
        <v>0</v>
      </c>
      <c r="V892" s="263">
        <f t="shared" si="519"/>
        <v>1</v>
      </c>
      <c r="W892" s="166" t="e">
        <f>W890/W886</f>
        <v>#DIV/0!</v>
      </c>
      <c r="Y892" s="268">
        <f t="shared" si="523"/>
        <v>0</v>
      </c>
      <c r="Z892" s="247">
        <f t="shared" si="520"/>
        <v>0</v>
      </c>
      <c r="AA892" s="247">
        <f t="shared" si="520"/>
        <v>0</v>
      </c>
      <c r="AB892" s="269">
        <f t="shared" si="524"/>
        <v>0</v>
      </c>
    </row>
    <row r="893" spans="1:30" x14ac:dyDescent="0.3">
      <c r="A893" s="223"/>
      <c r="G893" s="239"/>
      <c r="H893" s="240"/>
      <c r="I893" s="240"/>
      <c r="J893" s="240"/>
      <c r="K893" s="241"/>
      <c r="R893" s="223"/>
      <c r="X893" s="239"/>
      <c r="Y893" s="240"/>
      <c r="Z893" s="240"/>
      <c r="AA893" s="240"/>
      <c r="AB893" s="241"/>
    </row>
    <row r="894" spans="1:30" x14ac:dyDescent="0.3">
      <c r="A894" s="223"/>
      <c r="B894" s="267">
        <f>B884</f>
        <v>0</v>
      </c>
      <c r="C894" s="273">
        <f>K879</f>
        <v>0</v>
      </c>
      <c r="D894" s="196">
        <f t="shared" ref="D894:E897" si="525">D884</f>
        <v>0</v>
      </c>
      <c r="E894" s="263">
        <f t="shared" si="525"/>
        <v>1</v>
      </c>
      <c r="F894" s="166" t="s">
        <v>748</v>
      </c>
      <c r="H894" s="195" t="s">
        <v>748</v>
      </c>
      <c r="I894" s="243">
        <f>MDETERM(H889:K892)</f>
        <v>0</v>
      </c>
      <c r="J894" s="243"/>
      <c r="K894" s="241"/>
      <c r="R894" s="223"/>
      <c r="S894" s="267">
        <f>S884</f>
        <v>0</v>
      </c>
      <c r="T894" s="273">
        <f>AB879</f>
        <v>0</v>
      </c>
      <c r="U894" s="196">
        <f t="shared" ref="U894:V897" si="526">U884</f>
        <v>0</v>
      </c>
      <c r="V894" s="263">
        <f t="shared" si="526"/>
        <v>1</v>
      </c>
      <c r="W894" s="166" t="s">
        <v>748</v>
      </c>
      <c r="Y894" s="195" t="s">
        <v>748</v>
      </c>
      <c r="Z894" s="243">
        <f>MDETERM(Y889:AB892)</f>
        <v>0</v>
      </c>
      <c r="AA894" s="243"/>
      <c r="AB894" s="241"/>
    </row>
    <row r="895" spans="1:30" x14ac:dyDescent="0.3">
      <c r="A895" s="264" t="s">
        <v>755</v>
      </c>
      <c r="B895" s="267">
        <f>B885</f>
        <v>0</v>
      </c>
      <c r="C895" s="273">
        <f>K880</f>
        <v>0</v>
      </c>
      <c r="D895" s="196">
        <f t="shared" si="525"/>
        <v>0</v>
      </c>
      <c r="E895" s="263">
        <f t="shared" si="525"/>
        <v>1</v>
      </c>
      <c r="F895" s="166">
        <f>MDETERM(B894:E897)</f>
        <v>0</v>
      </c>
      <c r="H895" s="272" t="s">
        <v>754</v>
      </c>
      <c r="I895" s="247" t="e">
        <f>I894/F886</f>
        <v>#DIV/0!</v>
      </c>
      <c r="J895" s="240"/>
      <c r="K895" s="241"/>
      <c r="R895" s="264" t="s">
        <v>755</v>
      </c>
      <c r="S895" s="267">
        <f>S885</f>
        <v>0</v>
      </c>
      <c r="T895" s="273">
        <f>AB880</f>
        <v>0</v>
      </c>
      <c r="U895" s="196">
        <f t="shared" si="526"/>
        <v>0</v>
      </c>
      <c r="V895" s="263">
        <f t="shared" si="526"/>
        <v>1</v>
      </c>
      <c r="W895" s="166">
        <f>MDETERM(S894:V897)</f>
        <v>0</v>
      </c>
      <c r="Y895" s="272" t="s">
        <v>754</v>
      </c>
      <c r="Z895" s="247" t="e">
        <f>Z894/W886</f>
        <v>#DIV/0!</v>
      </c>
      <c r="AA895" s="240"/>
      <c r="AB895" s="241"/>
      <c r="AD895" s="271"/>
    </row>
    <row r="896" spans="1:30" x14ac:dyDescent="0.3">
      <c r="A896" s="264"/>
      <c r="B896" s="267">
        <f>B886</f>
        <v>0</v>
      </c>
      <c r="C896" s="273">
        <f>K881</f>
        <v>0</v>
      </c>
      <c r="D896" s="196">
        <f t="shared" si="525"/>
        <v>0</v>
      </c>
      <c r="E896" s="263">
        <f t="shared" si="525"/>
        <v>1</v>
      </c>
      <c r="F896" s="272" t="s">
        <v>754</v>
      </c>
      <c r="H896" s="240"/>
      <c r="I896" s="240"/>
      <c r="J896" s="240"/>
      <c r="K896" s="241"/>
      <c r="R896" s="264"/>
      <c r="S896" s="267">
        <f>S886</f>
        <v>0</v>
      </c>
      <c r="T896" s="273">
        <f>AB881</f>
        <v>0</v>
      </c>
      <c r="U896" s="196">
        <f t="shared" si="526"/>
        <v>0</v>
      </c>
      <c r="V896" s="263">
        <f t="shared" si="526"/>
        <v>1</v>
      </c>
      <c r="W896" s="272" t="s">
        <v>754</v>
      </c>
      <c r="Y896" s="240"/>
      <c r="Z896" s="240"/>
      <c r="AA896" s="240"/>
      <c r="AB896" s="241"/>
      <c r="AD896" s="271"/>
    </row>
    <row r="897" spans="1:30" x14ac:dyDescent="0.3">
      <c r="A897" s="223"/>
      <c r="B897" s="267">
        <f>B887</f>
        <v>0</v>
      </c>
      <c r="C897" s="273">
        <f>K882</f>
        <v>0</v>
      </c>
      <c r="D897" s="196">
        <f t="shared" si="525"/>
        <v>0</v>
      </c>
      <c r="E897" s="263">
        <f t="shared" si="525"/>
        <v>1</v>
      </c>
      <c r="F897" s="166" t="e">
        <f>F895/F886</f>
        <v>#DIV/0!</v>
      </c>
      <c r="H897" s="240" t="s">
        <v>649</v>
      </c>
      <c r="I897" s="274" t="e">
        <f>(SQRT(F892*F892+F897*F897+F902*F902-4*I895))/2</f>
        <v>#DIV/0!</v>
      </c>
      <c r="J897" s="240"/>
      <c r="K897" s="241"/>
      <c r="R897" s="223"/>
      <c r="S897" s="267">
        <f>S887</f>
        <v>0</v>
      </c>
      <c r="T897" s="273">
        <f>AB882</f>
        <v>0</v>
      </c>
      <c r="U897" s="196">
        <f t="shared" si="526"/>
        <v>0</v>
      </c>
      <c r="V897" s="263">
        <f t="shared" si="526"/>
        <v>1</v>
      </c>
      <c r="W897" s="166" t="e">
        <f>W895/W886</f>
        <v>#DIV/0!</v>
      </c>
      <c r="Y897" s="240" t="s">
        <v>649</v>
      </c>
      <c r="Z897" s="274" t="e">
        <f>(SQRT(W892*W892+W897*W897+W902*W902-4*Z895))/2</f>
        <v>#DIV/0!</v>
      </c>
      <c r="AA897" s="240"/>
      <c r="AB897" s="241"/>
    </row>
    <row r="898" spans="1:30" x14ac:dyDescent="0.3">
      <c r="A898" s="223"/>
      <c r="H898" s="240" t="s">
        <v>611</v>
      </c>
      <c r="I898" s="274" t="e">
        <f>SQRT(F892*F892+F897*F897+F902*F902-4*I895)</f>
        <v>#DIV/0!</v>
      </c>
      <c r="J898" s="240"/>
      <c r="K898" s="241"/>
      <c r="R898" s="223"/>
      <c r="Y898" s="240" t="s">
        <v>611</v>
      </c>
      <c r="Z898" s="274" t="e">
        <f>SQRT(W892*W892+W897*W897+W902*W902-4*Z895)</f>
        <v>#DIV/0!</v>
      </c>
      <c r="AA898" s="240"/>
      <c r="AB898" s="241"/>
    </row>
    <row r="899" spans="1:30" x14ac:dyDescent="0.3">
      <c r="A899" s="223"/>
      <c r="B899" s="267">
        <f t="shared" ref="B899:C902" si="527">B884</f>
        <v>0</v>
      </c>
      <c r="C899" s="273">
        <f t="shared" si="527"/>
        <v>0</v>
      </c>
      <c r="D899" s="273">
        <f>K879</f>
        <v>0</v>
      </c>
      <c r="E899" s="263">
        <f>E884</f>
        <v>1</v>
      </c>
      <c r="F899" s="166" t="s">
        <v>748</v>
      </c>
      <c r="H899" s="240"/>
      <c r="I899" s="240"/>
      <c r="J899" s="240"/>
      <c r="K899" s="241"/>
      <c r="R899" s="223"/>
      <c r="S899" s="267">
        <f t="shared" ref="S899:T902" si="528">S884</f>
        <v>0</v>
      </c>
      <c r="T899" s="273">
        <f t="shared" si="528"/>
        <v>0</v>
      </c>
      <c r="U899" s="273">
        <f>AB879</f>
        <v>0</v>
      </c>
      <c r="V899" s="263">
        <f>V884</f>
        <v>1</v>
      </c>
      <c r="W899" s="166" t="s">
        <v>748</v>
      </c>
      <c r="Y899" s="240"/>
      <c r="Z899" s="240"/>
      <c r="AA899" s="240"/>
      <c r="AB899" s="241"/>
    </row>
    <row r="900" spans="1:30" x14ac:dyDescent="0.3">
      <c r="A900" s="270" t="s">
        <v>756</v>
      </c>
      <c r="B900" s="267">
        <f t="shared" si="527"/>
        <v>0</v>
      </c>
      <c r="C900" s="273">
        <f t="shared" si="527"/>
        <v>0</v>
      </c>
      <c r="D900" s="273">
        <f>K880</f>
        <v>0</v>
      </c>
      <c r="E900" s="263">
        <f>E885</f>
        <v>1</v>
      </c>
      <c r="F900" s="166">
        <f>MDETERM(B899:E902)</f>
        <v>0</v>
      </c>
      <c r="H900" s="240"/>
      <c r="I900" s="240"/>
      <c r="J900" s="240"/>
      <c r="K900" s="241"/>
      <c r="R900" s="270" t="s">
        <v>756</v>
      </c>
      <c r="S900" s="267">
        <f t="shared" si="528"/>
        <v>0</v>
      </c>
      <c r="T900" s="273">
        <f t="shared" si="528"/>
        <v>0</v>
      </c>
      <c r="U900" s="273">
        <f>AB880</f>
        <v>0</v>
      </c>
      <c r="V900" s="263">
        <f>V885</f>
        <v>1</v>
      </c>
      <c r="W900" s="166">
        <f>MDETERM(S899:V902)</f>
        <v>0</v>
      </c>
      <c r="Y900" s="240"/>
      <c r="Z900" s="240"/>
      <c r="AA900" s="240"/>
      <c r="AB900" s="241"/>
      <c r="AD900" s="271"/>
    </row>
    <row r="901" spans="1:30" x14ac:dyDescent="0.3">
      <c r="A901" s="270"/>
      <c r="B901" s="267">
        <f t="shared" si="527"/>
        <v>0</v>
      </c>
      <c r="C901" s="273">
        <f t="shared" si="527"/>
        <v>0</v>
      </c>
      <c r="D901" s="273">
        <f>K881</f>
        <v>0</v>
      </c>
      <c r="E901" s="263">
        <f>E886</f>
        <v>1</v>
      </c>
      <c r="F901" s="272" t="s">
        <v>754</v>
      </c>
      <c r="K901" s="222"/>
      <c r="R901" s="270"/>
      <c r="S901" s="267">
        <f t="shared" si="528"/>
        <v>0</v>
      </c>
      <c r="T901" s="273">
        <f t="shared" si="528"/>
        <v>0</v>
      </c>
      <c r="U901" s="273">
        <f>AB881</f>
        <v>0</v>
      </c>
      <c r="V901" s="263">
        <f>V886</f>
        <v>1</v>
      </c>
      <c r="W901" s="272" t="s">
        <v>754</v>
      </c>
      <c r="AB901" s="222"/>
      <c r="AD901" s="271"/>
    </row>
    <row r="902" spans="1:30" x14ac:dyDescent="0.3">
      <c r="A902" s="223"/>
      <c r="B902" s="267">
        <f t="shared" si="527"/>
        <v>0</v>
      </c>
      <c r="C902" s="273">
        <f t="shared" si="527"/>
        <v>0</v>
      </c>
      <c r="D902" s="273">
        <f>K882</f>
        <v>0</v>
      </c>
      <c r="E902" s="263">
        <f>E887</f>
        <v>1</v>
      </c>
      <c r="F902" s="166" t="e">
        <f>F900/F886</f>
        <v>#DIV/0!</v>
      </c>
      <c r="I902" s="196" t="s">
        <v>757</v>
      </c>
      <c r="K902" s="222"/>
      <c r="R902" s="223"/>
      <c r="S902" s="267">
        <f t="shared" si="528"/>
        <v>0</v>
      </c>
      <c r="T902" s="273">
        <f t="shared" si="528"/>
        <v>0</v>
      </c>
      <c r="U902" s="273">
        <f>AB882</f>
        <v>0</v>
      </c>
      <c r="V902" s="263">
        <f>V887</f>
        <v>1</v>
      </c>
      <c r="W902" s="166" t="e">
        <f>W900/W886</f>
        <v>#DIV/0!</v>
      </c>
      <c r="Z902" s="196" t="s">
        <v>757</v>
      </c>
      <c r="AB902" s="222"/>
    </row>
    <row r="903" spans="1:30" x14ac:dyDescent="0.3">
      <c r="A903" s="223"/>
      <c r="H903" s="196" t="s">
        <v>513</v>
      </c>
      <c r="I903" s="196" t="s">
        <v>514</v>
      </c>
      <c r="J903" s="196" t="s">
        <v>515</v>
      </c>
      <c r="K903" s="222"/>
      <c r="R903" s="223"/>
      <c r="Y903" s="196" t="s">
        <v>513</v>
      </c>
      <c r="Z903" s="196" t="s">
        <v>514</v>
      </c>
      <c r="AA903" s="196" t="s">
        <v>515</v>
      </c>
      <c r="AB903" s="222"/>
    </row>
    <row r="904" spans="1:30" x14ac:dyDescent="0.3">
      <c r="A904" s="223" t="s">
        <v>637</v>
      </c>
      <c r="B904" s="166" t="e">
        <f>IF(K905&gt;0.000000001,TRUE,FALSE)</f>
        <v>#DIV/0!</v>
      </c>
      <c r="G904" s="240"/>
      <c r="H904" s="275" t="e">
        <f>H887</f>
        <v>#DIV/0!</v>
      </c>
      <c r="I904" s="275" t="e">
        <f>I887</f>
        <v>#DIV/0!</v>
      </c>
      <c r="J904" s="275" t="e">
        <f>J887</f>
        <v>#DIV/0!</v>
      </c>
      <c r="K904" s="241"/>
      <c r="R904" s="223" t="s">
        <v>637</v>
      </c>
      <c r="S904" s="166" t="e">
        <f>IF(AB905&gt;0.000000001,TRUE,FALSE)</f>
        <v>#DIV/0!</v>
      </c>
      <c r="X904" s="240"/>
      <c r="Y904" s="275" t="e">
        <f>Y887</f>
        <v>#DIV/0!</v>
      </c>
      <c r="Z904" s="275" t="e">
        <f>Z887</f>
        <v>#DIV/0!</v>
      </c>
      <c r="AA904" s="275" t="e">
        <f>AA887</f>
        <v>#DIV/0!</v>
      </c>
      <c r="AB904" s="241"/>
    </row>
    <row r="905" spans="1:30" ht="16.2" x14ac:dyDescent="0.3">
      <c r="A905" s="223"/>
      <c r="B905" s="166" t="s">
        <v>650</v>
      </c>
      <c r="C905" s="166" t="s">
        <v>651</v>
      </c>
      <c r="D905" s="166" t="s">
        <v>652</v>
      </c>
      <c r="E905" s="166" t="s">
        <v>653</v>
      </c>
      <c r="F905" s="166" t="s">
        <v>654</v>
      </c>
      <c r="G905" s="166" t="s">
        <v>655</v>
      </c>
      <c r="H905" s="166" t="s">
        <v>656</v>
      </c>
      <c r="I905" s="166" t="s">
        <v>657</v>
      </c>
      <c r="J905" s="166" t="s">
        <v>669</v>
      </c>
      <c r="K905" s="231" t="e">
        <f>MAX(K906:K910)</f>
        <v>#DIV/0!</v>
      </c>
      <c r="R905" s="223"/>
      <c r="S905" s="166" t="s">
        <v>650</v>
      </c>
      <c r="T905" s="166" t="s">
        <v>651</v>
      </c>
      <c r="U905" s="166" t="s">
        <v>652</v>
      </c>
      <c r="V905" s="166" t="s">
        <v>653</v>
      </c>
      <c r="W905" s="166" t="s">
        <v>654</v>
      </c>
      <c r="X905" s="166" t="s">
        <v>655</v>
      </c>
      <c r="Y905" s="166" t="s">
        <v>656</v>
      </c>
      <c r="Z905" s="166" t="s">
        <v>657</v>
      </c>
      <c r="AA905" s="166" t="s">
        <v>669</v>
      </c>
      <c r="AB905" s="231" t="e">
        <f>MAX(AB906:AB910)</f>
        <v>#DIV/0!</v>
      </c>
    </row>
    <row r="906" spans="1:30" x14ac:dyDescent="0.3">
      <c r="A906" s="223">
        <v>1</v>
      </c>
      <c r="B906" s="192" t="e">
        <f>C53-H904</f>
        <v>#DIV/0!</v>
      </c>
      <c r="C906" s="192" t="e">
        <f>D53-I904</f>
        <v>#DIV/0!</v>
      </c>
      <c r="D906" s="192" t="e">
        <f>E53-J904</f>
        <v>#DIV/0!</v>
      </c>
      <c r="E906" s="192" t="e">
        <f>POWER(B906,2)</f>
        <v>#DIV/0!</v>
      </c>
      <c r="F906" s="192" t="e">
        <f>POWER(C906,2)</f>
        <v>#DIV/0!</v>
      </c>
      <c r="G906" s="192" t="e">
        <f>POWER(D906,2)</f>
        <v>#DIV/0!</v>
      </c>
      <c r="H906" s="192" t="e">
        <f>E906+F906+G906</f>
        <v>#DIV/0!</v>
      </c>
      <c r="I906" s="192" t="e">
        <f>SQRT(H906)</f>
        <v>#DIV/0!</v>
      </c>
      <c r="J906" s="214" t="e">
        <f>I897</f>
        <v>#DIV/0!</v>
      </c>
      <c r="K906" s="231" t="e">
        <f>I906-J906</f>
        <v>#DIV/0!</v>
      </c>
      <c r="R906" s="223">
        <v>1</v>
      </c>
      <c r="S906" s="192" t="e">
        <f>T53-Y904</f>
        <v>#DIV/0!</v>
      </c>
      <c r="T906" s="192" t="e">
        <f>U53-Z904</f>
        <v>#DIV/0!</v>
      </c>
      <c r="U906" s="192" t="e">
        <f>V53-AA904</f>
        <v>#DIV/0!</v>
      </c>
      <c r="V906" s="192" t="e">
        <f>POWER(S906,2)</f>
        <v>#DIV/0!</v>
      </c>
      <c r="W906" s="192" t="e">
        <f>POWER(T906,2)</f>
        <v>#DIV/0!</v>
      </c>
      <c r="X906" s="192" t="e">
        <f>POWER(U906,2)</f>
        <v>#DIV/0!</v>
      </c>
      <c r="Y906" s="192" t="e">
        <f>V906+W906+X906</f>
        <v>#DIV/0!</v>
      </c>
      <c r="Z906" s="192" t="e">
        <f>SQRT(Y906)</f>
        <v>#DIV/0!</v>
      </c>
      <c r="AA906" s="214" t="e">
        <f>Z897</f>
        <v>#DIV/0!</v>
      </c>
      <c r="AB906" s="231" t="e">
        <f>Z906-AA906</f>
        <v>#DIV/0!</v>
      </c>
    </row>
    <row r="907" spans="1:30" x14ac:dyDescent="0.3">
      <c r="A907" s="223">
        <v>2</v>
      </c>
      <c r="B907" s="192" t="e">
        <f>C54-H904</f>
        <v>#DIV/0!</v>
      </c>
      <c r="C907" s="192" t="e">
        <f>D54-I904</f>
        <v>#DIV/0!</v>
      </c>
      <c r="D907" s="192" t="e">
        <f>E54-J904</f>
        <v>#DIV/0!</v>
      </c>
      <c r="E907" s="192" t="e">
        <f t="shared" ref="E907:G910" si="529">POWER(B907,2)</f>
        <v>#DIV/0!</v>
      </c>
      <c r="F907" s="192" t="e">
        <f t="shared" si="529"/>
        <v>#DIV/0!</v>
      </c>
      <c r="G907" s="192" t="e">
        <f t="shared" si="529"/>
        <v>#DIV/0!</v>
      </c>
      <c r="H907" s="192" t="e">
        <f t="shared" ref="H907:H910" si="530">E907+F907+G907</f>
        <v>#DIV/0!</v>
      </c>
      <c r="I907" s="192" t="e">
        <f t="shared" ref="I907:I910" si="531">SQRT(H907)</f>
        <v>#DIV/0!</v>
      </c>
      <c r="J907" s="214" t="e">
        <f>J906</f>
        <v>#DIV/0!</v>
      </c>
      <c r="K907" s="231" t="e">
        <f t="shared" ref="K907:K910" si="532">I907-J907</f>
        <v>#DIV/0!</v>
      </c>
      <c r="R907" s="223">
        <v>2</v>
      </c>
      <c r="S907" s="192" t="e">
        <f>T54-Y904</f>
        <v>#DIV/0!</v>
      </c>
      <c r="T907" s="192" t="e">
        <f>U54-Z904</f>
        <v>#DIV/0!</v>
      </c>
      <c r="U907" s="192" t="e">
        <f>V54-AA904</f>
        <v>#DIV/0!</v>
      </c>
      <c r="V907" s="192" t="e">
        <f t="shared" ref="V907:X910" si="533">POWER(S907,2)</f>
        <v>#DIV/0!</v>
      </c>
      <c r="W907" s="192" t="e">
        <f t="shared" si="533"/>
        <v>#DIV/0!</v>
      </c>
      <c r="X907" s="192" t="e">
        <f t="shared" si="533"/>
        <v>#DIV/0!</v>
      </c>
      <c r="Y907" s="192" t="e">
        <f t="shared" ref="Y907:Y910" si="534">V907+W907+X907</f>
        <v>#DIV/0!</v>
      </c>
      <c r="Z907" s="192" t="e">
        <f t="shared" ref="Z907:Z910" si="535">SQRT(Y907)</f>
        <v>#DIV/0!</v>
      </c>
      <c r="AA907" s="214" t="e">
        <f>AA906</f>
        <v>#DIV/0!</v>
      </c>
      <c r="AB907" s="231" t="e">
        <f t="shared" ref="AB907:AB910" si="536">Z907-AA907</f>
        <v>#DIV/0!</v>
      </c>
    </row>
    <row r="908" spans="1:30" x14ac:dyDescent="0.3">
      <c r="A908" s="223">
        <v>3</v>
      </c>
      <c r="B908" s="192" t="e">
        <f>C55-H904</f>
        <v>#DIV/0!</v>
      </c>
      <c r="C908" s="192" t="e">
        <f>D55-I904</f>
        <v>#DIV/0!</v>
      </c>
      <c r="D908" s="192" t="e">
        <f>E55-J904</f>
        <v>#DIV/0!</v>
      </c>
      <c r="E908" s="192" t="e">
        <f t="shared" si="529"/>
        <v>#DIV/0!</v>
      </c>
      <c r="F908" s="192" t="e">
        <f t="shared" si="529"/>
        <v>#DIV/0!</v>
      </c>
      <c r="G908" s="192" t="e">
        <f t="shared" si="529"/>
        <v>#DIV/0!</v>
      </c>
      <c r="H908" s="192" t="e">
        <f t="shared" si="530"/>
        <v>#DIV/0!</v>
      </c>
      <c r="I908" s="192" t="e">
        <f t="shared" si="531"/>
        <v>#DIV/0!</v>
      </c>
      <c r="J908" s="214" t="e">
        <f t="shared" ref="J908:J910" si="537">J907</f>
        <v>#DIV/0!</v>
      </c>
      <c r="K908" s="231" t="e">
        <f t="shared" si="532"/>
        <v>#DIV/0!</v>
      </c>
      <c r="R908" s="223">
        <v>3</v>
      </c>
      <c r="S908" s="192" t="e">
        <f>T55-Y904</f>
        <v>#DIV/0!</v>
      </c>
      <c r="T908" s="192" t="e">
        <f>U55-Z904</f>
        <v>#DIV/0!</v>
      </c>
      <c r="U908" s="192" t="e">
        <f>V55-AA904</f>
        <v>#DIV/0!</v>
      </c>
      <c r="V908" s="192" t="e">
        <f t="shared" si="533"/>
        <v>#DIV/0!</v>
      </c>
      <c r="W908" s="192" t="e">
        <f t="shared" si="533"/>
        <v>#DIV/0!</v>
      </c>
      <c r="X908" s="192" t="e">
        <f t="shared" si="533"/>
        <v>#DIV/0!</v>
      </c>
      <c r="Y908" s="192" t="e">
        <f t="shared" si="534"/>
        <v>#DIV/0!</v>
      </c>
      <c r="Z908" s="192" t="e">
        <f t="shared" si="535"/>
        <v>#DIV/0!</v>
      </c>
      <c r="AA908" s="214" t="e">
        <f t="shared" ref="AA908:AA910" si="538">AA907</f>
        <v>#DIV/0!</v>
      </c>
      <c r="AB908" s="231" t="e">
        <f t="shared" si="536"/>
        <v>#DIV/0!</v>
      </c>
    </row>
    <row r="909" spans="1:30" x14ac:dyDescent="0.3">
      <c r="A909" s="223">
        <v>4</v>
      </c>
      <c r="B909" s="192" t="e">
        <f>C56-H904</f>
        <v>#DIV/0!</v>
      </c>
      <c r="C909" s="192" t="e">
        <f>D56-I904</f>
        <v>#DIV/0!</v>
      </c>
      <c r="D909" s="192" t="e">
        <f>E56-J904</f>
        <v>#DIV/0!</v>
      </c>
      <c r="E909" s="192" t="e">
        <f t="shared" si="529"/>
        <v>#DIV/0!</v>
      </c>
      <c r="F909" s="192" t="e">
        <f t="shared" si="529"/>
        <v>#DIV/0!</v>
      </c>
      <c r="G909" s="192" t="e">
        <f t="shared" si="529"/>
        <v>#DIV/0!</v>
      </c>
      <c r="H909" s="192" t="e">
        <f t="shared" si="530"/>
        <v>#DIV/0!</v>
      </c>
      <c r="I909" s="192" t="e">
        <f t="shared" si="531"/>
        <v>#DIV/0!</v>
      </c>
      <c r="J909" s="214" t="e">
        <f t="shared" si="537"/>
        <v>#DIV/0!</v>
      </c>
      <c r="K909" s="231" t="e">
        <f t="shared" si="532"/>
        <v>#DIV/0!</v>
      </c>
      <c r="R909" s="223">
        <v>4</v>
      </c>
      <c r="S909" s="192" t="e">
        <f>T56-Y904</f>
        <v>#DIV/0!</v>
      </c>
      <c r="T909" s="192" t="e">
        <f>U56-Z904</f>
        <v>#DIV/0!</v>
      </c>
      <c r="U909" s="192" t="e">
        <f>V56-AA904</f>
        <v>#DIV/0!</v>
      </c>
      <c r="V909" s="192" t="e">
        <f t="shared" si="533"/>
        <v>#DIV/0!</v>
      </c>
      <c r="W909" s="192" t="e">
        <f t="shared" si="533"/>
        <v>#DIV/0!</v>
      </c>
      <c r="X909" s="192" t="e">
        <f t="shared" si="533"/>
        <v>#DIV/0!</v>
      </c>
      <c r="Y909" s="192" t="e">
        <f t="shared" si="534"/>
        <v>#DIV/0!</v>
      </c>
      <c r="Z909" s="192" t="e">
        <f t="shared" si="535"/>
        <v>#DIV/0!</v>
      </c>
      <c r="AA909" s="214" t="e">
        <f t="shared" si="538"/>
        <v>#DIV/0!</v>
      </c>
      <c r="AB909" s="231" t="e">
        <f t="shared" si="536"/>
        <v>#DIV/0!</v>
      </c>
    </row>
    <row r="910" spans="1:30" x14ac:dyDescent="0.3">
      <c r="A910" s="227">
        <v>5</v>
      </c>
      <c r="B910" s="216" t="e">
        <f>C57-H904</f>
        <v>#DIV/0!</v>
      </c>
      <c r="C910" s="216" t="e">
        <f>D57-I904</f>
        <v>#DIV/0!</v>
      </c>
      <c r="D910" s="216" t="e">
        <f>E57-J904</f>
        <v>#DIV/0!</v>
      </c>
      <c r="E910" s="216" t="e">
        <f t="shared" si="529"/>
        <v>#DIV/0!</v>
      </c>
      <c r="F910" s="216" t="e">
        <f t="shared" si="529"/>
        <v>#DIV/0!</v>
      </c>
      <c r="G910" s="216" t="e">
        <f t="shared" si="529"/>
        <v>#DIV/0!</v>
      </c>
      <c r="H910" s="216" t="e">
        <f t="shared" si="530"/>
        <v>#DIV/0!</v>
      </c>
      <c r="I910" s="216" t="e">
        <f t="shared" si="531"/>
        <v>#DIV/0!</v>
      </c>
      <c r="J910" s="276" t="e">
        <f t="shared" si="537"/>
        <v>#DIV/0!</v>
      </c>
      <c r="K910" s="253" t="e">
        <f t="shared" si="532"/>
        <v>#DIV/0!</v>
      </c>
      <c r="R910" s="227">
        <v>5</v>
      </c>
      <c r="S910" s="216" t="e">
        <f>T57-Y904</f>
        <v>#DIV/0!</v>
      </c>
      <c r="T910" s="216" t="e">
        <f>U57-Z904</f>
        <v>#DIV/0!</v>
      </c>
      <c r="U910" s="216" t="e">
        <f>V57-AA904</f>
        <v>#DIV/0!</v>
      </c>
      <c r="V910" s="216" t="e">
        <f t="shared" si="533"/>
        <v>#DIV/0!</v>
      </c>
      <c r="W910" s="216" t="e">
        <f t="shared" si="533"/>
        <v>#DIV/0!</v>
      </c>
      <c r="X910" s="216" t="e">
        <f t="shared" si="533"/>
        <v>#DIV/0!</v>
      </c>
      <c r="Y910" s="216" t="e">
        <f t="shared" si="534"/>
        <v>#DIV/0!</v>
      </c>
      <c r="Z910" s="216" t="e">
        <f t="shared" si="535"/>
        <v>#DIV/0!</v>
      </c>
      <c r="AA910" s="276" t="e">
        <f t="shared" si="538"/>
        <v>#DIV/0!</v>
      </c>
      <c r="AB910" s="253" t="e">
        <f t="shared" si="536"/>
        <v>#DIV/0!</v>
      </c>
    </row>
    <row r="912" spans="1:30" x14ac:dyDescent="0.3">
      <c r="B912" s="166" t="s">
        <v>637</v>
      </c>
      <c r="D912" s="166" t="s">
        <v>646</v>
      </c>
      <c r="E912" s="166" t="s">
        <v>647</v>
      </c>
      <c r="F912" s="166" t="s">
        <v>648</v>
      </c>
      <c r="G912" s="166" t="s">
        <v>649</v>
      </c>
      <c r="H912" s="166" t="s">
        <v>611</v>
      </c>
      <c r="S912" s="166" t="s">
        <v>637</v>
      </c>
      <c r="U912" s="166" t="s">
        <v>646</v>
      </c>
      <c r="V912" s="166" t="s">
        <v>647</v>
      </c>
      <c r="W912" s="166" t="s">
        <v>648</v>
      </c>
      <c r="X912" s="166" t="s">
        <v>649</v>
      </c>
      <c r="Y912" s="166" t="s">
        <v>611</v>
      </c>
    </row>
    <row r="913" spans="1:26" x14ac:dyDescent="0.3">
      <c r="A913" s="166" t="s">
        <v>758</v>
      </c>
      <c r="B913" s="258" t="e">
        <f>B768</f>
        <v>#DIV/0!</v>
      </c>
      <c r="C913" s="186" t="e">
        <f>IF(H913=I913,1,"")</f>
        <v>#DIV/0!</v>
      </c>
      <c r="D913" s="189" t="e">
        <f>H751</f>
        <v>#DIV/0!</v>
      </c>
      <c r="E913" s="189" t="e">
        <f t="shared" ref="E913:F913" si="539">I751</f>
        <v>#DIV/0!</v>
      </c>
      <c r="F913" s="189" t="e">
        <f t="shared" si="539"/>
        <v>#DIV/0!</v>
      </c>
      <c r="G913" s="189" t="e">
        <f>I761</f>
        <v>#DIV/0!</v>
      </c>
      <c r="H913" s="279" t="e">
        <f>IF(B913=FALSE,G913*2,"")</f>
        <v>#DIV/0!</v>
      </c>
      <c r="I913" s="192" t="e">
        <f>MIN(H913:H917)</f>
        <v>#DIV/0!</v>
      </c>
      <c r="R913" s="166" t="s">
        <v>758</v>
      </c>
      <c r="S913" s="258" t="e">
        <f>S768</f>
        <v>#DIV/0!</v>
      </c>
      <c r="T913" s="186" t="e">
        <f>IF(Y913=Z913,1,"")</f>
        <v>#DIV/0!</v>
      </c>
      <c r="U913" s="189" t="e">
        <f>Y751</f>
        <v>#DIV/0!</v>
      </c>
      <c r="V913" s="189" t="e">
        <f t="shared" ref="V913:W913" si="540">Z751</f>
        <v>#DIV/0!</v>
      </c>
      <c r="W913" s="189" t="e">
        <f t="shared" si="540"/>
        <v>#DIV/0!</v>
      </c>
      <c r="X913" s="189" t="e">
        <f>Z761</f>
        <v>#DIV/0!</v>
      </c>
      <c r="Y913" s="279" t="e">
        <f>IF(S913=FALSE,X913*2,"")</f>
        <v>#DIV/0!</v>
      </c>
      <c r="Z913" s="192" t="e">
        <f>MIN(Y913:Y917)</f>
        <v>#DIV/0!</v>
      </c>
    </row>
    <row r="914" spans="1:26" x14ac:dyDescent="0.3">
      <c r="A914" s="166" t="s">
        <v>759</v>
      </c>
      <c r="B914" s="223" t="e">
        <f>B802</f>
        <v>#DIV/0!</v>
      </c>
      <c r="C914" s="166" t="e">
        <f t="shared" ref="C914:C917" si="541">IF(H914=I914,1,"")</f>
        <v>#DIV/0!</v>
      </c>
      <c r="D914" s="192" t="e">
        <f>H785</f>
        <v>#DIV/0!</v>
      </c>
      <c r="E914" s="192" t="e">
        <f t="shared" ref="E914:F914" si="542">I785</f>
        <v>#DIV/0!</v>
      </c>
      <c r="F914" s="192" t="e">
        <f t="shared" si="542"/>
        <v>#DIV/0!</v>
      </c>
      <c r="G914" s="192" t="e">
        <f>I795</f>
        <v>#DIV/0!</v>
      </c>
      <c r="H914" s="231" t="e">
        <f t="shared" ref="H914:H917" si="543">IF(B914=FALSE,G914*2,"")</f>
        <v>#DIV/0!</v>
      </c>
      <c r="I914" s="192" t="e">
        <f>I913</f>
        <v>#DIV/0!</v>
      </c>
      <c r="R914" s="166" t="s">
        <v>759</v>
      </c>
      <c r="S914" s="223" t="e">
        <f>S802</f>
        <v>#DIV/0!</v>
      </c>
      <c r="T914" s="166" t="e">
        <f t="shared" ref="T914:T917" si="544">IF(Y914=Z914,1,"")</f>
        <v>#DIV/0!</v>
      </c>
      <c r="U914" s="192" t="e">
        <f>Y785</f>
        <v>#DIV/0!</v>
      </c>
      <c r="V914" s="192" t="e">
        <f t="shared" ref="V914:W914" si="545">Z785</f>
        <v>#DIV/0!</v>
      </c>
      <c r="W914" s="192" t="e">
        <f t="shared" si="545"/>
        <v>#DIV/0!</v>
      </c>
      <c r="X914" s="192" t="e">
        <f>Z795</f>
        <v>#DIV/0!</v>
      </c>
      <c r="Y914" s="231" t="e">
        <f t="shared" ref="Y914:Y917" si="546">IF(S914=FALSE,X914*2,"")</f>
        <v>#DIV/0!</v>
      </c>
      <c r="Z914" s="192" t="e">
        <f>Z913</f>
        <v>#DIV/0!</v>
      </c>
    </row>
    <row r="915" spans="1:26" x14ac:dyDescent="0.3">
      <c r="A915" s="166" t="s">
        <v>760</v>
      </c>
      <c r="B915" s="223" t="e">
        <f>B836</f>
        <v>#DIV/0!</v>
      </c>
      <c r="C915" s="166" t="e">
        <f t="shared" si="541"/>
        <v>#DIV/0!</v>
      </c>
      <c r="D915" s="192" t="e">
        <f>H819</f>
        <v>#DIV/0!</v>
      </c>
      <c r="E915" s="192" t="e">
        <f t="shared" ref="E915:F915" si="547">I819</f>
        <v>#DIV/0!</v>
      </c>
      <c r="F915" s="192" t="e">
        <f t="shared" si="547"/>
        <v>#DIV/0!</v>
      </c>
      <c r="G915" s="192" t="e">
        <f>I829</f>
        <v>#DIV/0!</v>
      </c>
      <c r="H915" s="231" t="e">
        <f t="shared" si="543"/>
        <v>#DIV/0!</v>
      </c>
      <c r="I915" s="192" t="e">
        <f t="shared" ref="I915:I917" si="548">I914</f>
        <v>#DIV/0!</v>
      </c>
      <c r="R915" s="166" t="s">
        <v>760</v>
      </c>
      <c r="S915" s="223" t="e">
        <f>S836</f>
        <v>#DIV/0!</v>
      </c>
      <c r="T915" s="166" t="e">
        <f t="shared" si="544"/>
        <v>#DIV/0!</v>
      </c>
      <c r="U915" s="192" t="e">
        <f>Y819</f>
        <v>#DIV/0!</v>
      </c>
      <c r="V915" s="192" t="e">
        <f t="shared" ref="V915:W915" si="549">Z819</f>
        <v>#DIV/0!</v>
      </c>
      <c r="W915" s="192" t="e">
        <f t="shared" si="549"/>
        <v>#DIV/0!</v>
      </c>
      <c r="X915" s="192" t="e">
        <f>Z829</f>
        <v>#DIV/0!</v>
      </c>
      <c r="Y915" s="231" t="e">
        <f t="shared" si="546"/>
        <v>#DIV/0!</v>
      </c>
      <c r="Z915" s="192" t="e">
        <f t="shared" ref="Z915:Z917" si="550">Z914</f>
        <v>#DIV/0!</v>
      </c>
    </row>
    <row r="916" spans="1:26" x14ac:dyDescent="0.3">
      <c r="A916" s="166" t="s">
        <v>761</v>
      </c>
      <c r="B916" s="223" t="e">
        <f>B870</f>
        <v>#DIV/0!</v>
      </c>
      <c r="C916" s="166" t="e">
        <f t="shared" si="541"/>
        <v>#DIV/0!</v>
      </c>
      <c r="D916" s="192" t="e">
        <f>H853</f>
        <v>#DIV/0!</v>
      </c>
      <c r="E916" s="192" t="e">
        <f t="shared" ref="E916:F916" si="551">I853</f>
        <v>#DIV/0!</v>
      </c>
      <c r="F916" s="192" t="e">
        <f t="shared" si="551"/>
        <v>#DIV/0!</v>
      </c>
      <c r="G916" s="192" t="e">
        <f>I863</f>
        <v>#DIV/0!</v>
      </c>
      <c r="H916" s="231" t="e">
        <f t="shared" si="543"/>
        <v>#DIV/0!</v>
      </c>
      <c r="I916" s="192" t="e">
        <f t="shared" si="548"/>
        <v>#DIV/0!</v>
      </c>
      <c r="R916" s="166" t="s">
        <v>761</v>
      </c>
      <c r="S916" s="223" t="e">
        <f>S870</f>
        <v>#DIV/0!</v>
      </c>
      <c r="T916" s="166" t="e">
        <f t="shared" si="544"/>
        <v>#DIV/0!</v>
      </c>
      <c r="U916" s="192" t="e">
        <f>Y853</f>
        <v>#DIV/0!</v>
      </c>
      <c r="V916" s="192" t="e">
        <f t="shared" ref="V916:W916" si="552">Z853</f>
        <v>#DIV/0!</v>
      </c>
      <c r="W916" s="192" t="e">
        <f t="shared" si="552"/>
        <v>#DIV/0!</v>
      </c>
      <c r="X916" s="192" t="e">
        <f>Z863</f>
        <v>#DIV/0!</v>
      </c>
      <c r="Y916" s="231" t="e">
        <f t="shared" si="546"/>
        <v>#DIV/0!</v>
      </c>
      <c r="Z916" s="192" t="e">
        <f t="shared" si="550"/>
        <v>#DIV/0!</v>
      </c>
    </row>
    <row r="917" spans="1:26" x14ac:dyDescent="0.3">
      <c r="A917" s="166" t="s">
        <v>762</v>
      </c>
      <c r="B917" s="227" t="e">
        <f>B904</f>
        <v>#DIV/0!</v>
      </c>
      <c r="C917" s="217" t="e">
        <f t="shared" si="541"/>
        <v>#DIV/0!</v>
      </c>
      <c r="D917" s="216" t="e">
        <f>H887</f>
        <v>#DIV/0!</v>
      </c>
      <c r="E917" s="216" t="e">
        <f t="shared" ref="E917:F917" si="553">I887</f>
        <v>#DIV/0!</v>
      </c>
      <c r="F917" s="216" t="e">
        <f t="shared" si="553"/>
        <v>#DIV/0!</v>
      </c>
      <c r="G917" s="216" t="e">
        <f>I897</f>
        <v>#DIV/0!</v>
      </c>
      <c r="H917" s="253" t="e">
        <f t="shared" si="543"/>
        <v>#DIV/0!</v>
      </c>
      <c r="I917" s="192" t="e">
        <f t="shared" si="548"/>
        <v>#DIV/0!</v>
      </c>
      <c r="R917" s="166" t="s">
        <v>762</v>
      </c>
      <c r="S917" s="227" t="e">
        <f>S904</f>
        <v>#DIV/0!</v>
      </c>
      <c r="T917" s="217" t="e">
        <f t="shared" si="544"/>
        <v>#DIV/0!</v>
      </c>
      <c r="U917" s="216" t="e">
        <f>Y887</f>
        <v>#DIV/0!</v>
      </c>
      <c r="V917" s="216" t="e">
        <f t="shared" ref="V917:W917" si="554">Z887</f>
        <v>#DIV/0!</v>
      </c>
      <c r="W917" s="216" t="e">
        <f t="shared" si="554"/>
        <v>#DIV/0!</v>
      </c>
      <c r="X917" s="216" t="e">
        <f>Z897</f>
        <v>#DIV/0!</v>
      </c>
      <c r="Y917" s="253" t="e">
        <f t="shared" si="546"/>
        <v>#DIV/0!</v>
      </c>
      <c r="Z917" s="192" t="e">
        <f t="shared" si="550"/>
        <v>#DIV/0!</v>
      </c>
    </row>
    <row r="918" spans="1:26" x14ac:dyDescent="0.3">
      <c r="A918" s="166">
        <f>COUNTIF(B913:B917,FALSE)</f>
        <v>0</v>
      </c>
      <c r="B918" s="166" t="b">
        <f>IF(A918&gt;0,FALSE,TRUE)</f>
        <v>1</v>
      </c>
      <c r="D918" s="192"/>
      <c r="E918" s="192"/>
      <c r="F918" s="192"/>
      <c r="G918" s="192"/>
      <c r="R918" s="166">
        <f>COUNTIF(S913:S917,FALSE)</f>
        <v>0</v>
      </c>
      <c r="S918" s="166" t="b">
        <f>IF(R918&gt;0,FALSE,TRUE)</f>
        <v>1</v>
      </c>
      <c r="U918" s="192"/>
      <c r="V918" s="192"/>
      <c r="W918" s="192"/>
      <c r="X918" s="192"/>
    </row>
    <row r="919" spans="1:26" x14ac:dyDescent="0.3">
      <c r="D919" s="166" t="s">
        <v>646</v>
      </c>
      <c r="E919" s="166" t="s">
        <v>647</v>
      </c>
      <c r="F919" s="166" t="s">
        <v>648</v>
      </c>
      <c r="G919" s="166" t="s">
        <v>649</v>
      </c>
      <c r="H919" s="166" t="s">
        <v>611</v>
      </c>
      <c r="U919" s="166" t="s">
        <v>646</v>
      </c>
      <c r="V919" s="166" t="s">
        <v>647</v>
      </c>
      <c r="W919" s="166" t="s">
        <v>648</v>
      </c>
      <c r="X919" s="166" t="s">
        <v>649</v>
      </c>
      <c r="Y919" s="166" t="s">
        <v>611</v>
      </c>
    </row>
    <row r="920" spans="1:26" x14ac:dyDescent="0.3">
      <c r="D920" s="280" t="e">
        <f>VLOOKUP(1,C913:H917,2)</f>
        <v>#N/A</v>
      </c>
      <c r="E920" s="281" t="e">
        <f>VLOOKUP(1,C913:H917,3)</f>
        <v>#N/A</v>
      </c>
      <c r="F920" s="281" t="e">
        <f>VLOOKUP(1,C913:H917,4)</f>
        <v>#N/A</v>
      </c>
      <c r="G920" s="281" t="e">
        <f>VLOOKUP(1,C913:H917,5)</f>
        <v>#N/A</v>
      </c>
      <c r="H920" s="282" t="e">
        <f>G920*2</f>
        <v>#N/A</v>
      </c>
      <c r="U920" s="280" t="e">
        <f>VLOOKUP(1,T913:Y917,2)</f>
        <v>#N/A</v>
      </c>
      <c r="V920" s="281" t="e">
        <f>VLOOKUP(1,T913:Y917,3)</f>
        <v>#N/A</v>
      </c>
      <c r="W920" s="281" t="e">
        <f>VLOOKUP(1,T913:Y917,4)</f>
        <v>#N/A</v>
      </c>
      <c r="X920" s="281" t="e">
        <f>VLOOKUP(1,T913:Y917,5)</f>
        <v>#N/A</v>
      </c>
      <c r="Y920" s="282" t="e">
        <f>X920*2</f>
        <v>#N/A</v>
      </c>
    </row>
    <row r="921" spans="1:26" x14ac:dyDescent="0.3">
      <c r="D921" s="192"/>
      <c r="E921" s="192"/>
      <c r="F921" s="192"/>
      <c r="G921" s="192"/>
      <c r="H921" s="192"/>
      <c r="U921" s="192"/>
      <c r="V921" s="192"/>
      <c r="W921" s="192"/>
      <c r="X921" s="192"/>
      <c r="Y921" s="192"/>
    </row>
    <row r="922" spans="1:26" x14ac:dyDescent="0.3">
      <c r="D922" s="192"/>
      <c r="E922" s="192"/>
      <c r="F922" s="192"/>
      <c r="G922" s="192"/>
      <c r="H922" s="192"/>
      <c r="U922" s="192"/>
      <c r="V922" s="192"/>
      <c r="W922" s="192"/>
      <c r="X922" s="192"/>
      <c r="Y922" s="192"/>
    </row>
    <row r="923" spans="1:26" x14ac:dyDescent="0.3">
      <c r="D923" s="192"/>
      <c r="E923" s="192"/>
      <c r="F923" s="192"/>
      <c r="G923" s="192"/>
      <c r="H923" s="192"/>
      <c r="U923" s="192"/>
      <c r="V923" s="192"/>
      <c r="W923" s="192"/>
      <c r="X923" s="192"/>
      <c r="Y923" s="192"/>
    </row>
    <row r="924" spans="1:26" x14ac:dyDescent="0.3">
      <c r="A924" s="166" t="s">
        <v>1164</v>
      </c>
      <c r="R924" s="166" t="s">
        <v>1164</v>
      </c>
    </row>
    <row r="925" spans="1:26" x14ac:dyDescent="0.3">
      <c r="C925" s="166" t="s">
        <v>513</v>
      </c>
      <c r="D925" s="166" t="s">
        <v>514</v>
      </c>
      <c r="E925" s="166" t="s">
        <v>515</v>
      </c>
      <c r="H925" s="192"/>
      <c r="T925" s="166" t="s">
        <v>513</v>
      </c>
      <c r="U925" s="166" t="s">
        <v>514</v>
      </c>
      <c r="V925" s="166" t="s">
        <v>515</v>
      </c>
      <c r="Y925" s="192"/>
    </row>
    <row r="926" spans="1:26" x14ac:dyDescent="0.3">
      <c r="B926" s="166">
        <v>1</v>
      </c>
      <c r="C926" s="184" t="str">
        <f>IF(C3="","",C3)</f>
        <v/>
      </c>
      <c r="D926" s="184" t="str">
        <f t="shared" ref="C926:E930" si="555">IF(D3="","",D3)</f>
        <v/>
      </c>
      <c r="E926" s="184" t="str">
        <f t="shared" si="555"/>
        <v/>
      </c>
      <c r="S926" s="166">
        <v>1</v>
      </c>
      <c r="T926" s="184" t="str">
        <f t="shared" ref="T926:V930" si="556">IF(C8="","",C8)</f>
        <v/>
      </c>
      <c r="U926" s="184" t="str">
        <f t="shared" si="556"/>
        <v/>
      </c>
      <c r="V926" s="184" t="str">
        <f t="shared" si="556"/>
        <v/>
      </c>
    </row>
    <row r="927" spans="1:26" x14ac:dyDescent="0.3">
      <c r="B927" s="166">
        <v>2</v>
      </c>
      <c r="C927" s="184" t="str">
        <f t="shared" si="555"/>
        <v/>
      </c>
      <c r="D927" s="184" t="str">
        <f t="shared" si="555"/>
        <v/>
      </c>
      <c r="E927" s="184" t="str">
        <f t="shared" si="555"/>
        <v/>
      </c>
      <c r="S927" s="166">
        <v>2</v>
      </c>
      <c r="T927" s="184" t="str">
        <f t="shared" si="556"/>
        <v/>
      </c>
      <c r="U927" s="184" t="str">
        <f t="shared" si="556"/>
        <v/>
      </c>
      <c r="V927" s="184" t="str">
        <f t="shared" si="556"/>
        <v/>
      </c>
    </row>
    <row r="928" spans="1:26" x14ac:dyDescent="0.3">
      <c r="B928" s="166">
        <v>3</v>
      </c>
      <c r="C928" s="184" t="str">
        <f t="shared" si="555"/>
        <v/>
      </c>
      <c r="D928" s="184" t="str">
        <f t="shared" si="555"/>
        <v/>
      </c>
      <c r="E928" s="184" t="str">
        <f t="shared" si="555"/>
        <v/>
      </c>
      <c r="S928" s="166">
        <v>3</v>
      </c>
      <c r="T928" s="184" t="str">
        <f t="shared" si="556"/>
        <v/>
      </c>
      <c r="U928" s="184" t="str">
        <f t="shared" si="556"/>
        <v/>
      </c>
      <c r="V928" s="184" t="str">
        <f t="shared" si="556"/>
        <v/>
      </c>
    </row>
    <row r="929" spans="2:22" x14ac:dyDescent="0.3">
      <c r="B929" s="166">
        <v>4</v>
      </c>
      <c r="C929" s="184" t="str">
        <f t="shared" si="555"/>
        <v/>
      </c>
      <c r="D929" s="184" t="str">
        <f t="shared" si="555"/>
        <v/>
      </c>
      <c r="E929" s="184" t="str">
        <f t="shared" si="555"/>
        <v/>
      </c>
      <c r="S929" s="166">
        <v>4</v>
      </c>
      <c r="T929" s="184" t="str">
        <f t="shared" si="556"/>
        <v/>
      </c>
      <c r="U929" s="184" t="str">
        <f t="shared" si="556"/>
        <v/>
      </c>
      <c r="V929" s="184" t="str">
        <f t="shared" si="556"/>
        <v/>
      </c>
    </row>
    <row r="930" spans="2:22" x14ac:dyDescent="0.3">
      <c r="B930" s="166">
        <v>5</v>
      </c>
      <c r="C930" s="184" t="str">
        <f t="shared" si="555"/>
        <v/>
      </c>
      <c r="D930" s="184" t="str">
        <f t="shared" si="555"/>
        <v/>
      </c>
      <c r="E930" s="184" t="str">
        <f t="shared" si="555"/>
        <v/>
      </c>
      <c r="S930" s="166">
        <v>5</v>
      </c>
      <c r="T930" s="184" t="str">
        <f t="shared" si="556"/>
        <v/>
      </c>
      <c r="U930" s="184" t="str">
        <f t="shared" si="556"/>
        <v/>
      </c>
      <c r="V930" s="184" t="str">
        <f t="shared" si="556"/>
        <v/>
      </c>
    </row>
    <row r="932" spans="2:22" x14ac:dyDescent="0.3">
      <c r="C932" s="538" t="e">
        <f t="shared" ref="C932:E936" si="557">C926-AVERAGE((MAX(C$926:C$930)+MIN(C$926:C$930))/2)</f>
        <v>#VALUE!</v>
      </c>
      <c r="D932" s="538" t="e">
        <f t="shared" si="557"/>
        <v>#VALUE!</v>
      </c>
      <c r="E932" s="538" t="e">
        <f t="shared" si="557"/>
        <v>#VALUE!</v>
      </c>
      <c r="T932" s="538" t="e">
        <f t="shared" ref="T932:V936" si="558">T926-AVERAGE((MAX(T$926:T$930)+MIN(T$926:T$930))/2)</f>
        <v>#VALUE!</v>
      </c>
      <c r="U932" s="538" t="e">
        <f t="shared" si="558"/>
        <v>#VALUE!</v>
      </c>
      <c r="V932" s="538" t="e">
        <f t="shared" si="558"/>
        <v>#VALUE!</v>
      </c>
    </row>
    <row r="933" spans="2:22" x14ac:dyDescent="0.3">
      <c r="C933" s="538" t="e">
        <f t="shared" si="557"/>
        <v>#VALUE!</v>
      </c>
      <c r="D933" s="538" t="e">
        <f t="shared" si="557"/>
        <v>#VALUE!</v>
      </c>
      <c r="E933" s="538" t="e">
        <f t="shared" si="557"/>
        <v>#VALUE!</v>
      </c>
      <c r="T933" s="538" t="e">
        <f t="shared" si="558"/>
        <v>#VALUE!</v>
      </c>
      <c r="U933" s="538" t="e">
        <f t="shared" si="558"/>
        <v>#VALUE!</v>
      </c>
      <c r="V933" s="538" t="e">
        <f t="shared" si="558"/>
        <v>#VALUE!</v>
      </c>
    </row>
    <row r="934" spans="2:22" x14ac:dyDescent="0.3">
      <c r="C934" s="538" t="e">
        <f t="shared" si="557"/>
        <v>#VALUE!</v>
      </c>
      <c r="D934" s="538" t="e">
        <f t="shared" si="557"/>
        <v>#VALUE!</v>
      </c>
      <c r="E934" s="538" t="e">
        <f t="shared" si="557"/>
        <v>#VALUE!</v>
      </c>
      <c r="T934" s="538" t="e">
        <f t="shared" si="558"/>
        <v>#VALUE!</v>
      </c>
      <c r="U934" s="538" t="e">
        <f t="shared" si="558"/>
        <v>#VALUE!</v>
      </c>
      <c r="V934" s="538" t="e">
        <f t="shared" si="558"/>
        <v>#VALUE!</v>
      </c>
    </row>
    <row r="935" spans="2:22" x14ac:dyDescent="0.3">
      <c r="C935" s="538" t="e">
        <f t="shared" si="557"/>
        <v>#VALUE!</v>
      </c>
      <c r="D935" s="538" t="e">
        <f t="shared" si="557"/>
        <v>#VALUE!</v>
      </c>
      <c r="E935" s="538" t="e">
        <f t="shared" si="557"/>
        <v>#VALUE!</v>
      </c>
      <c r="T935" s="538" t="e">
        <f t="shared" si="558"/>
        <v>#VALUE!</v>
      </c>
      <c r="U935" s="538" t="e">
        <f t="shared" si="558"/>
        <v>#VALUE!</v>
      </c>
      <c r="V935" s="538" t="e">
        <f t="shared" si="558"/>
        <v>#VALUE!</v>
      </c>
    </row>
    <row r="936" spans="2:22" x14ac:dyDescent="0.3">
      <c r="C936" s="538" t="e">
        <f t="shared" si="557"/>
        <v>#VALUE!</v>
      </c>
      <c r="D936" s="538" t="e">
        <f t="shared" si="557"/>
        <v>#VALUE!</v>
      </c>
      <c r="E936" s="538" t="e">
        <f t="shared" si="557"/>
        <v>#VALUE!</v>
      </c>
      <c r="T936" s="538" t="e">
        <f t="shared" si="558"/>
        <v>#VALUE!</v>
      </c>
      <c r="U936" s="538" t="e">
        <f t="shared" si="558"/>
        <v>#VALUE!</v>
      </c>
      <c r="V936" s="538" t="e">
        <f t="shared" si="558"/>
        <v>#VALUE!</v>
      </c>
    </row>
    <row r="938" spans="2:22" x14ac:dyDescent="0.3">
      <c r="C938" s="540" t="e">
        <f>IF($AU$11=TRUE,C932/$C$945*100/25.4,C932/$C$945*100)</f>
        <v>#VALUE!</v>
      </c>
      <c r="D938" s="540" t="e">
        <f>IF($AU$11=TRUE,D932/$C$945*100/25.4,D932/$C$945*100)</f>
        <v>#VALUE!</v>
      </c>
      <c r="E938" s="540" t="e">
        <f>IF($AU$11=TRUE,E932/$C$945*100/25.4,E932/$C$945*100)</f>
        <v>#VALUE!</v>
      </c>
      <c r="T938" s="540" t="e">
        <f>IF($AU$11=TRUE,T932/$C$945*100/25.4,T932/$C$945*100)</f>
        <v>#VALUE!</v>
      </c>
      <c r="U938" s="540" t="e">
        <f>IF($AU$11=TRUE,U932/$C$945*100/25.4,U932/$C$945*100)</f>
        <v>#VALUE!</v>
      </c>
      <c r="V938" s="540" t="e">
        <f>IF($AU$11=TRUE,V932/$C$945*100/25.4,V932/$C$945*100)</f>
        <v>#VALUE!</v>
      </c>
    </row>
    <row r="939" spans="2:22" x14ac:dyDescent="0.3">
      <c r="C939" s="540" t="e">
        <f t="shared" ref="C939:E942" si="559">IF($AU$11=TRUE,C933/$C$945*100/25.4,C933/$C$945*100)</f>
        <v>#VALUE!</v>
      </c>
      <c r="D939" s="540" t="e">
        <f t="shared" si="559"/>
        <v>#VALUE!</v>
      </c>
      <c r="E939" s="540" t="e">
        <f t="shared" si="559"/>
        <v>#VALUE!</v>
      </c>
      <c r="T939" s="540" t="e">
        <f t="shared" ref="T939:V942" si="560">IF($AU$11=TRUE,T933/$C$945*100/25.4,T933/$C$945*100)</f>
        <v>#VALUE!</v>
      </c>
      <c r="U939" s="540" t="e">
        <f t="shared" si="560"/>
        <v>#VALUE!</v>
      </c>
      <c r="V939" s="540" t="e">
        <f t="shared" si="560"/>
        <v>#VALUE!</v>
      </c>
    </row>
    <row r="940" spans="2:22" x14ac:dyDescent="0.3">
      <c r="C940" s="540" t="e">
        <f t="shared" si="559"/>
        <v>#VALUE!</v>
      </c>
      <c r="D940" s="540" t="e">
        <f t="shared" si="559"/>
        <v>#VALUE!</v>
      </c>
      <c r="E940" s="540" t="e">
        <f t="shared" si="559"/>
        <v>#VALUE!</v>
      </c>
      <c r="T940" s="540" t="e">
        <f t="shared" si="560"/>
        <v>#VALUE!</v>
      </c>
      <c r="U940" s="540" t="e">
        <f t="shared" si="560"/>
        <v>#VALUE!</v>
      </c>
      <c r="V940" s="540" t="e">
        <f t="shared" si="560"/>
        <v>#VALUE!</v>
      </c>
    </row>
    <row r="941" spans="2:22" x14ac:dyDescent="0.3">
      <c r="C941" s="540" t="e">
        <f t="shared" si="559"/>
        <v>#VALUE!</v>
      </c>
      <c r="D941" s="540" t="e">
        <f t="shared" si="559"/>
        <v>#VALUE!</v>
      </c>
      <c r="E941" s="540" t="e">
        <f t="shared" si="559"/>
        <v>#VALUE!</v>
      </c>
      <c r="T941" s="540" t="e">
        <f t="shared" si="560"/>
        <v>#VALUE!</v>
      </c>
      <c r="U941" s="540" t="e">
        <f t="shared" si="560"/>
        <v>#VALUE!</v>
      </c>
      <c r="V941" s="540" t="e">
        <f t="shared" si="560"/>
        <v>#VALUE!</v>
      </c>
    </row>
    <row r="942" spans="2:22" x14ac:dyDescent="0.3">
      <c r="C942" s="540" t="e">
        <f t="shared" si="559"/>
        <v>#VALUE!</v>
      </c>
      <c r="D942" s="540" t="e">
        <f t="shared" si="559"/>
        <v>#VALUE!</v>
      </c>
      <c r="E942" s="540" t="e">
        <f t="shared" si="559"/>
        <v>#VALUE!</v>
      </c>
      <c r="T942" s="540" t="e">
        <f t="shared" si="560"/>
        <v>#VALUE!</v>
      </c>
      <c r="U942" s="540" t="e">
        <f t="shared" si="560"/>
        <v>#VALUE!</v>
      </c>
      <c r="V942" s="540" t="e">
        <f t="shared" si="560"/>
        <v>#VALUE!</v>
      </c>
    </row>
    <row r="945" spans="2:4" x14ac:dyDescent="0.3">
      <c r="B945" s="196">
        <v>10</v>
      </c>
      <c r="C945" s="192" t="e">
        <f>D15/2</f>
        <v>#N/A</v>
      </c>
    </row>
    <row r="946" spans="2:4" x14ac:dyDescent="0.3">
      <c r="B946" s="196"/>
    </row>
    <row r="947" spans="2:4" x14ac:dyDescent="0.3">
      <c r="B947" s="166">
        <v>0</v>
      </c>
      <c r="C947" s="539">
        <v>100</v>
      </c>
      <c r="D947" s="539">
        <v>0</v>
      </c>
    </row>
    <row r="948" spans="2:4" x14ac:dyDescent="0.3">
      <c r="B948" s="166">
        <f t="shared" ref="B948:B983" si="561">B947+B$945</f>
        <v>10</v>
      </c>
      <c r="C948" s="539">
        <f t="shared" ref="C948:C983" si="562">COS(RADIANS(B948))*C$947</f>
        <v>98.480775301220802</v>
      </c>
      <c r="D948" s="539">
        <f t="shared" ref="D948:D983" si="563">SIN(RADIANS(B948))*C$947</f>
        <v>17.364817766693033</v>
      </c>
    </row>
    <row r="949" spans="2:4" x14ac:dyDescent="0.3">
      <c r="B949" s="166">
        <f t="shared" si="561"/>
        <v>20</v>
      </c>
      <c r="C949" s="539">
        <f t="shared" si="562"/>
        <v>93.969262078590845</v>
      </c>
      <c r="D949" s="539">
        <f t="shared" si="563"/>
        <v>34.202014332566868</v>
      </c>
    </row>
    <row r="950" spans="2:4" x14ac:dyDescent="0.3">
      <c r="B950" s="166">
        <f t="shared" si="561"/>
        <v>30</v>
      </c>
      <c r="C950" s="539">
        <f t="shared" si="562"/>
        <v>86.602540378443877</v>
      </c>
      <c r="D950" s="539">
        <f t="shared" si="563"/>
        <v>49.999999999999993</v>
      </c>
    </row>
    <row r="951" spans="2:4" x14ac:dyDescent="0.3">
      <c r="B951" s="166">
        <f t="shared" si="561"/>
        <v>40</v>
      </c>
      <c r="C951" s="539">
        <f t="shared" si="562"/>
        <v>76.604444311897808</v>
      </c>
      <c r="D951" s="539">
        <f t="shared" si="563"/>
        <v>64.278760968653927</v>
      </c>
    </row>
    <row r="952" spans="2:4" x14ac:dyDescent="0.3">
      <c r="B952" s="166">
        <f t="shared" si="561"/>
        <v>50</v>
      </c>
      <c r="C952" s="539">
        <f t="shared" si="562"/>
        <v>64.278760968653941</v>
      </c>
      <c r="D952" s="539">
        <f t="shared" si="563"/>
        <v>76.604444311897808</v>
      </c>
    </row>
    <row r="953" spans="2:4" x14ac:dyDescent="0.3">
      <c r="B953" s="166">
        <f t="shared" si="561"/>
        <v>60</v>
      </c>
      <c r="C953" s="539">
        <f t="shared" si="562"/>
        <v>50.000000000000014</v>
      </c>
      <c r="D953" s="539">
        <f t="shared" si="563"/>
        <v>86.602540378443862</v>
      </c>
    </row>
    <row r="954" spans="2:4" x14ac:dyDescent="0.3">
      <c r="B954" s="166">
        <f t="shared" si="561"/>
        <v>70</v>
      </c>
      <c r="C954" s="539">
        <f t="shared" si="562"/>
        <v>34.202014332566883</v>
      </c>
      <c r="D954" s="539">
        <f t="shared" si="563"/>
        <v>93.96926207859083</v>
      </c>
    </row>
    <row r="955" spans="2:4" x14ac:dyDescent="0.3">
      <c r="B955" s="166">
        <f t="shared" si="561"/>
        <v>80</v>
      </c>
      <c r="C955" s="539">
        <f t="shared" si="562"/>
        <v>17.36481776669304</v>
      </c>
      <c r="D955" s="539">
        <f t="shared" si="563"/>
        <v>98.480775301220802</v>
      </c>
    </row>
    <row r="956" spans="2:4" x14ac:dyDescent="0.3">
      <c r="B956" s="166">
        <f t="shared" si="561"/>
        <v>90</v>
      </c>
      <c r="C956" s="539">
        <f t="shared" si="562"/>
        <v>6.1257422745431001E-15</v>
      </c>
      <c r="D956" s="539">
        <f t="shared" si="563"/>
        <v>100</v>
      </c>
    </row>
    <row r="957" spans="2:4" x14ac:dyDescent="0.3">
      <c r="B957" s="166">
        <f t="shared" si="561"/>
        <v>100</v>
      </c>
      <c r="C957" s="539">
        <f t="shared" si="562"/>
        <v>-17.364817766693029</v>
      </c>
      <c r="D957" s="539">
        <f t="shared" si="563"/>
        <v>98.480775301220802</v>
      </c>
    </row>
    <row r="958" spans="2:4" x14ac:dyDescent="0.3">
      <c r="B958" s="166">
        <f t="shared" si="561"/>
        <v>110</v>
      </c>
      <c r="C958" s="539">
        <f t="shared" si="562"/>
        <v>-34.202014332566868</v>
      </c>
      <c r="D958" s="539">
        <f t="shared" si="563"/>
        <v>93.969262078590845</v>
      </c>
    </row>
    <row r="959" spans="2:4" x14ac:dyDescent="0.3">
      <c r="B959" s="166">
        <f t="shared" si="561"/>
        <v>120</v>
      </c>
      <c r="C959" s="539">
        <f t="shared" si="562"/>
        <v>-49.999999999999979</v>
      </c>
      <c r="D959" s="539">
        <f t="shared" si="563"/>
        <v>86.602540378443877</v>
      </c>
    </row>
    <row r="960" spans="2:4" x14ac:dyDescent="0.3">
      <c r="B960" s="166">
        <f t="shared" si="561"/>
        <v>130</v>
      </c>
      <c r="C960" s="539">
        <f t="shared" si="562"/>
        <v>-64.278760968653941</v>
      </c>
      <c r="D960" s="539">
        <f t="shared" si="563"/>
        <v>76.604444311897808</v>
      </c>
    </row>
    <row r="961" spans="2:4" x14ac:dyDescent="0.3">
      <c r="B961" s="166">
        <f t="shared" si="561"/>
        <v>140</v>
      </c>
      <c r="C961" s="539">
        <f t="shared" si="562"/>
        <v>-76.604444311897794</v>
      </c>
      <c r="D961" s="539">
        <f t="shared" si="563"/>
        <v>64.278760968653941</v>
      </c>
    </row>
    <row r="962" spans="2:4" x14ac:dyDescent="0.3">
      <c r="B962" s="166">
        <f t="shared" si="561"/>
        <v>150</v>
      </c>
      <c r="C962" s="539">
        <f t="shared" si="562"/>
        <v>-86.602540378443877</v>
      </c>
      <c r="D962" s="539">
        <f t="shared" si="563"/>
        <v>49.999999999999993</v>
      </c>
    </row>
    <row r="963" spans="2:4" x14ac:dyDescent="0.3">
      <c r="B963" s="166">
        <f t="shared" si="561"/>
        <v>160</v>
      </c>
      <c r="C963" s="539">
        <f t="shared" si="562"/>
        <v>-93.96926207859083</v>
      </c>
      <c r="D963" s="539">
        <f t="shared" si="563"/>
        <v>34.20201433256689</v>
      </c>
    </row>
    <row r="964" spans="2:4" x14ac:dyDescent="0.3">
      <c r="B964" s="166">
        <f t="shared" si="561"/>
        <v>170</v>
      </c>
      <c r="C964" s="539">
        <f t="shared" si="562"/>
        <v>-98.480775301220802</v>
      </c>
      <c r="D964" s="539">
        <f t="shared" si="563"/>
        <v>17.364817766693026</v>
      </c>
    </row>
    <row r="965" spans="2:4" x14ac:dyDescent="0.3">
      <c r="B965" s="166">
        <f t="shared" si="561"/>
        <v>180</v>
      </c>
      <c r="C965" s="539">
        <f t="shared" si="562"/>
        <v>-100</v>
      </c>
      <c r="D965" s="539">
        <f t="shared" si="563"/>
        <v>1.22514845490862E-14</v>
      </c>
    </row>
    <row r="966" spans="2:4" x14ac:dyDescent="0.3">
      <c r="B966" s="166">
        <f t="shared" si="561"/>
        <v>190</v>
      </c>
      <c r="C966" s="539">
        <f t="shared" si="562"/>
        <v>-98.480775301220802</v>
      </c>
      <c r="D966" s="539">
        <f t="shared" si="563"/>
        <v>-17.364817766693047</v>
      </c>
    </row>
    <row r="967" spans="2:4" x14ac:dyDescent="0.3">
      <c r="B967" s="166">
        <f t="shared" si="561"/>
        <v>200</v>
      </c>
      <c r="C967" s="539">
        <f t="shared" si="562"/>
        <v>-93.969262078590845</v>
      </c>
      <c r="D967" s="539">
        <f t="shared" si="563"/>
        <v>-34.202014332566868</v>
      </c>
    </row>
    <row r="968" spans="2:4" x14ac:dyDescent="0.3">
      <c r="B968" s="166">
        <f t="shared" si="561"/>
        <v>210</v>
      </c>
      <c r="C968" s="539">
        <f t="shared" si="562"/>
        <v>-86.602540378443862</v>
      </c>
      <c r="D968" s="539">
        <f t="shared" si="563"/>
        <v>-50.000000000000014</v>
      </c>
    </row>
    <row r="969" spans="2:4" x14ac:dyDescent="0.3">
      <c r="B969" s="166">
        <f t="shared" si="561"/>
        <v>220</v>
      </c>
      <c r="C969" s="539">
        <f t="shared" si="562"/>
        <v>-76.604444311897808</v>
      </c>
      <c r="D969" s="539">
        <f t="shared" si="563"/>
        <v>-64.278760968653927</v>
      </c>
    </row>
    <row r="970" spans="2:4" x14ac:dyDescent="0.3">
      <c r="B970" s="166">
        <f t="shared" si="561"/>
        <v>230</v>
      </c>
      <c r="C970" s="539">
        <f t="shared" si="562"/>
        <v>-64.278760968653941</v>
      </c>
      <c r="D970" s="539">
        <f t="shared" si="563"/>
        <v>-76.604444311897794</v>
      </c>
    </row>
    <row r="971" spans="2:4" x14ac:dyDescent="0.3">
      <c r="B971" s="166">
        <f t="shared" si="561"/>
        <v>240</v>
      </c>
      <c r="C971" s="539">
        <f t="shared" si="562"/>
        <v>-50.000000000000043</v>
      </c>
      <c r="D971" s="539">
        <f t="shared" si="563"/>
        <v>-86.602540378443834</v>
      </c>
    </row>
    <row r="972" spans="2:4" x14ac:dyDescent="0.3">
      <c r="B972" s="166">
        <f t="shared" si="561"/>
        <v>250</v>
      </c>
      <c r="C972" s="539">
        <f t="shared" si="562"/>
        <v>-34.202014332566854</v>
      </c>
      <c r="D972" s="539">
        <f t="shared" si="563"/>
        <v>-93.969262078590845</v>
      </c>
    </row>
    <row r="973" spans="2:4" x14ac:dyDescent="0.3">
      <c r="B973" s="166">
        <f t="shared" si="561"/>
        <v>260</v>
      </c>
      <c r="C973" s="539">
        <f t="shared" si="562"/>
        <v>-17.364817766693033</v>
      </c>
      <c r="D973" s="539">
        <f t="shared" si="563"/>
        <v>-98.480775301220802</v>
      </c>
    </row>
    <row r="974" spans="2:4" x14ac:dyDescent="0.3">
      <c r="B974" s="166">
        <f t="shared" si="561"/>
        <v>270</v>
      </c>
      <c r="C974" s="539">
        <f t="shared" si="562"/>
        <v>-1.83772268236293E-14</v>
      </c>
      <c r="D974" s="539">
        <f t="shared" si="563"/>
        <v>-100</v>
      </c>
    </row>
    <row r="975" spans="2:4" x14ac:dyDescent="0.3">
      <c r="B975" s="166">
        <f t="shared" si="561"/>
        <v>280</v>
      </c>
      <c r="C975" s="539">
        <f t="shared" si="562"/>
        <v>17.364817766692997</v>
      </c>
      <c r="D975" s="539">
        <f t="shared" si="563"/>
        <v>-98.480775301220817</v>
      </c>
    </row>
    <row r="976" spans="2:4" x14ac:dyDescent="0.3">
      <c r="B976" s="166">
        <f t="shared" si="561"/>
        <v>290</v>
      </c>
      <c r="C976" s="539">
        <f t="shared" si="562"/>
        <v>34.202014332566897</v>
      </c>
      <c r="D976" s="539">
        <f t="shared" si="563"/>
        <v>-93.96926207859083</v>
      </c>
    </row>
    <row r="977" spans="2:4" x14ac:dyDescent="0.3">
      <c r="B977" s="166">
        <f t="shared" si="561"/>
        <v>300</v>
      </c>
      <c r="C977" s="539">
        <f t="shared" si="562"/>
        <v>50.000000000000014</v>
      </c>
      <c r="D977" s="539">
        <f t="shared" si="563"/>
        <v>-86.602540378443862</v>
      </c>
    </row>
    <row r="978" spans="2:4" x14ac:dyDescent="0.3">
      <c r="B978" s="166">
        <f t="shared" si="561"/>
        <v>310</v>
      </c>
      <c r="C978" s="539">
        <f t="shared" si="562"/>
        <v>64.278760968653927</v>
      </c>
      <c r="D978" s="539">
        <f t="shared" si="563"/>
        <v>-76.604444311897808</v>
      </c>
    </row>
    <row r="979" spans="2:4" x14ac:dyDescent="0.3">
      <c r="B979" s="166">
        <f t="shared" si="561"/>
        <v>320</v>
      </c>
      <c r="C979" s="539">
        <f t="shared" si="562"/>
        <v>76.60444431189778</v>
      </c>
      <c r="D979" s="539">
        <f t="shared" si="563"/>
        <v>-64.278760968653955</v>
      </c>
    </row>
    <row r="980" spans="2:4" x14ac:dyDescent="0.3">
      <c r="B980" s="166">
        <f t="shared" si="561"/>
        <v>330</v>
      </c>
      <c r="C980" s="539">
        <f t="shared" si="562"/>
        <v>86.602540378443834</v>
      </c>
      <c r="D980" s="539">
        <f t="shared" si="563"/>
        <v>-50.000000000000043</v>
      </c>
    </row>
    <row r="981" spans="2:4" x14ac:dyDescent="0.3">
      <c r="B981" s="166">
        <f t="shared" si="561"/>
        <v>340</v>
      </c>
      <c r="C981" s="539">
        <f t="shared" si="562"/>
        <v>93.969262078590845</v>
      </c>
      <c r="D981" s="539">
        <f t="shared" si="563"/>
        <v>-34.202014332566861</v>
      </c>
    </row>
    <row r="982" spans="2:4" x14ac:dyDescent="0.3">
      <c r="B982" s="166">
        <f t="shared" si="561"/>
        <v>350</v>
      </c>
      <c r="C982" s="539">
        <f t="shared" si="562"/>
        <v>98.480775301220802</v>
      </c>
      <c r="D982" s="539">
        <f t="shared" si="563"/>
        <v>-17.36481776669304</v>
      </c>
    </row>
    <row r="983" spans="2:4" x14ac:dyDescent="0.3">
      <c r="B983" s="166">
        <f t="shared" si="561"/>
        <v>360</v>
      </c>
      <c r="C983" s="539">
        <f t="shared" si="562"/>
        <v>100</v>
      </c>
      <c r="D983" s="539">
        <f t="shared" si="563"/>
        <v>-2.45029690981724E-14</v>
      </c>
    </row>
  </sheetData>
  <sheetProtection sheet="1" selectLockedCells="1"/>
  <mergeCells count="11">
    <mergeCell ref="A14:B14"/>
    <mergeCell ref="I2:J2"/>
    <mergeCell ref="E15:F15"/>
    <mergeCell ref="AJ859:AJ860"/>
    <mergeCell ref="AS3:AU3"/>
    <mergeCell ref="C13:D13"/>
    <mergeCell ref="AD39:AF39"/>
    <mergeCell ref="AI39:AK39"/>
    <mergeCell ref="AF49:AI49"/>
    <mergeCell ref="AF51:AI51"/>
    <mergeCell ref="AF53:AI53"/>
  </mergeCells>
  <conditionalFormatting sqref="A5">
    <cfRule type="cellIs" dxfId="13" priority="4" operator="equal">
      <formula>"Fail"</formula>
    </cfRule>
  </conditionalFormatting>
  <conditionalFormatting sqref="A10">
    <cfRule type="cellIs" dxfId="12" priority="3" operator="equal">
      <formula>"Fail"</formula>
    </cfRule>
  </conditionalFormatting>
  <conditionalFormatting sqref="A14:B14">
    <cfRule type="containsText" dxfId="11" priority="1" operator="containsText" text="Past">
      <formula>NOT(ISERROR(SEARCH("Past",A14)))</formula>
    </cfRule>
  </conditionalFormatting>
  <conditionalFormatting sqref="D14">
    <cfRule type="cellIs" dxfId="10" priority="2" operator="greaterThan">
      <formula>$D$15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0</xdr:col>
                    <xdr:colOff>205740</xdr:colOff>
                    <xdr:row>14</xdr:row>
                    <xdr:rowOff>0</xdr:rowOff>
                  </from>
                  <to>
                    <xdr:col>1</xdr:col>
                    <xdr:colOff>419100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0</xdr:col>
                    <xdr:colOff>175260</xdr:colOff>
                    <xdr:row>11</xdr:row>
                    <xdr:rowOff>7620</xdr:rowOff>
                  </from>
                  <to>
                    <xdr:col>1</xdr:col>
                    <xdr:colOff>160020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004C-480B-4E21-9949-BD03D305559E}">
  <sheetPr>
    <tabColor theme="5" tint="0.39997558519241921"/>
  </sheetPr>
  <dimension ref="A1:AY62"/>
  <sheetViews>
    <sheetView workbookViewId="0">
      <selection activeCell="C3" sqref="C3"/>
    </sheetView>
  </sheetViews>
  <sheetFormatPr defaultRowHeight="13.2" x14ac:dyDescent="0.25"/>
  <cols>
    <col min="1" max="6" width="8.88671875" style="84"/>
    <col min="7" max="7" width="3.6640625" style="84" customWidth="1"/>
    <col min="8" max="14" width="8.88671875" style="84"/>
    <col min="15" max="15" width="9.88671875" style="84" customWidth="1"/>
    <col min="16" max="16" width="9.109375" style="84" bestFit="1" customWidth="1"/>
    <col min="17" max="17" width="3.6640625" style="84" customWidth="1"/>
    <col min="18" max="45" width="8.88671875" style="84"/>
    <col min="46" max="47" width="9.5546875" style="84" bestFit="1" customWidth="1"/>
    <col min="48" max="16384" width="8.88671875" style="84"/>
  </cols>
  <sheetData>
    <row r="1" spans="1:51" x14ac:dyDescent="0.25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51" x14ac:dyDescent="0.25">
      <c r="A2" s="112"/>
      <c r="B2" s="112"/>
      <c r="C2" s="112"/>
      <c r="D2" s="112"/>
      <c r="E2" s="112" t="str">
        <f>IF(Standards!L12=TRUE,"Past Due!","Standard")</f>
        <v>Standard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1:51" ht="14.4" x14ac:dyDescent="0.3">
      <c r="A3" s="112"/>
      <c r="B3" s="297" t="s">
        <v>606</v>
      </c>
      <c r="C3" s="315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AQ3" s="112"/>
      <c r="AR3" s="112"/>
      <c r="AS3" s="565" t="s">
        <v>551</v>
      </c>
      <c r="AT3" s="566"/>
      <c r="AU3" s="567"/>
      <c r="AV3" s="166"/>
      <c r="AW3" s="166"/>
      <c r="AX3" s="166"/>
      <c r="AY3" s="166"/>
    </row>
    <row r="4" spans="1:51" ht="14.4" x14ac:dyDescent="0.3">
      <c r="A4" s="112"/>
      <c r="B4" s="297" t="s">
        <v>543</v>
      </c>
      <c r="C4" s="296"/>
      <c r="D4" s="316" t="e">
        <f>AX14</f>
        <v>#N/A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AQ4" s="137"/>
      <c r="AR4" s="140" t="s">
        <v>547</v>
      </c>
      <c r="AS4" s="132">
        <f>Info!B1</f>
        <v>0</v>
      </c>
      <c r="AT4" s="133"/>
      <c r="AU4" s="134"/>
      <c r="AV4" s="166"/>
      <c r="AW4" s="166"/>
      <c r="AX4" s="166"/>
      <c r="AY4" s="166"/>
    </row>
    <row r="5" spans="1:51" ht="14.4" x14ac:dyDescent="0.3">
      <c r="A5" s="112"/>
      <c r="B5" s="112"/>
      <c r="C5" s="112"/>
      <c r="D5" s="417" t="s">
        <v>23</v>
      </c>
      <c r="E5" s="418" t="s">
        <v>915</v>
      </c>
      <c r="F5" s="317"/>
      <c r="G5" s="112"/>
      <c r="H5" s="317" t="s">
        <v>827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AQ5" s="137"/>
      <c r="AR5" s="140" t="s">
        <v>495</v>
      </c>
      <c r="AS5" s="132">
        <f>Info!B2</f>
        <v>0</v>
      </c>
      <c r="AT5" s="133"/>
      <c r="AU5" s="134"/>
      <c r="AV5" s="166"/>
      <c r="AW5" s="166"/>
      <c r="AX5" s="166"/>
      <c r="AY5" s="166"/>
    </row>
    <row r="6" spans="1:51" ht="14.4" x14ac:dyDescent="0.3">
      <c r="A6" s="112"/>
      <c r="B6" s="112"/>
      <c r="C6" s="297" t="s">
        <v>780</v>
      </c>
      <c r="D6" s="318" t="s">
        <v>611</v>
      </c>
      <c r="E6" s="419" t="s">
        <v>916</v>
      </c>
      <c r="F6" s="318" t="s">
        <v>574</v>
      </c>
      <c r="G6" s="112"/>
      <c r="H6" s="318" t="s">
        <v>574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AQ6" s="137"/>
      <c r="AR6" s="140" t="s">
        <v>496</v>
      </c>
      <c r="AS6" s="132" t="e">
        <f>Info!D14</f>
        <v>#N/A</v>
      </c>
      <c r="AT6" s="133"/>
      <c r="AU6" s="134"/>
      <c r="AV6" s="166"/>
      <c r="AW6" s="166"/>
      <c r="AX6" s="166"/>
      <c r="AY6" s="166"/>
    </row>
    <row r="7" spans="1:51" ht="14.4" x14ac:dyDescent="0.3">
      <c r="A7" s="112"/>
      <c r="B7" s="112"/>
      <c r="C7" s="300"/>
      <c r="D7" s="322" t="e">
        <f>D$4</f>
        <v>#N/A</v>
      </c>
      <c r="E7" s="420" t="e">
        <f>IF(C7="",D7,IF($AU$11=TRUE,ROUND(C7/25.4,5),C7))</f>
        <v>#N/A</v>
      </c>
      <c r="F7" s="304" t="e">
        <f>E7-D7</f>
        <v>#N/A</v>
      </c>
      <c r="G7" s="112"/>
      <c r="H7" s="304" t="e">
        <f>ABS(F7)</f>
        <v>#N/A</v>
      </c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AQ7" s="137"/>
      <c r="AR7" s="140" t="s">
        <v>498</v>
      </c>
      <c r="AS7" s="135">
        <f>Info!B8</f>
        <v>0</v>
      </c>
      <c r="AT7" s="133"/>
      <c r="AU7" s="134"/>
      <c r="AV7" s="166"/>
      <c r="AW7" s="166"/>
      <c r="AX7" s="166"/>
      <c r="AY7" s="166"/>
    </row>
    <row r="8" spans="1:51" ht="14.4" x14ac:dyDescent="0.3">
      <c r="A8" s="112"/>
      <c r="B8" s="112"/>
      <c r="C8" s="300"/>
      <c r="D8" s="322" t="e">
        <f>D$4</f>
        <v>#N/A</v>
      </c>
      <c r="E8" s="420" t="e">
        <f t="shared" ref="E8:E9" si="0">IF(C8="",D8,IF($AU$11=TRUE,ROUND(C8/25.4,5),C8))</f>
        <v>#N/A</v>
      </c>
      <c r="F8" s="304" t="e">
        <f t="shared" ref="F8:F9" si="1">E8-D8</f>
        <v>#N/A</v>
      </c>
      <c r="G8" s="112"/>
      <c r="H8" s="304" t="e">
        <f t="shared" ref="H8:H9" si="2">ABS(F8)</f>
        <v>#N/A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AQ8" s="137"/>
      <c r="AR8" s="140" t="s">
        <v>497</v>
      </c>
      <c r="AS8" s="136">
        <f>Info!B5</f>
        <v>0</v>
      </c>
      <c r="AT8" s="133"/>
      <c r="AU8" s="134"/>
      <c r="AV8" s="166"/>
      <c r="AW8" s="166"/>
      <c r="AX8" s="166"/>
      <c r="AY8" s="166"/>
    </row>
    <row r="9" spans="1:51" ht="14.4" x14ac:dyDescent="0.3">
      <c r="A9" s="112"/>
      <c r="B9" s="112"/>
      <c r="C9" s="300"/>
      <c r="D9" s="322" t="e">
        <f>D$4</f>
        <v>#N/A</v>
      </c>
      <c r="E9" s="420" t="e">
        <f t="shared" si="0"/>
        <v>#N/A</v>
      </c>
      <c r="F9" s="304" t="e">
        <f t="shared" si="1"/>
        <v>#N/A</v>
      </c>
      <c r="G9" s="112"/>
      <c r="H9" s="304" t="e">
        <f t="shared" si="2"/>
        <v>#N/A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AQ9" s="137"/>
      <c r="AR9" s="140" t="s">
        <v>549</v>
      </c>
      <c r="AS9" s="132">
        <f>Info!B6</f>
        <v>0</v>
      </c>
      <c r="AT9" s="133"/>
      <c r="AU9" s="134"/>
      <c r="AV9" s="166"/>
      <c r="AW9" s="166"/>
      <c r="AX9" s="166"/>
      <c r="AY9" s="166"/>
    </row>
    <row r="10" spans="1:51" ht="14.4" x14ac:dyDescent="0.3">
      <c r="A10" s="112"/>
      <c r="B10" s="112"/>
      <c r="C10" s="112"/>
      <c r="D10" s="112"/>
      <c r="E10" s="319" t="s">
        <v>604</v>
      </c>
      <c r="F10" s="320" t="e">
        <f>ROUND(IF(MAX(H7:H9)&gt;MAX(F7:F9),MIN(F7:F9),MAX(F7:F9)),5)</f>
        <v>#N/A</v>
      </c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AQ10" s="137"/>
      <c r="AR10" s="140" t="s">
        <v>552</v>
      </c>
      <c r="AS10" s="164">
        <f>Switches!BJ7</f>
        <v>1</v>
      </c>
      <c r="AT10" s="138" t="s">
        <v>548</v>
      </c>
      <c r="AU10" s="323">
        <f>Switches!BI8</f>
        <v>1</v>
      </c>
      <c r="AV10" s="166"/>
      <c r="AW10" s="166"/>
      <c r="AX10" s="166"/>
      <c r="AY10" s="166"/>
    </row>
    <row r="11" spans="1:51" ht="14.4" x14ac:dyDescent="0.3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AQ11" s="137"/>
      <c r="AR11" s="140" t="s">
        <v>620</v>
      </c>
      <c r="AS11" s="132" t="str">
        <f>Switches!N4</f>
        <v>N/A</v>
      </c>
      <c r="AT11" s="181" t="s">
        <v>557</v>
      </c>
      <c r="AU11" s="182" t="b">
        <f>Switches!Y10</f>
        <v>0</v>
      </c>
      <c r="AV11" s="166"/>
      <c r="AW11" s="166"/>
      <c r="AX11" s="166"/>
      <c r="AY11" s="166"/>
    </row>
    <row r="12" spans="1:51" ht="13.2" customHeight="1" x14ac:dyDescent="0.3">
      <c r="A12" s="112"/>
      <c r="B12" s="112"/>
      <c r="C12" s="112"/>
      <c r="D12" s="112"/>
      <c r="E12" s="112"/>
      <c r="F12" s="112"/>
      <c r="G12" s="84" t="str">
        <f>"Report No. "&amp;AS4</f>
        <v>Report No. 0</v>
      </c>
      <c r="Q12" s="85" t="str">
        <f>"Page "&amp;AS10&amp;" of "&amp;AU10</f>
        <v>Page 1 of 1</v>
      </c>
      <c r="R12" s="112"/>
      <c r="S12" s="112"/>
      <c r="T12" s="112"/>
      <c r="U12" s="112"/>
      <c r="V12" s="112"/>
      <c r="W12" s="112"/>
      <c r="X12" s="112"/>
      <c r="AQ12" s="178"/>
      <c r="AR12" s="179"/>
      <c r="AS12" s="180"/>
      <c r="AT12" s="181"/>
      <c r="AU12" s="182"/>
      <c r="AV12" s="166"/>
      <c r="AW12" s="166"/>
      <c r="AX12" s="166"/>
      <c r="AY12" s="166"/>
    </row>
    <row r="13" spans="1:51" ht="13.2" customHeight="1" x14ac:dyDescent="0.3">
      <c r="A13" s="112"/>
      <c r="B13" s="112"/>
      <c r="C13" s="115" t="s">
        <v>828</v>
      </c>
      <c r="D13" s="112"/>
      <c r="E13" s="112"/>
      <c r="F13" s="112"/>
      <c r="R13" s="112"/>
      <c r="S13" s="112"/>
      <c r="T13" s="112"/>
      <c r="U13" s="112"/>
      <c r="V13" s="112"/>
      <c r="W13" s="112"/>
      <c r="X13" s="112"/>
      <c r="AQ13" s="3" t="s">
        <v>29</v>
      </c>
      <c r="AR13" s="3" t="s">
        <v>21</v>
      </c>
      <c r="AS13" s="3" t="s">
        <v>30</v>
      </c>
      <c r="AT13" s="3" t="s">
        <v>23</v>
      </c>
      <c r="AU13" s="3" t="s">
        <v>24</v>
      </c>
      <c r="AV13" s="3" t="s">
        <v>25</v>
      </c>
      <c r="AW13" s="3" t="s">
        <v>26</v>
      </c>
      <c r="AX13" s="3" t="s">
        <v>27</v>
      </c>
      <c r="AY13" s="4" t="s">
        <v>31</v>
      </c>
    </row>
    <row r="14" spans="1:51" ht="27.6" x14ac:dyDescent="0.45">
      <c r="A14" s="112"/>
      <c r="B14" s="112"/>
      <c r="C14" s="112"/>
      <c r="D14" s="112"/>
      <c r="E14" s="112"/>
      <c r="F14" s="112"/>
      <c r="L14" s="87" t="s">
        <v>492</v>
      </c>
      <c r="R14" s="112"/>
      <c r="S14" s="112"/>
      <c r="T14" s="112"/>
      <c r="U14" s="112"/>
      <c r="V14" s="112"/>
      <c r="W14" s="112"/>
      <c r="X14" s="112"/>
      <c r="AQ14" s="3" t="s">
        <v>35</v>
      </c>
      <c r="AR14" s="184" t="e">
        <f>VLOOKUP(Standards!K12,Standards!J2:S6,3)</f>
        <v>#N/A</v>
      </c>
      <c r="AS14" s="184" t="e">
        <f>VLOOKUP(Standards!K12,Standards!J2:S6,4)</f>
        <v>#N/A</v>
      </c>
      <c r="AT14" s="185" t="e">
        <f>VLOOKUP(Standards!K12,Standards!J2:S6,5)</f>
        <v>#N/A</v>
      </c>
      <c r="AU14" s="185" t="e">
        <f>VLOOKUP(Standards!K12,Standards!J2:S6,6)</f>
        <v>#N/A</v>
      </c>
      <c r="AV14" s="184" t="e">
        <f>VLOOKUP(Standards!K12,Standards!J2:S6,7)</f>
        <v>#N/A</v>
      </c>
      <c r="AW14" s="184" t="e">
        <f>VLOOKUP(Standards!K12,Standards!J2:S6,8)</f>
        <v>#N/A</v>
      </c>
      <c r="AX14" s="184" t="e">
        <f>VLOOKUP(Standards!K12,Standards!J2:S6,9)</f>
        <v>#N/A</v>
      </c>
      <c r="AY14" s="184" t="e">
        <f>VLOOKUP(Standards!K12,Standards!J2:S6,10)</f>
        <v>#N/A</v>
      </c>
    </row>
    <row r="15" spans="1:51" ht="17.399999999999999" x14ac:dyDescent="0.3">
      <c r="A15" s="112"/>
      <c r="B15" s="112"/>
      <c r="C15" s="112"/>
      <c r="D15" s="112"/>
      <c r="E15" s="112"/>
      <c r="F15" s="112"/>
      <c r="L15" s="93" t="s">
        <v>493</v>
      </c>
      <c r="R15" s="112"/>
      <c r="S15" s="112"/>
      <c r="T15" s="112"/>
      <c r="U15" s="112"/>
      <c r="V15" s="112"/>
      <c r="W15" s="112"/>
      <c r="X15" s="112"/>
    </row>
    <row r="16" spans="1:51" ht="17.399999999999999" x14ac:dyDescent="0.3">
      <c r="A16" s="112"/>
      <c r="B16" s="112"/>
      <c r="C16" s="112"/>
      <c r="D16" s="112"/>
      <c r="E16" s="112"/>
      <c r="F16" s="112"/>
      <c r="L16" s="93" t="s">
        <v>494</v>
      </c>
      <c r="R16" s="112"/>
      <c r="S16" s="112"/>
      <c r="T16" s="112"/>
      <c r="U16" s="112"/>
      <c r="V16" s="112"/>
      <c r="W16" s="112"/>
      <c r="X16" s="112"/>
    </row>
    <row r="17" spans="1:24" x14ac:dyDescent="0.25">
      <c r="A17" s="112"/>
      <c r="B17" s="112"/>
      <c r="C17" s="112"/>
      <c r="D17" s="112"/>
      <c r="E17" s="112"/>
      <c r="F17" s="112"/>
      <c r="L17" s="312"/>
      <c r="R17" s="112"/>
      <c r="S17" s="112"/>
      <c r="T17" s="112"/>
      <c r="U17" s="112"/>
      <c r="V17" s="112"/>
      <c r="W17" s="112"/>
      <c r="X17" s="112"/>
    </row>
    <row r="18" spans="1:24" ht="24.6" x14ac:dyDescent="0.4">
      <c r="A18" s="112"/>
      <c r="B18" s="112"/>
      <c r="C18" s="112"/>
      <c r="D18" s="112"/>
      <c r="E18" s="112"/>
      <c r="F18" s="112"/>
      <c r="L18" s="321" t="s">
        <v>829</v>
      </c>
      <c r="R18" s="112"/>
      <c r="S18" s="112"/>
      <c r="T18" s="112"/>
      <c r="U18" s="112"/>
      <c r="V18" s="112"/>
      <c r="W18" s="112"/>
      <c r="X18" s="112"/>
    </row>
    <row r="19" spans="1:24" x14ac:dyDescent="0.25">
      <c r="A19" s="112"/>
      <c r="B19" s="112"/>
      <c r="C19" s="112"/>
      <c r="D19" s="112"/>
      <c r="E19" s="112"/>
      <c r="F19" s="112"/>
      <c r="R19" s="112"/>
      <c r="S19" s="112"/>
      <c r="T19" s="112"/>
      <c r="U19" s="112"/>
      <c r="V19" s="112"/>
      <c r="W19" s="112"/>
      <c r="X19" s="112"/>
    </row>
    <row r="20" spans="1:24" x14ac:dyDescent="0.25">
      <c r="A20" s="112"/>
      <c r="B20" s="112"/>
      <c r="C20" s="112"/>
      <c r="D20" s="112"/>
      <c r="E20" s="112"/>
      <c r="F20" s="112"/>
      <c r="R20" s="112"/>
      <c r="S20" s="112"/>
      <c r="T20" s="112"/>
      <c r="U20" s="112"/>
      <c r="V20" s="112"/>
      <c r="W20" s="112"/>
      <c r="X20" s="112"/>
    </row>
    <row r="21" spans="1:24" x14ac:dyDescent="0.25">
      <c r="A21" s="112"/>
      <c r="B21" s="112"/>
      <c r="C21" s="112"/>
      <c r="D21" s="112"/>
      <c r="E21" s="112"/>
      <c r="F21" s="112"/>
      <c r="H21" s="85" t="s">
        <v>495</v>
      </c>
      <c r="I21" s="84">
        <f>AS5</f>
        <v>0</v>
      </c>
      <c r="R21" s="112"/>
      <c r="S21" s="112"/>
      <c r="T21" s="112"/>
      <c r="U21" s="112"/>
      <c r="V21" s="112"/>
      <c r="W21" s="112"/>
      <c r="X21" s="112"/>
    </row>
    <row r="22" spans="1:24" x14ac:dyDescent="0.25">
      <c r="A22" s="112"/>
      <c r="B22" s="112"/>
      <c r="C22" s="112"/>
      <c r="D22" s="112"/>
      <c r="E22" s="112"/>
      <c r="F22" s="112"/>
      <c r="H22" s="85" t="s">
        <v>496</v>
      </c>
      <c r="I22" s="84" t="e">
        <f t="shared" ref="I22:I23" si="3">AS6</f>
        <v>#N/A</v>
      </c>
      <c r="O22" s="85" t="s">
        <v>497</v>
      </c>
      <c r="P22" s="551">
        <f>AS8</f>
        <v>0</v>
      </c>
      <c r="R22" s="112"/>
      <c r="S22" s="112"/>
      <c r="T22" s="112"/>
      <c r="U22" s="112"/>
      <c r="V22" s="112"/>
      <c r="W22" s="112"/>
      <c r="X22" s="112"/>
    </row>
    <row r="23" spans="1:24" x14ac:dyDescent="0.25">
      <c r="A23" s="112"/>
      <c r="B23" s="112"/>
      <c r="C23" s="112"/>
      <c r="D23" s="112"/>
      <c r="E23" s="112"/>
      <c r="F23" s="112"/>
      <c r="H23" s="85" t="s">
        <v>498</v>
      </c>
      <c r="I23" s="84">
        <f t="shared" si="3"/>
        <v>0</v>
      </c>
      <c r="O23" s="85" t="s">
        <v>499</v>
      </c>
      <c r="P23" s="84">
        <f>AS9</f>
        <v>0</v>
      </c>
      <c r="R23" s="112"/>
      <c r="S23" s="112"/>
      <c r="T23" s="112"/>
      <c r="U23" s="112"/>
      <c r="V23" s="112"/>
      <c r="W23" s="112"/>
      <c r="X23" s="112"/>
    </row>
    <row r="24" spans="1:24" x14ac:dyDescent="0.25">
      <c r="A24" s="112"/>
      <c r="B24" s="112"/>
      <c r="C24" s="112"/>
      <c r="D24" s="112"/>
      <c r="E24" s="112"/>
      <c r="F24" s="112"/>
      <c r="R24" s="112"/>
      <c r="S24" s="112"/>
      <c r="T24" s="112"/>
      <c r="U24" s="112"/>
      <c r="V24" s="112"/>
      <c r="W24" s="112"/>
      <c r="X24" s="112"/>
    </row>
    <row r="25" spans="1:24" x14ac:dyDescent="0.25">
      <c r="A25" s="112"/>
      <c r="B25" s="112"/>
      <c r="C25" s="112"/>
      <c r="D25" s="112"/>
      <c r="E25" s="112"/>
      <c r="F25" s="112"/>
      <c r="R25" s="112"/>
      <c r="S25" s="112"/>
      <c r="T25" s="112"/>
      <c r="U25" s="112"/>
      <c r="V25" s="112"/>
      <c r="W25" s="112"/>
      <c r="X25" s="112"/>
    </row>
    <row r="26" spans="1:24" x14ac:dyDescent="0.25">
      <c r="A26" s="112"/>
      <c r="B26" s="112"/>
      <c r="C26" s="112"/>
      <c r="D26" s="112"/>
      <c r="E26" s="112"/>
      <c r="F26" s="112"/>
      <c r="R26" s="112"/>
      <c r="S26" s="112"/>
      <c r="T26" s="112"/>
      <c r="U26" s="112"/>
      <c r="V26" s="112"/>
      <c r="W26" s="112"/>
      <c r="X26" s="112"/>
    </row>
    <row r="27" spans="1:24" x14ac:dyDescent="0.25">
      <c r="A27" s="112"/>
      <c r="B27" s="112"/>
      <c r="C27" s="112"/>
      <c r="D27" s="112"/>
      <c r="E27" s="112"/>
      <c r="F27" s="112"/>
      <c r="R27" s="112"/>
      <c r="S27" s="112"/>
      <c r="T27" s="112"/>
      <c r="U27" s="112"/>
      <c r="V27" s="112"/>
      <c r="W27" s="112"/>
      <c r="X27" s="112"/>
    </row>
    <row r="28" spans="1:24" x14ac:dyDescent="0.25">
      <c r="A28" s="112"/>
      <c r="B28" s="112"/>
      <c r="C28" s="112"/>
      <c r="D28" s="112"/>
      <c r="E28" s="112"/>
      <c r="F28" s="112"/>
      <c r="R28" s="112"/>
      <c r="S28" s="112"/>
      <c r="T28" s="112"/>
      <c r="U28" s="112"/>
      <c r="V28" s="112"/>
      <c r="W28" s="112"/>
      <c r="X28" s="112"/>
    </row>
    <row r="29" spans="1:24" x14ac:dyDescent="0.25">
      <c r="A29" s="112"/>
      <c r="B29" s="112"/>
      <c r="C29" s="112"/>
      <c r="D29" s="112"/>
      <c r="E29" s="112"/>
      <c r="F29" s="112"/>
      <c r="R29" s="112"/>
      <c r="S29" s="112"/>
      <c r="T29" s="112"/>
      <c r="U29" s="112"/>
      <c r="V29" s="112"/>
      <c r="W29" s="112"/>
      <c r="X29" s="112"/>
    </row>
    <row r="30" spans="1:24" x14ac:dyDescent="0.25">
      <c r="A30" s="112"/>
      <c r="B30" s="112"/>
      <c r="C30" s="112"/>
      <c r="D30" s="112"/>
      <c r="E30" s="112"/>
      <c r="F30" s="112"/>
      <c r="R30" s="112"/>
      <c r="S30" s="112"/>
      <c r="T30" s="112"/>
      <c r="U30" s="112"/>
      <c r="V30" s="112"/>
      <c r="W30" s="112"/>
      <c r="X30" s="112"/>
    </row>
    <row r="31" spans="1:24" x14ac:dyDescent="0.25">
      <c r="A31" s="112"/>
      <c r="B31" s="112"/>
      <c r="C31" s="112"/>
      <c r="D31" s="112"/>
      <c r="E31" s="112"/>
      <c r="F31" s="112"/>
      <c r="R31" s="112"/>
      <c r="S31" s="112"/>
      <c r="T31" s="112"/>
      <c r="U31" s="112"/>
      <c r="V31" s="112"/>
      <c r="W31" s="112"/>
      <c r="X31" s="112"/>
    </row>
    <row r="32" spans="1:24" x14ac:dyDescent="0.25">
      <c r="A32" s="112"/>
      <c r="B32" s="112"/>
      <c r="C32" s="112"/>
      <c r="D32" s="112"/>
      <c r="E32" s="112"/>
      <c r="F32" s="112"/>
      <c r="I32" s="312" t="s">
        <v>509</v>
      </c>
      <c r="K32" s="312" t="s">
        <v>823</v>
      </c>
      <c r="M32" s="312" t="s">
        <v>824</v>
      </c>
      <c r="O32" s="312" t="s">
        <v>574</v>
      </c>
      <c r="R32" s="112"/>
      <c r="S32" s="112"/>
      <c r="T32" s="112"/>
      <c r="U32" s="112"/>
      <c r="V32" s="112"/>
      <c r="W32" s="112"/>
      <c r="X32" s="112"/>
    </row>
    <row r="33" spans="1:24" x14ac:dyDescent="0.25">
      <c r="A33" s="112"/>
      <c r="B33" s="112"/>
      <c r="C33" s="112"/>
      <c r="D33" s="112"/>
      <c r="E33" s="112"/>
      <c r="F33" s="112"/>
      <c r="I33" s="312"/>
      <c r="R33" s="112"/>
      <c r="S33" s="112"/>
      <c r="T33" s="112"/>
      <c r="U33" s="112"/>
      <c r="V33" s="112"/>
      <c r="W33" s="112"/>
      <c r="X33" s="112"/>
    </row>
    <row r="34" spans="1:24" x14ac:dyDescent="0.25">
      <c r="A34" s="112"/>
      <c r="B34" s="112"/>
      <c r="C34" s="112"/>
      <c r="D34" s="112"/>
      <c r="E34" s="112"/>
      <c r="F34" s="112"/>
      <c r="I34" s="312">
        <v>1</v>
      </c>
      <c r="K34" s="150" t="e">
        <f>E7</f>
        <v>#N/A</v>
      </c>
      <c r="M34" s="84" t="e">
        <f>D7</f>
        <v>#N/A</v>
      </c>
      <c r="O34" s="150" t="e">
        <f>F7</f>
        <v>#N/A</v>
      </c>
      <c r="R34" s="112"/>
      <c r="S34" s="112"/>
      <c r="T34" s="112"/>
      <c r="U34" s="112"/>
      <c r="V34" s="112"/>
      <c r="W34" s="112"/>
      <c r="X34" s="112"/>
    </row>
    <row r="35" spans="1:24" x14ac:dyDescent="0.25">
      <c r="A35" s="112"/>
      <c r="B35" s="112"/>
      <c r="C35" s="112"/>
      <c r="D35" s="112"/>
      <c r="E35" s="112"/>
      <c r="F35" s="112"/>
      <c r="I35" s="312"/>
      <c r="R35" s="112"/>
      <c r="S35" s="112"/>
      <c r="T35" s="112"/>
      <c r="U35" s="112"/>
      <c r="V35" s="112"/>
      <c r="W35" s="112"/>
      <c r="X35" s="112"/>
    </row>
    <row r="36" spans="1:24" x14ac:dyDescent="0.25">
      <c r="A36" s="112"/>
      <c r="B36" s="112"/>
      <c r="C36" s="112"/>
      <c r="D36" s="112"/>
      <c r="E36" s="112"/>
      <c r="F36" s="112"/>
      <c r="I36" s="312">
        <v>2</v>
      </c>
      <c r="K36" s="150" t="e">
        <f>E8</f>
        <v>#N/A</v>
      </c>
      <c r="M36" s="84" t="e">
        <f>D8</f>
        <v>#N/A</v>
      </c>
      <c r="O36" s="150" t="e">
        <f>F8</f>
        <v>#N/A</v>
      </c>
      <c r="R36" s="112"/>
      <c r="S36" s="112"/>
      <c r="T36" s="112"/>
      <c r="U36" s="112"/>
      <c r="V36" s="112"/>
      <c r="W36" s="112"/>
      <c r="X36" s="112"/>
    </row>
    <row r="37" spans="1:24" x14ac:dyDescent="0.25">
      <c r="A37" s="112"/>
      <c r="B37" s="112"/>
      <c r="C37" s="112"/>
      <c r="D37" s="112"/>
      <c r="E37" s="112"/>
      <c r="F37" s="112"/>
      <c r="I37" s="312"/>
      <c r="R37" s="112"/>
      <c r="S37" s="112"/>
      <c r="T37" s="112"/>
      <c r="U37" s="112"/>
      <c r="V37" s="112"/>
      <c r="W37" s="112"/>
      <c r="X37" s="112"/>
    </row>
    <row r="38" spans="1:24" x14ac:dyDescent="0.25">
      <c r="A38" s="112"/>
      <c r="B38" s="112"/>
      <c r="C38" s="112"/>
      <c r="D38" s="112"/>
      <c r="E38" s="112"/>
      <c r="F38" s="112"/>
      <c r="I38" s="312">
        <v>3</v>
      </c>
      <c r="K38" s="150" t="e">
        <f>E9</f>
        <v>#N/A</v>
      </c>
      <c r="M38" s="84" t="e">
        <f>D9</f>
        <v>#N/A</v>
      </c>
      <c r="O38" s="150" t="e">
        <f>F9</f>
        <v>#N/A</v>
      </c>
      <c r="R38" s="112"/>
      <c r="S38" s="112"/>
      <c r="T38" s="112"/>
      <c r="U38" s="112"/>
      <c r="V38" s="112"/>
      <c r="W38" s="112"/>
      <c r="X38" s="112"/>
    </row>
    <row r="39" spans="1:24" x14ac:dyDescent="0.25">
      <c r="A39" s="112"/>
      <c r="B39" s="112"/>
      <c r="C39" s="112"/>
      <c r="D39" s="112"/>
      <c r="E39" s="112"/>
      <c r="F39" s="112"/>
      <c r="R39" s="112"/>
      <c r="S39" s="112"/>
      <c r="T39" s="112"/>
      <c r="U39" s="112"/>
      <c r="V39" s="112"/>
      <c r="W39" s="112"/>
      <c r="X39" s="112"/>
    </row>
    <row r="40" spans="1:24" x14ac:dyDescent="0.25">
      <c r="A40" s="112"/>
      <c r="B40" s="112"/>
      <c r="C40" s="112"/>
      <c r="D40" s="112"/>
      <c r="E40" s="112"/>
      <c r="F40" s="112"/>
      <c r="R40" s="112"/>
      <c r="S40" s="112"/>
      <c r="T40" s="112"/>
      <c r="U40" s="112"/>
      <c r="V40" s="112"/>
      <c r="W40" s="112"/>
      <c r="X40" s="112"/>
    </row>
    <row r="41" spans="1:24" x14ac:dyDescent="0.25">
      <c r="A41" s="112"/>
      <c r="B41" s="112"/>
      <c r="C41" s="112"/>
      <c r="D41" s="112"/>
      <c r="E41" s="112"/>
      <c r="F41" s="112"/>
      <c r="N41" s="85" t="s">
        <v>817</v>
      </c>
      <c r="O41" s="150" t="e">
        <f>F10</f>
        <v>#N/A</v>
      </c>
      <c r="R41" s="112"/>
      <c r="S41" s="112"/>
      <c r="T41" s="112"/>
      <c r="U41" s="112"/>
      <c r="V41" s="112"/>
      <c r="W41" s="112"/>
      <c r="X41" s="112"/>
    </row>
    <row r="42" spans="1:24" x14ac:dyDescent="0.25">
      <c r="A42" s="112"/>
      <c r="B42" s="112"/>
      <c r="C42" s="112"/>
      <c r="D42" s="112"/>
      <c r="E42" s="112"/>
      <c r="F42" s="112"/>
      <c r="R42" s="112"/>
      <c r="S42" s="112"/>
      <c r="T42" s="112"/>
      <c r="U42" s="112"/>
      <c r="V42" s="112"/>
      <c r="W42" s="112"/>
      <c r="X42" s="112"/>
    </row>
    <row r="43" spans="1:24" x14ac:dyDescent="0.25">
      <c r="A43" s="112"/>
      <c r="B43" s="112"/>
      <c r="C43" s="112"/>
      <c r="D43" s="112"/>
      <c r="E43" s="112"/>
      <c r="F43" s="112"/>
      <c r="N43" s="85" t="s">
        <v>521</v>
      </c>
      <c r="O43" s="313" t="str">
        <f>IF(AS11="N/A","Capability","+/-"&amp;TEXT(AS11,"0.00000"))</f>
        <v>Capability</v>
      </c>
      <c r="R43" s="112"/>
      <c r="S43" s="112"/>
      <c r="T43" s="112"/>
      <c r="U43" s="112"/>
      <c r="V43" s="112"/>
      <c r="W43" s="112"/>
      <c r="X43" s="112"/>
    </row>
    <row r="44" spans="1:24" x14ac:dyDescent="0.25">
      <c r="A44" s="112"/>
      <c r="B44" s="112"/>
      <c r="C44" s="112"/>
      <c r="D44" s="112"/>
      <c r="E44" s="112"/>
      <c r="F44" s="112"/>
      <c r="R44" s="112"/>
      <c r="S44" s="112"/>
      <c r="T44" s="112"/>
      <c r="U44" s="112"/>
      <c r="V44" s="112"/>
      <c r="W44" s="112"/>
      <c r="X44" s="112"/>
    </row>
    <row r="45" spans="1:24" x14ac:dyDescent="0.25">
      <c r="A45" s="112"/>
      <c r="B45" s="112"/>
      <c r="C45" s="112"/>
      <c r="D45" s="112"/>
      <c r="E45" s="112"/>
      <c r="F45" s="112"/>
      <c r="R45" s="112"/>
      <c r="S45" s="112"/>
      <c r="T45" s="112"/>
      <c r="U45" s="112"/>
      <c r="V45" s="112"/>
      <c r="W45" s="112"/>
      <c r="X45" s="112"/>
    </row>
    <row r="46" spans="1:24" x14ac:dyDescent="0.25">
      <c r="A46" s="112"/>
      <c r="B46" s="112"/>
      <c r="C46" s="112"/>
      <c r="D46" s="112"/>
      <c r="E46" s="112"/>
      <c r="F46" s="112"/>
      <c r="R46" s="112"/>
      <c r="S46" s="112"/>
      <c r="T46" s="112"/>
      <c r="U46" s="112"/>
      <c r="V46" s="112"/>
      <c r="W46" s="112"/>
      <c r="X46" s="112"/>
    </row>
    <row r="47" spans="1:24" x14ac:dyDescent="0.25">
      <c r="A47" s="112"/>
      <c r="B47" s="112"/>
      <c r="C47" s="112"/>
      <c r="D47" s="112"/>
      <c r="E47" s="112"/>
      <c r="F47" s="112"/>
      <c r="R47" s="112"/>
      <c r="S47" s="112"/>
      <c r="T47" s="112"/>
      <c r="U47" s="112"/>
      <c r="V47" s="112"/>
      <c r="W47" s="112"/>
      <c r="X47" s="112"/>
    </row>
    <row r="48" spans="1:24" x14ac:dyDescent="0.25">
      <c r="A48" s="112"/>
      <c r="B48" s="112"/>
      <c r="C48" s="112"/>
      <c r="D48" s="112"/>
      <c r="E48" s="112"/>
      <c r="F48" s="112"/>
      <c r="R48" s="112"/>
      <c r="S48" s="112"/>
      <c r="T48" s="112"/>
      <c r="U48" s="112"/>
      <c r="V48" s="112"/>
      <c r="W48" s="112"/>
      <c r="X48" s="112"/>
    </row>
    <row r="49" spans="1:24" x14ac:dyDescent="0.25">
      <c r="A49" s="112"/>
      <c r="B49" s="112"/>
      <c r="C49" s="112"/>
      <c r="D49" s="112"/>
      <c r="E49" s="112"/>
      <c r="F49" s="112"/>
      <c r="R49" s="112"/>
      <c r="S49" s="112"/>
      <c r="T49" s="112"/>
      <c r="U49" s="112"/>
      <c r="V49" s="112"/>
      <c r="W49" s="112"/>
      <c r="X49" s="112"/>
    </row>
    <row r="50" spans="1:24" x14ac:dyDescent="0.25">
      <c r="A50" s="112"/>
      <c r="B50" s="112"/>
      <c r="C50" s="112"/>
      <c r="D50" s="112"/>
      <c r="E50" s="112"/>
      <c r="F50" s="112"/>
      <c r="R50" s="112"/>
      <c r="S50" s="112"/>
      <c r="T50" s="112"/>
      <c r="U50" s="112"/>
      <c r="V50" s="112"/>
      <c r="W50" s="112"/>
      <c r="X50" s="112"/>
    </row>
    <row r="51" spans="1:24" x14ac:dyDescent="0.25">
      <c r="A51" s="112"/>
      <c r="B51" s="112"/>
      <c r="C51" s="112"/>
      <c r="D51" s="112"/>
      <c r="E51" s="112"/>
      <c r="F51" s="112"/>
      <c r="R51" s="112"/>
      <c r="S51" s="112"/>
      <c r="T51" s="112"/>
      <c r="U51" s="112"/>
      <c r="V51" s="112"/>
      <c r="W51" s="112"/>
      <c r="X51" s="112"/>
    </row>
    <row r="52" spans="1:24" x14ac:dyDescent="0.25">
      <c r="A52" s="112"/>
      <c r="B52" s="112"/>
      <c r="C52" s="112"/>
      <c r="D52" s="112"/>
      <c r="E52" s="112"/>
      <c r="F52" s="112"/>
      <c r="R52" s="112"/>
      <c r="S52" s="112"/>
      <c r="T52" s="112"/>
      <c r="U52" s="112"/>
      <c r="V52" s="112"/>
      <c r="W52" s="112"/>
      <c r="X52" s="112"/>
    </row>
    <row r="53" spans="1:24" x14ac:dyDescent="0.25">
      <c r="A53" s="112"/>
      <c r="B53" s="112"/>
      <c r="C53" s="112"/>
      <c r="D53" s="112"/>
      <c r="E53" s="112"/>
      <c r="F53" s="112"/>
      <c r="R53" s="112"/>
      <c r="S53" s="112"/>
      <c r="T53" s="112"/>
      <c r="U53" s="112"/>
      <c r="V53" s="112"/>
      <c r="W53" s="112"/>
      <c r="X53" s="112"/>
    </row>
    <row r="54" spans="1:24" x14ac:dyDescent="0.25">
      <c r="A54" s="112"/>
      <c r="B54" s="112"/>
      <c r="C54" s="112"/>
      <c r="D54" s="112"/>
      <c r="E54" s="112"/>
      <c r="F54" s="112"/>
      <c r="R54" s="112"/>
      <c r="S54" s="112"/>
      <c r="T54" s="112"/>
      <c r="U54" s="112"/>
      <c r="V54" s="112"/>
      <c r="W54" s="112"/>
      <c r="X54" s="112"/>
    </row>
    <row r="55" spans="1:24" x14ac:dyDescent="0.25">
      <c r="A55" s="112"/>
      <c r="B55" s="112"/>
      <c r="C55" s="112"/>
      <c r="D55" s="112"/>
      <c r="E55" s="112"/>
      <c r="F55" s="112"/>
      <c r="R55" s="112"/>
      <c r="S55" s="112"/>
      <c r="T55" s="112"/>
      <c r="U55" s="112"/>
      <c r="V55" s="112"/>
      <c r="W55" s="112"/>
      <c r="X55" s="112"/>
    </row>
    <row r="56" spans="1:24" x14ac:dyDescent="0.25">
      <c r="A56" s="112"/>
      <c r="B56" s="112"/>
      <c r="C56" s="112"/>
      <c r="D56" s="112"/>
      <c r="E56" s="112"/>
      <c r="F56" s="112"/>
      <c r="R56" s="112"/>
      <c r="S56" s="112"/>
      <c r="T56" s="112"/>
      <c r="U56" s="112"/>
      <c r="V56" s="112"/>
      <c r="W56" s="112"/>
      <c r="X56" s="112"/>
    </row>
    <row r="57" spans="1:24" x14ac:dyDescent="0.25">
      <c r="A57" s="112"/>
      <c r="B57" s="112"/>
      <c r="C57" s="112"/>
      <c r="D57" s="112"/>
      <c r="E57" s="112"/>
      <c r="F57" s="112"/>
      <c r="L57" s="312" t="s">
        <v>541</v>
      </c>
      <c r="R57" s="112"/>
      <c r="S57" s="112"/>
      <c r="T57" s="112"/>
      <c r="U57" s="112"/>
      <c r="V57" s="112"/>
      <c r="W57" s="112"/>
      <c r="X57" s="112"/>
    </row>
    <row r="58" spans="1:24" x14ac:dyDescent="0.2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</row>
    <row r="59" spans="1:24" x14ac:dyDescent="0.2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</row>
    <row r="60" spans="1:24" x14ac:dyDescent="0.2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</row>
    <row r="61" spans="1:24" x14ac:dyDescent="0.2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</row>
    <row r="62" spans="1:24" x14ac:dyDescent="0.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</row>
  </sheetData>
  <sheetProtection sheet="1" selectLockedCells="1"/>
  <mergeCells count="1">
    <mergeCell ref="AS3:AU3"/>
  </mergeCells>
  <conditionalFormatting sqref="E2">
    <cfRule type="containsText" dxfId="9" priority="1" operator="containsText" text="Past">
      <formula>NOT(ISERROR(SEARCH("Past",E2)))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Drop Down 1">
              <controlPr defaultSize="0" autoLine="0" autoPict="0">
                <anchor moveWithCells="1">
                  <from>
                    <xdr:col>4</xdr:col>
                    <xdr:colOff>15240</xdr:colOff>
                    <xdr:row>2</xdr:row>
                    <xdr:rowOff>99060</xdr:rowOff>
                  </from>
                  <to>
                    <xdr:col>5</xdr:col>
                    <xdr:colOff>228600</xdr:colOff>
                    <xdr:row>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0</xdr:col>
                    <xdr:colOff>365760</xdr:colOff>
                    <xdr:row>5</xdr:row>
                    <xdr:rowOff>99060</xdr:rowOff>
                  </from>
                  <to>
                    <xdr:col>1</xdr:col>
                    <xdr:colOff>533400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4FFF-C083-4697-B7EB-9A27F5AC93F2}">
  <sheetPr>
    <tabColor rgb="FF7030A0"/>
  </sheetPr>
  <dimension ref="A1:BA983"/>
  <sheetViews>
    <sheetView workbookViewId="0">
      <selection activeCell="C1" sqref="C1"/>
    </sheetView>
  </sheetViews>
  <sheetFormatPr defaultRowHeight="14.4" x14ac:dyDescent="0.3"/>
  <cols>
    <col min="1" max="1" width="8.88671875" style="166"/>
    <col min="2" max="3" width="9.109375" style="166" customWidth="1"/>
    <col min="4" max="5" width="8.88671875" style="166"/>
    <col min="6" max="6" width="9.109375" style="166" customWidth="1"/>
    <col min="7" max="7" width="8.88671875" style="166"/>
    <col min="8" max="8" width="10.109375" style="166" customWidth="1"/>
    <col min="9" max="9" width="10.33203125" style="166" customWidth="1"/>
    <col min="10" max="10" width="10.33203125" style="166" bestFit="1" customWidth="1"/>
    <col min="11" max="20" width="8.88671875" style="166"/>
    <col min="21" max="21" width="9.6640625" style="166" bestFit="1" customWidth="1"/>
    <col min="22" max="24" width="8.88671875" style="166"/>
    <col min="25" max="25" width="10.109375" style="166" customWidth="1"/>
    <col min="26" max="26" width="10.6640625" style="166" customWidth="1"/>
    <col min="27" max="27" width="12.109375" style="166" customWidth="1"/>
    <col min="28" max="28" width="3.6640625" style="166" customWidth="1"/>
    <col min="29" max="29" width="8.88671875" style="166"/>
    <col min="30" max="32" width="8.88671875" style="166" customWidth="1"/>
    <col min="33" max="34" width="8.88671875" style="166"/>
    <col min="35" max="35" width="8.88671875" style="166" customWidth="1"/>
    <col min="36" max="36" width="8.88671875" style="166"/>
    <col min="37" max="37" width="8.88671875" style="166" customWidth="1"/>
    <col min="38" max="38" width="3.6640625" style="166" customWidth="1"/>
    <col min="39" max="39" width="10.33203125" style="166" bestFit="1" customWidth="1"/>
    <col min="40" max="45" width="8.88671875" style="166"/>
    <col min="46" max="46" width="9.5546875" style="166" customWidth="1"/>
    <col min="47" max="47" width="9.33203125" style="166" customWidth="1"/>
    <col min="48" max="52" width="8.88671875" style="166"/>
    <col min="53" max="53" width="8.88671875" style="166" customWidth="1"/>
    <col min="54" max="16384" width="8.88671875" style="166"/>
  </cols>
  <sheetData>
    <row r="1" spans="1:51" x14ac:dyDescent="0.3">
      <c r="A1" s="165"/>
      <c r="B1" s="194" t="s">
        <v>606</v>
      </c>
      <c r="C1" s="168"/>
      <c r="D1" s="194" t="s">
        <v>607</v>
      </c>
      <c r="E1" s="169"/>
      <c r="F1" s="165"/>
      <c r="G1" s="165" t="s">
        <v>1056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70"/>
      <c r="T1" s="165"/>
      <c r="U1" s="167"/>
      <c r="V1" s="165"/>
      <c r="W1" s="165"/>
    </row>
    <row r="2" spans="1:51" ht="15" thickBot="1" x14ac:dyDescent="0.35">
      <c r="A2" s="165"/>
      <c r="B2" s="165"/>
      <c r="C2" s="167" t="s">
        <v>513</v>
      </c>
      <c r="D2" s="167" t="s">
        <v>514</v>
      </c>
      <c r="E2" s="167" t="s">
        <v>515</v>
      </c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7"/>
      <c r="U2" s="167"/>
      <c r="V2" s="167"/>
      <c r="W2" s="165"/>
    </row>
    <row r="3" spans="1:51" x14ac:dyDescent="0.3">
      <c r="A3" s="194" t="s">
        <v>627</v>
      </c>
      <c r="B3" s="165">
        <v>1</v>
      </c>
      <c r="C3" s="197"/>
      <c r="D3" s="198"/>
      <c r="E3" s="199"/>
      <c r="F3" s="533">
        <v>1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AQ3" s="112"/>
      <c r="AR3" s="112"/>
      <c r="AS3" s="565" t="s">
        <v>551</v>
      </c>
      <c r="AT3" s="566"/>
      <c r="AU3" s="567"/>
    </row>
    <row r="4" spans="1:51" x14ac:dyDescent="0.3">
      <c r="A4" s="201">
        <f>IF(AU11=TRUE,ROUND(G66/25.4,5),G66)</f>
        <v>0</v>
      </c>
      <c r="B4" s="165">
        <v>2</v>
      </c>
      <c r="C4" s="202"/>
      <c r="D4" s="17"/>
      <c r="E4" s="203"/>
      <c r="F4" s="534">
        <v>2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AQ4" s="137"/>
      <c r="AR4" s="140" t="s">
        <v>547</v>
      </c>
      <c r="AS4" s="132">
        <f>Info!B25</f>
        <v>0</v>
      </c>
      <c r="AT4" s="133"/>
      <c r="AU4" s="134"/>
    </row>
    <row r="5" spans="1:51" x14ac:dyDescent="0.3">
      <c r="A5" s="204" t="str">
        <f>IF(A4&gt;D15,"Fail","Pass")</f>
        <v>Pass</v>
      </c>
      <c r="B5" s="165">
        <v>3</v>
      </c>
      <c r="C5" s="202"/>
      <c r="D5" s="17"/>
      <c r="E5" s="203"/>
      <c r="F5" s="537">
        <v>3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AQ5" s="137"/>
      <c r="AR5" s="140" t="s">
        <v>495</v>
      </c>
      <c r="AS5" s="132">
        <f>Info!B2</f>
        <v>0</v>
      </c>
      <c r="AT5" s="133"/>
      <c r="AU5" s="134"/>
    </row>
    <row r="6" spans="1:51" x14ac:dyDescent="0.3">
      <c r="A6" s="165"/>
      <c r="B6" s="165">
        <v>4</v>
      </c>
      <c r="C6" s="202"/>
      <c r="D6" s="17"/>
      <c r="E6" s="203"/>
      <c r="F6" s="535">
        <v>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AQ6" s="137"/>
      <c r="AR6" s="140" t="s">
        <v>496</v>
      </c>
      <c r="AS6" s="132" t="str">
        <f>Info!D29</f>
        <v xml:space="preserve"> </v>
      </c>
      <c r="AT6" s="133"/>
      <c r="AU6" s="134"/>
    </row>
    <row r="7" spans="1:51" ht="15" thickBot="1" x14ac:dyDescent="0.35">
      <c r="A7" s="165"/>
      <c r="B7" s="165">
        <v>5</v>
      </c>
      <c r="C7" s="205"/>
      <c r="D7" s="206"/>
      <c r="E7" s="207"/>
      <c r="F7" s="536">
        <v>5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AQ7" s="137"/>
      <c r="AR7" s="140" t="s">
        <v>498</v>
      </c>
      <c r="AS7" s="135">
        <f>Info!B26</f>
        <v>0</v>
      </c>
      <c r="AT7" s="133"/>
      <c r="AU7" s="134"/>
    </row>
    <row r="8" spans="1:51" x14ac:dyDescent="0.3">
      <c r="A8" s="194" t="s">
        <v>628</v>
      </c>
      <c r="B8" s="165">
        <v>1</v>
      </c>
      <c r="C8" s="476"/>
      <c r="D8" s="477"/>
      <c r="E8" s="478"/>
      <c r="F8" s="200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AQ8" s="137"/>
      <c r="AR8" s="140" t="s">
        <v>497</v>
      </c>
      <c r="AS8" s="136">
        <f>Info!B5</f>
        <v>0</v>
      </c>
      <c r="AT8" s="133"/>
      <c r="AU8" s="134"/>
    </row>
    <row r="9" spans="1:51" x14ac:dyDescent="0.3">
      <c r="A9" s="484">
        <f>IF(AU11=TRUE,ROUND(X66/25.4,5),X66)</f>
        <v>0</v>
      </c>
      <c r="B9" s="165">
        <v>2</v>
      </c>
      <c r="C9" s="479"/>
      <c r="D9" s="172"/>
      <c r="E9" s="480"/>
      <c r="F9" s="200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7"/>
      <c r="S9" s="167"/>
      <c r="T9" s="167"/>
      <c r="U9" s="167"/>
      <c r="V9" s="167"/>
      <c r="W9" s="167"/>
      <c r="Y9" s="196"/>
      <c r="AQ9" s="137"/>
      <c r="AR9" s="140" t="s">
        <v>549</v>
      </c>
      <c r="AS9" s="132">
        <f>Info!B6</f>
        <v>0</v>
      </c>
      <c r="AT9" s="133"/>
      <c r="AU9" s="134"/>
    </row>
    <row r="10" spans="1:51" x14ac:dyDescent="0.3">
      <c r="A10" s="194" t="str">
        <f>IF(A9&gt;D15,"Fail","Pass")</f>
        <v>Pass</v>
      </c>
      <c r="B10" s="165">
        <v>3</v>
      </c>
      <c r="C10" s="479"/>
      <c r="D10" s="172"/>
      <c r="E10" s="480"/>
      <c r="F10" s="200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AQ10" s="137"/>
      <c r="AR10" s="140" t="s">
        <v>552</v>
      </c>
      <c r="AS10" s="473">
        <v>2</v>
      </c>
      <c r="AT10" s="138" t="s">
        <v>548</v>
      </c>
      <c r="AU10" s="474">
        <v>2</v>
      </c>
    </row>
    <row r="11" spans="1:51" x14ac:dyDescent="0.3">
      <c r="A11" s="165"/>
      <c r="B11" s="165">
        <v>4</v>
      </c>
      <c r="C11" s="479"/>
      <c r="D11" s="172"/>
      <c r="E11" s="480"/>
      <c r="F11" s="200"/>
      <c r="G11" s="200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AQ11" s="137"/>
      <c r="AR11" s="140" t="s">
        <v>521</v>
      </c>
      <c r="AS11" s="163" t="str">
        <f>Switches!BX3</f>
        <v>N/A</v>
      </c>
      <c r="AT11" s="181" t="s">
        <v>557</v>
      </c>
      <c r="AU11" s="283" t="b">
        <f>Switches!Y11</f>
        <v>0</v>
      </c>
    </row>
    <row r="12" spans="1:51" ht="15" thickBot="1" x14ac:dyDescent="0.35">
      <c r="A12" s="165"/>
      <c r="B12" s="165">
        <v>5</v>
      </c>
      <c r="C12" s="481"/>
      <c r="D12" s="482"/>
      <c r="E12" s="483"/>
      <c r="F12" s="200"/>
      <c r="G12" s="200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AQ12" s="178"/>
      <c r="AR12" s="179" t="s">
        <v>550</v>
      </c>
      <c r="AS12" s="180">
        <f>Switches!AA5</f>
        <v>1</v>
      </c>
      <c r="AT12" s="285" t="str">
        <f>IF(AS12=1,Switches!AB6,IF(AS12=2,Switches!AB7,"Error"))</f>
        <v>Min Circumscribed</v>
      </c>
      <c r="AU12" s="284"/>
    </row>
    <row r="13" spans="1:51" x14ac:dyDescent="0.3">
      <c r="A13" s="165"/>
      <c r="B13" s="165"/>
      <c r="C13" s="583" t="str">
        <f>AT12</f>
        <v>Min Circumscribed</v>
      </c>
      <c r="D13" s="583"/>
      <c r="E13" s="167"/>
      <c r="F13" s="167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7"/>
      <c r="U13" s="167"/>
      <c r="V13" s="167"/>
      <c r="W13" s="167"/>
      <c r="AQ13" s="3" t="s">
        <v>29</v>
      </c>
      <c r="AR13" s="3" t="s">
        <v>21</v>
      </c>
      <c r="AS13" s="3" t="s">
        <v>30</v>
      </c>
      <c r="AT13" s="3" t="s">
        <v>23</v>
      </c>
      <c r="AU13" s="3" t="s">
        <v>24</v>
      </c>
      <c r="AV13" s="3" t="s">
        <v>25</v>
      </c>
      <c r="AW13" s="3" t="s">
        <v>26</v>
      </c>
      <c r="AX13" s="3" t="s">
        <v>27</v>
      </c>
      <c r="AY13" s="4" t="s">
        <v>31</v>
      </c>
    </row>
    <row r="14" spans="1:51" ht="15.6" x14ac:dyDescent="0.35">
      <c r="A14" s="579" t="str">
        <f>IF(Standards!L13=TRUE,"Past Due!","Standard")</f>
        <v>Standard</v>
      </c>
      <c r="B14" s="580"/>
      <c r="C14" s="171" t="s">
        <v>629</v>
      </c>
      <c r="D14" s="175">
        <f>A4</f>
        <v>0</v>
      </c>
      <c r="E14" s="165" t="str">
        <f>IF(J63+AA63&gt;0,"Calculation Error!","No Calculation Error")</f>
        <v>No Calculation Error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AQ14" s="3" t="s">
        <v>35</v>
      </c>
      <c r="AR14" s="184" t="e">
        <f>VLOOKUP(Standards!K13,Standards!J2:S6,3)</f>
        <v>#N/A</v>
      </c>
      <c r="AS14" s="184" t="e">
        <f>VLOOKUP(Standards!K13,Standards!J2:S6,4)</f>
        <v>#N/A</v>
      </c>
      <c r="AT14" s="185" t="e">
        <f>VLOOKUP(Standards!K13,Standards!J2:S6,5)</f>
        <v>#N/A</v>
      </c>
      <c r="AU14" s="185" t="e">
        <f>VLOOKUP(Standards!K13,Standards!J2:S6,6)</f>
        <v>#N/A</v>
      </c>
      <c r="AV14" s="184" t="e">
        <f>VLOOKUP(Standards!K13,Standards!J2:S6,7)</f>
        <v>#N/A</v>
      </c>
      <c r="AW14" s="184" t="e">
        <f>VLOOKUP(Standards!K13,Standards!J2:S6,8)</f>
        <v>#N/A</v>
      </c>
      <c r="AX14" s="184" t="e">
        <f>VLOOKUP(Standards!K13,Standards!J2:S6,9)</f>
        <v>#N/A</v>
      </c>
      <c r="AY14" s="184" t="e">
        <f>VLOOKUP(Standards!K13,Standards!J2:S6,10)</f>
        <v>#N/A</v>
      </c>
    </row>
    <row r="15" spans="1:51" x14ac:dyDescent="0.3">
      <c r="A15" s="165"/>
      <c r="B15" s="170"/>
      <c r="C15" s="171" t="s">
        <v>617</v>
      </c>
      <c r="D15" s="172" t="str">
        <f>AS11</f>
        <v>N/A</v>
      </c>
      <c r="E15" s="581" t="s">
        <v>630</v>
      </c>
      <c r="F15" s="579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70"/>
      <c r="T15" s="532"/>
      <c r="U15" s="532"/>
      <c r="V15" s="532"/>
      <c r="W15" s="532"/>
    </row>
    <row r="16" spans="1:51" x14ac:dyDescent="0.3">
      <c r="A16" s="165"/>
      <c r="B16" s="165"/>
      <c r="C16" s="171" t="s">
        <v>618</v>
      </c>
      <c r="D16" s="212" t="e">
        <f>D14/D15</f>
        <v>#VALUE!</v>
      </c>
      <c r="E16" s="165"/>
      <c r="F16" s="165"/>
      <c r="G16" s="165"/>
      <c r="H16" s="165"/>
      <c r="I16" s="165"/>
      <c r="J16" s="165"/>
      <c r="K16" s="165"/>
      <c r="L16" s="452" t="s">
        <v>937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</row>
    <row r="17" spans="1:39" x14ac:dyDescent="0.3">
      <c r="A17" s="165"/>
      <c r="B17" s="165"/>
      <c r="C17" s="453" t="s">
        <v>938</v>
      </c>
      <c r="D17" s="213"/>
      <c r="E17" s="213"/>
      <c r="F17" s="165"/>
      <c r="G17" s="165"/>
      <c r="H17" s="165"/>
      <c r="I17" s="165"/>
      <c r="J17" s="453"/>
      <c r="K17" s="213"/>
      <c r="L17" s="213"/>
      <c r="M17" s="165"/>
      <c r="N17" s="165"/>
      <c r="O17" s="452"/>
      <c r="P17" s="165"/>
      <c r="Q17" s="165"/>
      <c r="R17" s="165"/>
      <c r="S17" s="165"/>
      <c r="T17" s="165"/>
      <c r="U17" s="165"/>
      <c r="V17" s="165"/>
      <c r="W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</row>
    <row r="18" spans="1:39" x14ac:dyDescent="0.3">
      <c r="A18" s="165"/>
      <c r="B18" s="165"/>
      <c r="C18" s="213"/>
      <c r="D18" s="213"/>
      <c r="E18" s="213"/>
      <c r="F18" s="165"/>
      <c r="G18" s="165"/>
      <c r="H18" s="165"/>
      <c r="I18" s="165"/>
      <c r="J18" s="213"/>
      <c r="K18" s="213"/>
      <c r="L18" s="213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AA18" s="165"/>
      <c r="AB18" s="84" t="str">
        <f>"Report No. "&amp;AS4</f>
        <v>Report No. 0</v>
      </c>
      <c r="AC18" s="84"/>
      <c r="AD18" s="84"/>
      <c r="AE18" s="84"/>
      <c r="AF18" s="84"/>
      <c r="AG18" s="84"/>
      <c r="AH18" s="84"/>
      <c r="AI18" s="84"/>
      <c r="AJ18" s="84"/>
      <c r="AK18" s="84"/>
      <c r="AL18" s="85" t="str">
        <f>"Page "&amp;AS10&amp;" of "&amp;AU10</f>
        <v>Page 2 of 2</v>
      </c>
      <c r="AM18" s="165"/>
    </row>
    <row r="19" spans="1:39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213"/>
      <c r="K19" s="213"/>
      <c r="L19" s="213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AA19" s="165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165"/>
    </row>
    <row r="20" spans="1:39" ht="27.6" x14ac:dyDescent="0.45">
      <c r="A20" s="165"/>
      <c r="B20" s="165"/>
      <c r="C20" s="165"/>
      <c r="D20" s="165"/>
      <c r="E20" s="165"/>
      <c r="F20" s="165"/>
      <c r="G20" s="165"/>
      <c r="H20" s="165"/>
      <c r="I20" s="165"/>
      <c r="J20" s="213"/>
      <c r="K20" s="213"/>
      <c r="L20" s="213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AA20" s="165"/>
      <c r="AB20" s="84"/>
      <c r="AC20" s="84"/>
      <c r="AD20" s="84"/>
      <c r="AE20" s="84"/>
      <c r="AF20" s="84"/>
      <c r="AG20" s="87" t="s">
        <v>492</v>
      </c>
      <c r="AH20" s="84"/>
      <c r="AI20" s="84"/>
      <c r="AJ20" s="84"/>
      <c r="AK20" s="84"/>
      <c r="AL20" s="84"/>
      <c r="AM20" s="165"/>
    </row>
    <row r="21" spans="1:39" ht="17.399999999999999" x14ac:dyDescent="0.3">
      <c r="A21" s="165"/>
      <c r="B21" s="165"/>
      <c r="C21" s="165"/>
      <c r="D21" s="165"/>
      <c r="E21" s="165"/>
      <c r="F21" s="165"/>
      <c r="G21" s="165"/>
      <c r="H21" s="165"/>
      <c r="I21" s="165"/>
      <c r="J21" s="213"/>
      <c r="K21" s="213"/>
      <c r="L21" s="213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AA21" s="165"/>
      <c r="AB21" s="84"/>
      <c r="AC21" s="84"/>
      <c r="AD21" s="84"/>
      <c r="AE21" s="84"/>
      <c r="AF21" s="84"/>
      <c r="AG21" s="93" t="s">
        <v>493</v>
      </c>
      <c r="AH21" s="84"/>
      <c r="AI21" s="84"/>
      <c r="AJ21" s="84"/>
      <c r="AK21" s="84"/>
      <c r="AL21" s="84"/>
      <c r="AM21" s="165"/>
    </row>
    <row r="22" spans="1:39" ht="17.399999999999999" x14ac:dyDescent="0.3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213"/>
      <c r="L22" s="213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AA22" s="165"/>
      <c r="AB22" s="84"/>
      <c r="AC22" s="84"/>
      <c r="AD22" s="84"/>
      <c r="AE22" s="84"/>
      <c r="AF22" s="84"/>
      <c r="AG22" s="93" t="s">
        <v>494</v>
      </c>
      <c r="AH22" s="84"/>
      <c r="AI22" s="84"/>
      <c r="AJ22" s="84"/>
      <c r="AK22" s="84"/>
      <c r="AL22" s="84"/>
      <c r="AM22" s="165"/>
    </row>
    <row r="23" spans="1:39" x14ac:dyDescent="0.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AA23" s="165"/>
      <c r="AB23" s="84"/>
      <c r="AC23" s="84"/>
      <c r="AD23" s="84"/>
      <c r="AE23" s="84"/>
      <c r="AF23" s="84"/>
      <c r="AG23" s="312"/>
      <c r="AH23" s="84"/>
      <c r="AI23" s="84"/>
      <c r="AJ23" s="84"/>
      <c r="AK23" s="84"/>
      <c r="AL23" s="84"/>
      <c r="AM23" s="165"/>
    </row>
    <row r="24" spans="1:39" ht="24.6" x14ac:dyDescent="0.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AA24" s="165"/>
      <c r="AB24" s="84"/>
      <c r="AC24" s="84"/>
      <c r="AD24" s="84"/>
      <c r="AE24" s="84"/>
      <c r="AF24" s="84"/>
      <c r="AG24" s="321" t="s">
        <v>1057</v>
      </c>
      <c r="AH24" s="84"/>
      <c r="AI24" s="84"/>
      <c r="AJ24" s="84"/>
      <c r="AK24" s="84"/>
      <c r="AL24" s="84"/>
      <c r="AM24" s="165"/>
    </row>
    <row r="25" spans="1:39" x14ac:dyDescent="0.3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AA25" s="165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165"/>
    </row>
    <row r="26" spans="1:39" x14ac:dyDescent="0.3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AA26" s="165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165"/>
    </row>
    <row r="27" spans="1:39" x14ac:dyDescent="0.3">
      <c r="AA27" s="165"/>
      <c r="AB27" s="84"/>
      <c r="AC27" s="85" t="s">
        <v>495</v>
      </c>
      <c r="AD27" s="84">
        <f>AS5</f>
        <v>0</v>
      </c>
      <c r="AE27" s="84"/>
      <c r="AF27" s="84"/>
      <c r="AG27" s="84"/>
      <c r="AH27" s="84"/>
      <c r="AI27" s="84"/>
      <c r="AJ27" s="84"/>
      <c r="AK27" s="84"/>
      <c r="AL27" s="84"/>
      <c r="AM27" s="165"/>
    </row>
    <row r="28" spans="1:39" x14ac:dyDescent="0.3">
      <c r="AA28" s="165"/>
      <c r="AB28" s="84"/>
      <c r="AC28" s="85" t="s">
        <v>496</v>
      </c>
      <c r="AD28" s="84" t="str">
        <f t="shared" ref="AD28:AD29" si="0">AS6</f>
        <v xml:space="preserve"> </v>
      </c>
      <c r="AE28" s="84"/>
      <c r="AF28" s="84"/>
      <c r="AG28" s="84"/>
      <c r="AH28" s="84"/>
      <c r="AI28" s="84"/>
      <c r="AJ28" s="85" t="s">
        <v>497</v>
      </c>
      <c r="AK28" s="551">
        <f>AS8</f>
        <v>0</v>
      </c>
      <c r="AL28" s="84"/>
      <c r="AM28" s="165"/>
    </row>
    <row r="29" spans="1:39" x14ac:dyDescent="0.3">
      <c r="AA29" s="165"/>
      <c r="AB29" s="84"/>
      <c r="AC29" s="85" t="s">
        <v>498</v>
      </c>
      <c r="AD29" s="84">
        <f t="shared" si="0"/>
        <v>0</v>
      </c>
      <c r="AE29" s="84"/>
      <c r="AF29" s="84"/>
      <c r="AG29" s="84"/>
      <c r="AH29" s="84"/>
      <c r="AI29" s="84"/>
      <c r="AJ29" s="85" t="s">
        <v>499</v>
      </c>
      <c r="AK29" s="84">
        <f>AS9</f>
        <v>0</v>
      </c>
      <c r="AL29" s="84"/>
      <c r="AM29" s="165"/>
    </row>
    <row r="30" spans="1:39" x14ac:dyDescent="0.3">
      <c r="AA30" s="165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165"/>
    </row>
    <row r="31" spans="1:39" x14ac:dyDescent="0.3">
      <c r="AA31" s="165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165"/>
    </row>
    <row r="32" spans="1:39" x14ac:dyDescent="0.3">
      <c r="AA32" s="165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165"/>
    </row>
    <row r="33" spans="27:39" x14ac:dyDescent="0.3">
      <c r="AA33" s="165"/>
      <c r="AB33" s="84"/>
      <c r="AC33" s="84"/>
      <c r="AD33" s="84"/>
      <c r="AE33" s="84"/>
      <c r="AF33" s="84"/>
      <c r="AG33" s="312" t="s">
        <v>980</v>
      </c>
      <c r="AH33" s="84"/>
      <c r="AI33" s="84"/>
      <c r="AJ33" s="84"/>
      <c r="AK33" s="84"/>
      <c r="AL33" s="84"/>
      <c r="AM33" s="165"/>
    </row>
    <row r="34" spans="27:39" x14ac:dyDescent="0.3">
      <c r="AA34" s="165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165"/>
    </row>
    <row r="35" spans="27:39" x14ac:dyDescent="0.3">
      <c r="AA35" s="165"/>
      <c r="AB35" s="84"/>
      <c r="AC35" s="84"/>
      <c r="AD35" s="84"/>
      <c r="AE35" s="84"/>
      <c r="AF35" s="312" t="s">
        <v>513</v>
      </c>
      <c r="AG35" s="312" t="s">
        <v>514</v>
      </c>
      <c r="AH35" s="312" t="s">
        <v>515</v>
      </c>
      <c r="AI35" s="84"/>
      <c r="AJ35" s="84"/>
      <c r="AK35" s="84"/>
      <c r="AL35" s="84"/>
      <c r="AM35" s="165"/>
    </row>
    <row r="36" spans="27:39" x14ac:dyDescent="0.3">
      <c r="AA36" s="165"/>
      <c r="AB36" s="84"/>
      <c r="AC36" s="84"/>
      <c r="AD36" s="84"/>
      <c r="AE36" s="84">
        <v>1</v>
      </c>
      <c r="AF36" s="454">
        <f>AU67</f>
        <v>0</v>
      </c>
      <c r="AG36" s="454">
        <f t="shared" ref="AG36:AH36" si="1">AV67</f>
        <v>0</v>
      </c>
      <c r="AH36" s="454">
        <f t="shared" si="1"/>
        <v>0</v>
      </c>
      <c r="AI36" s="84"/>
      <c r="AJ36" s="84"/>
      <c r="AK36" s="84"/>
      <c r="AL36" s="84"/>
      <c r="AM36" s="165"/>
    </row>
    <row r="37" spans="27:39" x14ac:dyDescent="0.3">
      <c r="AA37" s="165"/>
      <c r="AB37" s="84"/>
      <c r="AC37" s="84"/>
      <c r="AD37" s="84"/>
      <c r="AE37" s="84">
        <v>2</v>
      </c>
      <c r="AF37" s="454">
        <f t="shared" ref="AF37:AF40" si="2">AU68</f>
        <v>0</v>
      </c>
      <c r="AG37" s="454">
        <f t="shared" ref="AG37:AG40" si="3">AV68</f>
        <v>0</v>
      </c>
      <c r="AH37" s="454">
        <f t="shared" ref="AH37:AH40" si="4">AW68</f>
        <v>0</v>
      </c>
      <c r="AI37" s="84"/>
      <c r="AJ37" s="84"/>
      <c r="AK37" s="84"/>
      <c r="AL37" s="84"/>
      <c r="AM37" s="165"/>
    </row>
    <row r="38" spans="27:39" x14ac:dyDescent="0.3">
      <c r="AA38" s="165"/>
      <c r="AB38" s="84"/>
      <c r="AC38" s="84"/>
      <c r="AD38" s="312"/>
      <c r="AE38" s="84">
        <v>3</v>
      </c>
      <c r="AF38" s="454">
        <f t="shared" si="2"/>
        <v>0</v>
      </c>
      <c r="AG38" s="454">
        <f t="shared" si="3"/>
        <v>0</v>
      </c>
      <c r="AH38" s="454">
        <f t="shared" si="4"/>
        <v>0</v>
      </c>
      <c r="AJ38" s="312"/>
      <c r="AK38" s="84"/>
      <c r="AL38" s="84"/>
      <c r="AM38" s="165"/>
    </row>
    <row r="39" spans="27:39" x14ac:dyDescent="0.3">
      <c r="AA39" s="165"/>
      <c r="AB39" s="84"/>
      <c r="AC39" s="84"/>
      <c r="AD39" s="84"/>
      <c r="AE39" s="84">
        <v>4</v>
      </c>
      <c r="AF39" s="454">
        <f t="shared" si="2"/>
        <v>0</v>
      </c>
      <c r="AG39" s="454">
        <f t="shared" si="3"/>
        <v>0</v>
      </c>
      <c r="AH39" s="454">
        <f t="shared" si="4"/>
        <v>0</v>
      </c>
      <c r="AJ39" s="84"/>
      <c r="AK39" s="84"/>
      <c r="AL39" s="84"/>
      <c r="AM39" s="165"/>
    </row>
    <row r="40" spans="27:39" x14ac:dyDescent="0.3">
      <c r="AA40" s="165"/>
      <c r="AB40" s="84"/>
      <c r="AC40" s="84"/>
      <c r="AD40" s="312"/>
      <c r="AE40" s="84">
        <v>5</v>
      </c>
      <c r="AF40" s="454">
        <f t="shared" si="2"/>
        <v>0</v>
      </c>
      <c r="AG40" s="454">
        <f t="shared" si="3"/>
        <v>0</v>
      </c>
      <c r="AH40" s="454">
        <f t="shared" si="4"/>
        <v>0</v>
      </c>
      <c r="AJ40" s="150"/>
      <c r="AK40" s="84"/>
      <c r="AL40" s="84"/>
      <c r="AM40" s="165"/>
    </row>
    <row r="41" spans="27:39" x14ac:dyDescent="0.3">
      <c r="AA41" s="165"/>
      <c r="AB41" s="84"/>
      <c r="AJ41" s="312"/>
      <c r="AK41" s="312"/>
      <c r="AL41" s="84"/>
      <c r="AM41" s="165"/>
    </row>
    <row r="42" spans="27:39" x14ac:dyDescent="0.3">
      <c r="AA42" s="165"/>
      <c r="AB42" s="84"/>
      <c r="AJ42" s="454"/>
      <c r="AK42" s="454"/>
      <c r="AL42" s="84"/>
      <c r="AM42" s="165"/>
    </row>
    <row r="43" spans="27:39" x14ac:dyDescent="0.3">
      <c r="AA43" s="165"/>
      <c r="AB43" s="84"/>
      <c r="AG43" s="312" t="s">
        <v>982</v>
      </c>
      <c r="AJ43" s="454"/>
      <c r="AK43" s="454"/>
      <c r="AL43" s="84"/>
      <c r="AM43" s="165"/>
    </row>
    <row r="44" spans="27:39" x14ac:dyDescent="0.3">
      <c r="AA44" s="165"/>
      <c r="AB44" s="84"/>
      <c r="AE44" s="84"/>
      <c r="AF44" s="84"/>
      <c r="AG44" s="84"/>
      <c r="AH44" s="85"/>
      <c r="AJ44" s="454"/>
      <c r="AK44" s="454"/>
      <c r="AL44" s="84"/>
      <c r="AM44" s="165"/>
    </row>
    <row r="45" spans="27:39" x14ac:dyDescent="0.3">
      <c r="AA45" s="165"/>
      <c r="AB45" s="84"/>
      <c r="AE45" s="84"/>
      <c r="AF45" s="84"/>
      <c r="AG45" s="192">
        <f>IF($AU$11=FALSE,Z49,Z49/25.4)</f>
        <v>0</v>
      </c>
      <c r="AH45" s="84"/>
      <c r="AI45" s="84"/>
      <c r="AJ45" s="454"/>
      <c r="AK45" s="454"/>
      <c r="AL45" s="84"/>
      <c r="AM45" s="165"/>
    </row>
    <row r="46" spans="27:39" x14ac:dyDescent="0.3">
      <c r="AA46" s="165"/>
      <c r="AB46" s="84"/>
      <c r="AJ46" s="454"/>
      <c r="AK46" s="454"/>
      <c r="AL46" s="84"/>
      <c r="AM46" s="165"/>
    </row>
    <row r="47" spans="27:39" x14ac:dyDescent="0.3">
      <c r="AA47" s="165"/>
      <c r="AB47" s="84"/>
      <c r="AC47" s="84"/>
      <c r="AD47" s="84"/>
      <c r="AJ47" s="150"/>
      <c r="AK47" s="84"/>
      <c r="AL47" s="84"/>
      <c r="AM47" s="165"/>
    </row>
    <row r="48" spans="27:39" x14ac:dyDescent="0.3">
      <c r="AA48" s="165"/>
      <c r="AB48" s="84"/>
      <c r="AC48" s="84"/>
      <c r="AD48" s="84"/>
      <c r="AG48" s="312" t="s">
        <v>1058</v>
      </c>
      <c r="AJ48" s="84"/>
      <c r="AK48" s="84"/>
      <c r="AL48" s="84"/>
      <c r="AM48" s="165"/>
    </row>
    <row r="49" spans="1:44" x14ac:dyDescent="0.3">
      <c r="Z49" s="252">
        <f>ROUND(VLOOKUP(1,C62:G64,5),5)</f>
        <v>0</v>
      </c>
      <c r="AA49" s="165"/>
      <c r="AB49" s="84"/>
      <c r="AC49" s="84"/>
      <c r="AD49" s="84"/>
      <c r="AG49" s="84"/>
      <c r="AJ49" s="192"/>
      <c r="AK49" s="84"/>
      <c r="AL49" s="84"/>
      <c r="AM49" s="165"/>
      <c r="AN49" s="252">
        <f>ROUND(VLOOKUP(1,T62:X64,5),5)</f>
        <v>0</v>
      </c>
    </row>
    <row r="50" spans="1:44" x14ac:dyDescent="0.3">
      <c r="AA50" s="165"/>
      <c r="AB50" s="84"/>
      <c r="AC50" s="84"/>
      <c r="AD50" s="84"/>
      <c r="AE50" s="150"/>
      <c r="AF50" s="84"/>
      <c r="AG50" s="192">
        <f>Z51</f>
        <v>0</v>
      </c>
      <c r="AH50" s="84"/>
      <c r="AI50" s="84"/>
      <c r="AJ50" s="150"/>
      <c r="AK50" s="84"/>
      <c r="AL50" s="84"/>
      <c r="AM50" s="165"/>
    </row>
    <row r="51" spans="1:44" x14ac:dyDescent="0.3">
      <c r="C51" s="166" t="s">
        <v>631</v>
      </c>
      <c r="T51" s="166" t="s">
        <v>631</v>
      </c>
      <c r="Z51" s="252">
        <f>BA76</f>
        <v>0</v>
      </c>
      <c r="AA51" s="165"/>
      <c r="AB51" s="84"/>
      <c r="AC51" s="84"/>
      <c r="AD51" s="84"/>
      <c r="AJ51" s="192"/>
      <c r="AK51" s="84"/>
      <c r="AL51" s="84"/>
      <c r="AM51" s="165"/>
      <c r="AN51" s="252">
        <f>MAX(Y53:Y57)</f>
        <v>0</v>
      </c>
    </row>
    <row r="52" spans="1:44" x14ac:dyDescent="0.3">
      <c r="C52" s="166" t="s">
        <v>513</v>
      </c>
      <c r="D52" s="166" t="s">
        <v>514</v>
      </c>
      <c r="E52" s="166" t="s">
        <v>515</v>
      </c>
      <c r="H52" s="166" t="s">
        <v>603</v>
      </c>
      <c r="T52" s="166" t="s">
        <v>513</v>
      </c>
      <c r="U52" s="166" t="s">
        <v>514</v>
      </c>
      <c r="V52" s="166" t="s">
        <v>515</v>
      </c>
      <c r="Y52" s="166" t="s">
        <v>603</v>
      </c>
      <c r="AA52" s="165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165"/>
    </row>
    <row r="53" spans="1:44" x14ac:dyDescent="0.3">
      <c r="B53" s="166">
        <v>1</v>
      </c>
      <c r="C53" s="192">
        <f>C3</f>
        <v>0</v>
      </c>
      <c r="D53" s="192">
        <f>D3</f>
        <v>0</v>
      </c>
      <c r="E53" s="192">
        <f>E3</f>
        <v>0</v>
      </c>
      <c r="G53" s="166">
        <f>IF(E3="",1,0)</f>
        <v>1</v>
      </c>
      <c r="H53" s="192">
        <v>0</v>
      </c>
      <c r="S53" s="166">
        <v>1</v>
      </c>
      <c r="T53" s="192">
        <f>C8</f>
        <v>0</v>
      </c>
      <c r="U53" s="192">
        <f t="shared" ref="U53:V53" si="5">D8</f>
        <v>0</v>
      </c>
      <c r="V53" s="192">
        <f t="shared" si="5"/>
        <v>0</v>
      </c>
      <c r="X53" s="166">
        <f>IF(C8="",1,0)</f>
        <v>1</v>
      </c>
      <c r="Y53" s="192">
        <v>0</v>
      </c>
      <c r="AA53" s="165"/>
      <c r="AB53" s="84"/>
      <c r="AC53" s="84"/>
      <c r="AD53" s="84"/>
      <c r="AE53" s="84"/>
      <c r="AG53" s="312" t="str">
        <f>AT12&amp;" Tolerance"</f>
        <v>Min Circumscribed Tolerance</v>
      </c>
      <c r="AH53" s="84"/>
      <c r="AI53" s="84"/>
      <c r="AJ53" s="84"/>
      <c r="AK53" s="84"/>
      <c r="AL53" s="84"/>
      <c r="AM53" s="165"/>
    </row>
    <row r="54" spans="1:44" x14ac:dyDescent="0.3">
      <c r="B54" s="166">
        <v>2</v>
      </c>
      <c r="C54" s="166">
        <f>IF(C4="",C53,C4)</f>
        <v>0</v>
      </c>
      <c r="D54" s="166">
        <f>IF(D4="",D53,D4)</f>
        <v>0</v>
      </c>
      <c r="E54" s="166">
        <f>IF(E4="",E53,E4)</f>
        <v>0</v>
      </c>
      <c r="G54" s="166">
        <f>IF(E4="",1,0)</f>
        <v>1</v>
      </c>
      <c r="H54" s="192">
        <f>IF(E4="",0,ROUND(I71,5))</f>
        <v>0</v>
      </c>
      <c r="S54" s="166">
        <v>2</v>
      </c>
      <c r="T54" s="166">
        <f>IF(C9="",T53,C9)</f>
        <v>0</v>
      </c>
      <c r="U54" s="166">
        <f t="shared" ref="U54:V54" si="6">IF(D9="",U53,D9)</f>
        <v>0</v>
      </c>
      <c r="V54" s="166">
        <f t="shared" si="6"/>
        <v>0</v>
      </c>
      <c r="X54" s="166">
        <f t="shared" ref="X54:X57" si="7">IF(C9="",1,0)</f>
        <v>1</v>
      </c>
      <c r="Y54" s="192">
        <f>IF(E9="",0,ROUND(Z71,5))</f>
        <v>0</v>
      </c>
      <c r="AA54" s="165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165"/>
    </row>
    <row r="55" spans="1:44" x14ac:dyDescent="0.3">
      <c r="B55" s="166">
        <v>3</v>
      </c>
      <c r="C55" s="166">
        <f>IF(C5="",AVERAGE(C$53:C54),C5)</f>
        <v>0</v>
      </c>
      <c r="D55" s="166">
        <f>IF(D5="",AVERAGE(D$53:D54),D5)</f>
        <v>0</v>
      </c>
      <c r="E55" s="166">
        <f>IF(E5="",AVERAGE(E$53:E54),E5)</f>
        <v>0</v>
      </c>
      <c r="G55" s="166">
        <f>IF(E5="",1,0)</f>
        <v>1</v>
      </c>
      <c r="H55" s="192">
        <f>IF(E5="",0,ROUND(MAX(I71,I72,I75),5))</f>
        <v>0</v>
      </c>
      <c r="S55" s="166">
        <v>3</v>
      </c>
      <c r="T55" s="166">
        <f>IF(C10="",AVERAGE(T$53:T54),C10)</f>
        <v>0</v>
      </c>
      <c r="U55" s="166">
        <f>IF(D10="",AVERAGE(U$53:U54),D10)</f>
        <v>0</v>
      </c>
      <c r="V55" s="166">
        <f>IF(E10="",AVERAGE(V$53:V54),E10)</f>
        <v>0</v>
      </c>
      <c r="X55" s="166">
        <f t="shared" si="7"/>
        <v>1</v>
      </c>
      <c r="Y55" s="192">
        <f>IF(E10="",0,ROUND(MAX(Z71,Z72,Z75),5))</f>
        <v>0</v>
      </c>
      <c r="AA55" s="165"/>
      <c r="AB55" s="84"/>
      <c r="AC55" s="84"/>
      <c r="AD55" s="84"/>
      <c r="AE55" s="84"/>
      <c r="AF55" s="84"/>
      <c r="AG55" s="150" t="str">
        <f>AS11</f>
        <v>N/A</v>
      </c>
      <c r="AH55" s="84"/>
      <c r="AI55" s="84"/>
      <c r="AJ55" s="84"/>
      <c r="AK55" s="84"/>
      <c r="AL55" s="84"/>
      <c r="AM55" s="165"/>
    </row>
    <row r="56" spans="1:44" x14ac:dyDescent="0.3">
      <c r="B56" s="166">
        <v>4</v>
      </c>
      <c r="C56" s="166">
        <f>IF(C6="",AVERAGE(C$53:C55),C6)</f>
        <v>0</v>
      </c>
      <c r="D56" s="166">
        <f>IF(D6="",AVERAGE(D$53:D55),D6)</f>
        <v>0</v>
      </c>
      <c r="E56" s="166">
        <f>IF(E6="",AVERAGE(E$53:E55),E6)</f>
        <v>0</v>
      </c>
      <c r="G56" s="166">
        <f>IF(E6="",1,0)</f>
        <v>1</v>
      </c>
      <c r="H56" s="192">
        <f>IF(E6="",0,ROUND(MAX(I71,I72,I73,I75,I76,I78),5))</f>
        <v>0</v>
      </c>
      <c r="S56" s="166">
        <v>4</v>
      </c>
      <c r="T56" s="166">
        <f>IF(C11="",AVERAGE(T$53:T55),C11)</f>
        <v>0</v>
      </c>
      <c r="U56" s="166">
        <f>IF(D11="",AVERAGE(U$53:U55),D11)</f>
        <v>0</v>
      </c>
      <c r="V56" s="166">
        <f>IF(E11="",AVERAGE(V$53:V55),E11)</f>
        <v>0</v>
      </c>
      <c r="X56" s="166">
        <f t="shared" si="7"/>
        <v>1</v>
      </c>
      <c r="Y56" s="192">
        <f>IF(E11="",0,ROUND(MAX(Z71,Z72,Z73,Z75,Z76,Z78),5))</f>
        <v>0</v>
      </c>
      <c r="AA56" s="165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165"/>
    </row>
    <row r="57" spans="1:44" x14ac:dyDescent="0.3">
      <c r="B57" s="166">
        <v>5</v>
      </c>
      <c r="C57" s="166">
        <f>IF(C7="",AVERAGE(C$53:C56),C7)</f>
        <v>0</v>
      </c>
      <c r="D57" s="166">
        <f>IF(D7="",AVERAGE(D$53:D56),D7)</f>
        <v>0</v>
      </c>
      <c r="E57" s="166">
        <f>IF(E7="",AVERAGE(E$53:E56),E7)</f>
        <v>0</v>
      </c>
      <c r="G57" s="166">
        <f>IF(E7="",1,0)</f>
        <v>1</v>
      </c>
      <c r="H57" s="192">
        <f>IF(E7="",0,ROUND(MAX(I71:I80),5))</f>
        <v>0</v>
      </c>
      <c r="S57" s="166">
        <v>5</v>
      </c>
      <c r="T57" s="166">
        <f>IF(C12="",AVERAGE(T$53:T56),C12)</f>
        <v>0</v>
      </c>
      <c r="U57" s="166">
        <f>IF(D12="",AVERAGE(U$53:U56),D12)</f>
        <v>0</v>
      </c>
      <c r="V57" s="166">
        <f>IF(E12="",AVERAGE(V$53:V56),E12)</f>
        <v>0</v>
      </c>
      <c r="X57" s="166">
        <f t="shared" si="7"/>
        <v>1</v>
      </c>
      <c r="Y57" s="192">
        <f>IF(E12="",0,ROUND(MAX(Z71:Z80),5))</f>
        <v>0</v>
      </c>
      <c r="AA57" s="165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165"/>
    </row>
    <row r="58" spans="1:44" x14ac:dyDescent="0.3">
      <c r="G58" s="166">
        <f>5-SUM(G53:G57)</f>
        <v>0</v>
      </c>
      <c r="H58" s="166" t="s">
        <v>632</v>
      </c>
      <c r="J58" s="214"/>
      <c r="O58" s="196"/>
      <c r="P58" s="196"/>
      <c r="Q58" s="196"/>
      <c r="X58" s="166">
        <f>5-SUM(X53:X57)</f>
        <v>0</v>
      </c>
      <c r="Y58" s="166" t="s">
        <v>632</v>
      </c>
      <c r="AA58" s="165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165"/>
    </row>
    <row r="59" spans="1:44" x14ac:dyDescent="0.3">
      <c r="A59" s="166" t="s">
        <v>633</v>
      </c>
      <c r="K59" s="192"/>
      <c r="L59" s="192"/>
      <c r="M59" s="192"/>
      <c r="O59" s="192"/>
      <c r="P59" s="192"/>
      <c r="Q59" s="192"/>
      <c r="R59" s="166" t="s">
        <v>634</v>
      </c>
      <c r="S59" s="192"/>
      <c r="V59" s="192"/>
      <c r="W59" s="192"/>
      <c r="X59" s="192"/>
      <c r="Y59" s="192"/>
      <c r="Z59" s="192"/>
      <c r="AA59" s="200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165"/>
    </row>
    <row r="60" spans="1:44" x14ac:dyDescent="0.3">
      <c r="K60" s="192"/>
      <c r="L60" s="192"/>
      <c r="N60" s="166" t="s">
        <v>635</v>
      </c>
      <c r="O60" s="192"/>
      <c r="P60" s="192"/>
      <c r="Q60" s="192"/>
      <c r="R60" s="216"/>
      <c r="S60" s="216"/>
      <c r="T60" s="217"/>
      <c r="U60" s="217"/>
      <c r="V60" s="216"/>
      <c r="W60" s="216"/>
      <c r="X60" s="216"/>
      <c r="Y60" s="216"/>
      <c r="Z60" s="216"/>
      <c r="AA60" s="451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165"/>
    </row>
    <row r="61" spans="1:44" x14ac:dyDescent="0.3">
      <c r="A61" s="218" t="s">
        <v>636</v>
      </c>
      <c r="B61" s="219" t="s">
        <v>637</v>
      </c>
      <c r="C61" s="186"/>
      <c r="D61" s="219" t="s">
        <v>513</v>
      </c>
      <c r="E61" s="219" t="s">
        <v>514</v>
      </c>
      <c r="F61" s="219" t="s">
        <v>515</v>
      </c>
      <c r="G61" s="219" t="s">
        <v>611</v>
      </c>
      <c r="H61" s="219" t="s">
        <v>638</v>
      </c>
      <c r="I61" s="186"/>
      <c r="J61" s="220"/>
      <c r="K61" s="192"/>
      <c r="L61" s="192"/>
      <c r="N61" s="166" t="s">
        <v>639</v>
      </c>
      <c r="O61" s="192">
        <f>IF(AU11=TRUE,G66/25.4,G66)</f>
        <v>0</v>
      </c>
      <c r="P61" s="192"/>
      <c r="Q61" s="192"/>
      <c r="R61" s="221" t="s">
        <v>636</v>
      </c>
      <c r="S61" s="196" t="s">
        <v>637</v>
      </c>
      <c r="U61" s="196" t="s">
        <v>513</v>
      </c>
      <c r="V61" s="196" t="s">
        <v>514</v>
      </c>
      <c r="W61" s="196" t="s">
        <v>515</v>
      </c>
      <c r="X61" s="196" t="s">
        <v>611</v>
      </c>
      <c r="Y61" s="196" t="s">
        <v>638</v>
      </c>
      <c r="AA61" s="222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165"/>
    </row>
    <row r="62" spans="1:44" x14ac:dyDescent="0.3">
      <c r="A62" s="223" t="s">
        <v>640</v>
      </c>
      <c r="B62" s="166" t="b">
        <f>I69</f>
        <v>0</v>
      </c>
      <c r="C62" s="166">
        <f>IF(G62=H62,1,"")</f>
        <v>1</v>
      </c>
      <c r="D62" s="224">
        <f>IF(B62=FALSE,D69,"Outlier")</f>
        <v>0</v>
      </c>
      <c r="E62" s="224">
        <f>IF(B62=FALSE,E69,"Outlier")</f>
        <v>0</v>
      </c>
      <c r="F62" s="224">
        <f>IF(B62=FALSE,F69,"Outlier")</f>
        <v>0</v>
      </c>
      <c r="G62" s="224">
        <f>IF(B62=FALSE,H69,"Outlier")</f>
        <v>0</v>
      </c>
      <c r="H62" s="192">
        <f>MIN(G62:G64)</f>
        <v>0</v>
      </c>
      <c r="J62" s="222"/>
      <c r="K62" s="192"/>
      <c r="L62" s="192"/>
      <c r="N62" s="166" t="s">
        <v>641</v>
      </c>
      <c r="O62" s="192">
        <f>IF(AU11=TRUE,X66/25.4,X66)</f>
        <v>0</v>
      </c>
      <c r="P62" s="192"/>
      <c r="Q62" s="192"/>
      <c r="R62" s="223" t="s">
        <v>640</v>
      </c>
      <c r="S62" s="166" t="b">
        <f>Z69</f>
        <v>0</v>
      </c>
      <c r="T62" s="166">
        <f>IF(X62=Y62,1,"")</f>
        <v>1</v>
      </c>
      <c r="U62" s="224">
        <f>IF(S62=FALSE,U69,"Outlier")</f>
        <v>0</v>
      </c>
      <c r="V62" s="224">
        <f>IF(S62=FALSE,V69,"Outlier")</f>
        <v>0</v>
      </c>
      <c r="W62" s="224">
        <f>IF(S62=FALSE,W69,"Outlier")</f>
        <v>0</v>
      </c>
      <c r="X62" s="224">
        <f>IF(S62=FALSE,Y69,"Outlier")</f>
        <v>0</v>
      </c>
      <c r="Y62" s="192">
        <f>MIN(X62:X64)</f>
        <v>0</v>
      </c>
      <c r="AA62" s="222"/>
      <c r="AB62" s="84"/>
      <c r="AC62" s="84"/>
      <c r="AD62" s="84"/>
      <c r="AE62" s="84"/>
      <c r="AF62" s="84"/>
      <c r="AG62" s="312" t="s">
        <v>541</v>
      </c>
      <c r="AH62" s="84"/>
      <c r="AI62" s="84"/>
      <c r="AJ62" s="84"/>
      <c r="AK62" s="84"/>
      <c r="AL62" s="84"/>
      <c r="AM62" s="165"/>
    </row>
    <row r="63" spans="1:44" x14ac:dyDescent="0.3">
      <c r="A63" s="223" t="s">
        <v>642</v>
      </c>
      <c r="B63" s="166" t="b">
        <f>B733</f>
        <v>1</v>
      </c>
      <c r="C63" s="166" t="str">
        <f>IF(G63=H63,1,"")</f>
        <v/>
      </c>
      <c r="D63" s="224" t="str">
        <f>IF(B63=FALSE,D733,"Outlier")</f>
        <v>Outlier</v>
      </c>
      <c r="E63" s="224" t="str">
        <f>IF(B63=FALSE,E733,"Outlier")</f>
        <v>Outlier</v>
      </c>
      <c r="F63" s="224" t="str">
        <f>IF(B63=FALSE,F733,"Outlier")</f>
        <v>Outlier</v>
      </c>
      <c r="G63" s="224" t="str">
        <f>IF(B63=FALSE,H733,"Outlier")</f>
        <v>Outlier</v>
      </c>
      <c r="H63" s="192">
        <f>H62</f>
        <v>0</v>
      </c>
      <c r="I63" s="195" t="s">
        <v>643</v>
      </c>
      <c r="J63" s="225">
        <f>COUNTIF(K723:K732,TRUE)</f>
        <v>0</v>
      </c>
      <c r="K63" s="192"/>
      <c r="L63" s="192"/>
      <c r="N63" s="166" t="s">
        <v>581</v>
      </c>
      <c r="O63" s="192">
        <f>MAX(O61:O62)</f>
        <v>0</v>
      </c>
      <c r="P63" s="192"/>
      <c r="Q63" s="192"/>
      <c r="R63" s="223" t="s">
        <v>642</v>
      </c>
      <c r="S63" s="166" t="b">
        <f>S733</f>
        <v>1</v>
      </c>
      <c r="T63" s="166" t="str">
        <f>IF(X63=Y63,1,"")</f>
        <v/>
      </c>
      <c r="U63" s="224" t="str">
        <f>IF(S63=FALSE,U733,"Outlier")</f>
        <v>Outlier</v>
      </c>
      <c r="V63" s="224" t="str">
        <f>IF(S63=FALSE,V733,"Outlier")</f>
        <v>Outlier</v>
      </c>
      <c r="W63" s="224" t="str">
        <f>IF(S63=FALSE,W733,"Outlier")</f>
        <v>Outlier</v>
      </c>
      <c r="X63" s="224" t="str">
        <f>IF(S63=FALSE,Y733,"Outlier")</f>
        <v>Outlier</v>
      </c>
      <c r="Y63" s="192">
        <f>Y62</f>
        <v>0</v>
      </c>
      <c r="Z63" s="195" t="s">
        <v>643</v>
      </c>
      <c r="AA63" s="225">
        <f>COUNTIF(AB723:AB732,TRUE)</f>
        <v>0</v>
      </c>
      <c r="AB63" s="200"/>
      <c r="AC63" s="200"/>
      <c r="AD63" s="165"/>
      <c r="AE63" s="165"/>
      <c r="AF63" s="200"/>
      <c r="AG63" s="200"/>
      <c r="AH63" s="200"/>
      <c r="AI63" s="165"/>
      <c r="AJ63" s="165"/>
      <c r="AK63" s="165"/>
      <c r="AL63" s="165"/>
      <c r="AM63" s="165"/>
      <c r="AR63" s="166" t="s">
        <v>1059</v>
      </c>
    </row>
    <row r="64" spans="1:44" x14ac:dyDescent="0.3">
      <c r="A64" s="223" t="s">
        <v>644</v>
      </c>
      <c r="B64" s="166" t="b">
        <f>B918</f>
        <v>1</v>
      </c>
      <c r="C64" s="166" t="str">
        <f>IF(G64=H64,1,"")</f>
        <v/>
      </c>
      <c r="D64" s="226" t="str">
        <f>IF(G58&gt;3,D920,"Outlier")</f>
        <v>Outlier</v>
      </c>
      <c r="E64" s="226" t="str">
        <f>IF(G58&gt;3,E920,"Outlier")</f>
        <v>Outlier</v>
      </c>
      <c r="F64" s="226" t="str">
        <f>IF(G58&gt;3,F920,"Outlier")</f>
        <v>Outlier</v>
      </c>
      <c r="G64" s="226" t="str">
        <f>IF(G58&gt;3,H920,"Outlier")</f>
        <v>Outlier</v>
      </c>
      <c r="H64" s="192">
        <f>H63</f>
        <v>0</v>
      </c>
      <c r="J64" s="222"/>
      <c r="R64" s="223" t="s">
        <v>644</v>
      </c>
      <c r="S64" s="166" t="b">
        <f>S918</f>
        <v>1</v>
      </c>
      <c r="T64" s="166" t="str">
        <f>IF(X64=Y64,1,"")</f>
        <v/>
      </c>
      <c r="U64" s="226" t="str">
        <f>IF(X58&gt;3,U920,"Outlier")</f>
        <v>Outlier</v>
      </c>
      <c r="V64" s="226" t="str">
        <f>IF(X58&gt;3,V920,"Outlier")</f>
        <v>Outlier</v>
      </c>
      <c r="W64" s="226" t="str">
        <f>IF(X58&gt;3,W920,"Outlier")</f>
        <v>Outlier</v>
      </c>
      <c r="X64" s="226" t="str">
        <f>IF(X58&gt;3,Y920,"Outlier")</f>
        <v>Outlier</v>
      </c>
      <c r="Y64" s="192">
        <f>Y63</f>
        <v>0</v>
      </c>
      <c r="AA64" s="222"/>
    </row>
    <row r="65" spans="1:53" x14ac:dyDescent="0.3">
      <c r="A65" s="223"/>
      <c r="J65" s="222"/>
      <c r="R65" s="223"/>
      <c r="AA65" s="222"/>
      <c r="AS65" s="196" t="s">
        <v>1061</v>
      </c>
      <c r="AV65" s="196" t="s">
        <v>502</v>
      </c>
      <c r="AY65" s="312" t="s">
        <v>503</v>
      </c>
      <c r="BA65" s="312" t="s">
        <v>504</v>
      </c>
    </row>
    <row r="66" spans="1:53" x14ac:dyDescent="0.3">
      <c r="A66" s="227"/>
      <c r="B66" s="217"/>
      <c r="C66" s="217"/>
      <c r="D66" s="216">
        <f>VLOOKUP(1,C62:G64,2)</f>
        <v>0</v>
      </c>
      <c r="E66" s="216">
        <f>VLOOKUP(1,C62:G64,3)</f>
        <v>0</v>
      </c>
      <c r="F66" s="216">
        <f>VLOOKUP(1,C62:G64,4)</f>
        <v>0</v>
      </c>
      <c r="G66" s="216">
        <f>IF(AS12=2,BA76,ROUND(VLOOKUP(1,C62:G64,5),5))</f>
        <v>0</v>
      </c>
      <c r="H66" s="217"/>
      <c r="I66" s="217"/>
      <c r="J66" s="228"/>
      <c r="R66" s="227"/>
      <c r="S66" s="217"/>
      <c r="T66" s="217"/>
      <c r="U66" s="216">
        <f>VLOOKUP(1,T62:X64,2)</f>
        <v>0</v>
      </c>
      <c r="V66" s="216">
        <f>VLOOKUP(1,T62:X64,3)</f>
        <v>0</v>
      </c>
      <c r="W66" s="216">
        <f>VLOOKUP(1,T62:X64,4)</f>
        <v>0</v>
      </c>
      <c r="X66" s="216">
        <f>IF(AS12=2,MAX(Y53:Y57),ROUND(VLOOKUP(1,T62:X64,5),5))</f>
        <v>0</v>
      </c>
      <c r="Y66" s="217"/>
      <c r="Z66" s="217"/>
      <c r="AA66" s="228"/>
      <c r="AR66" s="312" t="s">
        <v>513</v>
      </c>
      <c r="AS66" s="312" t="s">
        <v>514</v>
      </c>
      <c r="AT66" s="312" t="s">
        <v>515</v>
      </c>
      <c r="AU66" s="312" t="s">
        <v>513</v>
      </c>
      <c r="AV66" s="312" t="s">
        <v>514</v>
      </c>
      <c r="AW66" s="312" t="s">
        <v>515</v>
      </c>
    </row>
    <row r="67" spans="1:53" x14ac:dyDescent="0.3">
      <c r="AQ67" s="166">
        <v>1</v>
      </c>
      <c r="AR67" s="166">
        <f t="shared" ref="AR67:AT71" si="8">IF(C3="",0,IF($AU$11=TRUE,C3/25.4,C3))</f>
        <v>0</v>
      </c>
      <c r="AS67" s="166">
        <f t="shared" si="8"/>
        <v>0</v>
      </c>
      <c r="AT67" s="166">
        <f t="shared" si="8"/>
        <v>0</v>
      </c>
      <c r="AU67" s="192">
        <f>AR67-AR$72</f>
        <v>0</v>
      </c>
      <c r="AV67" s="192">
        <f>AS67-AS$72</f>
        <v>0</v>
      </c>
      <c r="AW67" s="192">
        <f>AT67-AT$72</f>
        <v>0</v>
      </c>
      <c r="AY67" s="491">
        <f>SUMSQ(AU67:AW67)</f>
        <v>0</v>
      </c>
      <c r="BA67" s="192">
        <f>SQRT(AY67)</f>
        <v>0</v>
      </c>
    </row>
    <row r="68" spans="1:53" x14ac:dyDescent="0.3">
      <c r="A68" s="229" t="s">
        <v>645</v>
      </c>
      <c r="B68" s="230"/>
      <c r="C68" s="230"/>
      <c r="D68" s="186" t="s">
        <v>646</v>
      </c>
      <c r="E68" s="186" t="s">
        <v>647</v>
      </c>
      <c r="F68" s="186" t="s">
        <v>648</v>
      </c>
      <c r="G68" s="186" t="s">
        <v>649</v>
      </c>
      <c r="H68" s="186" t="s">
        <v>611</v>
      </c>
      <c r="I68" s="186" t="s">
        <v>637</v>
      </c>
      <c r="J68" s="186"/>
      <c r="K68" s="186"/>
      <c r="L68" s="220"/>
      <c r="R68" s="229" t="s">
        <v>645</v>
      </c>
      <c r="S68" s="230"/>
      <c r="T68" s="230"/>
      <c r="U68" s="186" t="s">
        <v>646</v>
      </c>
      <c r="V68" s="186" t="s">
        <v>647</v>
      </c>
      <c r="W68" s="186" t="s">
        <v>648</v>
      </c>
      <c r="X68" s="186" t="s">
        <v>649</v>
      </c>
      <c r="Y68" s="186" t="s">
        <v>611</v>
      </c>
      <c r="Z68" s="186" t="s">
        <v>637</v>
      </c>
      <c r="AA68" s="186"/>
      <c r="AB68" s="186"/>
      <c r="AC68" s="220"/>
      <c r="AQ68" s="166">
        <v>2</v>
      </c>
      <c r="AR68" s="166">
        <f t="shared" si="8"/>
        <v>0</v>
      </c>
      <c r="AS68" s="166">
        <f t="shared" si="8"/>
        <v>0</v>
      </c>
      <c r="AT68" s="166">
        <f t="shared" si="8"/>
        <v>0</v>
      </c>
      <c r="AU68" s="192">
        <f>IF(C4="",0,AR68-AR$72)</f>
        <v>0</v>
      </c>
      <c r="AV68" s="192">
        <f>IF(D4="",0,AS68-AS$72)</f>
        <v>0</v>
      </c>
      <c r="AW68" s="192">
        <f>IF(E4="",0,AT68-AT$72)</f>
        <v>0</v>
      </c>
      <c r="AY68" s="491">
        <f t="shared" ref="AY68:AY71" si="9">SUMSQ(AU68:AW68)</f>
        <v>0</v>
      </c>
      <c r="BA68" s="192">
        <f t="shared" ref="BA68:BA71" si="10">SQRT(AY68)</f>
        <v>0</v>
      </c>
    </row>
    <row r="69" spans="1:53" x14ac:dyDescent="0.3">
      <c r="A69" s="223"/>
      <c r="D69" s="215">
        <f>VLOOKUP(M70,M71:P80,2)</f>
        <v>0</v>
      </c>
      <c r="E69" s="215">
        <f>VLOOKUP(M70,M71:P80,3)</f>
        <v>0</v>
      </c>
      <c r="F69" s="215">
        <f>VLOOKUP(M70,M71:P80,4)</f>
        <v>0</v>
      </c>
      <c r="G69" s="166">
        <f>H69/2</f>
        <v>0</v>
      </c>
      <c r="H69" s="192">
        <f>MAX(I71:I80)</f>
        <v>0</v>
      </c>
      <c r="I69" s="166" t="b">
        <f>IF(K83&gt;0.000000001,TRUE,FALSE)</f>
        <v>0</v>
      </c>
      <c r="L69" s="222"/>
      <c r="R69" s="223"/>
      <c r="U69" s="215">
        <f>VLOOKUP(AD70,AD71:AG80,2)</f>
        <v>0</v>
      </c>
      <c r="V69" s="215">
        <f>VLOOKUP(AD70,AD71:AG80,3)</f>
        <v>0</v>
      </c>
      <c r="W69" s="215">
        <f>VLOOKUP(AD70,AD71:AG80,4)</f>
        <v>0</v>
      </c>
      <c r="X69" s="166">
        <f>Y69/2</f>
        <v>0</v>
      </c>
      <c r="Y69" s="192">
        <f>MAX(Z71:Z80)</f>
        <v>0</v>
      </c>
      <c r="Z69" s="166" t="b">
        <f>IF(AB83&gt;0.000000001,TRUE,FALSE)</f>
        <v>0</v>
      </c>
      <c r="AC69" s="222"/>
      <c r="AQ69" s="166">
        <v>3</v>
      </c>
      <c r="AR69" s="166">
        <f t="shared" si="8"/>
        <v>0</v>
      </c>
      <c r="AS69" s="166">
        <f t="shared" si="8"/>
        <v>0</v>
      </c>
      <c r="AT69" s="166">
        <f t="shared" si="8"/>
        <v>0</v>
      </c>
      <c r="AU69" s="192">
        <f t="shared" ref="AU69:AW69" si="11">IF(C5="",0,AR69-AR$72)</f>
        <v>0</v>
      </c>
      <c r="AV69" s="192">
        <f t="shared" si="11"/>
        <v>0</v>
      </c>
      <c r="AW69" s="192">
        <f t="shared" si="11"/>
        <v>0</v>
      </c>
      <c r="AY69" s="491">
        <f t="shared" si="9"/>
        <v>0</v>
      </c>
      <c r="BA69" s="192">
        <f t="shared" si="10"/>
        <v>0</v>
      </c>
    </row>
    <row r="70" spans="1:53" ht="16.2" x14ac:dyDescent="0.3">
      <c r="A70" s="223"/>
      <c r="B70" s="166" t="s">
        <v>650</v>
      </c>
      <c r="C70" s="166" t="s">
        <v>651</v>
      </c>
      <c r="D70" s="166" t="s">
        <v>652</v>
      </c>
      <c r="E70" s="166" t="s">
        <v>653</v>
      </c>
      <c r="F70" s="166" t="s">
        <v>654</v>
      </c>
      <c r="G70" s="166" t="s">
        <v>655</v>
      </c>
      <c r="H70" s="166" t="s">
        <v>656</v>
      </c>
      <c r="I70" s="166" t="s">
        <v>657</v>
      </c>
      <c r="J70" s="166" t="s">
        <v>646</v>
      </c>
      <c r="K70" s="166" t="s">
        <v>647</v>
      </c>
      <c r="L70" s="222" t="s">
        <v>648</v>
      </c>
      <c r="M70" s="258">
        <v>1</v>
      </c>
      <c r="N70" s="186"/>
      <c r="O70" s="186"/>
      <c r="P70" s="220"/>
      <c r="R70" s="223"/>
      <c r="S70" s="166" t="s">
        <v>650</v>
      </c>
      <c r="T70" s="166" t="s">
        <v>651</v>
      </c>
      <c r="U70" s="166" t="s">
        <v>652</v>
      </c>
      <c r="V70" s="166" t="s">
        <v>653</v>
      </c>
      <c r="W70" s="166" t="s">
        <v>654</v>
      </c>
      <c r="X70" s="166" t="s">
        <v>655</v>
      </c>
      <c r="Y70" s="166" t="s">
        <v>656</v>
      </c>
      <c r="Z70" s="166" t="s">
        <v>657</v>
      </c>
      <c r="AA70" s="166" t="s">
        <v>646</v>
      </c>
      <c r="AB70" s="166" t="s">
        <v>647</v>
      </c>
      <c r="AC70" s="222" t="s">
        <v>648</v>
      </c>
      <c r="AD70" s="258">
        <v>1</v>
      </c>
      <c r="AE70" s="186"/>
      <c r="AF70" s="186"/>
      <c r="AG70" s="220"/>
      <c r="AQ70" s="166">
        <v>4</v>
      </c>
      <c r="AR70" s="166">
        <f t="shared" si="8"/>
        <v>0</v>
      </c>
      <c r="AS70" s="166">
        <f t="shared" si="8"/>
        <v>0</v>
      </c>
      <c r="AT70" s="166">
        <f t="shared" si="8"/>
        <v>0</v>
      </c>
      <c r="AU70" s="192">
        <f t="shared" ref="AU70:AW70" si="12">IF(C6="",0,AR70-AR$72)</f>
        <v>0</v>
      </c>
      <c r="AV70" s="192">
        <f t="shared" si="12"/>
        <v>0</v>
      </c>
      <c r="AW70" s="192">
        <f t="shared" si="12"/>
        <v>0</v>
      </c>
      <c r="AY70" s="491">
        <f t="shared" si="9"/>
        <v>0</v>
      </c>
      <c r="BA70" s="192">
        <f t="shared" si="10"/>
        <v>0</v>
      </c>
    </row>
    <row r="71" spans="1:53" x14ac:dyDescent="0.3">
      <c r="A71" s="223" t="s">
        <v>658</v>
      </c>
      <c r="B71" s="192">
        <f>C54-C53</f>
        <v>0</v>
      </c>
      <c r="C71" s="192">
        <f>D54-D53</f>
        <v>0</v>
      </c>
      <c r="D71" s="192">
        <f>E54-E53</f>
        <v>0</v>
      </c>
      <c r="E71" s="192">
        <f>POWER(B71,2)</f>
        <v>0</v>
      </c>
      <c r="F71" s="192">
        <f>POWER(C71,2)</f>
        <v>0</v>
      </c>
      <c r="G71" s="192">
        <f>POWER(D71,2)</f>
        <v>0</v>
      </c>
      <c r="H71" s="192">
        <f>E71+F71+G71</f>
        <v>0</v>
      </c>
      <c r="I71" s="192">
        <f>SQRT(H71)</f>
        <v>0</v>
      </c>
      <c r="J71" s="192">
        <f>AVERAGE(C53:C54)</f>
        <v>0</v>
      </c>
      <c r="K71" s="192">
        <f>AVERAGE(D53:D54)</f>
        <v>0</v>
      </c>
      <c r="L71" s="231">
        <f>AVERAGE(E53:E54)</f>
        <v>0</v>
      </c>
      <c r="M71" s="223">
        <f>IF(I71=$H$69,1,"")</f>
        <v>1</v>
      </c>
      <c r="N71" s="192">
        <f>J71</f>
        <v>0</v>
      </c>
      <c r="O71" s="192">
        <f t="shared" ref="O71:P80" si="13">K71</f>
        <v>0</v>
      </c>
      <c r="P71" s="231">
        <f t="shared" si="13"/>
        <v>0</v>
      </c>
      <c r="R71" s="223" t="s">
        <v>658</v>
      </c>
      <c r="S71" s="192">
        <f>T54-T53</f>
        <v>0</v>
      </c>
      <c r="T71" s="192">
        <f>U54-U53</f>
        <v>0</v>
      </c>
      <c r="U71" s="192">
        <f>V54-V53</f>
        <v>0</v>
      </c>
      <c r="V71" s="192">
        <f>POWER(S71,2)</f>
        <v>0</v>
      </c>
      <c r="W71" s="192">
        <f>POWER(T71,2)</f>
        <v>0</v>
      </c>
      <c r="X71" s="192">
        <f>POWER(U71,2)</f>
        <v>0</v>
      </c>
      <c r="Y71" s="192">
        <f>V71+W71+X71</f>
        <v>0</v>
      </c>
      <c r="Z71" s="192">
        <f>SQRT(Y71)</f>
        <v>0</v>
      </c>
      <c r="AA71" s="192">
        <f>AVERAGE(T53:T54)</f>
        <v>0</v>
      </c>
      <c r="AB71" s="192">
        <f>AVERAGE(U53:U54)</f>
        <v>0</v>
      </c>
      <c r="AC71" s="231">
        <f>AVERAGE(V53:V54)</f>
        <v>0</v>
      </c>
      <c r="AD71" s="223">
        <f>IF(Z71=$Y$69,1,"")</f>
        <v>1</v>
      </c>
      <c r="AE71" s="192">
        <f>AA71</f>
        <v>0</v>
      </c>
      <c r="AF71" s="192">
        <f t="shared" ref="AF71:AG80" si="14">AB71</f>
        <v>0</v>
      </c>
      <c r="AG71" s="231">
        <f t="shared" si="14"/>
        <v>0</v>
      </c>
      <c r="AQ71" s="166">
        <v>5</v>
      </c>
      <c r="AR71" s="166">
        <f t="shared" si="8"/>
        <v>0</v>
      </c>
      <c r="AS71" s="166">
        <f t="shared" si="8"/>
        <v>0</v>
      </c>
      <c r="AT71" s="166">
        <f t="shared" si="8"/>
        <v>0</v>
      </c>
      <c r="AU71" s="192">
        <f t="shared" ref="AU71:AW71" si="15">IF(C7="",0,AR71-AR$72)</f>
        <v>0</v>
      </c>
      <c r="AV71" s="192">
        <f t="shared" si="15"/>
        <v>0</v>
      </c>
      <c r="AW71" s="192">
        <f t="shared" si="15"/>
        <v>0</v>
      </c>
      <c r="AY71" s="491">
        <f t="shared" si="9"/>
        <v>0</v>
      </c>
      <c r="BA71" s="192">
        <f t="shared" si="10"/>
        <v>0</v>
      </c>
    </row>
    <row r="72" spans="1:53" x14ac:dyDescent="0.3">
      <c r="A72" s="223" t="s">
        <v>659</v>
      </c>
      <c r="B72" s="192">
        <f>C55-C53</f>
        <v>0</v>
      </c>
      <c r="C72" s="192">
        <f>D55-D53</f>
        <v>0</v>
      </c>
      <c r="D72" s="192">
        <f>E55-E53</f>
        <v>0</v>
      </c>
      <c r="E72" s="192">
        <f t="shared" ref="E72:G80" si="16">POWER(B72,2)</f>
        <v>0</v>
      </c>
      <c r="F72" s="192">
        <f t="shared" si="16"/>
        <v>0</v>
      </c>
      <c r="G72" s="192">
        <f t="shared" si="16"/>
        <v>0</v>
      </c>
      <c r="H72" s="192">
        <f t="shared" ref="H72:H80" si="17">E72+F72+G72</f>
        <v>0</v>
      </c>
      <c r="I72" s="192">
        <f t="shared" ref="I72:I80" si="18">SQRT(H72)</f>
        <v>0</v>
      </c>
      <c r="J72" s="192">
        <f>AVERAGE(C53,C55)</f>
        <v>0</v>
      </c>
      <c r="K72" s="192">
        <f>AVERAGE(D53,D55)</f>
        <v>0</v>
      </c>
      <c r="L72" s="231">
        <f>AVERAGE(E53,E55)</f>
        <v>0</v>
      </c>
      <c r="M72" s="223">
        <f t="shared" ref="M72:M80" si="19">IF(I72=$H$69,1,"")</f>
        <v>1</v>
      </c>
      <c r="N72" s="192">
        <f t="shared" ref="N72:N80" si="20">J72</f>
        <v>0</v>
      </c>
      <c r="O72" s="192">
        <f t="shared" si="13"/>
        <v>0</v>
      </c>
      <c r="P72" s="231">
        <f t="shared" si="13"/>
        <v>0</v>
      </c>
      <c r="R72" s="223" t="s">
        <v>659</v>
      </c>
      <c r="S72" s="192">
        <f>T55-T53</f>
        <v>0</v>
      </c>
      <c r="T72" s="192">
        <f>U55-U53</f>
        <v>0</v>
      </c>
      <c r="U72" s="192">
        <f>V55-V53</f>
        <v>0</v>
      </c>
      <c r="V72" s="192">
        <f t="shared" ref="V72:X80" si="21">POWER(S72,2)</f>
        <v>0</v>
      </c>
      <c r="W72" s="192">
        <f t="shared" si="21"/>
        <v>0</v>
      </c>
      <c r="X72" s="192">
        <f t="shared" si="21"/>
        <v>0</v>
      </c>
      <c r="Y72" s="192">
        <f t="shared" ref="Y72:Y80" si="22">V72+W72+X72</f>
        <v>0</v>
      </c>
      <c r="Z72" s="192">
        <f t="shared" ref="Z72:Z80" si="23">SQRT(Y72)</f>
        <v>0</v>
      </c>
      <c r="AA72" s="192">
        <f>AVERAGE(T53,T55)</f>
        <v>0</v>
      </c>
      <c r="AB72" s="192">
        <f>AVERAGE(U53,U55)</f>
        <v>0</v>
      </c>
      <c r="AC72" s="231">
        <f>AVERAGE(V53,V55)</f>
        <v>0</v>
      </c>
      <c r="AD72" s="223">
        <f t="shared" ref="AD72:AD80" si="24">IF(Z72=$Y$69,1,"")</f>
        <v>1</v>
      </c>
      <c r="AE72" s="192">
        <f t="shared" ref="AE72:AE80" si="25">AA72</f>
        <v>0</v>
      </c>
      <c r="AF72" s="192">
        <f t="shared" si="14"/>
        <v>0</v>
      </c>
      <c r="AG72" s="231">
        <f t="shared" si="14"/>
        <v>0</v>
      </c>
      <c r="AQ72" s="166" t="s">
        <v>1060</v>
      </c>
      <c r="AR72" s="166">
        <f>IF(C4="",AR74,IF(C5="",AR75,IF(C6="",AR76,IF(C7="",AR77,AR78))))</f>
        <v>0</v>
      </c>
      <c r="AS72" s="166">
        <f>IF(D4="",AS74,IF(D5="",AS75,IF(D6="",AS76,IF(D7="",AS77,AS78))))</f>
        <v>0</v>
      </c>
      <c r="AT72" s="166">
        <f>IF(E4="",AT74,IF(E5="",AT75,IF(E6="",AT76,IF(E7="",AT77,AT78))))</f>
        <v>0</v>
      </c>
    </row>
    <row r="73" spans="1:53" x14ac:dyDescent="0.3">
      <c r="A73" s="223" t="s">
        <v>660</v>
      </c>
      <c r="B73" s="192">
        <f>C56-C53</f>
        <v>0</v>
      </c>
      <c r="C73" s="192">
        <f>D56-D53</f>
        <v>0</v>
      </c>
      <c r="D73" s="192">
        <f>E56-E53</f>
        <v>0</v>
      </c>
      <c r="E73" s="192">
        <f t="shared" si="16"/>
        <v>0</v>
      </c>
      <c r="F73" s="192">
        <f t="shared" si="16"/>
        <v>0</v>
      </c>
      <c r="G73" s="192">
        <f t="shared" si="16"/>
        <v>0</v>
      </c>
      <c r="H73" s="192">
        <f t="shared" si="17"/>
        <v>0</v>
      </c>
      <c r="I73" s="192">
        <f t="shared" si="18"/>
        <v>0</v>
      </c>
      <c r="J73" s="192">
        <f>AVERAGE(C53,C56)</f>
        <v>0</v>
      </c>
      <c r="K73" s="192">
        <f>AVERAGE(D53,D56)</f>
        <v>0</v>
      </c>
      <c r="L73" s="231">
        <f>AVERAGE(E53,E56)</f>
        <v>0</v>
      </c>
      <c r="M73" s="223">
        <f t="shared" si="19"/>
        <v>1</v>
      </c>
      <c r="N73" s="192">
        <f t="shared" si="20"/>
        <v>0</v>
      </c>
      <c r="O73" s="192">
        <f t="shared" si="13"/>
        <v>0</v>
      </c>
      <c r="P73" s="231">
        <f t="shared" si="13"/>
        <v>0</v>
      </c>
      <c r="R73" s="223" t="s">
        <v>660</v>
      </c>
      <c r="S73" s="192">
        <f>T56-T53</f>
        <v>0</v>
      </c>
      <c r="T73" s="192">
        <f>U56-U53</f>
        <v>0</v>
      </c>
      <c r="U73" s="192">
        <f>V56-V53</f>
        <v>0</v>
      </c>
      <c r="V73" s="192">
        <f t="shared" si="21"/>
        <v>0</v>
      </c>
      <c r="W73" s="192">
        <f t="shared" si="21"/>
        <v>0</v>
      </c>
      <c r="X73" s="192">
        <f t="shared" si="21"/>
        <v>0</v>
      </c>
      <c r="Y73" s="192">
        <f t="shared" si="22"/>
        <v>0</v>
      </c>
      <c r="Z73" s="192">
        <f t="shared" si="23"/>
        <v>0</v>
      </c>
      <c r="AA73" s="192">
        <f>AVERAGE(T53,T56)</f>
        <v>0</v>
      </c>
      <c r="AB73" s="192">
        <f>AVERAGE(U53,U56)</f>
        <v>0</v>
      </c>
      <c r="AC73" s="231">
        <f>AVERAGE(V53,V56)</f>
        <v>0</v>
      </c>
      <c r="AD73" s="223">
        <f t="shared" si="24"/>
        <v>1</v>
      </c>
      <c r="AE73" s="192">
        <f t="shared" si="25"/>
        <v>0</v>
      </c>
      <c r="AF73" s="192">
        <f t="shared" si="14"/>
        <v>0</v>
      </c>
      <c r="AG73" s="231">
        <f t="shared" si="14"/>
        <v>0</v>
      </c>
      <c r="BA73" s="84">
        <f>SUMSQ(BA67:BA71)</f>
        <v>0</v>
      </c>
    </row>
    <row r="74" spans="1:53" x14ac:dyDescent="0.3">
      <c r="A74" s="223" t="s">
        <v>661</v>
      </c>
      <c r="B74" s="192">
        <f>C57-C53</f>
        <v>0</v>
      </c>
      <c r="C74" s="192">
        <f>D57-D53</f>
        <v>0</v>
      </c>
      <c r="D74" s="192">
        <f>E57-E53</f>
        <v>0</v>
      </c>
      <c r="E74" s="192">
        <f t="shared" si="16"/>
        <v>0</v>
      </c>
      <c r="F74" s="192">
        <f t="shared" si="16"/>
        <v>0</v>
      </c>
      <c r="G74" s="192">
        <f t="shared" si="16"/>
        <v>0</v>
      </c>
      <c r="H74" s="192">
        <f t="shared" si="17"/>
        <v>0</v>
      </c>
      <c r="I74" s="192">
        <f t="shared" si="18"/>
        <v>0</v>
      </c>
      <c r="J74" s="192">
        <f>AVERAGE(C53,C57)</f>
        <v>0</v>
      </c>
      <c r="K74" s="192">
        <f>AVERAGE(D53,D57)</f>
        <v>0</v>
      </c>
      <c r="L74" s="231">
        <f>AVERAGE(E53,E57)</f>
        <v>0</v>
      </c>
      <c r="M74" s="223">
        <f t="shared" si="19"/>
        <v>1</v>
      </c>
      <c r="N74" s="192">
        <f t="shared" si="20"/>
        <v>0</v>
      </c>
      <c r="O74" s="192">
        <f t="shared" si="13"/>
        <v>0</v>
      </c>
      <c r="P74" s="231">
        <f t="shared" si="13"/>
        <v>0</v>
      </c>
      <c r="R74" s="223" t="s">
        <v>661</v>
      </c>
      <c r="S74" s="192">
        <f>T57-T53</f>
        <v>0</v>
      </c>
      <c r="T74" s="192">
        <f>U57-U53</f>
        <v>0</v>
      </c>
      <c r="U74" s="192">
        <f>V57-V53</f>
        <v>0</v>
      </c>
      <c r="V74" s="192">
        <f t="shared" si="21"/>
        <v>0</v>
      </c>
      <c r="W74" s="192">
        <f t="shared" si="21"/>
        <v>0</v>
      </c>
      <c r="X74" s="192">
        <f t="shared" si="21"/>
        <v>0</v>
      </c>
      <c r="Y74" s="192">
        <f t="shared" si="22"/>
        <v>0</v>
      </c>
      <c r="Z74" s="192">
        <f t="shared" si="23"/>
        <v>0</v>
      </c>
      <c r="AA74" s="192">
        <f>AVERAGE(T53,T57)</f>
        <v>0</v>
      </c>
      <c r="AB74" s="192">
        <f>AVERAGE(U53,U57)</f>
        <v>0</v>
      </c>
      <c r="AC74" s="231">
        <f>AVERAGE(V53,V57)</f>
        <v>0</v>
      </c>
      <c r="AD74" s="223">
        <f t="shared" si="24"/>
        <v>1</v>
      </c>
      <c r="AE74" s="192">
        <f t="shared" si="25"/>
        <v>0</v>
      </c>
      <c r="AF74" s="192">
        <f t="shared" si="14"/>
        <v>0</v>
      </c>
      <c r="AG74" s="231">
        <f t="shared" si="14"/>
        <v>0</v>
      </c>
      <c r="AQ74" s="166">
        <v>1</v>
      </c>
      <c r="AR74" s="166">
        <f>AR67</f>
        <v>0</v>
      </c>
      <c r="AS74" s="166">
        <f>AS67</f>
        <v>0</v>
      </c>
      <c r="AT74" s="166">
        <f>AT67</f>
        <v>0</v>
      </c>
      <c r="BA74" s="84">
        <f>BA73/4</f>
        <v>0</v>
      </c>
    </row>
    <row r="75" spans="1:53" x14ac:dyDescent="0.3">
      <c r="A75" s="223" t="s">
        <v>662</v>
      </c>
      <c r="B75" s="192">
        <f>C55-C54</f>
        <v>0</v>
      </c>
      <c r="C75" s="192">
        <f>D55-D54</f>
        <v>0</v>
      </c>
      <c r="D75" s="192">
        <f>E55-E54</f>
        <v>0</v>
      </c>
      <c r="E75" s="192">
        <f t="shared" si="16"/>
        <v>0</v>
      </c>
      <c r="F75" s="192">
        <f t="shared" si="16"/>
        <v>0</v>
      </c>
      <c r="G75" s="192">
        <f t="shared" si="16"/>
        <v>0</v>
      </c>
      <c r="H75" s="192">
        <f t="shared" si="17"/>
        <v>0</v>
      </c>
      <c r="I75" s="192">
        <f t="shared" si="18"/>
        <v>0</v>
      </c>
      <c r="J75" s="192">
        <f>AVERAGE(C54,C55)</f>
        <v>0</v>
      </c>
      <c r="K75" s="192">
        <f>AVERAGE(D54,D55)</f>
        <v>0</v>
      </c>
      <c r="L75" s="231">
        <f>AVERAGE(E54,E55)</f>
        <v>0</v>
      </c>
      <c r="M75" s="223">
        <f t="shared" si="19"/>
        <v>1</v>
      </c>
      <c r="N75" s="192">
        <f t="shared" si="20"/>
        <v>0</v>
      </c>
      <c r="O75" s="192">
        <f t="shared" si="13"/>
        <v>0</v>
      </c>
      <c r="P75" s="231">
        <f t="shared" si="13"/>
        <v>0</v>
      </c>
      <c r="R75" s="223" t="s">
        <v>662</v>
      </c>
      <c r="S75" s="192">
        <f>T55-T54</f>
        <v>0</v>
      </c>
      <c r="T75" s="192">
        <f>U55-U54</f>
        <v>0</v>
      </c>
      <c r="U75" s="192">
        <f>V55-V54</f>
        <v>0</v>
      </c>
      <c r="V75" s="192">
        <f t="shared" si="21"/>
        <v>0</v>
      </c>
      <c r="W75" s="192">
        <f t="shared" si="21"/>
        <v>0</v>
      </c>
      <c r="X75" s="192">
        <f t="shared" si="21"/>
        <v>0</v>
      </c>
      <c r="Y75" s="192">
        <f t="shared" si="22"/>
        <v>0</v>
      </c>
      <c r="Z75" s="192">
        <f t="shared" si="23"/>
        <v>0</v>
      </c>
      <c r="AA75" s="192">
        <f>AVERAGE(T54,T55)</f>
        <v>0</v>
      </c>
      <c r="AB75" s="192">
        <f>AVERAGE(U54,U55)</f>
        <v>0</v>
      </c>
      <c r="AC75" s="231">
        <f>AVERAGE(V54,V55)</f>
        <v>0</v>
      </c>
      <c r="AD75" s="223">
        <f t="shared" si="24"/>
        <v>1</v>
      </c>
      <c r="AE75" s="192">
        <f t="shared" si="25"/>
        <v>0</v>
      </c>
      <c r="AF75" s="192">
        <f t="shared" si="14"/>
        <v>0</v>
      </c>
      <c r="AG75" s="231">
        <f t="shared" si="14"/>
        <v>0</v>
      </c>
      <c r="AQ75" s="166">
        <v>2</v>
      </c>
      <c r="AR75" s="166">
        <f>AVERAGE(AR$67:AR68)</f>
        <v>0</v>
      </c>
      <c r="AS75" s="166">
        <f>AVERAGE(AS$67:AS68)</f>
        <v>0</v>
      </c>
      <c r="AT75" s="166">
        <f>AVERAGE(AT$67:AT68)</f>
        <v>0</v>
      </c>
      <c r="AZ75" s="492" t="s">
        <v>539</v>
      </c>
      <c r="BA75" s="84">
        <f>SQRT(BA74)</f>
        <v>0</v>
      </c>
    </row>
    <row r="76" spans="1:53" x14ac:dyDescent="0.3">
      <c r="A76" s="223" t="s">
        <v>663</v>
      </c>
      <c r="B76" s="192">
        <f>C56-C54</f>
        <v>0</v>
      </c>
      <c r="C76" s="192">
        <f>D56-D54</f>
        <v>0</v>
      </c>
      <c r="D76" s="192">
        <f>E56-E54</f>
        <v>0</v>
      </c>
      <c r="E76" s="192">
        <f t="shared" si="16"/>
        <v>0</v>
      </c>
      <c r="F76" s="192">
        <f t="shared" si="16"/>
        <v>0</v>
      </c>
      <c r="G76" s="192">
        <f t="shared" si="16"/>
        <v>0</v>
      </c>
      <c r="H76" s="192">
        <f t="shared" si="17"/>
        <v>0</v>
      </c>
      <c r="I76" s="192">
        <f t="shared" si="18"/>
        <v>0</v>
      </c>
      <c r="J76" s="192">
        <f>AVERAGE(C54,C56)</f>
        <v>0</v>
      </c>
      <c r="K76" s="192">
        <f>AVERAGE(D54,D56)</f>
        <v>0</v>
      </c>
      <c r="L76" s="231">
        <f>AVERAGE(E54,E56)</f>
        <v>0</v>
      </c>
      <c r="M76" s="223">
        <f t="shared" si="19"/>
        <v>1</v>
      </c>
      <c r="N76" s="192">
        <f t="shared" si="20"/>
        <v>0</v>
      </c>
      <c r="O76" s="192">
        <f t="shared" si="13"/>
        <v>0</v>
      </c>
      <c r="P76" s="231">
        <f t="shared" si="13"/>
        <v>0</v>
      </c>
      <c r="R76" s="223" t="s">
        <v>663</v>
      </c>
      <c r="S76" s="192">
        <f>T56-T54</f>
        <v>0</v>
      </c>
      <c r="T76" s="192">
        <f>U56-U54</f>
        <v>0</v>
      </c>
      <c r="U76" s="192">
        <f>V56-V54</f>
        <v>0</v>
      </c>
      <c r="V76" s="192">
        <f t="shared" si="21"/>
        <v>0</v>
      </c>
      <c r="W76" s="192">
        <f t="shared" si="21"/>
        <v>0</v>
      </c>
      <c r="X76" s="192">
        <f t="shared" si="21"/>
        <v>0</v>
      </c>
      <c r="Y76" s="192">
        <f t="shared" si="22"/>
        <v>0</v>
      </c>
      <c r="Z76" s="192">
        <f t="shared" si="23"/>
        <v>0</v>
      </c>
      <c r="AA76" s="192">
        <f>AVERAGE(T54,T56)</f>
        <v>0</v>
      </c>
      <c r="AB76" s="192">
        <f>AVERAGE(U54,U56)</f>
        <v>0</v>
      </c>
      <c r="AC76" s="231">
        <f>AVERAGE(V54,V56)</f>
        <v>0</v>
      </c>
      <c r="AD76" s="223">
        <f t="shared" si="24"/>
        <v>1</v>
      </c>
      <c r="AE76" s="192">
        <f t="shared" si="25"/>
        <v>0</v>
      </c>
      <c r="AF76" s="192">
        <f t="shared" si="14"/>
        <v>0</v>
      </c>
      <c r="AG76" s="231">
        <f t="shared" si="14"/>
        <v>0</v>
      </c>
      <c r="AQ76" s="166">
        <v>3</v>
      </c>
      <c r="AR76" s="166">
        <f>AVERAGE(AR$67:AR69)</f>
        <v>0</v>
      </c>
      <c r="AS76" s="166">
        <f>AVERAGE(AS$67:AS69)</f>
        <v>0</v>
      </c>
      <c r="AT76" s="166">
        <f>AVERAGE(AT$67:AT69)</f>
        <v>0</v>
      </c>
      <c r="AZ76" s="492" t="s">
        <v>540</v>
      </c>
      <c r="BA76" s="84">
        <f>ROUND(2*BA75,5)</f>
        <v>0</v>
      </c>
    </row>
    <row r="77" spans="1:53" x14ac:dyDescent="0.3">
      <c r="A77" s="223" t="s">
        <v>664</v>
      </c>
      <c r="B77" s="192">
        <f>C57-C54</f>
        <v>0</v>
      </c>
      <c r="C77" s="192">
        <f>D57-D54</f>
        <v>0</v>
      </c>
      <c r="D77" s="192">
        <f>E57-E54</f>
        <v>0</v>
      </c>
      <c r="E77" s="192">
        <f t="shared" si="16"/>
        <v>0</v>
      </c>
      <c r="F77" s="192">
        <f t="shared" si="16"/>
        <v>0</v>
      </c>
      <c r="G77" s="192">
        <f t="shared" si="16"/>
        <v>0</v>
      </c>
      <c r="H77" s="192">
        <f t="shared" si="17"/>
        <v>0</v>
      </c>
      <c r="I77" s="192">
        <f t="shared" si="18"/>
        <v>0</v>
      </c>
      <c r="J77" s="192">
        <f>AVERAGE(C54,C57)</f>
        <v>0</v>
      </c>
      <c r="K77" s="192">
        <f>AVERAGE(D54,D57)</f>
        <v>0</v>
      </c>
      <c r="L77" s="231">
        <f>AVERAGE(E54,E57)</f>
        <v>0</v>
      </c>
      <c r="M77" s="223">
        <f t="shared" si="19"/>
        <v>1</v>
      </c>
      <c r="N77" s="192">
        <f t="shared" si="20"/>
        <v>0</v>
      </c>
      <c r="O77" s="192">
        <f t="shared" si="13"/>
        <v>0</v>
      </c>
      <c r="P77" s="231">
        <f t="shared" si="13"/>
        <v>0</v>
      </c>
      <c r="R77" s="223" t="s">
        <v>664</v>
      </c>
      <c r="S77" s="192">
        <f>T57-T54</f>
        <v>0</v>
      </c>
      <c r="T77" s="192">
        <f>U57-U54</f>
        <v>0</v>
      </c>
      <c r="U77" s="192">
        <f>V57-V54</f>
        <v>0</v>
      </c>
      <c r="V77" s="192">
        <f t="shared" si="21"/>
        <v>0</v>
      </c>
      <c r="W77" s="192">
        <f t="shared" si="21"/>
        <v>0</v>
      </c>
      <c r="X77" s="192">
        <f t="shared" si="21"/>
        <v>0</v>
      </c>
      <c r="Y77" s="192">
        <f t="shared" si="22"/>
        <v>0</v>
      </c>
      <c r="Z77" s="192">
        <f t="shared" si="23"/>
        <v>0</v>
      </c>
      <c r="AA77" s="192">
        <f>AVERAGE(T54,T57)</f>
        <v>0</v>
      </c>
      <c r="AB77" s="192">
        <f>AVERAGE(U54,U57)</f>
        <v>0</v>
      </c>
      <c r="AC77" s="231">
        <f>AVERAGE(V54,V57)</f>
        <v>0</v>
      </c>
      <c r="AD77" s="223">
        <f t="shared" si="24"/>
        <v>1</v>
      </c>
      <c r="AE77" s="192">
        <f t="shared" si="25"/>
        <v>0</v>
      </c>
      <c r="AF77" s="192">
        <f t="shared" si="14"/>
        <v>0</v>
      </c>
      <c r="AG77" s="231">
        <f t="shared" si="14"/>
        <v>0</v>
      </c>
      <c r="AQ77" s="166">
        <v>4</v>
      </c>
      <c r="AR77" s="166">
        <f>AVERAGE(AR$67:AR70)</f>
        <v>0</v>
      </c>
      <c r="AS77" s="166">
        <f>AVERAGE(AS$67:AS70)</f>
        <v>0</v>
      </c>
      <c r="AT77" s="166">
        <f>AVERAGE(AT$67:AT70)</f>
        <v>0</v>
      </c>
    </row>
    <row r="78" spans="1:53" x14ac:dyDescent="0.3">
      <c r="A78" s="223" t="s">
        <v>665</v>
      </c>
      <c r="B78" s="192">
        <f>C56-C55</f>
        <v>0</v>
      </c>
      <c r="C78" s="192">
        <f>D56-D55</f>
        <v>0</v>
      </c>
      <c r="D78" s="192">
        <f>E56-E55</f>
        <v>0</v>
      </c>
      <c r="E78" s="192">
        <f t="shared" si="16"/>
        <v>0</v>
      </c>
      <c r="F78" s="192">
        <f t="shared" si="16"/>
        <v>0</v>
      </c>
      <c r="G78" s="192">
        <f t="shared" si="16"/>
        <v>0</v>
      </c>
      <c r="H78" s="192">
        <f t="shared" si="17"/>
        <v>0</v>
      </c>
      <c r="I78" s="192">
        <f t="shared" si="18"/>
        <v>0</v>
      </c>
      <c r="J78" s="192">
        <f>AVERAGE(C55,C56)</f>
        <v>0</v>
      </c>
      <c r="K78" s="192">
        <f>AVERAGE(D55,D56)</f>
        <v>0</v>
      </c>
      <c r="L78" s="231">
        <f>AVERAGE(E55,E56)</f>
        <v>0</v>
      </c>
      <c r="M78" s="223">
        <f t="shared" si="19"/>
        <v>1</v>
      </c>
      <c r="N78" s="192">
        <f t="shared" si="20"/>
        <v>0</v>
      </c>
      <c r="O78" s="192">
        <f t="shared" si="13"/>
        <v>0</v>
      </c>
      <c r="P78" s="231">
        <f t="shared" si="13"/>
        <v>0</v>
      </c>
      <c r="R78" s="223" t="s">
        <v>665</v>
      </c>
      <c r="S78" s="192">
        <f>T56-T55</f>
        <v>0</v>
      </c>
      <c r="T78" s="192">
        <f>U56-U55</f>
        <v>0</v>
      </c>
      <c r="U78" s="192">
        <f>V56-V55</f>
        <v>0</v>
      </c>
      <c r="V78" s="192">
        <f t="shared" si="21"/>
        <v>0</v>
      </c>
      <c r="W78" s="192">
        <f t="shared" si="21"/>
        <v>0</v>
      </c>
      <c r="X78" s="192">
        <f t="shared" si="21"/>
        <v>0</v>
      </c>
      <c r="Y78" s="192">
        <f t="shared" si="22"/>
        <v>0</v>
      </c>
      <c r="Z78" s="192">
        <f t="shared" si="23"/>
        <v>0</v>
      </c>
      <c r="AA78" s="192">
        <f>AVERAGE(T55,T56)</f>
        <v>0</v>
      </c>
      <c r="AB78" s="192">
        <f>AVERAGE(U55,U56)</f>
        <v>0</v>
      </c>
      <c r="AC78" s="231">
        <f>AVERAGE(V55,V56)</f>
        <v>0</v>
      </c>
      <c r="AD78" s="223">
        <f t="shared" si="24"/>
        <v>1</v>
      </c>
      <c r="AE78" s="192">
        <f t="shared" si="25"/>
        <v>0</v>
      </c>
      <c r="AF78" s="192">
        <f t="shared" si="14"/>
        <v>0</v>
      </c>
      <c r="AG78" s="231">
        <f t="shared" si="14"/>
        <v>0</v>
      </c>
      <c r="AQ78" s="166">
        <v>5</v>
      </c>
      <c r="AR78" s="166">
        <f>AVERAGE(AR$67:AR71)</f>
        <v>0</v>
      </c>
      <c r="AS78" s="166">
        <f>AVERAGE(AS$67:AS71)</f>
        <v>0</v>
      </c>
      <c r="AT78" s="166">
        <f>AVERAGE(AT$67:AT71)</f>
        <v>0</v>
      </c>
    </row>
    <row r="79" spans="1:53" x14ac:dyDescent="0.3">
      <c r="A79" s="223" t="s">
        <v>666</v>
      </c>
      <c r="B79" s="192">
        <f>C57-C55</f>
        <v>0</v>
      </c>
      <c r="C79" s="192">
        <f>D57-D55</f>
        <v>0</v>
      </c>
      <c r="D79" s="192">
        <f>E57-E55</f>
        <v>0</v>
      </c>
      <c r="E79" s="192">
        <f t="shared" si="16"/>
        <v>0</v>
      </c>
      <c r="F79" s="192">
        <f t="shared" si="16"/>
        <v>0</v>
      </c>
      <c r="G79" s="192">
        <f t="shared" si="16"/>
        <v>0</v>
      </c>
      <c r="H79" s="192">
        <f t="shared" si="17"/>
        <v>0</v>
      </c>
      <c r="I79" s="192">
        <f t="shared" si="18"/>
        <v>0</v>
      </c>
      <c r="J79" s="192">
        <f>AVERAGE(C55,C57)</f>
        <v>0</v>
      </c>
      <c r="K79" s="192">
        <f>AVERAGE(D55,D57)</f>
        <v>0</v>
      </c>
      <c r="L79" s="231">
        <f>AVERAGE(E55,E57)</f>
        <v>0</v>
      </c>
      <c r="M79" s="223">
        <f t="shared" si="19"/>
        <v>1</v>
      </c>
      <c r="N79" s="192">
        <f t="shared" si="20"/>
        <v>0</v>
      </c>
      <c r="O79" s="192">
        <f t="shared" si="13"/>
        <v>0</v>
      </c>
      <c r="P79" s="231">
        <f t="shared" si="13"/>
        <v>0</v>
      </c>
      <c r="R79" s="223" t="s">
        <v>666</v>
      </c>
      <c r="S79" s="192">
        <f>T57-T55</f>
        <v>0</v>
      </c>
      <c r="T79" s="192">
        <f>U57-U55</f>
        <v>0</v>
      </c>
      <c r="U79" s="192">
        <f>V57-V55</f>
        <v>0</v>
      </c>
      <c r="V79" s="192">
        <f t="shared" si="21"/>
        <v>0</v>
      </c>
      <c r="W79" s="192">
        <f t="shared" si="21"/>
        <v>0</v>
      </c>
      <c r="X79" s="192">
        <f t="shared" si="21"/>
        <v>0</v>
      </c>
      <c r="Y79" s="192">
        <f t="shared" si="22"/>
        <v>0</v>
      </c>
      <c r="Z79" s="192">
        <f t="shared" si="23"/>
        <v>0</v>
      </c>
      <c r="AA79" s="192">
        <f>AVERAGE(T55,T57)</f>
        <v>0</v>
      </c>
      <c r="AB79" s="192">
        <f>AVERAGE(U55,U57)</f>
        <v>0</v>
      </c>
      <c r="AC79" s="231">
        <f>AVERAGE(V55,V57)</f>
        <v>0</v>
      </c>
      <c r="AD79" s="223">
        <f t="shared" si="24"/>
        <v>1</v>
      </c>
      <c r="AE79" s="192">
        <f t="shared" si="25"/>
        <v>0</v>
      </c>
      <c r="AF79" s="192">
        <f t="shared" si="14"/>
        <v>0</v>
      </c>
      <c r="AG79" s="231">
        <f t="shared" si="14"/>
        <v>0</v>
      </c>
    </row>
    <row r="80" spans="1:53" x14ac:dyDescent="0.3">
      <c r="A80" s="223" t="s">
        <v>667</v>
      </c>
      <c r="B80" s="192">
        <f>C57-C56</f>
        <v>0</v>
      </c>
      <c r="C80" s="192">
        <f>D57-D56</f>
        <v>0</v>
      </c>
      <c r="D80" s="192">
        <f>E57-E56</f>
        <v>0</v>
      </c>
      <c r="E80" s="192">
        <f t="shared" si="16"/>
        <v>0</v>
      </c>
      <c r="F80" s="192">
        <f t="shared" si="16"/>
        <v>0</v>
      </c>
      <c r="G80" s="192">
        <f t="shared" si="16"/>
        <v>0</v>
      </c>
      <c r="H80" s="192">
        <f t="shared" si="17"/>
        <v>0</v>
      </c>
      <c r="I80" s="192">
        <f t="shared" si="18"/>
        <v>0</v>
      </c>
      <c r="J80" s="192">
        <f>AVERAGE(C56,C57)</f>
        <v>0</v>
      </c>
      <c r="K80" s="192">
        <f>AVERAGE(D56,D57)</f>
        <v>0</v>
      </c>
      <c r="L80" s="231">
        <f>AVERAGE(E56,E57)</f>
        <v>0</v>
      </c>
      <c r="M80" s="227">
        <f t="shared" si="19"/>
        <v>1</v>
      </c>
      <c r="N80" s="216">
        <f t="shared" si="20"/>
        <v>0</v>
      </c>
      <c r="O80" s="216">
        <f t="shared" si="13"/>
        <v>0</v>
      </c>
      <c r="P80" s="253">
        <f t="shared" si="13"/>
        <v>0</v>
      </c>
      <c r="R80" s="223" t="s">
        <v>667</v>
      </c>
      <c r="S80" s="192">
        <f>T57-T56</f>
        <v>0</v>
      </c>
      <c r="T80" s="192">
        <f>U57-U56</f>
        <v>0</v>
      </c>
      <c r="U80" s="192">
        <f>V57-V56</f>
        <v>0</v>
      </c>
      <c r="V80" s="192">
        <f t="shared" si="21"/>
        <v>0</v>
      </c>
      <c r="W80" s="192">
        <f t="shared" si="21"/>
        <v>0</v>
      </c>
      <c r="X80" s="192">
        <f t="shared" si="21"/>
        <v>0</v>
      </c>
      <c r="Y80" s="192">
        <f t="shared" si="22"/>
        <v>0</v>
      </c>
      <c r="Z80" s="192">
        <f t="shared" si="23"/>
        <v>0</v>
      </c>
      <c r="AA80" s="192">
        <f>AVERAGE(T56,T57)</f>
        <v>0</v>
      </c>
      <c r="AB80" s="192">
        <f>AVERAGE(U56,U57)</f>
        <v>0</v>
      </c>
      <c r="AC80" s="231">
        <f>AVERAGE(V56,V57)</f>
        <v>0</v>
      </c>
      <c r="AD80" s="227">
        <f t="shared" si="24"/>
        <v>1</v>
      </c>
      <c r="AE80" s="216">
        <f t="shared" si="25"/>
        <v>0</v>
      </c>
      <c r="AF80" s="216">
        <f t="shared" si="14"/>
        <v>0</v>
      </c>
      <c r="AG80" s="253">
        <f t="shared" si="14"/>
        <v>0</v>
      </c>
    </row>
    <row r="81" spans="1:29" x14ac:dyDescent="0.3">
      <c r="A81" s="223"/>
      <c r="L81" s="222"/>
      <c r="R81" s="223"/>
      <c r="AC81" s="222"/>
    </row>
    <row r="82" spans="1:29" x14ac:dyDescent="0.3">
      <c r="A82" s="223" t="s">
        <v>668</v>
      </c>
      <c r="L82" s="222"/>
      <c r="R82" s="223"/>
      <c r="AC82" s="222"/>
    </row>
    <row r="83" spans="1:29" ht="16.2" x14ac:dyDescent="0.3">
      <c r="A83" s="223"/>
      <c r="B83" s="166" t="s">
        <v>650</v>
      </c>
      <c r="C83" s="166" t="s">
        <v>651</v>
      </c>
      <c r="D83" s="166" t="s">
        <v>652</v>
      </c>
      <c r="E83" s="166" t="s">
        <v>653</v>
      </c>
      <c r="F83" s="166" t="s">
        <v>654</v>
      </c>
      <c r="G83" s="166" t="s">
        <v>655</v>
      </c>
      <c r="H83" s="166" t="s">
        <v>656</v>
      </c>
      <c r="I83" s="166" t="s">
        <v>657</v>
      </c>
      <c r="J83" s="166" t="s">
        <v>669</v>
      </c>
      <c r="K83" s="192">
        <f>MAX(K84:K88)</f>
        <v>0</v>
      </c>
      <c r="L83" s="222"/>
      <c r="R83" s="223"/>
      <c r="S83" s="166" t="s">
        <v>650</v>
      </c>
      <c r="T83" s="166" t="s">
        <v>651</v>
      </c>
      <c r="U83" s="166" t="s">
        <v>652</v>
      </c>
      <c r="V83" s="166" t="s">
        <v>653</v>
      </c>
      <c r="W83" s="166" t="s">
        <v>654</v>
      </c>
      <c r="X83" s="166" t="s">
        <v>655</v>
      </c>
      <c r="Y83" s="166" t="s">
        <v>656</v>
      </c>
      <c r="Z83" s="166" t="s">
        <v>657</v>
      </c>
      <c r="AA83" s="166" t="s">
        <v>669</v>
      </c>
      <c r="AB83" s="192">
        <f>MAX(AB84:AB88)</f>
        <v>0</v>
      </c>
      <c r="AC83" s="222"/>
    </row>
    <row r="84" spans="1:29" x14ac:dyDescent="0.3">
      <c r="A84" s="223">
        <v>1</v>
      </c>
      <c r="B84" s="192">
        <f>C53-D69</f>
        <v>0</v>
      </c>
      <c r="C84" s="192">
        <f>D53-E69</f>
        <v>0</v>
      </c>
      <c r="D84" s="192">
        <f>E53-F69</f>
        <v>0</v>
      </c>
      <c r="E84" s="192">
        <f>POWER(B84,2)</f>
        <v>0</v>
      </c>
      <c r="F84" s="192">
        <f>POWER(C84,2)</f>
        <v>0</v>
      </c>
      <c r="G84" s="192">
        <f>POWER(D84,2)</f>
        <v>0</v>
      </c>
      <c r="H84" s="192">
        <f>E84+F84+G84</f>
        <v>0</v>
      </c>
      <c r="I84" s="192">
        <f>SQRT(H84)</f>
        <v>0</v>
      </c>
      <c r="J84" s="166">
        <f>G69</f>
        <v>0</v>
      </c>
      <c r="K84" s="192">
        <f>I84-J84</f>
        <v>0</v>
      </c>
      <c r="L84" s="222"/>
      <c r="R84" s="223">
        <v>1</v>
      </c>
      <c r="S84" s="192">
        <f>T53-U69</f>
        <v>0</v>
      </c>
      <c r="T84" s="192">
        <f>U53-V69</f>
        <v>0</v>
      </c>
      <c r="U84" s="192">
        <f>V53-W69</f>
        <v>0</v>
      </c>
      <c r="V84" s="192">
        <f>POWER(S84,2)</f>
        <v>0</v>
      </c>
      <c r="W84" s="192">
        <f>POWER(T84,2)</f>
        <v>0</v>
      </c>
      <c r="X84" s="192">
        <f>POWER(U84,2)</f>
        <v>0</v>
      </c>
      <c r="Y84" s="192">
        <f>V84+W84+X84</f>
        <v>0</v>
      </c>
      <c r="Z84" s="192">
        <f>SQRT(Y84)</f>
        <v>0</v>
      </c>
      <c r="AA84" s="166">
        <f>X69</f>
        <v>0</v>
      </c>
      <c r="AB84" s="192">
        <f>Z84-AA84</f>
        <v>0</v>
      </c>
      <c r="AC84" s="222"/>
    </row>
    <row r="85" spans="1:29" x14ac:dyDescent="0.3">
      <c r="A85" s="223">
        <v>2</v>
      </c>
      <c r="B85" s="192">
        <f>C54-D69</f>
        <v>0</v>
      </c>
      <c r="C85" s="192">
        <f>D54-E69</f>
        <v>0</v>
      </c>
      <c r="D85" s="192">
        <f>E54-F69</f>
        <v>0</v>
      </c>
      <c r="E85" s="192">
        <f t="shared" ref="E85:G88" si="26">POWER(B85,2)</f>
        <v>0</v>
      </c>
      <c r="F85" s="192">
        <f t="shared" si="26"/>
        <v>0</v>
      </c>
      <c r="G85" s="192">
        <f t="shared" si="26"/>
        <v>0</v>
      </c>
      <c r="H85" s="192">
        <f t="shared" ref="H85:H88" si="27">E85+F85+G85</f>
        <v>0</v>
      </c>
      <c r="I85" s="192">
        <f t="shared" ref="I85:I88" si="28">SQRT(H85)</f>
        <v>0</v>
      </c>
      <c r="J85" s="166">
        <f>J84</f>
        <v>0</v>
      </c>
      <c r="K85" s="192">
        <f t="shared" ref="K85:K88" si="29">I85-J85</f>
        <v>0</v>
      </c>
      <c r="L85" s="222"/>
      <c r="R85" s="223">
        <v>2</v>
      </c>
      <c r="S85" s="192">
        <f>T54-U69</f>
        <v>0</v>
      </c>
      <c r="T85" s="192">
        <f>U54-V69</f>
        <v>0</v>
      </c>
      <c r="U85" s="192">
        <f>V54-W69</f>
        <v>0</v>
      </c>
      <c r="V85" s="192">
        <f t="shared" ref="V85:X88" si="30">POWER(S85,2)</f>
        <v>0</v>
      </c>
      <c r="W85" s="192">
        <f t="shared" si="30"/>
        <v>0</v>
      </c>
      <c r="X85" s="192">
        <f t="shared" si="30"/>
        <v>0</v>
      </c>
      <c r="Y85" s="192">
        <f t="shared" ref="Y85:Y88" si="31">V85+W85+X85</f>
        <v>0</v>
      </c>
      <c r="Z85" s="192">
        <f t="shared" ref="Z85:Z88" si="32">SQRT(Y85)</f>
        <v>0</v>
      </c>
      <c r="AA85" s="166">
        <f>AA84</f>
        <v>0</v>
      </c>
      <c r="AB85" s="192">
        <f t="shared" ref="AB85:AB88" si="33">Z85-AA85</f>
        <v>0</v>
      </c>
      <c r="AC85" s="222"/>
    </row>
    <row r="86" spans="1:29" x14ac:dyDescent="0.3">
      <c r="A86" s="223">
        <v>3</v>
      </c>
      <c r="B86" s="192">
        <f>C55-D69</f>
        <v>0</v>
      </c>
      <c r="C86" s="192">
        <f>D55-E69</f>
        <v>0</v>
      </c>
      <c r="D86" s="192">
        <f>E55-F69</f>
        <v>0</v>
      </c>
      <c r="E86" s="192">
        <f t="shared" si="26"/>
        <v>0</v>
      </c>
      <c r="F86" s="192">
        <f t="shared" si="26"/>
        <v>0</v>
      </c>
      <c r="G86" s="192">
        <f t="shared" si="26"/>
        <v>0</v>
      </c>
      <c r="H86" s="192">
        <f t="shared" si="27"/>
        <v>0</v>
      </c>
      <c r="I86" s="192">
        <f t="shared" si="28"/>
        <v>0</v>
      </c>
      <c r="J86" s="166">
        <f t="shared" ref="J86:J88" si="34">J85</f>
        <v>0</v>
      </c>
      <c r="K86" s="192">
        <f t="shared" si="29"/>
        <v>0</v>
      </c>
      <c r="L86" s="222"/>
      <c r="R86" s="223">
        <v>3</v>
      </c>
      <c r="S86" s="192">
        <f>T55-U69</f>
        <v>0</v>
      </c>
      <c r="T86" s="192">
        <f>U55-V69</f>
        <v>0</v>
      </c>
      <c r="U86" s="192">
        <f>V55-W69</f>
        <v>0</v>
      </c>
      <c r="V86" s="192">
        <f t="shared" si="30"/>
        <v>0</v>
      </c>
      <c r="W86" s="192">
        <f t="shared" si="30"/>
        <v>0</v>
      </c>
      <c r="X86" s="192">
        <f t="shared" si="30"/>
        <v>0</v>
      </c>
      <c r="Y86" s="192">
        <f t="shared" si="31"/>
        <v>0</v>
      </c>
      <c r="Z86" s="192">
        <f t="shared" si="32"/>
        <v>0</v>
      </c>
      <c r="AA86" s="166">
        <f t="shared" ref="AA86:AA88" si="35">AA85</f>
        <v>0</v>
      </c>
      <c r="AB86" s="192">
        <f t="shared" si="33"/>
        <v>0</v>
      </c>
      <c r="AC86" s="222"/>
    </row>
    <row r="87" spans="1:29" x14ac:dyDescent="0.3">
      <c r="A87" s="223">
        <v>4</v>
      </c>
      <c r="B87" s="192">
        <f>C56-D69</f>
        <v>0</v>
      </c>
      <c r="C87" s="192">
        <f>D56-E69</f>
        <v>0</v>
      </c>
      <c r="D87" s="192">
        <f>E56-F69</f>
        <v>0</v>
      </c>
      <c r="E87" s="192">
        <f t="shared" si="26"/>
        <v>0</v>
      </c>
      <c r="F87" s="192">
        <f t="shared" si="26"/>
        <v>0</v>
      </c>
      <c r="G87" s="192">
        <f t="shared" si="26"/>
        <v>0</v>
      </c>
      <c r="H87" s="192">
        <f t="shared" si="27"/>
        <v>0</v>
      </c>
      <c r="I87" s="192">
        <f t="shared" si="28"/>
        <v>0</v>
      </c>
      <c r="J87" s="166">
        <f t="shared" si="34"/>
        <v>0</v>
      </c>
      <c r="K87" s="192">
        <f t="shared" si="29"/>
        <v>0</v>
      </c>
      <c r="L87" s="222"/>
      <c r="R87" s="223">
        <v>4</v>
      </c>
      <c r="S87" s="192">
        <f>T56-U69</f>
        <v>0</v>
      </c>
      <c r="T87" s="192">
        <f>U56-V69</f>
        <v>0</v>
      </c>
      <c r="U87" s="192">
        <f>V56-W69</f>
        <v>0</v>
      </c>
      <c r="V87" s="192">
        <f t="shared" si="30"/>
        <v>0</v>
      </c>
      <c r="W87" s="192">
        <f t="shared" si="30"/>
        <v>0</v>
      </c>
      <c r="X87" s="192">
        <f t="shared" si="30"/>
        <v>0</v>
      </c>
      <c r="Y87" s="192">
        <f t="shared" si="31"/>
        <v>0</v>
      </c>
      <c r="Z87" s="192">
        <f t="shared" si="32"/>
        <v>0</v>
      </c>
      <c r="AA87" s="166">
        <f t="shared" si="35"/>
        <v>0</v>
      </c>
      <c r="AB87" s="192">
        <f t="shared" si="33"/>
        <v>0</v>
      </c>
      <c r="AC87" s="222"/>
    </row>
    <row r="88" spans="1:29" x14ac:dyDescent="0.3">
      <c r="A88" s="227">
        <v>5</v>
      </c>
      <c r="B88" s="216">
        <f>C57-D69</f>
        <v>0</v>
      </c>
      <c r="C88" s="216">
        <f>D57-E69</f>
        <v>0</v>
      </c>
      <c r="D88" s="216">
        <f>E57-F69</f>
        <v>0</v>
      </c>
      <c r="E88" s="216">
        <f t="shared" si="26"/>
        <v>0</v>
      </c>
      <c r="F88" s="216">
        <f t="shared" si="26"/>
        <v>0</v>
      </c>
      <c r="G88" s="216">
        <f t="shared" si="26"/>
        <v>0</v>
      </c>
      <c r="H88" s="216">
        <f t="shared" si="27"/>
        <v>0</v>
      </c>
      <c r="I88" s="216">
        <f t="shared" si="28"/>
        <v>0</v>
      </c>
      <c r="J88" s="217">
        <f t="shared" si="34"/>
        <v>0</v>
      </c>
      <c r="K88" s="216">
        <f t="shared" si="29"/>
        <v>0</v>
      </c>
      <c r="L88" s="228"/>
      <c r="R88" s="227">
        <v>5</v>
      </c>
      <c r="S88" s="216">
        <f>T57-U69</f>
        <v>0</v>
      </c>
      <c r="T88" s="216">
        <f>U57-V69</f>
        <v>0</v>
      </c>
      <c r="U88" s="216">
        <f>V57-W69</f>
        <v>0</v>
      </c>
      <c r="V88" s="216">
        <f t="shared" si="30"/>
        <v>0</v>
      </c>
      <c r="W88" s="216">
        <f t="shared" si="30"/>
        <v>0</v>
      </c>
      <c r="X88" s="216">
        <f t="shared" si="30"/>
        <v>0</v>
      </c>
      <c r="Y88" s="216">
        <f t="shared" si="31"/>
        <v>0</v>
      </c>
      <c r="Z88" s="216">
        <f t="shared" si="32"/>
        <v>0</v>
      </c>
      <c r="AA88" s="217">
        <f t="shared" si="35"/>
        <v>0</v>
      </c>
      <c r="AB88" s="216">
        <f t="shared" si="33"/>
        <v>0</v>
      </c>
      <c r="AC88" s="228"/>
    </row>
    <row r="90" spans="1:29" x14ac:dyDescent="0.3">
      <c r="A90" s="232" t="s">
        <v>670</v>
      </c>
      <c r="B90" s="232"/>
      <c r="C90" s="232"/>
      <c r="R90" s="232" t="s">
        <v>670</v>
      </c>
      <c r="S90" s="232"/>
      <c r="T90" s="232"/>
    </row>
    <row r="92" spans="1:29" x14ac:dyDescent="0.3">
      <c r="A92" s="233" t="s">
        <v>671</v>
      </c>
      <c r="B92" s="234"/>
      <c r="C92" s="234"/>
      <c r="D92" s="234"/>
      <c r="E92" s="186"/>
      <c r="F92" s="186"/>
      <c r="G92" s="235" t="s">
        <v>672</v>
      </c>
      <c r="H92" s="236"/>
      <c r="I92" s="236"/>
      <c r="J92" s="236"/>
      <c r="K92" s="237"/>
      <c r="R92" s="233" t="s">
        <v>671</v>
      </c>
      <c r="S92" s="234"/>
      <c r="T92" s="234"/>
      <c r="U92" s="234"/>
      <c r="V92" s="186"/>
      <c r="W92" s="186"/>
      <c r="X92" s="235" t="s">
        <v>672</v>
      </c>
      <c r="Y92" s="236"/>
      <c r="Z92" s="236"/>
      <c r="AA92" s="236"/>
      <c r="AB92" s="237"/>
    </row>
    <row r="93" spans="1:29" x14ac:dyDescent="0.3">
      <c r="A93" s="238"/>
      <c r="B93" s="239"/>
      <c r="C93" s="239"/>
      <c r="D93" s="239"/>
      <c r="G93" s="240" t="s">
        <v>673</v>
      </c>
      <c r="H93" s="240"/>
      <c r="I93" s="240"/>
      <c r="J93" s="240"/>
      <c r="K93" s="241"/>
      <c r="R93" s="238"/>
      <c r="S93" s="239"/>
      <c r="T93" s="239"/>
      <c r="U93" s="239"/>
      <c r="X93" s="240" t="s">
        <v>673</v>
      </c>
      <c r="Y93" s="240"/>
      <c r="Z93" s="240"/>
      <c r="AA93" s="240"/>
      <c r="AB93" s="241"/>
    </row>
    <row r="94" spans="1:29" x14ac:dyDescent="0.3">
      <c r="A94" s="242"/>
      <c r="B94" s="243" t="s">
        <v>513</v>
      </c>
      <c r="C94" s="243" t="s">
        <v>514</v>
      </c>
      <c r="D94" s="243" t="s">
        <v>515</v>
      </c>
      <c r="G94" s="240"/>
      <c r="H94" s="240" t="s">
        <v>674</v>
      </c>
      <c r="I94" s="240" t="s">
        <v>675</v>
      </c>
      <c r="J94" s="240" t="s">
        <v>676</v>
      </c>
      <c r="K94" s="241" t="s">
        <v>677</v>
      </c>
      <c r="R94" s="242"/>
      <c r="S94" s="243" t="s">
        <v>513</v>
      </c>
      <c r="T94" s="243" t="s">
        <v>514</v>
      </c>
      <c r="U94" s="243" t="s">
        <v>515</v>
      </c>
      <c r="X94" s="240"/>
      <c r="Y94" s="240" t="s">
        <v>674</v>
      </c>
      <c r="Z94" s="240" t="s">
        <v>675</v>
      </c>
      <c r="AA94" s="240" t="s">
        <v>676</v>
      </c>
      <c r="AB94" s="241" t="s">
        <v>677</v>
      </c>
    </row>
    <row r="95" spans="1:29" x14ac:dyDescent="0.3">
      <c r="A95" s="244" t="s">
        <v>678</v>
      </c>
      <c r="B95" s="245">
        <f>$C$53</f>
        <v>0</v>
      </c>
      <c r="C95" s="245">
        <f>$D$53</f>
        <v>0</v>
      </c>
      <c r="D95" s="245">
        <f>$E$53</f>
        <v>0</v>
      </c>
      <c r="G95" s="240" t="s">
        <v>679</v>
      </c>
      <c r="H95" s="240">
        <f t="shared" ref="H95:J96" si="36">+B96-B95</f>
        <v>0</v>
      </c>
      <c r="I95" s="240">
        <f t="shared" si="36"/>
        <v>0</v>
      </c>
      <c r="J95" s="240">
        <f t="shared" si="36"/>
        <v>0</v>
      </c>
      <c r="K95" s="241">
        <f>+(H95^2+I95^2+J95^2)^0.5</f>
        <v>0</v>
      </c>
      <c r="R95" s="244" t="s">
        <v>678</v>
      </c>
      <c r="S95" s="245">
        <f>$T$53</f>
        <v>0</v>
      </c>
      <c r="T95" s="245">
        <f>$U$53</f>
        <v>0</v>
      </c>
      <c r="U95" s="245">
        <f>$V$53</f>
        <v>0</v>
      </c>
      <c r="X95" s="240" t="s">
        <v>679</v>
      </c>
      <c r="Y95" s="240">
        <f t="shared" ref="Y95:AA96" si="37">+S96-S95</f>
        <v>0</v>
      </c>
      <c r="Z95" s="240">
        <f t="shared" si="37"/>
        <v>0</v>
      </c>
      <c r="AA95" s="240">
        <f t="shared" si="37"/>
        <v>0</v>
      </c>
      <c r="AB95" s="241">
        <f>+(Y95^2+Z95^2+AA95^2)^0.5</f>
        <v>0</v>
      </c>
    </row>
    <row r="96" spans="1:29" x14ac:dyDescent="0.3">
      <c r="A96" s="244" t="s">
        <v>680</v>
      </c>
      <c r="B96" s="245">
        <f>$C$54</f>
        <v>0</v>
      </c>
      <c r="C96" s="245">
        <f>$D$54</f>
        <v>0</v>
      </c>
      <c r="D96" s="245">
        <f>$E$54</f>
        <v>0</v>
      </c>
      <c r="G96" s="240" t="s">
        <v>681</v>
      </c>
      <c r="H96" s="240">
        <f t="shared" si="36"/>
        <v>0</v>
      </c>
      <c r="I96" s="240">
        <f t="shared" si="36"/>
        <v>0</v>
      </c>
      <c r="J96" s="240">
        <f t="shared" si="36"/>
        <v>0</v>
      </c>
      <c r="K96" s="241">
        <f>+(H96^2+I96^2+J96^2)^0.5</f>
        <v>0</v>
      </c>
      <c r="R96" s="244" t="s">
        <v>680</v>
      </c>
      <c r="S96" s="245">
        <f>$T$54</f>
        <v>0</v>
      </c>
      <c r="T96" s="245">
        <f>$U$54</f>
        <v>0</v>
      </c>
      <c r="U96" s="245">
        <f>$V$54</f>
        <v>0</v>
      </c>
      <c r="X96" s="240" t="s">
        <v>681</v>
      </c>
      <c r="Y96" s="240">
        <f t="shared" si="37"/>
        <v>0</v>
      </c>
      <c r="Z96" s="240">
        <f t="shared" si="37"/>
        <v>0</v>
      </c>
      <c r="AA96" s="240">
        <f t="shared" si="37"/>
        <v>0</v>
      </c>
      <c r="AB96" s="241">
        <f>+(Y96^2+Z96^2+AA96^2)^0.5</f>
        <v>0</v>
      </c>
    </row>
    <row r="97" spans="1:28" x14ac:dyDescent="0.3">
      <c r="A97" s="246" t="s">
        <v>682</v>
      </c>
      <c r="B97" s="245">
        <f>$C$55</f>
        <v>0</v>
      </c>
      <c r="C97" s="245">
        <f>$D$55</f>
        <v>0</v>
      </c>
      <c r="D97" s="245">
        <f>$E$55</f>
        <v>0</v>
      </c>
      <c r="G97" s="240" t="s">
        <v>683</v>
      </c>
      <c r="H97" s="240">
        <f>+B97-B95</f>
        <v>0</v>
      </c>
      <c r="I97" s="240">
        <f>+C97-C95</f>
        <v>0</v>
      </c>
      <c r="J97" s="240">
        <f>+D97-D95</f>
        <v>0</v>
      </c>
      <c r="K97" s="241">
        <f>+(H97^2+I97^2+J97^2)^0.5</f>
        <v>0</v>
      </c>
      <c r="R97" s="246" t="s">
        <v>682</v>
      </c>
      <c r="S97" s="245">
        <f>$T$55</f>
        <v>0</v>
      </c>
      <c r="T97" s="245">
        <f>$U$55</f>
        <v>0</v>
      </c>
      <c r="U97" s="245">
        <f>$V$55</f>
        <v>0</v>
      </c>
      <c r="X97" s="240" t="s">
        <v>683</v>
      </c>
      <c r="Y97" s="240">
        <f>+S97-S95</f>
        <v>0</v>
      </c>
      <c r="Z97" s="240">
        <f>+T97-T95</f>
        <v>0</v>
      </c>
      <c r="AA97" s="240">
        <f>+U97-U95</f>
        <v>0</v>
      </c>
      <c r="AB97" s="241">
        <f>+(Y97^2+Z97^2+AA97^2)^0.5</f>
        <v>0</v>
      </c>
    </row>
    <row r="98" spans="1:28" x14ac:dyDescent="0.3">
      <c r="A98" s="223"/>
      <c r="G98" s="239" t="s">
        <v>684</v>
      </c>
      <c r="H98" s="240"/>
      <c r="I98" s="240"/>
      <c r="J98" s="240"/>
      <c r="K98" s="241"/>
      <c r="R98" s="223"/>
      <c r="X98" s="239" t="s">
        <v>684</v>
      </c>
      <c r="Y98" s="240"/>
      <c r="Z98" s="240"/>
      <c r="AA98" s="240"/>
      <c r="AB98" s="241"/>
    </row>
    <row r="99" spans="1:28" x14ac:dyDescent="0.3">
      <c r="A99" s="242"/>
      <c r="B99" s="243"/>
      <c r="C99" s="243"/>
      <c r="D99" s="243"/>
      <c r="G99" s="239"/>
      <c r="H99" s="243" t="s">
        <v>685</v>
      </c>
      <c r="I99" s="243" t="s">
        <v>686</v>
      </c>
      <c r="J99" s="243" t="s">
        <v>687</v>
      </c>
      <c r="K99" s="241"/>
      <c r="R99" s="242"/>
      <c r="S99" s="243"/>
      <c r="T99" s="243"/>
      <c r="U99" s="243"/>
      <c r="X99" s="239"/>
      <c r="Y99" s="243" t="s">
        <v>685</v>
      </c>
      <c r="Z99" s="243" t="s">
        <v>686</v>
      </c>
      <c r="AA99" s="243" t="s">
        <v>687</v>
      </c>
      <c r="AB99" s="241"/>
    </row>
    <row r="100" spans="1:28" x14ac:dyDescent="0.3">
      <c r="A100" s="244"/>
      <c r="B100" s="247"/>
      <c r="C100" s="247"/>
      <c r="D100" s="247"/>
      <c r="G100" s="239" t="s">
        <v>679</v>
      </c>
      <c r="H100" s="240" t="e">
        <f>+H95/K95</f>
        <v>#DIV/0!</v>
      </c>
      <c r="I100" s="240" t="e">
        <f>+I95/K95</f>
        <v>#DIV/0!</v>
      </c>
      <c r="J100" s="240" t="e">
        <f>+J95/K95</f>
        <v>#DIV/0!</v>
      </c>
      <c r="K100" s="241"/>
      <c r="R100" s="244"/>
      <c r="S100" s="247"/>
      <c r="T100" s="247"/>
      <c r="U100" s="247"/>
      <c r="X100" s="239" t="s">
        <v>679</v>
      </c>
      <c r="Y100" s="240" t="e">
        <f>+Y95/AB95</f>
        <v>#DIV/0!</v>
      </c>
      <c r="Z100" s="240" t="e">
        <f>+Z95/AB95</f>
        <v>#DIV/0!</v>
      </c>
      <c r="AA100" s="240" t="e">
        <f>+AA95/AB95</f>
        <v>#DIV/0!</v>
      </c>
      <c r="AB100" s="241"/>
    </row>
    <row r="101" spans="1:28" x14ac:dyDescent="0.3">
      <c r="A101" s="244"/>
      <c r="B101" s="247"/>
      <c r="C101" s="247"/>
      <c r="D101" s="247"/>
      <c r="G101" s="240" t="s">
        <v>683</v>
      </c>
      <c r="H101" s="240" t="e">
        <f>+H97/K97</f>
        <v>#DIV/0!</v>
      </c>
      <c r="I101" s="240" t="e">
        <f>+I97/K97</f>
        <v>#DIV/0!</v>
      </c>
      <c r="J101" s="240" t="e">
        <f>+J97/K97</f>
        <v>#DIV/0!</v>
      </c>
      <c r="K101" s="241"/>
      <c r="R101" s="244"/>
      <c r="S101" s="247"/>
      <c r="T101" s="247"/>
      <c r="U101" s="247"/>
      <c r="X101" s="240" t="s">
        <v>683</v>
      </c>
      <c r="Y101" s="240" t="e">
        <f>+Y97/AB97</f>
        <v>#DIV/0!</v>
      </c>
      <c r="Z101" s="240" t="e">
        <f>+Z97/AB97</f>
        <v>#DIV/0!</v>
      </c>
      <c r="AA101" s="240" t="e">
        <f>+AA97/AB97</f>
        <v>#DIV/0!</v>
      </c>
      <c r="AB101" s="241"/>
    </row>
    <row r="102" spans="1:28" x14ac:dyDescent="0.3">
      <c r="A102" s="246"/>
      <c r="B102" s="247"/>
      <c r="C102" s="247"/>
      <c r="D102" s="247"/>
      <c r="G102" s="240"/>
      <c r="H102" s="240"/>
      <c r="I102" s="240"/>
      <c r="J102" s="240"/>
      <c r="K102" s="241"/>
      <c r="R102" s="246"/>
      <c r="S102" s="247"/>
      <c r="T102" s="247"/>
      <c r="U102" s="247"/>
      <c r="X102" s="240"/>
      <c r="Y102" s="240"/>
      <c r="Z102" s="240"/>
      <c r="AA102" s="240"/>
      <c r="AB102" s="241"/>
    </row>
    <row r="103" spans="1:28" x14ac:dyDescent="0.3">
      <c r="A103" s="223"/>
      <c r="G103" s="240" t="s">
        <v>688</v>
      </c>
      <c r="H103" s="240" t="e">
        <f>+(K95^2+K97^2-K96^2)/(2*K95*K97)</f>
        <v>#DIV/0!</v>
      </c>
      <c r="I103" s="240"/>
      <c r="J103" s="240"/>
      <c r="K103" s="241"/>
      <c r="R103" s="223"/>
      <c r="X103" s="240" t="s">
        <v>688</v>
      </c>
      <c r="Y103" s="240" t="e">
        <f>+(AB95^2+AB97^2-AB96^2)/(2*AB95*AB97)</f>
        <v>#DIV/0!</v>
      </c>
      <c r="Z103" s="240"/>
      <c r="AA103" s="240"/>
      <c r="AB103" s="241"/>
    </row>
    <row r="104" spans="1:28" x14ac:dyDescent="0.3">
      <c r="A104" s="223"/>
      <c r="G104" s="240" t="s">
        <v>689</v>
      </c>
      <c r="H104" s="240" t="e">
        <f>+H103*K97</f>
        <v>#DIV/0!</v>
      </c>
      <c r="I104" s="240"/>
      <c r="J104" s="240"/>
      <c r="K104" s="241"/>
      <c r="R104" s="223"/>
      <c r="X104" s="240" t="s">
        <v>689</v>
      </c>
      <c r="Y104" s="240" t="e">
        <f>+Y103*AB97</f>
        <v>#DIV/0!</v>
      </c>
      <c r="Z104" s="240"/>
      <c r="AA104" s="240"/>
      <c r="AB104" s="241"/>
    </row>
    <row r="105" spans="1:28" x14ac:dyDescent="0.3">
      <c r="A105" s="223"/>
      <c r="G105" s="240" t="s">
        <v>690</v>
      </c>
      <c r="H105" s="240" t="e">
        <f>+(K97^2-H104^2)^0.5</f>
        <v>#DIV/0!</v>
      </c>
      <c r="I105" s="240" t="e">
        <f>+K97*H111</f>
        <v>#DIV/0!</v>
      </c>
      <c r="J105" s="240"/>
      <c r="K105" s="241"/>
      <c r="R105" s="223"/>
      <c r="X105" s="240" t="s">
        <v>690</v>
      </c>
      <c r="Y105" s="240" t="e">
        <f>+(AB97^2-Y104^2)^0.5</f>
        <v>#DIV/0!</v>
      </c>
      <c r="Z105" s="240" t="e">
        <f>+AB97*Y111</f>
        <v>#DIV/0!</v>
      </c>
      <c r="AA105" s="240"/>
      <c r="AB105" s="241"/>
    </row>
    <row r="106" spans="1:28" x14ac:dyDescent="0.3">
      <c r="A106" s="223"/>
      <c r="G106" s="240" t="s">
        <v>691</v>
      </c>
      <c r="H106" s="240" t="e">
        <f>+B95+H104*H100</f>
        <v>#DIV/0!</v>
      </c>
      <c r="I106" s="240" t="e">
        <f>+C95+H104*I100</f>
        <v>#DIV/0!</v>
      </c>
      <c r="J106" s="240" t="e">
        <f>+D95+H104*J100</f>
        <v>#DIV/0!</v>
      </c>
      <c r="K106" s="241"/>
      <c r="R106" s="223"/>
      <c r="X106" s="240" t="s">
        <v>691</v>
      </c>
      <c r="Y106" s="240" t="e">
        <f>+S95+Y104*Y100</f>
        <v>#DIV/0!</v>
      </c>
      <c r="Z106" s="240" t="e">
        <f>+T95+Y104*Z100</f>
        <v>#DIV/0!</v>
      </c>
      <c r="AA106" s="240" t="e">
        <f>+U95+Y104*AA100</f>
        <v>#DIV/0!</v>
      </c>
      <c r="AB106" s="241"/>
    </row>
    <row r="107" spans="1:28" x14ac:dyDescent="0.3">
      <c r="A107" s="223"/>
      <c r="G107" s="239" t="s">
        <v>684</v>
      </c>
      <c r="H107" s="240"/>
      <c r="I107" s="240"/>
      <c r="J107" s="240"/>
      <c r="K107" s="241"/>
      <c r="R107" s="223"/>
      <c r="X107" s="239" t="s">
        <v>684</v>
      </c>
      <c r="Y107" s="240"/>
      <c r="Z107" s="240"/>
      <c r="AA107" s="240"/>
      <c r="AB107" s="241"/>
    </row>
    <row r="108" spans="1:28" x14ac:dyDescent="0.3">
      <c r="A108" s="223"/>
      <c r="G108" s="248"/>
      <c r="H108" s="243" t="s">
        <v>685</v>
      </c>
      <c r="I108" s="243" t="s">
        <v>686</v>
      </c>
      <c r="J108" s="243" t="s">
        <v>687</v>
      </c>
      <c r="K108" s="241"/>
      <c r="R108" s="223"/>
      <c r="X108" s="248"/>
      <c r="Y108" s="243" t="s">
        <v>685</v>
      </c>
      <c r="Z108" s="243" t="s">
        <v>686</v>
      </c>
      <c r="AA108" s="243" t="s">
        <v>687</v>
      </c>
      <c r="AB108" s="241"/>
    </row>
    <row r="109" spans="1:28" x14ac:dyDescent="0.3">
      <c r="A109" s="223"/>
      <c r="G109" s="240" t="s">
        <v>690</v>
      </c>
      <c r="H109" s="240" t="e">
        <f>+(B97-H106)/H105</f>
        <v>#DIV/0!</v>
      </c>
      <c r="I109" s="240" t="e">
        <f>+(C97-I106)/H105</f>
        <v>#DIV/0!</v>
      </c>
      <c r="J109" s="240" t="e">
        <f>+(D97-J106)/H105</f>
        <v>#DIV/0!</v>
      </c>
      <c r="K109" s="241"/>
      <c r="R109" s="223"/>
      <c r="X109" s="240" t="s">
        <v>690</v>
      </c>
      <c r="Y109" s="240" t="e">
        <f>+(S97-Y106)/Y105</f>
        <v>#DIV/0!</v>
      </c>
      <c r="Z109" s="240" t="e">
        <f>+(T97-Z106)/Y105</f>
        <v>#DIV/0!</v>
      </c>
      <c r="AA109" s="240" t="e">
        <f>+(U97-AA106)/Y105</f>
        <v>#DIV/0!</v>
      </c>
      <c r="AB109" s="241"/>
    </row>
    <row r="110" spans="1:28" x14ac:dyDescent="0.3">
      <c r="A110" s="223"/>
      <c r="G110" s="240"/>
      <c r="H110" s="240"/>
      <c r="I110" s="240"/>
      <c r="J110" s="240"/>
      <c r="K110" s="241"/>
      <c r="R110" s="223"/>
      <c r="X110" s="240"/>
      <c r="Y110" s="240"/>
      <c r="Z110" s="240"/>
      <c r="AA110" s="240"/>
      <c r="AB110" s="241"/>
    </row>
    <row r="111" spans="1:28" x14ac:dyDescent="0.3">
      <c r="A111" s="223"/>
      <c r="G111" s="240" t="s">
        <v>692</v>
      </c>
      <c r="H111" s="240" t="e">
        <f>+(1-H103^2)^0.5</f>
        <v>#DIV/0!</v>
      </c>
      <c r="I111" s="240"/>
      <c r="J111" s="240"/>
      <c r="K111" s="241"/>
      <c r="R111" s="223"/>
      <c r="X111" s="240" t="s">
        <v>692</v>
      </c>
      <c r="Y111" s="240" t="e">
        <f>+(1-Y103^2)^0.5</f>
        <v>#DIV/0!</v>
      </c>
      <c r="Z111" s="240"/>
      <c r="AA111" s="240"/>
      <c r="AB111" s="241"/>
    </row>
    <row r="112" spans="1:28" x14ac:dyDescent="0.3">
      <c r="A112" s="223"/>
      <c r="F112" s="166" t="s">
        <v>643</v>
      </c>
      <c r="G112" s="240" t="s">
        <v>693</v>
      </c>
      <c r="H112" s="249" t="e">
        <f>+K96/(2*H111)</f>
        <v>#DIV/0!</v>
      </c>
      <c r="I112" s="240"/>
      <c r="J112" s="240"/>
      <c r="K112" s="241"/>
      <c r="R112" s="223"/>
      <c r="W112" s="166" t="s">
        <v>643</v>
      </c>
      <c r="X112" s="240" t="s">
        <v>693</v>
      </c>
      <c r="Y112" s="249" t="e">
        <f>+AB96/(2*Y111)</f>
        <v>#DIV/0!</v>
      </c>
      <c r="Z112" s="240"/>
      <c r="AA112" s="240"/>
      <c r="AB112" s="241"/>
    </row>
    <row r="113" spans="1:28" x14ac:dyDescent="0.3">
      <c r="A113" s="223"/>
      <c r="F113" s="250" t="e">
        <f>IF((ABS(K117)+ABS(K118)+ABS(K119))&gt;0.000000001,TRUE,FALSE)</f>
        <v>#DIV/0!</v>
      </c>
      <c r="G113" s="240"/>
      <c r="H113" s="240"/>
      <c r="I113" s="240"/>
      <c r="J113" s="240"/>
      <c r="K113" s="241"/>
      <c r="R113" s="223"/>
      <c r="W113" s="250" t="e">
        <f>IF((ABS(AB117)+ABS(AB118)+ABS(AB119))&gt;0.000000001,TRUE,FALSE)</f>
        <v>#DIV/0!</v>
      </c>
      <c r="X113" s="240"/>
      <c r="Y113" s="240"/>
      <c r="Z113" s="240"/>
      <c r="AA113" s="240"/>
      <c r="AB113" s="241"/>
    </row>
    <row r="114" spans="1:28" x14ac:dyDescent="0.3">
      <c r="A114" s="223"/>
      <c r="F114" s="166" t="s">
        <v>637</v>
      </c>
      <c r="G114" s="240" t="s">
        <v>694</v>
      </c>
      <c r="H114" s="240">
        <f>+K95/2</f>
        <v>0</v>
      </c>
      <c r="I114" s="240" t="e">
        <f>+(H112^2-H114^2)^0.5</f>
        <v>#DIV/0!</v>
      </c>
      <c r="J114" s="240">
        <v>0</v>
      </c>
      <c r="K114" s="241"/>
      <c r="R114" s="223"/>
      <c r="W114" s="166" t="s">
        <v>637</v>
      </c>
      <c r="X114" s="240" t="s">
        <v>694</v>
      </c>
      <c r="Y114" s="240">
        <f>+AB95/2</f>
        <v>0</v>
      </c>
      <c r="Z114" s="240" t="e">
        <f>+(Y112^2-Y114^2)^0.5</f>
        <v>#DIV/0!</v>
      </c>
      <c r="AA114" s="240">
        <v>0</v>
      </c>
      <c r="AB114" s="241"/>
    </row>
    <row r="115" spans="1:28" x14ac:dyDescent="0.3">
      <c r="A115" s="223"/>
      <c r="F115" s="166" t="e">
        <f>IF(K116&gt;0.000000001,TRUE,FALSE)</f>
        <v>#DIV/0!</v>
      </c>
      <c r="G115" s="240" t="s">
        <v>695</v>
      </c>
      <c r="H115" s="251" t="e">
        <f>+B95+H114*H100+I114*H109</f>
        <v>#DIV/0!</v>
      </c>
      <c r="I115" s="251" t="e">
        <f>+C95+H114*I100+I114*I109</f>
        <v>#DIV/0!</v>
      </c>
      <c r="J115" s="251" t="e">
        <f>+D95+H114*J100+I114*J109</f>
        <v>#DIV/0!</v>
      </c>
      <c r="K115" s="241"/>
      <c r="R115" s="223"/>
      <c r="W115" s="166" t="e">
        <f>IF(AB116&gt;0.000000001,TRUE,FALSE)</f>
        <v>#DIV/0!</v>
      </c>
      <c r="X115" s="240" t="s">
        <v>695</v>
      </c>
      <c r="Y115" s="251" t="e">
        <f>+S95+Y114*Y100+Z114*Y109</f>
        <v>#DIV/0!</v>
      </c>
      <c r="Z115" s="251" t="e">
        <f>+T95+Y114*Z100+Z114*Z109</f>
        <v>#DIV/0!</v>
      </c>
      <c r="AA115" s="251" t="e">
        <f>+U95+Y114*AA100+Z114*AA109</f>
        <v>#DIV/0!</v>
      </c>
      <c r="AB115" s="241"/>
    </row>
    <row r="116" spans="1:28" ht="16.2" x14ac:dyDescent="0.3">
      <c r="A116" s="223"/>
      <c r="B116" s="166" t="s">
        <v>650</v>
      </c>
      <c r="C116" s="166" t="s">
        <v>651</v>
      </c>
      <c r="D116" s="166" t="s">
        <v>652</v>
      </c>
      <c r="E116" s="166" t="s">
        <v>653</v>
      </c>
      <c r="F116" s="166" t="s">
        <v>654</v>
      </c>
      <c r="G116" s="166" t="s">
        <v>655</v>
      </c>
      <c r="H116" s="166" t="s">
        <v>656</v>
      </c>
      <c r="I116" s="166" t="s">
        <v>657</v>
      </c>
      <c r="J116" s="166" t="s">
        <v>669</v>
      </c>
      <c r="K116" s="231" t="e">
        <f>MAX(K117:K121)</f>
        <v>#DIV/0!</v>
      </c>
      <c r="R116" s="223"/>
      <c r="S116" s="166" t="s">
        <v>650</v>
      </c>
      <c r="T116" s="166" t="s">
        <v>651</v>
      </c>
      <c r="U116" s="166" t="s">
        <v>652</v>
      </c>
      <c r="V116" s="166" t="s">
        <v>653</v>
      </c>
      <c r="W116" s="166" t="s">
        <v>654</v>
      </c>
      <c r="X116" s="166" t="s">
        <v>655</v>
      </c>
      <c r="Y116" s="166" t="s">
        <v>656</v>
      </c>
      <c r="Z116" s="166" t="s">
        <v>657</v>
      </c>
      <c r="AA116" s="166" t="s">
        <v>669</v>
      </c>
      <c r="AB116" s="231" t="e">
        <f>MAX(AB117:AB121)</f>
        <v>#DIV/0!</v>
      </c>
    </row>
    <row r="117" spans="1:28" x14ac:dyDescent="0.3">
      <c r="A117" s="223">
        <v>1</v>
      </c>
      <c r="B117" s="192" t="e">
        <f>$C$53-H115</f>
        <v>#DIV/0!</v>
      </c>
      <c r="C117" s="192" t="e">
        <f>$D$53-I115</f>
        <v>#DIV/0!</v>
      </c>
      <c r="D117" s="192" t="e">
        <f>$E$53-J115</f>
        <v>#DIV/0!</v>
      </c>
      <c r="E117" s="192" t="e">
        <f>POWER(B117,2)</f>
        <v>#DIV/0!</v>
      </c>
      <c r="F117" s="192" t="e">
        <f>POWER(C117,2)</f>
        <v>#DIV/0!</v>
      </c>
      <c r="G117" s="192" t="e">
        <f>POWER(D117,2)</f>
        <v>#DIV/0!</v>
      </c>
      <c r="H117" s="192" t="e">
        <f>E117+F117+G117</f>
        <v>#DIV/0!</v>
      </c>
      <c r="I117" s="252" t="e">
        <f>SQRT(H117)</f>
        <v>#DIV/0!</v>
      </c>
      <c r="J117" s="192" t="e">
        <f>H112</f>
        <v>#DIV/0!</v>
      </c>
      <c r="K117" s="231" t="e">
        <f>I117-J117</f>
        <v>#DIV/0!</v>
      </c>
      <c r="R117" s="223">
        <v>1</v>
      </c>
      <c r="S117" s="192" t="e">
        <f>$T$53-Y115</f>
        <v>#DIV/0!</v>
      </c>
      <c r="T117" s="192" t="e">
        <f>$U$53-Z115</f>
        <v>#DIV/0!</v>
      </c>
      <c r="U117" s="192" t="e">
        <f>$V$53-AA115</f>
        <v>#DIV/0!</v>
      </c>
      <c r="V117" s="192" t="e">
        <f>POWER(S117,2)</f>
        <v>#DIV/0!</v>
      </c>
      <c r="W117" s="192" t="e">
        <f>POWER(T117,2)</f>
        <v>#DIV/0!</v>
      </c>
      <c r="X117" s="192" t="e">
        <f>POWER(U117,2)</f>
        <v>#DIV/0!</v>
      </c>
      <c r="Y117" s="192" t="e">
        <f>V117+W117+X117</f>
        <v>#DIV/0!</v>
      </c>
      <c r="Z117" s="252" t="e">
        <f>SQRT(Y117)</f>
        <v>#DIV/0!</v>
      </c>
      <c r="AA117" s="192" t="e">
        <f>Y112</f>
        <v>#DIV/0!</v>
      </c>
      <c r="AB117" s="231" t="e">
        <f>Z117-AA117</f>
        <v>#DIV/0!</v>
      </c>
    </row>
    <row r="118" spans="1:28" x14ac:dyDescent="0.3">
      <c r="A118" s="223">
        <v>2</v>
      </c>
      <c r="B118" s="192" t="e">
        <f>$C$54-H115</f>
        <v>#DIV/0!</v>
      </c>
      <c r="C118" s="192" t="e">
        <f>$D$54-I115</f>
        <v>#DIV/0!</v>
      </c>
      <c r="D118" s="192" t="e">
        <f>$E$54-J115</f>
        <v>#DIV/0!</v>
      </c>
      <c r="E118" s="192" t="e">
        <f t="shared" ref="E118:G121" si="38">POWER(B118,2)</f>
        <v>#DIV/0!</v>
      </c>
      <c r="F118" s="192" t="e">
        <f t="shared" si="38"/>
        <v>#DIV/0!</v>
      </c>
      <c r="G118" s="192" t="e">
        <f t="shared" si="38"/>
        <v>#DIV/0!</v>
      </c>
      <c r="H118" s="192" t="e">
        <f t="shared" ref="H118:H121" si="39">E118+F118+G118</f>
        <v>#DIV/0!</v>
      </c>
      <c r="I118" s="252" t="e">
        <f t="shared" ref="I118:I121" si="40">SQRT(H118)</f>
        <v>#DIV/0!</v>
      </c>
      <c r="J118" s="192" t="e">
        <f>J117</f>
        <v>#DIV/0!</v>
      </c>
      <c r="K118" s="231" t="e">
        <f t="shared" ref="K118:K121" si="41">I118-J118</f>
        <v>#DIV/0!</v>
      </c>
      <c r="R118" s="223">
        <v>2</v>
      </c>
      <c r="S118" s="192" t="e">
        <f>$T$54-Y115</f>
        <v>#DIV/0!</v>
      </c>
      <c r="T118" s="192" t="e">
        <f>$U$54-Z115</f>
        <v>#DIV/0!</v>
      </c>
      <c r="U118" s="192" t="e">
        <f>$V$54-AA115</f>
        <v>#DIV/0!</v>
      </c>
      <c r="V118" s="192" t="e">
        <f t="shared" ref="V118:X121" si="42">POWER(S118,2)</f>
        <v>#DIV/0!</v>
      </c>
      <c r="W118" s="192" t="e">
        <f t="shared" si="42"/>
        <v>#DIV/0!</v>
      </c>
      <c r="X118" s="192" t="e">
        <f t="shared" si="42"/>
        <v>#DIV/0!</v>
      </c>
      <c r="Y118" s="192" t="e">
        <f t="shared" ref="Y118:Y121" si="43">V118+W118+X118</f>
        <v>#DIV/0!</v>
      </c>
      <c r="Z118" s="252" t="e">
        <f t="shared" ref="Z118:Z121" si="44">SQRT(Y118)</f>
        <v>#DIV/0!</v>
      </c>
      <c r="AA118" s="192" t="e">
        <f>AA117</f>
        <v>#DIV/0!</v>
      </c>
      <c r="AB118" s="231" t="e">
        <f t="shared" ref="AB118:AB121" si="45">Z118-AA118</f>
        <v>#DIV/0!</v>
      </c>
    </row>
    <row r="119" spans="1:28" x14ac:dyDescent="0.3">
      <c r="A119" s="223">
        <v>3</v>
      </c>
      <c r="B119" s="192" t="e">
        <f>$C$55-H115</f>
        <v>#DIV/0!</v>
      </c>
      <c r="C119" s="192" t="e">
        <f>$D$55-I115</f>
        <v>#DIV/0!</v>
      </c>
      <c r="D119" s="192" t="e">
        <f>$E$55-J115</f>
        <v>#DIV/0!</v>
      </c>
      <c r="E119" s="192" t="e">
        <f t="shared" si="38"/>
        <v>#DIV/0!</v>
      </c>
      <c r="F119" s="192" t="e">
        <f t="shared" si="38"/>
        <v>#DIV/0!</v>
      </c>
      <c r="G119" s="192" t="e">
        <f t="shared" si="38"/>
        <v>#DIV/0!</v>
      </c>
      <c r="H119" s="192" t="e">
        <f t="shared" si="39"/>
        <v>#DIV/0!</v>
      </c>
      <c r="I119" s="252" t="e">
        <f t="shared" si="40"/>
        <v>#DIV/0!</v>
      </c>
      <c r="J119" s="192" t="e">
        <f t="shared" ref="J119:J121" si="46">J118</f>
        <v>#DIV/0!</v>
      </c>
      <c r="K119" s="231" t="e">
        <f t="shared" si="41"/>
        <v>#DIV/0!</v>
      </c>
      <c r="R119" s="223">
        <v>3</v>
      </c>
      <c r="S119" s="192" t="e">
        <f>$T$55-Y115</f>
        <v>#DIV/0!</v>
      </c>
      <c r="T119" s="192" t="e">
        <f>$U$55-Z115</f>
        <v>#DIV/0!</v>
      </c>
      <c r="U119" s="192" t="e">
        <f>$V$55-AA115</f>
        <v>#DIV/0!</v>
      </c>
      <c r="V119" s="192" t="e">
        <f t="shared" si="42"/>
        <v>#DIV/0!</v>
      </c>
      <c r="W119" s="192" t="e">
        <f t="shared" si="42"/>
        <v>#DIV/0!</v>
      </c>
      <c r="X119" s="192" t="e">
        <f t="shared" si="42"/>
        <v>#DIV/0!</v>
      </c>
      <c r="Y119" s="192" t="e">
        <f t="shared" si="43"/>
        <v>#DIV/0!</v>
      </c>
      <c r="Z119" s="252" t="e">
        <f t="shared" si="44"/>
        <v>#DIV/0!</v>
      </c>
      <c r="AA119" s="192" t="e">
        <f t="shared" ref="AA119:AA121" si="47">AA118</f>
        <v>#DIV/0!</v>
      </c>
      <c r="AB119" s="231" t="e">
        <f t="shared" si="45"/>
        <v>#DIV/0!</v>
      </c>
    </row>
    <row r="120" spans="1:28" x14ac:dyDescent="0.3">
      <c r="A120" s="223">
        <v>4</v>
      </c>
      <c r="B120" s="192" t="e">
        <f>$C$56-H115</f>
        <v>#DIV/0!</v>
      </c>
      <c r="C120" s="192" t="e">
        <f>$D$56-I115</f>
        <v>#DIV/0!</v>
      </c>
      <c r="D120" s="192" t="e">
        <f>$E$56-J115</f>
        <v>#DIV/0!</v>
      </c>
      <c r="E120" s="192" t="e">
        <f t="shared" si="38"/>
        <v>#DIV/0!</v>
      </c>
      <c r="F120" s="192" t="e">
        <f t="shared" si="38"/>
        <v>#DIV/0!</v>
      </c>
      <c r="G120" s="192" t="e">
        <f t="shared" si="38"/>
        <v>#DIV/0!</v>
      </c>
      <c r="H120" s="192" t="e">
        <f t="shared" si="39"/>
        <v>#DIV/0!</v>
      </c>
      <c r="I120" s="192" t="e">
        <f t="shared" si="40"/>
        <v>#DIV/0!</v>
      </c>
      <c r="J120" s="192" t="e">
        <f t="shared" si="46"/>
        <v>#DIV/0!</v>
      </c>
      <c r="K120" s="231" t="e">
        <f t="shared" si="41"/>
        <v>#DIV/0!</v>
      </c>
      <c r="R120" s="223">
        <v>4</v>
      </c>
      <c r="S120" s="192" t="e">
        <f>$T$56-Y115</f>
        <v>#DIV/0!</v>
      </c>
      <c r="T120" s="192" t="e">
        <f>$U$56-Z115</f>
        <v>#DIV/0!</v>
      </c>
      <c r="U120" s="192" t="e">
        <f>$V$56-AA115</f>
        <v>#DIV/0!</v>
      </c>
      <c r="V120" s="192" t="e">
        <f t="shared" si="42"/>
        <v>#DIV/0!</v>
      </c>
      <c r="W120" s="192" t="e">
        <f t="shared" si="42"/>
        <v>#DIV/0!</v>
      </c>
      <c r="X120" s="192" t="e">
        <f t="shared" si="42"/>
        <v>#DIV/0!</v>
      </c>
      <c r="Y120" s="192" t="e">
        <f t="shared" si="43"/>
        <v>#DIV/0!</v>
      </c>
      <c r="Z120" s="192" t="e">
        <f t="shared" si="44"/>
        <v>#DIV/0!</v>
      </c>
      <c r="AA120" s="192" t="e">
        <f t="shared" si="47"/>
        <v>#DIV/0!</v>
      </c>
      <c r="AB120" s="231" t="e">
        <f t="shared" si="45"/>
        <v>#DIV/0!</v>
      </c>
    </row>
    <row r="121" spans="1:28" x14ac:dyDescent="0.3">
      <c r="A121" s="227">
        <v>5</v>
      </c>
      <c r="B121" s="216" t="e">
        <f>$C$57-H115</f>
        <v>#DIV/0!</v>
      </c>
      <c r="C121" s="216" t="e">
        <f>$D$57-I115</f>
        <v>#DIV/0!</v>
      </c>
      <c r="D121" s="216" t="e">
        <f>$E$57-J115</f>
        <v>#DIV/0!</v>
      </c>
      <c r="E121" s="216" t="e">
        <f t="shared" si="38"/>
        <v>#DIV/0!</v>
      </c>
      <c r="F121" s="216" t="e">
        <f t="shared" si="38"/>
        <v>#DIV/0!</v>
      </c>
      <c r="G121" s="216" t="e">
        <f t="shared" si="38"/>
        <v>#DIV/0!</v>
      </c>
      <c r="H121" s="216" t="e">
        <f t="shared" si="39"/>
        <v>#DIV/0!</v>
      </c>
      <c r="I121" s="216" t="e">
        <f t="shared" si="40"/>
        <v>#DIV/0!</v>
      </c>
      <c r="J121" s="216" t="e">
        <f t="shared" si="46"/>
        <v>#DIV/0!</v>
      </c>
      <c r="K121" s="253" t="e">
        <f t="shared" si="41"/>
        <v>#DIV/0!</v>
      </c>
      <c r="R121" s="227">
        <v>5</v>
      </c>
      <c r="S121" s="216" t="e">
        <f>$T$57-Y115</f>
        <v>#DIV/0!</v>
      </c>
      <c r="T121" s="216" t="e">
        <f>$U$57-Z115</f>
        <v>#DIV/0!</v>
      </c>
      <c r="U121" s="216" t="e">
        <f>$V$57-AA115</f>
        <v>#DIV/0!</v>
      </c>
      <c r="V121" s="216" t="e">
        <f t="shared" si="42"/>
        <v>#DIV/0!</v>
      </c>
      <c r="W121" s="216" t="e">
        <f t="shared" si="42"/>
        <v>#DIV/0!</v>
      </c>
      <c r="X121" s="216" t="e">
        <f t="shared" si="42"/>
        <v>#DIV/0!</v>
      </c>
      <c r="Y121" s="216" t="e">
        <f t="shared" si="43"/>
        <v>#DIV/0!</v>
      </c>
      <c r="Z121" s="216" t="e">
        <f t="shared" si="44"/>
        <v>#DIV/0!</v>
      </c>
      <c r="AA121" s="216" t="e">
        <f t="shared" si="47"/>
        <v>#DIV/0!</v>
      </c>
      <c r="AB121" s="253" t="e">
        <f t="shared" si="45"/>
        <v>#DIV/0!</v>
      </c>
    </row>
    <row r="122" spans="1:28" x14ac:dyDescent="0.3">
      <c r="A122" s="233" t="s">
        <v>696</v>
      </c>
      <c r="B122" s="234"/>
      <c r="C122" s="234"/>
      <c r="D122" s="234"/>
      <c r="E122" s="186"/>
      <c r="F122" s="186"/>
      <c r="G122" s="235" t="s">
        <v>697</v>
      </c>
      <c r="H122" s="236"/>
      <c r="I122" s="236"/>
      <c r="J122" s="236"/>
      <c r="K122" s="237"/>
      <c r="R122" s="233" t="s">
        <v>696</v>
      </c>
      <c r="S122" s="234"/>
      <c r="T122" s="234"/>
      <c r="U122" s="234"/>
      <c r="V122" s="186"/>
      <c r="W122" s="186"/>
      <c r="X122" s="235" t="s">
        <v>697</v>
      </c>
      <c r="Y122" s="236"/>
      <c r="Z122" s="236"/>
      <c r="AA122" s="236"/>
      <c r="AB122" s="237"/>
    </row>
    <row r="123" spans="1:28" x14ac:dyDescent="0.3">
      <c r="A123" s="238"/>
      <c r="B123" s="239"/>
      <c r="C123" s="239"/>
      <c r="D123" s="239"/>
      <c r="G123" s="240" t="s">
        <v>673</v>
      </c>
      <c r="H123" s="240"/>
      <c r="I123" s="240"/>
      <c r="J123" s="240"/>
      <c r="K123" s="241"/>
      <c r="R123" s="238"/>
      <c r="S123" s="239"/>
      <c r="T123" s="239"/>
      <c r="U123" s="239"/>
      <c r="X123" s="240" t="s">
        <v>673</v>
      </c>
      <c r="Y123" s="240"/>
      <c r="Z123" s="240"/>
      <c r="AA123" s="240"/>
      <c r="AB123" s="241"/>
    </row>
    <row r="124" spans="1:28" x14ac:dyDescent="0.3">
      <c r="A124" s="242"/>
      <c r="B124" s="243" t="s">
        <v>513</v>
      </c>
      <c r="C124" s="243" t="s">
        <v>514</v>
      </c>
      <c r="D124" s="243" t="s">
        <v>515</v>
      </c>
      <c r="G124" s="240"/>
      <c r="H124" s="240" t="s">
        <v>674</v>
      </c>
      <c r="I124" s="240" t="s">
        <v>675</v>
      </c>
      <c r="J124" s="240" t="s">
        <v>676</v>
      </c>
      <c r="K124" s="241" t="s">
        <v>677</v>
      </c>
      <c r="R124" s="242"/>
      <c r="S124" s="243" t="s">
        <v>513</v>
      </c>
      <c r="T124" s="243" t="s">
        <v>514</v>
      </c>
      <c r="U124" s="243" t="s">
        <v>515</v>
      </c>
      <c r="X124" s="240"/>
      <c r="Y124" s="240" t="s">
        <v>674</v>
      </c>
      <c r="Z124" s="240" t="s">
        <v>675</v>
      </c>
      <c r="AA124" s="240" t="s">
        <v>676</v>
      </c>
      <c r="AB124" s="241" t="s">
        <v>677</v>
      </c>
    </row>
    <row r="125" spans="1:28" x14ac:dyDescent="0.3">
      <c r="A125" s="244" t="str">
        <f>A95</f>
        <v>Point 1</v>
      </c>
      <c r="B125" s="245">
        <f>B95</f>
        <v>0</v>
      </c>
      <c r="C125" s="245">
        <f t="shared" ref="C125:D125" si="48">C95</f>
        <v>0</v>
      </c>
      <c r="D125" s="245">
        <f t="shared" si="48"/>
        <v>0</v>
      </c>
      <c r="G125" s="240" t="s">
        <v>679</v>
      </c>
      <c r="H125" s="240">
        <f t="shared" ref="H125:J126" si="49">+B126-B125</f>
        <v>0</v>
      </c>
      <c r="I125" s="240">
        <f t="shared" si="49"/>
        <v>0</v>
      </c>
      <c r="J125" s="240">
        <f t="shared" si="49"/>
        <v>0</v>
      </c>
      <c r="K125" s="241">
        <f>+(H125^2+I125^2+J125^2)^0.5</f>
        <v>0</v>
      </c>
      <c r="R125" s="244" t="str">
        <f>R95</f>
        <v>Point 1</v>
      </c>
      <c r="S125" s="245">
        <f>S95</f>
        <v>0</v>
      </c>
      <c r="T125" s="245">
        <f t="shared" ref="T125:U125" si="50">T95</f>
        <v>0</v>
      </c>
      <c r="U125" s="245">
        <f t="shared" si="50"/>
        <v>0</v>
      </c>
      <c r="X125" s="240" t="s">
        <v>679</v>
      </c>
      <c r="Y125" s="240">
        <f t="shared" ref="Y125:AA126" si="51">+S126-S125</f>
        <v>0</v>
      </c>
      <c r="Z125" s="240">
        <f t="shared" si="51"/>
        <v>0</v>
      </c>
      <c r="AA125" s="240">
        <f t="shared" si="51"/>
        <v>0</v>
      </c>
      <c r="AB125" s="241">
        <f>+(Y125^2+Z125^2+AA125^2)^0.5</f>
        <v>0</v>
      </c>
    </row>
    <row r="126" spans="1:28" x14ac:dyDescent="0.3">
      <c r="A126" s="244" t="str">
        <f>A97</f>
        <v>Point 3</v>
      </c>
      <c r="B126" s="245">
        <f>B97</f>
        <v>0</v>
      </c>
      <c r="C126" s="245">
        <f t="shared" ref="C126:D126" si="52">C97</f>
        <v>0</v>
      </c>
      <c r="D126" s="245">
        <f t="shared" si="52"/>
        <v>0</v>
      </c>
      <c r="G126" s="240" t="s">
        <v>681</v>
      </c>
      <c r="H126" s="240">
        <f t="shared" si="49"/>
        <v>0</v>
      </c>
      <c r="I126" s="240">
        <f t="shared" si="49"/>
        <v>0</v>
      </c>
      <c r="J126" s="240">
        <f t="shared" si="49"/>
        <v>0</v>
      </c>
      <c r="K126" s="241">
        <f>+(H126^2+I126^2+J126^2)^0.5</f>
        <v>0</v>
      </c>
      <c r="R126" s="244" t="str">
        <f>R97</f>
        <v>Point 3</v>
      </c>
      <c r="S126" s="245">
        <f>S97</f>
        <v>0</v>
      </c>
      <c r="T126" s="245">
        <f t="shared" ref="T126:U126" si="53">T97</f>
        <v>0</v>
      </c>
      <c r="U126" s="245">
        <f t="shared" si="53"/>
        <v>0</v>
      </c>
      <c r="X126" s="240" t="s">
        <v>681</v>
      </c>
      <c r="Y126" s="240">
        <f t="shared" si="51"/>
        <v>0</v>
      </c>
      <c r="Z126" s="240">
        <f t="shared" si="51"/>
        <v>0</v>
      </c>
      <c r="AA126" s="240">
        <f t="shared" si="51"/>
        <v>0</v>
      </c>
      <c r="AB126" s="241">
        <f>+(Y126^2+Z126^2+AA126^2)^0.5</f>
        <v>0</v>
      </c>
    </row>
    <row r="127" spans="1:28" x14ac:dyDescent="0.3">
      <c r="A127" s="244" t="str">
        <f>A96</f>
        <v>Point 2</v>
      </c>
      <c r="B127" s="245">
        <f>B96</f>
        <v>0</v>
      </c>
      <c r="C127" s="245">
        <f t="shared" ref="C127:D127" si="54">C96</f>
        <v>0</v>
      </c>
      <c r="D127" s="245">
        <f t="shared" si="54"/>
        <v>0</v>
      </c>
      <c r="G127" s="240" t="s">
        <v>683</v>
      </c>
      <c r="H127" s="240">
        <f>+B127-B125</f>
        <v>0</v>
      </c>
      <c r="I127" s="240">
        <f>+C127-C125</f>
        <v>0</v>
      </c>
      <c r="J127" s="240">
        <f>+D127-D125</f>
        <v>0</v>
      </c>
      <c r="K127" s="241">
        <f>+(H127^2+I127^2+J127^2)^0.5</f>
        <v>0</v>
      </c>
      <c r="R127" s="244" t="str">
        <f>R96</f>
        <v>Point 2</v>
      </c>
      <c r="S127" s="245">
        <f>S96</f>
        <v>0</v>
      </c>
      <c r="T127" s="245">
        <f t="shared" ref="T127:U127" si="55">T96</f>
        <v>0</v>
      </c>
      <c r="U127" s="245">
        <f t="shared" si="55"/>
        <v>0</v>
      </c>
      <c r="X127" s="240" t="s">
        <v>683</v>
      </c>
      <c r="Y127" s="240">
        <f>+S127-S125</f>
        <v>0</v>
      </c>
      <c r="Z127" s="240">
        <f>+T127-T125</f>
        <v>0</v>
      </c>
      <c r="AA127" s="240">
        <f>+U127-U125</f>
        <v>0</v>
      </c>
      <c r="AB127" s="241">
        <f>+(Y127^2+Z127^2+AA127^2)^0.5</f>
        <v>0</v>
      </c>
    </row>
    <row r="128" spans="1:28" x14ac:dyDescent="0.3">
      <c r="A128" s="223"/>
      <c r="G128" s="239" t="s">
        <v>684</v>
      </c>
      <c r="H128" s="240"/>
      <c r="I128" s="240"/>
      <c r="J128" s="240"/>
      <c r="K128" s="241"/>
      <c r="R128" s="223"/>
      <c r="X128" s="239" t="s">
        <v>684</v>
      </c>
      <c r="Y128" s="240"/>
      <c r="Z128" s="240"/>
      <c r="AA128" s="240"/>
      <c r="AB128" s="241"/>
    </row>
    <row r="129" spans="1:28" x14ac:dyDescent="0.3">
      <c r="A129" s="242"/>
      <c r="B129" s="243"/>
      <c r="C129" s="243"/>
      <c r="D129" s="243"/>
      <c r="G129" s="239"/>
      <c r="H129" s="243" t="s">
        <v>685</v>
      </c>
      <c r="I129" s="243" t="s">
        <v>686</v>
      </c>
      <c r="J129" s="243" t="s">
        <v>687</v>
      </c>
      <c r="K129" s="241"/>
      <c r="R129" s="242"/>
      <c r="S129" s="243"/>
      <c r="T129" s="243"/>
      <c r="U129" s="243"/>
      <c r="X129" s="239"/>
      <c r="Y129" s="243" t="s">
        <v>685</v>
      </c>
      <c r="Z129" s="243" t="s">
        <v>686</v>
      </c>
      <c r="AA129" s="243" t="s">
        <v>687</v>
      </c>
      <c r="AB129" s="241"/>
    </row>
    <row r="130" spans="1:28" x14ac:dyDescent="0.3">
      <c r="A130" s="244"/>
      <c r="B130" s="247"/>
      <c r="C130" s="247"/>
      <c r="D130" s="247"/>
      <c r="G130" s="239" t="s">
        <v>679</v>
      </c>
      <c r="H130" s="240" t="e">
        <f>+H125/K125</f>
        <v>#DIV/0!</v>
      </c>
      <c r="I130" s="240" t="e">
        <f>+I125/K125</f>
        <v>#DIV/0!</v>
      </c>
      <c r="J130" s="240" t="e">
        <f>+J125/K125</f>
        <v>#DIV/0!</v>
      </c>
      <c r="K130" s="241"/>
      <c r="R130" s="244"/>
      <c r="S130" s="247"/>
      <c r="T130" s="247"/>
      <c r="U130" s="247"/>
      <c r="X130" s="239" t="s">
        <v>679</v>
      </c>
      <c r="Y130" s="240" t="e">
        <f>+Y125/AB125</f>
        <v>#DIV/0!</v>
      </c>
      <c r="Z130" s="240" t="e">
        <f>+Z125/AB125</f>
        <v>#DIV/0!</v>
      </c>
      <c r="AA130" s="240" t="e">
        <f>+AA125/AB125</f>
        <v>#DIV/0!</v>
      </c>
      <c r="AB130" s="241"/>
    </row>
    <row r="131" spans="1:28" x14ac:dyDescent="0.3">
      <c r="A131" s="244"/>
      <c r="B131" s="247"/>
      <c r="C131" s="247"/>
      <c r="D131" s="247"/>
      <c r="G131" s="240" t="s">
        <v>683</v>
      </c>
      <c r="H131" s="240" t="e">
        <f>+H127/K127</f>
        <v>#DIV/0!</v>
      </c>
      <c r="I131" s="240" t="e">
        <f>+I127/K127</f>
        <v>#DIV/0!</v>
      </c>
      <c r="J131" s="240" t="e">
        <f>+J127/K127</f>
        <v>#DIV/0!</v>
      </c>
      <c r="K131" s="241"/>
      <c r="R131" s="244"/>
      <c r="S131" s="247"/>
      <c r="T131" s="247"/>
      <c r="U131" s="247"/>
      <c r="X131" s="240" t="s">
        <v>683</v>
      </c>
      <c r="Y131" s="240" t="e">
        <f>+Y127/AB127</f>
        <v>#DIV/0!</v>
      </c>
      <c r="Z131" s="240" t="e">
        <f>+Z127/AB127</f>
        <v>#DIV/0!</v>
      </c>
      <c r="AA131" s="240" t="e">
        <f>+AA127/AB127</f>
        <v>#DIV/0!</v>
      </c>
      <c r="AB131" s="241"/>
    </row>
    <row r="132" spans="1:28" x14ac:dyDescent="0.3">
      <c r="A132" s="246"/>
      <c r="B132" s="247"/>
      <c r="C132" s="247"/>
      <c r="D132" s="247"/>
      <c r="G132" s="240"/>
      <c r="H132" s="240"/>
      <c r="I132" s="240"/>
      <c r="J132" s="240"/>
      <c r="K132" s="241"/>
      <c r="R132" s="246"/>
      <c r="S132" s="247"/>
      <c r="T132" s="247"/>
      <c r="U132" s="247"/>
      <c r="X132" s="240"/>
      <c r="Y132" s="240"/>
      <c r="Z132" s="240"/>
      <c r="AA132" s="240"/>
      <c r="AB132" s="241"/>
    </row>
    <row r="133" spans="1:28" x14ac:dyDescent="0.3">
      <c r="A133" s="223"/>
      <c r="G133" s="240" t="s">
        <v>688</v>
      </c>
      <c r="H133" s="240" t="e">
        <f>+(K125^2+K127^2-K126^2)/(2*K125*K127)</f>
        <v>#DIV/0!</v>
      </c>
      <c r="I133" s="240"/>
      <c r="J133" s="240"/>
      <c r="K133" s="241"/>
      <c r="R133" s="223"/>
      <c r="X133" s="240" t="s">
        <v>688</v>
      </c>
      <c r="Y133" s="240" t="e">
        <f>+(AB125^2+AB127^2-AB126^2)/(2*AB125*AB127)</f>
        <v>#DIV/0!</v>
      </c>
      <c r="Z133" s="240"/>
      <c r="AA133" s="240"/>
      <c r="AB133" s="241"/>
    </row>
    <row r="134" spans="1:28" x14ac:dyDescent="0.3">
      <c r="A134" s="223"/>
      <c r="G134" s="240" t="s">
        <v>689</v>
      </c>
      <c r="H134" s="240" t="e">
        <f>+H133*K127</f>
        <v>#DIV/0!</v>
      </c>
      <c r="I134" s="240"/>
      <c r="J134" s="240"/>
      <c r="K134" s="241"/>
      <c r="R134" s="223"/>
      <c r="X134" s="240" t="s">
        <v>689</v>
      </c>
      <c r="Y134" s="240" t="e">
        <f>+Y133*AB127</f>
        <v>#DIV/0!</v>
      </c>
      <c r="Z134" s="240"/>
      <c r="AA134" s="240"/>
      <c r="AB134" s="241"/>
    </row>
    <row r="135" spans="1:28" x14ac:dyDescent="0.3">
      <c r="A135" s="223"/>
      <c r="G135" s="240" t="s">
        <v>690</v>
      </c>
      <c r="H135" s="240" t="e">
        <f>+(K127^2-H134^2)^0.5</f>
        <v>#DIV/0!</v>
      </c>
      <c r="I135" s="240" t="e">
        <f>+K127*H141</f>
        <v>#DIV/0!</v>
      </c>
      <c r="J135" s="240"/>
      <c r="K135" s="241"/>
      <c r="R135" s="223"/>
      <c r="X135" s="240" t="s">
        <v>690</v>
      </c>
      <c r="Y135" s="240" t="e">
        <f>+(AB127^2-Y134^2)^0.5</f>
        <v>#DIV/0!</v>
      </c>
      <c r="Z135" s="240" t="e">
        <f>+AB127*Y141</f>
        <v>#DIV/0!</v>
      </c>
      <c r="AA135" s="240"/>
      <c r="AB135" s="241"/>
    </row>
    <row r="136" spans="1:28" x14ac:dyDescent="0.3">
      <c r="A136" s="223"/>
      <c r="G136" s="240" t="s">
        <v>691</v>
      </c>
      <c r="H136" s="240" t="e">
        <f>+B125+H134*H130</f>
        <v>#DIV/0!</v>
      </c>
      <c r="I136" s="240" t="e">
        <f>+C125+H134*I130</f>
        <v>#DIV/0!</v>
      </c>
      <c r="J136" s="240" t="e">
        <f>+D125+H134*J130</f>
        <v>#DIV/0!</v>
      </c>
      <c r="K136" s="241"/>
      <c r="R136" s="223"/>
      <c r="X136" s="240" t="s">
        <v>691</v>
      </c>
      <c r="Y136" s="240" t="e">
        <f>+S125+Y134*Y130</f>
        <v>#DIV/0!</v>
      </c>
      <c r="Z136" s="240" t="e">
        <f>+T125+Y134*Z130</f>
        <v>#DIV/0!</v>
      </c>
      <c r="AA136" s="240" t="e">
        <f>+U125+Y134*AA130</f>
        <v>#DIV/0!</v>
      </c>
      <c r="AB136" s="241"/>
    </row>
    <row r="137" spans="1:28" x14ac:dyDescent="0.3">
      <c r="A137" s="223"/>
      <c r="G137" s="239" t="s">
        <v>684</v>
      </c>
      <c r="H137" s="240"/>
      <c r="I137" s="240"/>
      <c r="J137" s="240"/>
      <c r="K137" s="241"/>
      <c r="R137" s="223"/>
      <c r="X137" s="239" t="s">
        <v>684</v>
      </c>
      <c r="Y137" s="240"/>
      <c r="Z137" s="240"/>
      <c r="AA137" s="240"/>
      <c r="AB137" s="241"/>
    </row>
    <row r="138" spans="1:28" x14ac:dyDescent="0.3">
      <c r="A138" s="223"/>
      <c r="G138" s="248"/>
      <c r="H138" s="243" t="s">
        <v>685</v>
      </c>
      <c r="I138" s="243" t="s">
        <v>686</v>
      </c>
      <c r="J138" s="243" t="s">
        <v>687</v>
      </c>
      <c r="K138" s="241"/>
      <c r="R138" s="223"/>
      <c r="X138" s="248"/>
      <c r="Y138" s="243" t="s">
        <v>685</v>
      </c>
      <c r="Z138" s="243" t="s">
        <v>686</v>
      </c>
      <c r="AA138" s="243" t="s">
        <v>687</v>
      </c>
      <c r="AB138" s="241"/>
    </row>
    <row r="139" spans="1:28" x14ac:dyDescent="0.3">
      <c r="A139" s="223"/>
      <c r="G139" s="240" t="s">
        <v>690</v>
      </c>
      <c r="H139" s="240" t="e">
        <f>+(B127-H136)/H135</f>
        <v>#DIV/0!</v>
      </c>
      <c r="I139" s="240" t="e">
        <f>+(C127-I136)/H135</f>
        <v>#DIV/0!</v>
      </c>
      <c r="J139" s="240" t="e">
        <f>+(D127-J136)/H135</f>
        <v>#DIV/0!</v>
      </c>
      <c r="K139" s="241"/>
      <c r="R139" s="223"/>
      <c r="X139" s="240" t="s">
        <v>690</v>
      </c>
      <c r="Y139" s="240" t="e">
        <f>+(S127-Y136)/Y135</f>
        <v>#DIV/0!</v>
      </c>
      <c r="Z139" s="240" t="e">
        <f>+(T127-Z136)/Y135</f>
        <v>#DIV/0!</v>
      </c>
      <c r="AA139" s="240" t="e">
        <f>+(U127-AA136)/Y135</f>
        <v>#DIV/0!</v>
      </c>
      <c r="AB139" s="241"/>
    </row>
    <row r="140" spans="1:28" x14ac:dyDescent="0.3">
      <c r="A140" s="223"/>
      <c r="G140" s="240"/>
      <c r="H140" s="240"/>
      <c r="I140" s="240"/>
      <c r="J140" s="240"/>
      <c r="K140" s="241"/>
      <c r="R140" s="223"/>
      <c r="X140" s="240"/>
      <c r="Y140" s="240"/>
      <c r="Z140" s="240"/>
      <c r="AA140" s="240"/>
      <c r="AB140" s="241"/>
    </row>
    <row r="141" spans="1:28" x14ac:dyDescent="0.3">
      <c r="A141" s="223"/>
      <c r="G141" s="240" t="s">
        <v>692</v>
      </c>
      <c r="H141" s="240" t="e">
        <f>+(1-H133^2)^0.5</f>
        <v>#DIV/0!</v>
      </c>
      <c r="I141" s="240"/>
      <c r="J141" s="240"/>
      <c r="K141" s="241"/>
      <c r="R141" s="223"/>
      <c r="X141" s="240" t="s">
        <v>692</v>
      </c>
      <c r="Y141" s="240" t="e">
        <f>+(1-Y133^2)^0.5</f>
        <v>#DIV/0!</v>
      </c>
      <c r="Z141" s="240"/>
      <c r="AA141" s="240"/>
      <c r="AB141" s="241"/>
    </row>
    <row r="142" spans="1:28" x14ac:dyDescent="0.3">
      <c r="A142" s="223"/>
      <c r="F142" s="166" t="s">
        <v>643</v>
      </c>
      <c r="G142" s="240" t="s">
        <v>693</v>
      </c>
      <c r="H142" s="249" t="e">
        <f>+K126/(2*H141)</f>
        <v>#DIV/0!</v>
      </c>
      <c r="I142" s="240"/>
      <c r="J142" s="240"/>
      <c r="K142" s="241"/>
      <c r="R142" s="223"/>
      <c r="W142" s="166" t="s">
        <v>643</v>
      </c>
      <c r="X142" s="240" t="s">
        <v>693</v>
      </c>
      <c r="Y142" s="249" t="e">
        <f>+AB126/(2*Y141)</f>
        <v>#DIV/0!</v>
      </c>
      <c r="Z142" s="240"/>
      <c r="AA142" s="240"/>
      <c r="AB142" s="241"/>
    </row>
    <row r="143" spans="1:28" x14ac:dyDescent="0.3">
      <c r="A143" s="223"/>
      <c r="F143" s="250" t="e">
        <f>IF((ABS(K147)+ABS(K148)+ABS(K149))&gt;0.000000001,TRUE,FALSE)</f>
        <v>#DIV/0!</v>
      </c>
      <c r="G143" s="240"/>
      <c r="H143" s="240"/>
      <c r="I143" s="240"/>
      <c r="J143" s="240"/>
      <c r="K143" s="241"/>
      <c r="R143" s="223"/>
      <c r="W143" s="250" t="e">
        <f>IF((ABS(AB147)+ABS(AB148)+ABS(AB149))&gt;0.000000001,TRUE,FALSE)</f>
        <v>#DIV/0!</v>
      </c>
      <c r="X143" s="240"/>
      <c r="Y143" s="240"/>
      <c r="Z143" s="240"/>
      <c r="AA143" s="240"/>
      <c r="AB143" s="241"/>
    </row>
    <row r="144" spans="1:28" x14ac:dyDescent="0.3">
      <c r="A144" s="223"/>
      <c r="F144" s="166" t="s">
        <v>637</v>
      </c>
      <c r="G144" s="240" t="s">
        <v>694</v>
      </c>
      <c r="H144" s="240">
        <f>+K125/2</f>
        <v>0</v>
      </c>
      <c r="I144" s="240" t="e">
        <f>+(H142^2-H144^2)^0.5</f>
        <v>#DIV/0!</v>
      </c>
      <c r="J144" s="240">
        <v>0</v>
      </c>
      <c r="K144" s="241"/>
      <c r="R144" s="223"/>
      <c r="W144" s="166" t="s">
        <v>637</v>
      </c>
      <c r="X144" s="240" t="s">
        <v>694</v>
      </c>
      <c r="Y144" s="240">
        <f>+AB125/2</f>
        <v>0</v>
      </c>
      <c r="Z144" s="240" t="e">
        <f>+(Y142^2-Y144^2)^0.5</f>
        <v>#DIV/0!</v>
      </c>
      <c r="AA144" s="240">
        <v>0</v>
      </c>
      <c r="AB144" s="241"/>
    </row>
    <row r="145" spans="1:28" x14ac:dyDescent="0.3">
      <c r="A145" s="223"/>
      <c r="F145" s="166" t="e">
        <f>IF(K146&gt;0.000000001,TRUE,FALSE)</f>
        <v>#DIV/0!</v>
      </c>
      <c r="G145" s="240" t="s">
        <v>695</v>
      </c>
      <c r="H145" s="251" t="e">
        <f>+B125+H144*H130+I144*H139</f>
        <v>#DIV/0!</v>
      </c>
      <c r="I145" s="251" t="e">
        <f>+C125+H144*I130+I144*I139</f>
        <v>#DIV/0!</v>
      </c>
      <c r="J145" s="251" t="e">
        <f>+D125+H144*J130+I144*J139</f>
        <v>#DIV/0!</v>
      </c>
      <c r="K145" s="241"/>
      <c r="R145" s="223"/>
      <c r="W145" s="166" t="e">
        <f>IF(AB146&gt;0.000000001,TRUE,FALSE)</f>
        <v>#DIV/0!</v>
      </c>
      <c r="X145" s="240" t="s">
        <v>695</v>
      </c>
      <c r="Y145" s="251" t="e">
        <f>+S125+Y144*Y130+Z144*Y139</f>
        <v>#DIV/0!</v>
      </c>
      <c r="Z145" s="251" t="e">
        <f>+T125+Y144*Z130+Z144*Z139</f>
        <v>#DIV/0!</v>
      </c>
      <c r="AA145" s="251" t="e">
        <f>+U125+Y144*AA130+Z144*AA139</f>
        <v>#DIV/0!</v>
      </c>
      <c r="AB145" s="241"/>
    </row>
    <row r="146" spans="1:28" ht="16.2" x14ac:dyDescent="0.3">
      <c r="A146" s="223"/>
      <c r="B146" s="166" t="s">
        <v>650</v>
      </c>
      <c r="C146" s="166" t="s">
        <v>651</v>
      </c>
      <c r="D146" s="166" t="s">
        <v>652</v>
      </c>
      <c r="E146" s="166" t="s">
        <v>653</v>
      </c>
      <c r="F146" s="166" t="s">
        <v>654</v>
      </c>
      <c r="G146" s="166" t="s">
        <v>655</v>
      </c>
      <c r="H146" s="166" t="s">
        <v>656</v>
      </c>
      <c r="I146" s="166" t="s">
        <v>657</v>
      </c>
      <c r="J146" s="166" t="s">
        <v>669</v>
      </c>
      <c r="K146" s="231" t="e">
        <f>MAX(K147:K151)</f>
        <v>#DIV/0!</v>
      </c>
      <c r="R146" s="223"/>
      <c r="S146" s="166" t="s">
        <v>650</v>
      </c>
      <c r="T146" s="166" t="s">
        <v>651</v>
      </c>
      <c r="U146" s="166" t="s">
        <v>652</v>
      </c>
      <c r="V146" s="166" t="s">
        <v>653</v>
      </c>
      <c r="W146" s="166" t="s">
        <v>654</v>
      </c>
      <c r="X146" s="166" t="s">
        <v>655</v>
      </c>
      <c r="Y146" s="166" t="s">
        <v>656</v>
      </c>
      <c r="Z146" s="166" t="s">
        <v>657</v>
      </c>
      <c r="AA146" s="166" t="s">
        <v>669</v>
      </c>
      <c r="AB146" s="231" t="e">
        <f>MAX(AB147:AB151)</f>
        <v>#DIV/0!</v>
      </c>
    </row>
    <row r="147" spans="1:28" x14ac:dyDescent="0.3">
      <c r="A147" s="223">
        <v>1</v>
      </c>
      <c r="B147" s="166" t="e">
        <f>$C$53-H145</f>
        <v>#DIV/0!</v>
      </c>
      <c r="C147" s="166" t="e">
        <f>$D$53-I145</f>
        <v>#DIV/0!</v>
      </c>
      <c r="D147" s="166" t="e">
        <f>$E$53-J145</f>
        <v>#DIV/0!</v>
      </c>
      <c r="E147" s="192" t="e">
        <f>POWER(B147,2)</f>
        <v>#DIV/0!</v>
      </c>
      <c r="F147" s="192" t="e">
        <f>POWER(C147,2)</f>
        <v>#DIV/0!</v>
      </c>
      <c r="G147" s="192" t="e">
        <f>POWER(D147,2)</f>
        <v>#DIV/0!</v>
      </c>
      <c r="H147" s="192" t="e">
        <f>E147+F147+G147</f>
        <v>#DIV/0!</v>
      </c>
      <c r="I147" s="252" t="e">
        <f>SQRT(H147)</f>
        <v>#DIV/0!</v>
      </c>
      <c r="J147" s="192" t="e">
        <f>H142</f>
        <v>#DIV/0!</v>
      </c>
      <c r="K147" s="231" t="e">
        <f>I147-J147</f>
        <v>#DIV/0!</v>
      </c>
      <c r="R147" s="223">
        <v>1</v>
      </c>
      <c r="S147" s="192" t="e">
        <f>$T$53-Y145</f>
        <v>#DIV/0!</v>
      </c>
      <c r="T147" s="192" t="e">
        <f>$U$53-Z145</f>
        <v>#DIV/0!</v>
      </c>
      <c r="U147" s="192" t="e">
        <f>$V$53-AA145</f>
        <v>#DIV/0!</v>
      </c>
      <c r="V147" s="192" t="e">
        <f>POWER(S147,2)</f>
        <v>#DIV/0!</v>
      </c>
      <c r="W147" s="192" t="e">
        <f>POWER(T147,2)</f>
        <v>#DIV/0!</v>
      </c>
      <c r="X147" s="192" t="e">
        <f>POWER(U147,2)</f>
        <v>#DIV/0!</v>
      </c>
      <c r="Y147" s="192" t="e">
        <f>V147+W147+X147</f>
        <v>#DIV/0!</v>
      </c>
      <c r="Z147" s="252" t="e">
        <f>SQRT(Y147)</f>
        <v>#DIV/0!</v>
      </c>
      <c r="AA147" s="192" t="e">
        <f>Y142</f>
        <v>#DIV/0!</v>
      </c>
      <c r="AB147" s="231" t="e">
        <f>Z147-AA147</f>
        <v>#DIV/0!</v>
      </c>
    </row>
    <row r="148" spans="1:28" x14ac:dyDescent="0.3">
      <c r="A148" s="223">
        <v>2</v>
      </c>
      <c r="B148" s="192" t="e">
        <f>$C$54-H145</f>
        <v>#DIV/0!</v>
      </c>
      <c r="C148" s="192" t="e">
        <f>$D$54-I145</f>
        <v>#DIV/0!</v>
      </c>
      <c r="D148" s="192" t="e">
        <f>$E$54-J145</f>
        <v>#DIV/0!</v>
      </c>
      <c r="E148" s="192" t="e">
        <f t="shared" ref="E148:G151" si="56">POWER(B148,2)</f>
        <v>#DIV/0!</v>
      </c>
      <c r="F148" s="192" t="e">
        <f t="shared" si="56"/>
        <v>#DIV/0!</v>
      </c>
      <c r="G148" s="192" t="e">
        <f t="shared" si="56"/>
        <v>#DIV/0!</v>
      </c>
      <c r="H148" s="192" t="e">
        <f t="shared" ref="H148:H151" si="57">E148+F148+G148</f>
        <v>#DIV/0!</v>
      </c>
      <c r="I148" s="252" t="e">
        <f t="shared" ref="I148:I151" si="58">SQRT(H148)</f>
        <v>#DIV/0!</v>
      </c>
      <c r="J148" s="192" t="e">
        <f>J147</f>
        <v>#DIV/0!</v>
      </c>
      <c r="K148" s="231" t="e">
        <f t="shared" ref="K148:K151" si="59">I148-J148</f>
        <v>#DIV/0!</v>
      </c>
      <c r="R148" s="223">
        <v>2</v>
      </c>
      <c r="S148" s="192" t="e">
        <f>$T$54-Y145</f>
        <v>#DIV/0!</v>
      </c>
      <c r="T148" s="192" t="e">
        <f>$U$54-Z145</f>
        <v>#DIV/0!</v>
      </c>
      <c r="U148" s="192" t="e">
        <f>$V$54-AA145</f>
        <v>#DIV/0!</v>
      </c>
      <c r="V148" s="192" t="e">
        <f t="shared" ref="V148:X151" si="60">POWER(S148,2)</f>
        <v>#DIV/0!</v>
      </c>
      <c r="W148" s="192" t="e">
        <f t="shared" si="60"/>
        <v>#DIV/0!</v>
      </c>
      <c r="X148" s="192" t="e">
        <f t="shared" si="60"/>
        <v>#DIV/0!</v>
      </c>
      <c r="Y148" s="192" t="e">
        <f t="shared" ref="Y148:Y151" si="61">V148+W148+X148</f>
        <v>#DIV/0!</v>
      </c>
      <c r="Z148" s="252" t="e">
        <f t="shared" ref="Z148:Z151" si="62">SQRT(Y148)</f>
        <v>#DIV/0!</v>
      </c>
      <c r="AA148" s="192" t="e">
        <f>AA147</f>
        <v>#DIV/0!</v>
      </c>
      <c r="AB148" s="231" t="e">
        <f t="shared" ref="AB148:AB151" si="63">Z148-AA148</f>
        <v>#DIV/0!</v>
      </c>
    </row>
    <row r="149" spans="1:28" x14ac:dyDescent="0.3">
      <c r="A149" s="223">
        <v>3</v>
      </c>
      <c r="B149" s="192" t="e">
        <f>$C$55-H145</f>
        <v>#DIV/0!</v>
      </c>
      <c r="C149" s="192" t="e">
        <f>$D$55-I145</f>
        <v>#DIV/0!</v>
      </c>
      <c r="D149" s="192" t="e">
        <f>$E$55-J145</f>
        <v>#DIV/0!</v>
      </c>
      <c r="E149" s="192" t="e">
        <f t="shared" si="56"/>
        <v>#DIV/0!</v>
      </c>
      <c r="F149" s="192" t="e">
        <f t="shared" si="56"/>
        <v>#DIV/0!</v>
      </c>
      <c r="G149" s="192" t="e">
        <f t="shared" si="56"/>
        <v>#DIV/0!</v>
      </c>
      <c r="H149" s="192" t="e">
        <f t="shared" si="57"/>
        <v>#DIV/0!</v>
      </c>
      <c r="I149" s="252" t="e">
        <f t="shared" si="58"/>
        <v>#DIV/0!</v>
      </c>
      <c r="J149" s="192" t="e">
        <f t="shared" ref="J149:J151" si="64">J148</f>
        <v>#DIV/0!</v>
      </c>
      <c r="K149" s="231" t="e">
        <f t="shared" si="59"/>
        <v>#DIV/0!</v>
      </c>
      <c r="R149" s="223">
        <v>3</v>
      </c>
      <c r="S149" s="192" t="e">
        <f>$T$55-Y145</f>
        <v>#DIV/0!</v>
      </c>
      <c r="T149" s="192" t="e">
        <f>$U$55-Z145</f>
        <v>#DIV/0!</v>
      </c>
      <c r="U149" s="192" t="e">
        <f>$V$55-AA145</f>
        <v>#DIV/0!</v>
      </c>
      <c r="V149" s="192" t="e">
        <f t="shared" si="60"/>
        <v>#DIV/0!</v>
      </c>
      <c r="W149" s="192" t="e">
        <f t="shared" si="60"/>
        <v>#DIV/0!</v>
      </c>
      <c r="X149" s="192" t="e">
        <f t="shared" si="60"/>
        <v>#DIV/0!</v>
      </c>
      <c r="Y149" s="192" t="e">
        <f t="shared" si="61"/>
        <v>#DIV/0!</v>
      </c>
      <c r="Z149" s="252" t="e">
        <f t="shared" si="62"/>
        <v>#DIV/0!</v>
      </c>
      <c r="AA149" s="192" t="e">
        <f t="shared" ref="AA149:AA151" si="65">AA148</f>
        <v>#DIV/0!</v>
      </c>
      <c r="AB149" s="231" t="e">
        <f t="shared" si="63"/>
        <v>#DIV/0!</v>
      </c>
    </row>
    <row r="150" spans="1:28" x14ac:dyDescent="0.3">
      <c r="A150" s="223">
        <v>4</v>
      </c>
      <c r="B150" s="192" t="e">
        <f>$C$56-H145</f>
        <v>#DIV/0!</v>
      </c>
      <c r="C150" s="192" t="e">
        <f>$D$56-I145</f>
        <v>#DIV/0!</v>
      </c>
      <c r="D150" s="192" t="e">
        <f>$E$56-J145</f>
        <v>#DIV/0!</v>
      </c>
      <c r="E150" s="192" t="e">
        <f t="shared" si="56"/>
        <v>#DIV/0!</v>
      </c>
      <c r="F150" s="192" t="e">
        <f t="shared" si="56"/>
        <v>#DIV/0!</v>
      </c>
      <c r="G150" s="192" t="e">
        <f t="shared" si="56"/>
        <v>#DIV/0!</v>
      </c>
      <c r="H150" s="192" t="e">
        <f t="shared" si="57"/>
        <v>#DIV/0!</v>
      </c>
      <c r="I150" s="192" t="e">
        <f t="shared" si="58"/>
        <v>#DIV/0!</v>
      </c>
      <c r="J150" s="192" t="e">
        <f t="shared" si="64"/>
        <v>#DIV/0!</v>
      </c>
      <c r="K150" s="231" t="e">
        <f t="shared" si="59"/>
        <v>#DIV/0!</v>
      </c>
      <c r="R150" s="223">
        <v>4</v>
      </c>
      <c r="S150" s="192" t="e">
        <f>$T$56-Y145</f>
        <v>#DIV/0!</v>
      </c>
      <c r="T150" s="192" t="e">
        <f>$U$56-Z145</f>
        <v>#DIV/0!</v>
      </c>
      <c r="U150" s="192" t="e">
        <f>$V$56-AA145</f>
        <v>#DIV/0!</v>
      </c>
      <c r="V150" s="192" t="e">
        <f t="shared" si="60"/>
        <v>#DIV/0!</v>
      </c>
      <c r="W150" s="192" t="e">
        <f t="shared" si="60"/>
        <v>#DIV/0!</v>
      </c>
      <c r="X150" s="192" t="e">
        <f t="shared" si="60"/>
        <v>#DIV/0!</v>
      </c>
      <c r="Y150" s="192" t="e">
        <f t="shared" si="61"/>
        <v>#DIV/0!</v>
      </c>
      <c r="Z150" s="192" t="e">
        <f t="shared" si="62"/>
        <v>#DIV/0!</v>
      </c>
      <c r="AA150" s="192" t="e">
        <f t="shared" si="65"/>
        <v>#DIV/0!</v>
      </c>
      <c r="AB150" s="231" t="e">
        <f t="shared" si="63"/>
        <v>#DIV/0!</v>
      </c>
    </row>
    <row r="151" spans="1:28" x14ac:dyDescent="0.3">
      <c r="A151" s="227">
        <v>5</v>
      </c>
      <c r="B151" s="216" t="e">
        <f>$C$57-H145</f>
        <v>#DIV/0!</v>
      </c>
      <c r="C151" s="216" t="e">
        <f>$D$57-I145</f>
        <v>#DIV/0!</v>
      </c>
      <c r="D151" s="216" t="e">
        <f>$E$57-J145</f>
        <v>#DIV/0!</v>
      </c>
      <c r="E151" s="216" t="e">
        <f t="shared" si="56"/>
        <v>#DIV/0!</v>
      </c>
      <c r="F151" s="216" t="e">
        <f t="shared" si="56"/>
        <v>#DIV/0!</v>
      </c>
      <c r="G151" s="216" t="e">
        <f t="shared" si="56"/>
        <v>#DIV/0!</v>
      </c>
      <c r="H151" s="216" t="e">
        <f t="shared" si="57"/>
        <v>#DIV/0!</v>
      </c>
      <c r="I151" s="216" t="e">
        <f t="shared" si="58"/>
        <v>#DIV/0!</v>
      </c>
      <c r="J151" s="216" t="e">
        <f t="shared" si="64"/>
        <v>#DIV/0!</v>
      </c>
      <c r="K151" s="253" t="e">
        <f t="shared" si="59"/>
        <v>#DIV/0!</v>
      </c>
      <c r="R151" s="227">
        <v>5</v>
      </c>
      <c r="S151" s="216" t="e">
        <f>$T$57-Y145</f>
        <v>#DIV/0!</v>
      </c>
      <c r="T151" s="216" t="e">
        <f>$U$57-Z145</f>
        <v>#DIV/0!</v>
      </c>
      <c r="U151" s="216" t="e">
        <f>$V$57-AA145</f>
        <v>#DIV/0!</v>
      </c>
      <c r="V151" s="216" t="e">
        <f t="shared" si="60"/>
        <v>#DIV/0!</v>
      </c>
      <c r="W151" s="216" t="e">
        <f t="shared" si="60"/>
        <v>#DIV/0!</v>
      </c>
      <c r="X151" s="216" t="e">
        <f t="shared" si="60"/>
        <v>#DIV/0!</v>
      </c>
      <c r="Y151" s="216" t="e">
        <f t="shared" si="61"/>
        <v>#DIV/0!</v>
      </c>
      <c r="Z151" s="216" t="e">
        <f t="shared" si="62"/>
        <v>#DIV/0!</v>
      </c>
      <c r="AA151" s="216" t="e">
        <f t="shared" si="65"/>
        <v>#DIV/0!</v>
      </c>
      <c r="AB151" s="253" t="e">
        <f t="shared" si="63"/>
        <v>#DIV/0!</v>
      </c>
    </row>
    <row r="152" spans="1:28" x14ac:dyDescent="0.3">
      <c r="A152" s="254" t="s">
        <v>698</v>
      </c>
      <c r="B152" s="186"/>
      <c r="C152" s="186"/>
      <c r="D152" s="186" t="s">
        <v>646</v>
      </c>
      <c r="E152" s="186" t="s">
        <v>647</v>
      </c>
      <c r="F152" s="186" t="s">
        <v>648</v>
      </c>
      <c r="G152" s="186" t="s">
        <v>649</v>
      </c>
      <c r="H152" s="186" t="s">
        <v>611</v>
      </c>
      <c r="I152" s="186" t="s">
        <v>637</v>
      </c>
      <c r="J152" s="186"/>
      <c r="K152" s="220"/>
      <c r="R152" s="254" t="s">
        <v>698</v>
      </c>
      <c r="S152" s="186"/>
      <c r="T152" s="186"/>
      <c r="U152" s="186" t="s">
        <v>646</v>
      </c>
      <c r="V152" s="186" t="s">
        <v>647</v>
      </c>
      <c r="W152" s="186" t="s">
        <v>648</v>
      </c>
      <c r="X152" s="186" t="s">
        <v>649</v>
      </c>
      <c r="Y152" s="186" t="s">
        <v>611</v>
      </c>
      <c r="Z152" s="186" t="s">
        <v>637</v>
      </c>
      <c r="AA152" s="186"/>
      <c r="AB152" s="220"/>
    </row>
    <row r="153" spans="1:28" x14ac:dyDescent="0.3">
      <c r="A153" s="227"/>
      <c r="B153" s="217"/>
      <c r="C153" s="217"/>
      <c r="D153" s="217" t="e">
        <f>IF(F113=FALSE,H115,IF(F143=FALSE,H145,"Error"))</f>
        <v>#DIV/0!</v>
      </c>
      <c r="E153" s="216" t="e">
        <f>IF(F113=FALSE,I115,IF(F143=FALSE,I145,"Error"))</f>
        <v>#DIV/0!</v>
      </c>
      <c r="F153" s="216" t="e">
        <f>IF(F113=FALSE,J115,IF(F143=FALSE,J145,"Error"))</f>
        <v>#DIV/0!</v>
      </c>
      <c r="G153" s="216" t="e">
        <f>IF(F113=FALSE,H112,IF(F143=FALSE,H142,"Error"))</f>
        <v>#DIV/0!</v>
      </c>
      <c r="H153" s="216" t="e">
        <f>G153*2</f>
        <v>#DIV/0!</v>
      </c>
      <c r="I153" s="217" t="e">
        <f>IF(F113=FALSE,F115,IF(F143=FALSE,F145,"Error"))</f>
        <v>#DIV/0!</v>
      </c>
      <c r="J153" s="217"/>
      <c r="K153" s="228"/>
      <c r="R153" s="227"/>
      <c r="S153" s="217"/>
      <c r="T153" s="217"/>
      <c r="U153" s="217" t="e">
        <f>IF(W113=FALSE,Y115,IF(W143=FALSE,Y145,"Error"))</f>
        <v>#DIV/0!</v>
      </c>
      <c r="V153" s="216" t="e">
        <f>IF(W113=FALSE,Z115,IF(W143=FALSE,Z145,"Error"))</f>
        <v>#DIV/0!</v>
      </c>
      <c r="W153" s="216" t="e">
        <f>IF(W113=FALSE,AA115,IF(W143=FALSE,AA145,"Error"))</f>
        <v>#DIV/0!</v>
      </c>
      <c r="X153" s="216" t="e">
        <f>IF(W113=FALSE,Y112,IF(W143=FALSE,Y142,"Error"))</f>
        <v>#DIV/0!</v>
      </c>
      <c r="Y153" s="216" t="e">
        <f>X153*2</f>
        <v>#DIV/0!</v>
      </c>
      <c r="Z153" s="217" t="e">
        <f>IF(W113=FALSE,W115,IF(W143=FALSE,W145,"Error"))</f>
        <v>#DIV/0!</v>
      </c>
      <c r="AA153" s="217"/>
      <c r="AB153" s="228"/>
    </row>
    <row r="155" spans="1:28" x14ac:dyDescent="0.3">
      <c r="A155" s="233" t="s">
        <v>699</v>
      </c>
      <c r="B155" s="234"/>
      <c r="C155" s="234"/>
      <c r="D155" s="234"/>
      <c r="E155" s="186"/>
      <c r="F155" s="186"/>
      <c r="G155" s="235" t="s">
        <v>700</v>
      </c>
      <c r="H155" s="236"/>
      <c r="I155" s="236"/>
      <c r="J155" s="236"/>
      <c r="K155" s="237"/>
      <c r="R155" s="233" t="s">
        <v>699</v>
      </c>
      <c r="S155" s="234"/>
      <c r="T155" s="234"/>
      <c r="U155" s="234"/>
      <c r="V155" s="186"/>
      <c r="W155" s="186"/>
      <c r="X155" s="235" t="s">
        <v>700</v>
      </c>
      <c r="Y155" s="236"/>
      <c r="Z155" s="236"/>
      <c r="AA155" s="236"/>
      <c r="AB155" s="237"/>
    </row>
    <row r="156" spans="1:28" x14ac:dyDescent="0.3">
      <c r="A156" s="238"/>
      <c r="B156" s="239"/>
      <c r="C156" s="239"/>
      <c r="D156" s="239"/>
      <c r="G156" s="240" t="s">
        <v>673</v>
      </c>
      <c r="H156" s="240"/>
      <c r="I156" s="240"/>
      <c r="J156" s="240"/>
      <c r="K156" s="241"/>
      <c r="R156" s="238"/>
      <c r="S156" s="239"/>
      <c r="T156" s="239"/>
      <c r="U156" s="239"/>
      <c r="X156" s="240" t="s">
        <v>673</v>
      </c>
      <c r="Y156" s="240"/>
      <c r="Z156" s="240"/>
      <c r="AA156" s="240"/>
      <c r="AB156" s="241"/>
    </row>
    <row r="157" spans="1:28" x14ac:dyDescent="0.3">
      <c r="A157" s="242"/>
      <c r="B157" s="243" t="s">
        <v>513</v>
      </c>
      <c r="C157" s="243" t="s">
        <v>514</v>
      </c>
      <c r="D157" s="243" t="s">
        <v>515</v>
      </c>
      <c r="G157" s="240"/>
      <c r="H157" s="240" t="s">
        <v>674</v>
      </c>
      <c r="I157" s="240" t="s">
        <v>675</v>
      </c>
      <c r="J157" s="240" t="s">
        <v>676</v>
      </c>
      <c r="K157" s="241" t="s">
        <v>677</v>
      </c>
      <c r="R157" s="242"/>
      <c r="S157" s="243" t="s">
        <v>513</v>
      </c>
      <c r="T157" s="243" t="s">
        <v>514</v>
      </c>
      <c r="U157" s="243" t="s">
        <v>515</v>
      </c>
      <c r="X157" s="240"/>
      <c r="Y157" s="240" t="s">
        <v>674</v>
      </c>
      <c r="Z157" s="240" t="s">
        <v>675</v>
      </c>
      <c r="AA157" s="240" t="s">
        <v>676</v>
      </c>
      <c r="AB157" s="241" t="s">
        <v>677</v>
      </c>
    </row>
    <row r="158" spans="1:28" x14ac:dyDescent="0.3">
      <c r="A158" s="244" t="s">
        <v>678</v>
      </c>
      <c r="B158" s="245">
        <f>$C$53</f>
        <v>0</v>
      </c>
      <c r="C158" s="245">
        <f>$D$53</f>
        <v>0</v>
      </c>
      <c r="D158" s="245">
        <f>$E$53</f>
        <v>0</v>
      </c>
      <c r="G158" s="240" t="s">
        <v>679</v>
      </c>
      <c r="H158" s="240">
        <f t="shared" ref="H158:J159" si="66">+B159-B158</f>
        <v>0</v>
      </c>
      <c r="I158" s="240">
        <f t="shared" si="66"/>
        <v>0</v>
      </c>
      <c r="J158" s="240">
        <f t="shared" si="66"/>
        <v>0</v>
      </c>
      <c r="K158" s="241">
        <f>+(H158^2+I158^2+J158^2)^0.5</f>
        <v>0</v>
      </c>
      <c r="R158" s="244" t="s">
        <v>678</v>
      </c>
      <c r="S158" s="245">
        <f>$T$53</f>
        <v>0</v>
      </c>
      <c r="T158" s="245">
        <f>$U$53</f>
        <v>0</v>
      </c>
      <c r="U158" s="245">
        <f>$V$53</f>
        <v>0</v>
      </c>
      <c r="X158" s="240" t="s">
        <v>679</v>
      </c>
      <c r="Y158" s="240">
        <f t="shared" ref="Y158:AA159" si="67">+S159-S158</f>
        <v>0</v>
      </c>
      <c r="Z158" s="240">
        <f t="shared" si="67"/>
        <v>0</v>
      </c>
      <c r="AA158" s="240">
        <f t="shared" si="67"/>
        <v>0</v>
      </c>
      <c r="AB158" s="241">
        <f>+(Y158^2+Z158^2+AA158^2)^0.5</f>
        <v>0</v>
      </c>
    </row>
    <row r="159" spans="1:28" x14ac:dyDescent="0.3">
      <c r="A159" s="244" t="s">
        <v>680</v>
      </c>
      <c r="B159" s="245">
        <f>$C$54</f>
        <v>0</v>
      </c>
      <c r="C159" s="245">
        <f>$D$54</f>
        <v>0</v>
      </c>
      <c r="D159" s="245">
        <f>$E$54</f>
        <v>0</v>
      </c>
      <c r="G159" s="240" t="s">
        <v>681</v>
      </c>
      <c r="H159" s="240">
        <f t="shared" si="66"/>
        <v>0</v>
      </c>
      <c r="I159" s="240">
        <f t="shared" si="66"/>
        <v>0</v>
      </c>
      <c r="J159" s="240">
        <f t="shared" si="66"/>
        <v>0</v>
      </c>
      <c r="K159" s="241">
        <f>+(H159^2+I159^2+J159^2)^0.5</f>
        <v>0</v>
      </c>
      <c r="R159" s="244" t="s">
        <v>680</v>
      </c>
      <c r="S159" s="245">
        <f>$T$54</f>
        <v>0</v>
      </c>
      <c r="T159" s="245">
        <f>$U$54</f>
        <v>0</v>
      </c>
      <c r="U159" s="245">
        <f>$V$54</f>
        <v>0</v>
      </c>
      <c r="X159" s="240" t="s">
        <v>681</v>
      </c>
      <c r="Y159" s="240">
        <f t="shared" si="67"/>
        <v>0</v>
      </c>
      <c r="Z159" s="240">
        <f t="shared" si="67"/>
        <v>0</v>
      </c>
      <c r="AA159" s="240">
        <f t="shared" si="67"/>
        <v>0</v>
      </c>
      <c r="AB159" s="241">
        <f>+(Y159^2+Z159^2+AA159^2)^0.5</f>
        <v>0</v>
      </c>
    </row>
    <row r="160" spans="1:28" x14ac:dyDescent="0.3">
      <c r="A160" s="246" t="s">
        <v>701</v>
      </c>
      <c r="B160" s="245">
        <f>$C$56</f>
        <v>0</v>
      </c>
      <c r="C160" s="245">
        <f>$D$56</f>
        <v>0</v>
      </c>
      <c r="D160" s="245">
        <f>$E$56</f>
        <v>0</v>
      </c>
      <c r="G160" s="240" t="s">
        <v>683</v>
      </c>
      <c r="H160" s="240">
        <f>+B160-B158</f>
        <v>0</v>
      </c>
      <c r="I160" s="240">
        <f>+C160-C158</f>
        <v>0</v>
      </c>
      <c r="J160" s="240">
        <f>+D160-D158</f>
        <v>0</v>
      </c>
      <c r="K160" s="241">
        <f>+(H160^2+I160^2+J160^2)^0.5</f>
        <v>0</v>
      </c>
      <c r="R160" s="246" t="s">
        <v>701</v>
      </c>
      <c r="S160" s="245">
        <f>$T$56</f>
        <v>0</v>
      </c>
      <c r="T160" s="245">
        <f>$U$56</f>
        <v>0</v>
      </c>
      <c r="U160" s="245">
        <f>$V$56</f>
        <v>0</v>
      </c>
      <c r="X160" s="240" t="s">
        <v>683</v>
      </c>
      <c r="Y160" s="240">
        <f>+S160-S158</f>
        <v>0</v>
      </c>
      <c r="Z160" s="240">
        <f>+T160-T158</f>
        <v>0</v>
      </c>
      <c r="AA160" s="240">
        <f>+U160-U158</f>
        <v>0</v>
      </c>
      <c r="AB160" s="241">
        <f>+(Y160^2+Z160^2+AA160^2)^0.5</f>
        <v>0</v>
      </c>
    </row>
    <row r="161" spans="1:28" x14ac:dyDescent="0.3">
      <c r="A161" s="223"/>
      <c r="G161" s="239" t="s">
        <v>684</v>
      </c>
      <c r="H161" s="240"/>
      <c r="I161" s="240"/>
      <c r="J161" s="240"/>
      <c r="K161" s="241"/>
      <c r="R161" s="223"/>
      <c r="X161" s="239" t="s">
        <v>684</v>
      </c>
      <c r="Y161" s="240"/>
      <c r="Z161" s="240"/>
      <c r="AA161" s="240"/>
      <c r="AB161" s="241"/>
    </row>
    <row r="162" spans="1:28" x14ac:dyDescent="0.3">
      <c r="A162" s="242"/>
      <c r="B162" s="243"/>
      <c r="C162" s="243"/>
      <c r="D162" s="243"/>
      <c r="G162" s="239"/>
      <c r="H162" s="243" t="s">
        <v>685</v>
      </c>
      <c r="I162" s="243" t="s">
        <v>686</v>
      </c>
      <c r="J162" s="243" t="s">
        <v>687</v>
      </c>
      <c r="K162" s="241"/>
      <c r="R162" s="242"/>
      <c r="S162" s="243"/>
      <c r="T162" s="243"/>
      <c r="U162" s="243"/>
      <c r="X162" s="239"/>
      <c r="Y162" s="243" t="s">
        <v>685</v>
      </c>
      <c r="Z162" s="243" t="s">
        <v>686</v>
      </c>
      <c r="AA162" s="243" t="s">
        <v>687</v>
      </c>
      <c r="AB162" s="241"/>
    </row>
    <row r="163" spans="1:28" x14ac:dyDescent="0.3">
      <c r="A163" s="244"/>
      <c r="B163" s="247"/>
      <c r="C163" s="247"/>
      <c r="D163" s="247"/>
      <c r="G163" s="239" t="s">
        <v>679</v>
      </c>
      <c r="H163" s="240" t="e">
        <f>+H158/K158</f>
        <v>#DIV/0!</v>
      </c>
      <c r="I163" s="240" t="e">
        <f>+I158/K158</f>
        <v>#DIV/0!</v>
      </c>
      <c r="J163" s="240" t="e">
        <f>+J158/K158</f>
        <v>#DIV/0!</v>
      </c>
      <c r="K163" s="241"/>
      <c r="R163" s="244"/>
      <c r="S163" s="247"/>
      <c r="T163" s="247"/>
      <c r="U163" s="247"/>
      <c r="X163" s="239" t="s">
        <v>679</v>
      </c>
      <c r="Y163" s="240" t="e">
        <f>+Y158/AB158</f>
        <v>#DIV/0!</v>
      </c>
      <c r="Z163" s="240" t="e">
        <f>+Z158/AB158</f>
        <v>#DIV/0!</v>
      </c>
      <c r="AA163" s="240" t="e">
        <f>+AA158/AB158</f>
        <v>#DIV/0!</v>
      </c>
      <c r="AB163" s="241"/>
    </row>
    <row r="164" spans="1:28" x14ac:dyDescent="0.3">
      <c r="A164" s="244"/>
      <c r="B164" s="247"/>
      <c r="C164" s="247"/>
      <c r="D164" s="247"/>
      <c r="G164" s="240" t="s">
        <v>683</v>
      </c>
      <c r="H164" s="240" t="e">
        <f>+H160/K160</f>
        <v>#DIV/0!</v>
      </c>
      <c r="I164" s="240" t="e">
        <f>+I160/K160</f>
        <v>#DIV/0!</v>
      </c>
      <c r="J164" s="240" t="e">
        <f>+J160/K160</f>
        <v>#DIV/0!</v>
      </c>
      <c r="K164" s="241"/>
      <c r="R164" s="244"/>
      <c r="S164" s="247"/>
      <c r="T164" s="247"/>
      <c r="U164" s="247"/>
      <c r="X164" s="240" t="s">
        <v>683</v>
      </c>
      <c r="Y164" s="240" t="e">
        <f>+Y160/AB160</f>
        <v>#DIV/0!</v>
      </c>
      <c r="Z164" s="240" t="e">
        <f>+Z160/AB160</f>
        <v>#DIV/0!</v>
      </c>
      <c r="AA164" s="240" t="e">
        <f>+AA160/AB160</f>
        <v>#DIV/0!</v>
      </c>
      <c r="AB164" s="241"/>
    </row>
    <row r="165" spans="1:28" x14ac:dyDescent="0.3">
      <c r="A165" s="246"/>
      <c r="B165" s="247"/>
      <c r="C165" s="247"/>
      <c r="D165" s="247"/>
      <c r="G165" s="240"/>
      <c r="H165" s="240"/>
      <c r="I165" s="240"/>
      <c r="J165" s="240"/>
      <c r="K165" s="241"/>
      <c r="R165" s="246"/>
      <c r="S165" s="247"/>
      <c r="T165" s="247"/>
      <c r="U165" s="247"/>
      <c r="X165" s="240"/>
      <c r="Y165" s="240"/>
      <c r="Z165" s="240"/>
      <c r="AA165" s="240"/>
      <c r="AB165" s="241"/>
    </row>
    <row r="166" spans="1:28" x14ac:dyDescent="0.3">
      <c r="A166" s="223"/>
      <c r="G166" s="240" t="s">
        <v>688</v>
      </c>
      <c r="H166" s="240" t="e">
        <f>+(K158^2+K160^2-K159^2)/(2*K158*K160)</f>
        <v>#DIV/0!</v>
      </c>
      <c r="I166" s="240"/>
      <c r="J166" s="240"/>
      <c r="K166" s="241"/>
      <c r="R166" s="223"/>
      <c r="X166" s="240" t="s">
        <v>688</v>
      </c>
      <c r="Y166" s="240" t="e">
        <f>+(AB158^2+AB160^2-AB159^2)/(2*AB158*AB160)</f>
        <v>#DIV/0!</v>
      </c>
      <c r="Z166" s="240"/>
      <c r="AA166" s="240"/>
      <c r="AB166" s="241"/>
    </row>
    <row r="167" spans="1:28" x14ac:dyDescent="0.3">
      <c r="A167" s="223"/>
      <c r="G167" s="240" t="s">
        <v>689</v>
      </c>
      <c r="H167" s="240" t="e">
        <f>+H166*K160</f>
        <v>#DIV/0!</v>
      </c>
      <c r="I167" s="240"/>
      <c r="J167" s="240"/>
      <c r="K167" s="241"/>
      <c r="R167" s="223"/>
      <c r="X167" s="240" t="s">
        <v>689</v>
      </c>
      <c r="Y167" s="240" t="e">
        <f>+Y166*AB160</f>
        <v>#DIV/0!</v>
      </c>
      <c r="Z167" s="240"/>
      <c r="AA167" s="240"/>
      <c r="AB167" s="241"/>
    </row>
    <row r="168" spans="1:28" x14ac:dyDescent="0.3">
      <c r="A168" s="223"/>
      <c r="G168" s="240" t="s">
        <v>690</v>
      </c>
      <c r="H168" s="240" t="e">
        <f>+(K160^2-H167^2)^0.5</f>
        <v>#DIV/0!</v>
      </c>
      <c r="I168" s="240" t="e">
        <f>+K160*H174</f>
        <v>#DIV/0!</v>
      </c>
      <c r="J168" s="240"/>
      <c r="K168" s="241"/>
      <c r="R168" s="223"/>
      <c r="X168" s="240" t="s">
        <v>690</v>
      </c>
      <c r="Y168" s="240" t="e">
        <f>+(AB160^2-Y167^2)^0.5</f>
        <v>#DIV/0!</v>
      </c>
      <c r="Z168" s="240" t="e">
        <f>+AB160*Y174</f>
        <v>#DIV/0!</v>
      </c>
      <c r="AA168" s="240"/>
      <c r="AB168" s="241"/>
    </row>
    <row r="169" spans="1:28" x14ac:dyDescent="0.3">
      <c r="A169" s="223"/>
      <c r="G169" s="240" t="s">
        <v>691</v>
      </c>
      <c r="H169" s="240" t="e">
        <f>+B158+H167*H163</f>
        <v>#DIV/0!</v>
      </c>
      <c r="I169" s="240" t="e">
        <f>+C158+H167*I163</f>
        <v>#DIV/0!</v>
      </c>
      <c r="J169" s="240" t="e">
        <f>+D158+H167*J163</f>
        <v>#DIV/0!</v>
      </c>
      <c r="K169" s="241"/>
      <c r="R169" s="223"/>
      <c r="X169" s="240" t="s">
        <v>691</v>
      </c>
      <c r="Y169" s="240" t="e">
        <f>+S158+Y167*Y163</f>
        <v>#DIV/0!</v>
      </c>
      <c r="Z169" s="240" t="e">
        <f>+T158+Y167*Z163</f>
        <v>#DIV/0!</v>
      </c>
      <c r="AA169" s="240" t="e">
        <f>+U158+Y167*AA163</f>
        <v>#DIV/0!</v>
      </c>
      <c r="AB169" s="241"/>
    </row>
    <row r="170" spans="1:28" x14ac:dyDescent="0.3">
      <c r="A170" s="223"/>
      <c r="G170" s="239" t="s">
        <v>684</v>
      </c>
      <c r="H170" s="240"/>
      <c r="I170" s="240"/>
      <c r="J170" s="240"/>
      <c r="K170" s="241"/>
      <c r="R170" s="223"/>
      <c r="X170" s="239" t="s">
        <v>684</v>
      </c>
      <c r="Y170" s="240"/>
      <c r="Z170" s="240"/>
      <c r="AA170" s="240"/>
      <c r="AB170" s="241"/>
    </row>
    <row r="171" spans="1:28" x14ac:dyDescent="0.3">
      <c r="A171" s="223"/>
      <c r="G171" s="248"/>
      <c r="H171" s="243" t="s">
        <v>685</v>
      </c>
      <c r="I171" s="243" t="s">
        <v>686</v>
      </c>
      <c r="J171" s="243" t="s">
        <v>687</v>
      </c>
      <c r="K171" s="241"/>
      <c r="R171" s="223"/>
      <c r="X171" s="248"/>
      <c r="Y171" s="243" t="s">
        <v>685</v>
      </c>
      <c r="Z171" s="243" t="s">
        <v>686</v>
      </c>
      <c r="AA171" s="243" t="s">
        <v>687</v>
      </c>
      <c r="AB171" s="241"/>
    </row>
    <row r="172" spans="1:28" x14ac:dyDescent="0.3">
      <c r="A172" s="223"/>
      <c r="G172" s="240" t="s">
        <v>690</v>
      </c>
      <c r="H172" s="240" t="e">
        <f>+(B160-H169)/H168</f>
        <v>#DIV/0!</v>
      </c>
      <c r="I172" s="240" t="e">
        <f>+(C160-I169)/H168</f>
        <v>#DIV/0!</v>
      </c>
      <c r="J172" s="240" t="e">
        <f>+(D160-J169)/H168</f>
        <v>#DIV/0!</v>
      </c>
      <c r="K172" s="241"/>
      <c r="R172" s="223"/>
      <c r="X172" s="240" t="s">
        <v>690</v>
      </c>
      <c r="Y172" s="240" t="e">
        <f>+(S160-Y169)/Y168</f>
        <v>#DIV/0!</v>
      </c>
      <c r="Z172" s="240" t="e">
        <f>+(T160-Z169)/Y168</f>
        <v>#DIV/0!</v>
      </c>
      <c r="AA172" s="240" t="e">
        <f>+(U160-AA169)/Y168</f>
        <v>#DIV/0!</v>
      </c>
      <c r="AB172" s="241"/>
    </row>
    <row r="173" spans="1:28" x14ac:dyDescent="0.3">
      <c r="A173" s="223"/>
      <c r="G173" s="240"/>
      <c r="H173" s="240"/>
      <c r="I173" s="240"/>
      <c r="J173" s="240"/>
      <c r="K173" s="241"/>
      <c r="R173" s="223"/>
      <c r="X173" s="240"/>
      <c r="Y173" s="240"/>
      <c r="Z173" s="240"/>
      <c r="AA173" s="240"/>
      <c r="AB173" s="241"/>
    </row>
    <row r="174" spans="1:28" x14ac:dyDescent="0.3">
      <c r="A174" s="223"/>
      <c r="G174" s="240" t="s">
        <v>692</v>
      </c>
      <c r="H174" s="240" t="e">
        <f>+(1-H166^2)^0.5</f>
        <v>#DIV/0!</v>
      </c>
      <c r="I174" s="240"/>
      <c r="J174" s="240"/>
      <c r="K174" s="241"/>
      <c r="R174" s="223"/>
      <c r="X174" s="240" t="s">
        <v>692</v>
      </c>
      <c r="Y174" s="240" t="e">
        <f>+(1-Y166^2)^0.5</f>
        <v>#DIV/0!</v>
      </c>
      <c r="Z174" s="240"/>
      <c r="AA174" s="240"/>
      <c r="AB174" s="241"/>
    </row>
    <row r="175" spans="1:28" x14ac:dyDescent="0.3">
      <c r="A175" s="223"/>
      <c r="F175" s="166" t="s">
        <v>643</v>
      </c>
      <c r="G175" s="240" t="s">
        <v>693</v>
      </c>
      <c r="H175" s="249" t="e">
        <f>+K159/(2*H174)</f>
        <v>#DIV/0!</v>
      </c>
      <c r="I175" s="240"/>
      <c r="J175" s="240"/>
      <c r="K175" s="241"/>
      <c r="R175" s="223"/>
      <c r="W175" s="166" t="s">
        <v>643</v>
      </c>
      <c r="X175" s="240" t="s">
        <v>693</v>
      </c>
      <c r="Y175" s="249" t="e">
        <f>+AB159/(2*Y174)</f>
        <v>#DIV/0!</v>
      </c>
      <c r="Z175" s="240"/>
      <c r="AA175" s="240"/>
      <c r="AB175" s="241"/>
    </row>
    <row r="176" spans="1:28" x14ac:dyDescent="0.3">
      <c r="A176" s="223"/>
      <c r="F176" s="250" t="e">
        <f>IF((ABS(K180)+ABS(K181)+ABS(K183))&gt;0.000000001,TRUE,FALSE)</f>
        <v>#DIV/0!</v>
      </c>
      <c r="G176" s="240"/>
      <c r="H176" s="240"/>
      <c r="I176" s="240"/>
      <c r="J176" s="240"/>
      <c r="K176" s="241"/>
      <c r="R176" s="223"/>
      <c r="W176" s="250" t="e">
        <f>IF((ABS(AB180)+ABS(AB181)+ABS(AB183))&gt;0.000000001,TRUE,FALSE)</f>
        <v>#DIV/0!</v>
      </c>
      <c r="X176" s="240"/>
      <c r="Y176" s="240"/>
      <c r="Z176" s="240"/>
      <c r="AA176" s="240"/>
      <c r="AB176" s="241"/>
    </row>
    <row r="177" spans="1:28" x14ac:dyDescent="0.3">
      <c r="A177" s="223"/>
      <c r="F177" s="166" t="s">
        <v>637</v>
      </c>
      <c r="G177" s="240" t="s">
        <v>694</v>
      </c>
      <c r="H177" s="240">
        <f>+K158/2</f>
        <v>0</v>
      </c>
      <c r="I177" s="240" t="e">
        <f>+(H175^2-H177^2)^0.5</f>
        <v>#DIV/0!</v>
      </c>
      <c r="J177" s="240">
        <v>0</v>
      </c>
      <c r="K177" s="241"/>
      <c r="M177" s="214"/>
      <c r="N177" s="214"/>
      <c r="O177" s="214"/>
      <c r="R177" s="223"/>
      <c r="W177" s="166" t="s">
        <v>637</v>
      </c>
      <c r="X177" s="240" t="s">
        <v>694</v>
      </c>
      <c r="Y177" s="240">
        <f>+AB158/2</f>
        <v>0</v>
      </c>
      <c r="Z177" s="240" t="e">
        <f>+(Y175^2-Y177^2)^0.5</f>
        <v>#DIV/0!</v>
      </c>
      <c r="AA177" s="240">
        <v>0</v>
      </c>
      <c r="AB177" s="241"/>
    </row>
    <row r="178" spans="1:28" x14ac:dyDescent="0.3">
      <c r="A178" s="223"/>
      <c r="F178" s="166" t="e">
        <f>IF(K179&gt;0.000000001,TRUE,FALSE)</f>
        <v>#DIV/0!</v>
      </c>
      <c r="G178" s="240" t="s">
        <v>695</v>
      </c>
      <c r="H178" s="251" t="e">
        <f>+B158+H177*H163+I177*H172</f>
        <v>#DIV/0!</v>
      </c>
      <c r="I178" s="251" t="e">
        <f>+C158+H177*I163+I177*I172</f>
        <v>#DIV/0!</v>
      </c>
      <c r="J178" s="251" t="e">
        <f>+D158+H177*J163+I177*J172</f>
        <v>#DIV/0!</v>
      </c>
      <c r="K178" s="241"/>
      <c r="M178" s="214"/>
      <c r="N178" s="214"/>
      <c r="O178" s="214"/>
      <c r="R178" s="223"/>
      <c r="W178" s="166" t="e">
        <f>IF(AB179&gt;0.000000001,TRUE,FALSE)</f>
        <v>#DIV/0!</v>
      </c>
      <c r="X178" s="240" t="s">
        <v>695</v>
      </c>
      <c r="Y178" s="251" t="e">
        <f>+S158+Y177*Y163+Z177*Y172</f>
        <v>#DIV/0!</v>
      </c>
      <c r="Z178" s="251" t="e">
        <f>+T158+Y177*Z163+Z177*Z172</f>
        <v>#DIV/0!</v>
      </c>
      <c r="AA178" s="251" t="e">
        <f>+U158+Y177*AA163+Z177*AA172</f>
        <v>#DIV/0!</v>
      </c>
      <c r="AB178" s="241"/>
    </row>
    <row r="179" spans="1:28" ht="16.2" x14ac:dyDescent="0.3">
      <c r="A179" s="223"/>
      <c r="B179" s="166" t="s">
        <v>650</v>
      </c>
      <c r="C179" s="166" t="s">
        <v>651</v>
      </c>
      <c r="D179" s="166" t="s">
        <v>652</v>
      </c>
      <c r="E179" s="166" t="s">
        <v>653</v>
      </c>
      <c r="F179" s="166" t="s">
        <v>654</v>
      </c>
      <c r="G179" s="166" t="s">
        <v>655</v>
      </c>
      <c r="H179" s="166" t="s">
        <v>656</v>
      </c>
      <c r="I179" s="166" t="s">
        <v>657</v>
      </c>
      <c r="J179" s="166" t="s">
        <v>669</v>
      </c>
      <c r="K179" s="231" t="e">
        <f>MAX(K180:K184)</f>
        <v>#DIV/0!</v>
      </c>
      <c r="R179" s="223"/>
      <c r="S179" s="166" t="s">
        <v>650</v>
      </c>
      <c r="T179" s="166" t="s">
        <v>651</v>
      </c>
      <c r="U179" s="166" t="s">
        <v>652</v>
      </c>
      <c r="V179" s="166" t="s">
        <v>653</v>
      </c>
      <c r="W179" s="166" t="s">
        <v>654</v>
      </c>
      <c r="X179" s="166" t="s">
        <v>655</v>
      </c>
      <c r="Y179" s="166" t="s">
        <v>656</v>
      </c>
      <c r="Z179" s="166" t="s">
        <v>657</v>
      </c>
      <c r="AA179" s="166" t="s">
        <v>669</v>
      </c>
      <c r="AB179" s="231" t="e">
        <f>MAX(AB180:AB184)</f>
        <v>#DIV/0!</v>
      </c>
    </row>
    <row r="180" spans="1:28" x14ac:dyDescent="0.3">
      <c r="A180" s="223">
        <v>1</v>
      </c>
      <c r="B180" s="166" t="e">
        <f>$C$53-H178</f>
        <v>#DIV/0!</v>
      </c>
      <c r="C180" s="166" t="e">
        <f>$D$53-I178</f>
        <v>#DIV/0!</v>
      </c>
      <c r="D180" s="166" t="e">
        <f>$E$53-J178</f>
        <v>#DIV/0!</v>
      </c>
      <c r="E180" s="192" t="e">
        <f>POWER(B180,2)</f>
        <v>#DIV/0!</v>
      </c>
      <c r="F180" s="192" t="e">
        <f>POWER(C180,2)</f>
        <v>#DIV/0!</v>
      </c>
      <c r="G180" s="192" t="e">
        <f>POWER(D180,2)</f>
        <v>#DIV/0!</v>
      </c>
      <c r="H180" s="192" t="e">
        <f>E180+F180+G180</f>
        <v>#DIV/0!</v>
      </c>
      <c r="I180" s="252" t="e">
        <f>SQRT(H180)</f>
        <v>#DIV/0!</v>
      </c>
      <c r="J180" s="192" t="e">
        <f>H175</f>
        <v>#DIV/0!</v>
      </c>
      <c r="K180" s="231" t="e">
        <f>I180-J180</f>
        <v>#DIV/0!</v>
      </c>
      <c r="R180" s="223">
        <v>1</v>
      </c>
      <c r="S180" s="192" t="e">
        <f>$T$53-Y178</f>
        <v>#DIV/0!</v>
      </c>
      <c r="T180" s="192" t="e">
        <f>$U$53-Z178</f>
        <v>#DIV/0!</v>
      </c>
      <c r="U180" s="192" t="e">
        <f>$V$53-AA178</f>
        <v>#DIV/0!</v>
      </c>
      <c r="V180" s="192" t="e">
        <f>POWER(S180,2)</f>
        <v>#DIV/0!</v>
      </c>
      <c r="W180" s="192" t="e">
        <f>POWER(T180,2)</f>
        <v>#DIV/0!</v>
      </c>
      <c r="X180" s="192" t="e">
        <f>POWER(U180,2)</f>
        <v>#DIV/0!</v>
      </c>
      <c r="Y180" s="192" t="e">
        <f>V180+W180+X180</f>
        <v>#DIV/0!</v>
      </c>
      <c r="Z180" s="252" t="e">
        <f>SQRT(Y180)</f>
        <v>#DIV/0!</v>
      </c>
      <c r="AA180" s="192" t="e">
        <f>Y175</f>
        <v>#DIV/0!</v>
      </c>
      <c r="AB180" s="231" t="e">
        <f>Z180-AA180</f>
        <v>#DIV/0!</v>
      </c>
    </row>
    <row r="181" spans="1:28" x14ac:dyDescent="0.3">
      <c r="A181" s="223">
        <v>2</v>
      </c>
      <c r="B181" s="192" t="e">
        <f>$C$54-H178</f>
        <v>#DIV/0!</v>
      </c>
      <c r="C181" s="192" t="e">
        <f>$D$54-I178</f>
        <v>#DIV/0!</v>
      </c>
      <c r="D181" s="192" t="e">
        <f>$E$54-J178</f>
        <v>#DIV/0!</v>
      </c>
      <c r="E181" s="192" t="e">
        <f t="shared" ref="E181:G184" si="68">POWER(B181,2)</f>
        <v>#DIV/0!</v>
      </c>
      <c r="F181" s="192" t="e">
        <f t="shared" si="68"/>
        <v>#DIV/0!</v>
      </c>
      <c r="G181" s="192" t="e">
        <f t="shared" si="68"/>
        <v>#DIV/0!</v>
      </c>
      <c r="H181" s="192" t="e">
        <f t="shared" ref="H181:H184" si="69">E181+F181+G181</f>
        <v>#DIV/0!</v>
      </c>
      <c r="I181" s="252" t="e">
        <f t="shared" ref="I181:I184" si="70">SQRT(H181)</f>
        <v>#DIV/0!</v>
      </c>
      <c r="J181" s="192" t="e">
        <f>J180</f>
        <v>#DIV/0!</v>
      </c>
      <c r="K181" s="231" t="e">
        <f t="shared" ref="K181:K184" si="71">I181-J181</f>
        <v>#DIV/0!</v>
      </c>
      <c r="R181" s="223">
        <v>2</v>
      </c>
      <c r="S181" s="192" t="e">
        <f>$T$54-Y178</f>
        <v>#DIV/0!</v>
      </c>
      <c r="T181" s="192" t="e">
        <f>$U$54-Z178</f>
        <v>#DIV/0!</v>
      </c>
      <c r="U181" s="192" t="e">
        <f>$V$54-AA178</f>
        <v>#DIV/0!</v>
      </c>
      <c r="V181" s="192" t="e">
        <f t="shared" ref="V181:X184" si="72">POWER(S181,2)</f>
        <v>#DIV/0!</v>
      </c>
      <c r="W181" s="192" t="e">
        <f t="shared" si="72"/>
        <v>#DIV/0!</v>
      </c>
      <c r="X181" s="192" t="e">
        <f t="shared" si="72"/>
        <v>#DIV/0!</v>
      </c>
      <c r="Y181" s="192" t="e">
        <f t="shared" ref="Y181:Y184" si="73">V181+W181+X181</f>
        <v>#DIV/0!</v>
      </c>
      <c r="Z181" s="252" t="e">
        <f t="shared" ref="Z181:Z184" si="74">SQRT(Y181)</f>
        <v>#DIV/0!</v>
      </c>
      <c r="AA181" s="192" t="e">
        <f>AA180</f>
        <v>#DIV/0!</v>
      </c>
      <c r="AB181" s="231" t="e">
        <f t="shared" ref="AB181:AB184" si="75">Z181-AA181</f>
        <v>#DIV/0!</v>
      </c>
    </row>
    <row r="182" spans="1:28" x14ac:dyDescent="0.3">
      <c r="A182" s="223">
        <v>3</v>
      </c>
      <c r="B182" s="192" t="e">
        <f>$C$55-H178</f>
        <v>#DIV/0!</v>
      </c>
      <c r="C182" s="192" t="e">
        <f>$D$55-I178</f>
        <v>#DIV/0!</v>
      </c>
      <c r="D182" s="192" t="e">
        <f>$E$55-J178</f>
        <v>#DIV/0!</v>
      </c>
      <c r="E182" s="192" t="e">
        <f t="shared" si="68"/>
        <v>#DIV/0!</v>
      </c>
      <c r="F182" s="192" t="e">
        <f t="shared" si="68"/>
        <v>#DIV/0!</v>
      </c>
      <c r="G182" s="192" t="e">
        <f t="shared" si="68"/>
        <v>#DIV/0!</v>
      </c>
      <c r="H182" s="192" t="e">
        <f t="shared" si="69"/>
        <v>#DIV/0!</v>
      </c>
      <c r="I182" s="192" t="e">
        <f t="shared" si="70"/>
        <v>#DIV/0!</v>
      </c>
      <c r="J182" s="192" t="e">
        <f t="shared" ref="J182:J184" si="76">J181</f>
        <v>#DIV/0!</v>
      </c>
      <c r="K182" s="231" t="e">
        <f t="shared" si="71"/>
        <v>#DIV/0!</v>
      </c>
      <c r="R182" s="223">
        <v>3</v>
      </c>
      <c r="S182" s="192" t="e">
        <f>$T$55-Y178</f>
        <v>#DIV/0!</v>
      </c>
      <c r="T182" s="192" t="e">
        <f>$U$55-Z178</f>
        <v>#DIV/0!</v>
      </c>
      <c r="U182" s="192" t="e">
        <f>$V$55-AA178</f>
        <v>#DIV/0!</v>
      </c>
      <c r="V182" s="192" t="e">
        <f t="shared" si="72"/>
        <v>#DIV/0!</v>
      </c>
      <c r="W182" s="192" t="e">
        <f t="shared" si="72"/>
        <v>#DIV/0!</v>
      </c>
      <c r="X182" s="192" t="e">
        <f t="shared" si="72"/>
        <v>#DIV/0!</v>
      </c>
      <c r="Y182" s="192" t="e">
        <f t="shared" si="73"/>
        <v>#DIV/0!</v>
      </c>
      <c r="Z182" s="192" t="e">
        <f t="shared" si="74"/>
        <v>#DIV/0!</v>
      </c>
      <c r="AA182" s="192" t="e">
        <f t="shared" ref="AA182:AA184" si="77">AA181</f>
        <v>#DIV/0!</v>
      </c>
      <c r="AB182" s="231" t="e">
        <f t="shared" si="75"/>
        <v>#DIV/0!</v>
      </c>
    </row>
    <row r="183" spans="1:28" x14ac:dyDescent="0.3">
      <c r="A183" s="223">
        <v>4</v>
      </c>
      <c r="B183" s="192" t="e">
        <f>$C$56-H178</f>
        <v>#DIV/0!</v>
      </c>
      <c r="C183" s="192" t="e">
        <f>$D$56-I178</f>
        <v>#DIV/0!</v>
      </c>
      <c r="D183" s="192" t="e">
        <f>$E$56-J178</f>
        <v>#DIV/0!</v>
      </c>
      <c r="E183" s="192" t="e">
        <f t="shared" si="68"/>
        <v>#DIV/0!</v>
      </c>
      <c r="F183" s="192" t="e">
        <f t="shared" si="68"/>
        <v>#DIV/0!</v>
      </c>
      <c r="G183" s="192" t="e">
        <f t="shared" si="68"/>
        <v>#DIV/0!</v>
      </c>
      <c r="H183" s="192" t="e">
        <f t="shared" si="69"/>
        <v>#DIV/0!</v>
      </c>
      <c r="I183" s="252" t="e">
        <f t="shared" si="70"/>
        <v>#DIV/0!</v>
      </c>
      <c r="J183" s="192" t="e">
        <f t="shared" si="76"/>
        <v>#DIV/0!</v>
      </c>
      <c r="K183" s="231" t="e">
        <f t="shared" si="71"/>
        <v>#DIV/0!</v>
      </c>
      <c r="R183" s="223">
        <v>4</v>
      </c>
      <c r="S183" s="192" t="e">
        <f>$T$56-Y178</f>
        <v>#DIV/0!</v>
      </c>
      <c r="T183" s="192" t="e">
        <f>$U$56-Z178</f>
        <v>#DIV/0!</v>
      </c>
      <c r="U183" s="192" t="e">
        <f>$V$56-AA178</f>
        <v>#DIV/0!</v>
      </c>
      <c r="V183" s="192" t="e">
        <f t="shared" si="72"/>
        <v>#DIV/0!</v>
      </c>
      <c r="W183" s="192" t="e">
        <f t="shared" si="72"/>
        <v>#DIV/0!</v>
      </c>
      <c r="X183" s="192" t="e">
        <f t="shared" si="72"/>
        <v>#DIV/0!</v>
      </c>
      <c r="Y183" s="192" t="e">
        <f t="shared" si="73"/>
        <v>#DIV/0!</v>
      </c>
      <c r="Z183" s="252" t="e">
        <f t="shared" si="74"/>
        <v>#DIV/0!</v>
      </c>
      <c r="AA183" s="192" t="e">
        <f t="shared" si="77"/>
        <v>#DIV/0!</v>
      </c>
      <c r="AB183" s="231" t="e">
        <f t="shared" si="75"/>
        <v>#DIV/0!</v>
      </c>
    </row>
    <row r="184" spans="1:28" x14ac:dyDescent="0.3">
      <c r="A184" s="227">
        <v>5</v>
      </c>
      <c r="B184" s="216" t="e">
        <f>$C$57-H178</f>
        <v>#DIV/0!</v>
      </c>
      <c r="C184" s="216" t="e">
        <f>$D$57-I178</f>
        <v>#DIV/0!</v>
      </c>
      <c r="D184" s="216" t="e">
        <f>$E$57-J178</f>
        <v>#DIV/0!</v>
      </c>
      <c r="E184" s="216" t="e">
        <f t="shared" si="68"/>
        <v>#DIV/0!</v>
      </c>
      <c r="F184" s="216" t="e">
        <f t="shared" si="68"/>
        <v>#DIV/0!</v>
      </c>
      <c r="G184" s="216" t="e">
        <f t="shared" si="68"/>
        <v>#DIV/0!</v>
      </c>
      <c r="H184" s="216" t="e">
        <f t="shared" si="69"/>
        <v>#DIV/0!</v>
      </c>
      <c r="I184" s="216" t="e">
        <f t="shared" si="70"/>
        <v>#DIV/0!</v>
      </c>
      <c r="J184" s="216" t="e">
        <f t="shared" si="76"/>
        <v>#DIV/0!</v>
      </c>
      <c r="K184" s="253" t="e">
        <f t="shared" si="71"/>
        <v>#DIV/0!</v>
      </c>
      <c r="R184" s="227">
        <v>5</v>
      </c>
      <c r="S184" s="216" t="e">
        <f>$T$57-Y178</f>
        <v>#DIV/0!</v>
      </c>
      <c r="T184" s="216" t="e">
        <f>$U$57-Z178</f>
        <v>#DIV/0!</v>
      </c>
      <c r="U184" s="216" t="e">
        <f>$V$57-AA178</f>
        <v>#DIV/0!</v>
      </c>
      <c r="V184" s="216" t="e">
        <f t="shared" si="72"/>
        <v>#DIV/0!</v>
      </c>
      <c r="W184" s="216" t="e">
        <f t="shared" si="72"/>
        <v>#DIV/0!</v>
      </c>
      <c r="X184" s="216" t="e">
        <f t="shared" si="72"/>
        <v>#DIV/0!</v>
      </c>
      <c r="Y184" s="216" t="e">
        <f t="shared" si="73"/>
        <v>#DIV/0!</v>
      </c>
      <c r="Z184" s="216" t="e">
        <f t="shared" si="74"/>
        <v>#DIV/0!</v>
      </c>
      <c r="AA184" s="216" t="e">
        <f t="shared" si="77"/>
        <v>#DIV/0!</v>
      </c>
      <c r="AB184" s="253" t="e">
        <f t="shared" si="75"/>
        <v>#DIV/0!</v>
      </c>
    </row>
    <row r="185" spans="1:28" x14ac:dyDescent="0.3">
      <c r="A185" s="233" t="s">
        <v>696</v>
      </c>
      <c r="B185" s="234"/>
      <c r="C185" s="234"/>
      <c r="D185" s="234"/>
      <c r="E185" s="186"/>
      <c r="F185" s="186"/>
      <c r="G185" s="235" t="s">
        <v>700</v>
      </c>
      <c r="H185" s="236"/>
      <c r="I185" s="236"/>
      <c r="J185" s="236"/>
      <c r="K185" s="237"/>
      <c r="R185" s="233" t="s">
        <v>696</v>
      </c>
      <c r="S185" s="234"/>
      <c r="T185" s="234"/>
      <c r="U185" s="234"/>
      <c r="V185" s="186"/>
      <c r="W185" s="186"/>
      <c r="X185" s="235" t="s">
        <v>700</v>
      </c>
      <c r="Y185" s="236"/>
      <c r="Z185" s="236"/>
      <c r="AA185" s="236"/>
      <c r="AB185" s="237"/>
    </row>
    <row r="186" spans="1:28" x14ac:dyDescent="0.3">
      <c r="A186" s="238"/>
      <c r="B186" s="239"/>
      <c r="C186" s="239"/>
      <c r="D186" s="239"/>
      <c r="G186" s="240" t="s">
        <v>673</v>
      </c>
      <c r="H186" s="240"/>
      <c r="I186" s="240"/>
      <c r="J186" s="240"/>
      <c r="K186" s="241"/>
      <c r="R186" s="238"/>
      <c r="S186" s="239"/>
      <c r="T186" s="239"/>
      <c r="U186" s="239"/>
      <c r="X186" s="240" t="s">
        <v>673</v>
      </c>
      <c r="Y186" s="240"/>
      <c r="Z186" s="240"/>
      <c r="AA186" s="240"/>
      <c r="AB186" s="241"/>
    </row>
    <row r="187" spans="1:28" x14ac:dyDescent="0.3">
      <c r="A187" s="242"/>
      <c r="B187" s="243" t="s">
        <v>513</v>
      </c>
      <c r="C187" s="243" t="s">
        <v>514</v>
      </c>
      <c r="D187" s="243" t="s">
        <v>515</v>
      </c>
      <c r="G187" s="240"/>
      <c r="H187" s="240" t="s">
        <v>674</v>
      </c>
      <c r="I187" s="240" t="s">
        <v>675</v>
      </c>
      <c r="J187" s="240" t="s">
        <v>676</v>
      </c>
      <c r="K187" s="241" t="s">
        <v>677</v>
      </c>
      <c r="R187" s="242"/>
      <c r="S187" s="243" t="s">
        <v>513</v>
      </c>
      <c r="T187" s="243" t="s">
        <v>514</v>
      </c>
      <c r="U187" s="243" t="s">
        <v>515</v>
      </c>
      <c r="X187" s="240"/>
      <c r="Y187" s="240" t="s">
        <v>674</v>
      </c>
      <c r="Z187" s="240" t="s">
        <v>675</v>
      </c>
      <c r="AA187" s="240" t="s">
        <v>676</v>
      </c>
      <c r="AB187" s="241" t="s">
        <v>677</v>
      </c>
    </row>
    <row r="188" spans="1:28" x14ac:dyDescent="0.3">
      <c r="A188" s="244" t="str">
        <f>A158</f>
        <v>Point 1</v>
      </c>
      <c r="B188" s="245">
        <f>B158</f>
        <v>0</v>
      </c>
      <c r="C188" s="245">
        <f t="shared" ref="C188:D188" si="78">C158</f>
        <v>0</v>
      </c>
      <c r="D188" s="245">
        <f t="shared" si="78"/>
        <v>0</v>
      </c>
      <c r="G188" s="240" t="s">
        <v>679</v>
      </c>
      <c r="H188" s="240">
        <f t="shared" ref="H188:J189" si="79">+B189-B188</f>
        <v>0</v>
      </c>
      <c r="I188" s="240">
        <f t="shared" si="79"/>
        <v>0</v>
      </c>
      <c r="J188" s="240">
        <f t="shared" si="79"/>
        <v>0</v>
      </c>
      <c r="K188" s="241">
        <f>+(H188^2+I188^2+J188^2)^0.5</f>
        <v>0</v>
      </c>
      <c r="R188" s="244" t="str">
        <f>R158</f>
        <v>Point 1</v>
      </c>
      <c r="S188" s="245">
        <f>S158</f>
        <v>0</v>
      </c>
      <c r="T188" s="245">
        <f t="shared" ref="T188:U188" si="80">T158</f>
        <v>0</v>
      </c>
      <c r="U188" s="245">
        <f t="shared" si="80"/>
        <v>0</v>
      </c>
      <c r="X188" s="240" t="s">
        <v>679</v>
      </c>
      <c r="Y188" s="240">
        <f t="shared" ref="Y188:AA189" si="81">+S189-S188</f>
        <v>0</v>
      </c>
      <c r="Z188" s="240">
        <f t="shared" si="81"/>
        <v>0</v>
      </c>
      <c r="AA188" s="240">
        <f t="shared" si="81"/>
        <v>0</v>
      </c>
      <c r="AB188" s="241">
        <f>+(Y188^2+Z188^2+AA188^2)^0.5</f>
        <v>0</v>
      </c>
    </row>
    <row r="189" spans="1:28" x14ac:dyDescent="0.3">
      <c r="A189" s="244" t="str">
        <f>A160</f>
        <v>Point 4</v>
      </c>
      <c r="B189" s="245">
        <f>B160</f>
        <v>0</v>
      </c>
      <c r="C189" s="245">
        <f t="shared" ref="C189:D189" si="82">C160</f>
        <v>0</v>
      </c>
      <c r="D189" s="245">
        <f t="shared" si="82"/>
        <v>0</v>
      </c>
      <c r="G189" s="240" t="s">
        <v>681</v>
      </c>
      <c r="H189" s="240">
        <f t="shared" si="79"/>
        <v>0</v>
      </c>
      <c r="I189" s="240">
        <f t="shared" si="79"/>
        <v>0</v>
      </c>
      <c r="J189" s="240">
        <f t="shared" si="79"/>
        <v>0</v>
      </c>
      <c r="K189" s="241">
        <f>+(H189^2+I189^2+J189^2)^0.5</f>
        <v>0</v>
      </c>
      <c r="R189" s="244" t="str">
        <f>R160</f>
        <v>Point 4</v>
      </c>
      <c r="S189" s="245">
        <f>S160</f>
        <v>0</v>
      </c>
      <c r="T189" s="245">
        <f t="shared" ref="T189:U189" si="83">T160</f>
        <v>0</v>
      </c>
      <c r="U189" s="245">
        <f t="shared" si="83"/>
        <v>0</v>
      </c>
      <c r="X189" s="240" t="s">
        <v>681</v>
      </c>
      <c r="Y189" s="240">
        <f t="shared" si="81"/>
        <v>0</v>
      </c>
      <c r="Z189" s="240">
        <f t="shared" si="81"/>
        <v>0</v>
      </c>
      <c r="AA189" s="240">
        <f t="shared" si="81"/>
        <v>0</v>
      </c>
      <c r="AB189" s="241">
        <f>+(Y189^2+Z189^2+AA189^2)^0.5</f>
        <v>0</v>
      </c>
    </row>
    <row r="190" spans="1:28" x14ac:dyDescent="0.3">
      <c r="A190" s="244" t="str">
        <f>A159</f>
        <v>Point 2</v>
      </c>
      <c r="B190" s="245">
        <f>B159</f>
        <v>0</v>
      </c>
      <c r="C190" s="245">
        <f t="shared" ref="C190:D190" si="84">C159</f>
        <v>0</v>
      </c>
      <c r="D190" s="245">
        <f t="shared" si="84"/>
        <v>0</v>
      </c>
      <c r="G190" s="240" t="s">
        <v>683</v>
      </c>
      <c r="H190" s="240">
        <f>+B190-B188</f>
        <v>0</v>
      </c>
      <c r="I190" s="240">
        <f>+C190-C188</f>
        <v>0</v>
      </c>
      <c r="J190" s="240">
        <f>+D190-D188</f>
        <v>0</v>
      </c>
      <c r="K190" s="241">
        <f>+(H190^2+I190^2+J190^2)^0.5</f>
        <v>0</v>
      </c>
      <c r="R190" s="244" t="str">
        <f>R159</f>
        <v>Point 2</v>
      </c>
      <c r="S190" s="245">
        <f>S159</f>
        <v>0</v>
      </c>
      <c r="T190" s="245">
        <f t="shared" ref="T190:U190" si="85">T159</f>
        <v>0</v>
      </c>
      <c r="U190" s="245">
        <f t="shared" si="85"/>
        <v>0</v>
      </c>
      <c r="X190" s="240" t="s">
        <v>683</v>
      </c>
      <c r="Y190" s="240">
        <f>+S190-S188</f>
        <v>0</v>
      </c>
      <c r="Z190" s="240">
        <f>+T190-T188</f>
        <v>0</v>
      </c>
      <c r="AA190" s="240">
        <f>+U190-U188</f>
        <v>0</v>
      </c>
      <c r="AB190" s="241">
        <f>+(Y190^2+Z190^2+AA190^2)^0.5</f>
        <v>0</v>
      </c>
    </row>
    <row r="191" spans="1:28" x14ac:dyDescent="0.3">
      <c r="A191" s="223"/>
      <c r="G191" s="239" t="s">
        <v>684</v>
      </c>
      <c r="H191" s="240"/>
      <c r="I191" s="240"/>
      <c r="J191" s="240"/>
      <c r="K191" s="241"/>
      <c r="R191" s="223"/>
      <c r="X191" s="239" t="s">
        <v>684</v>
      </c>
      <c r="Y191" s="240"/>
      <c r="Z191" s="240"/>
      <c r="AA191" s="240"/>
      <c r="AB191" s="241"/>
    </row>
    <row r="192" spans="1:28" x14ac:dyDescent="0.3">
      <c r="A192" s="242"/>
      <c r="B192" s="243"/>
      <c r="C192" s="243"/>
      <c r="D192" s="243"/>
      <c r="G192" s="239"/>
      <c r="H192" s="243" t="s">
        <v>685</v>
      </c>
      <c r="I192" s="243" t="s">
        <v>686</v>
      </c>
      <c r="J192" s="243" t="s">
        <v>687</v>
      </c>
      <c r="K192" s="241"/>
      <c r="R192" s="242"/>
      <c r="S192" s="243"/>
      <c r="T192" s="243"/>
      <c r="U192" s="243"/>
      <c r="X192" s="239"/>
      <c r="Y192" s="243" t="s">
        <v>685</v>
      </c>
      <c r="Z192" s="243" t="s">
        <v>686</v>
      </c>
      <c r="AA192" s="243" t="s">
        <v>687</v>
      </c>
      <c r="AB192" s="241"/>
    </row>
    <row r="193" spans="1:28" x14ac:dyDescent="0.3">
      <c r="A193" s="244"/>
      <c r="B193" s="247"/>
      <c r="C193" s="247"/>
      <c r="D193" s="247"/>
      <c r="G193" s="239" t="s">
        <v>679</v>
      </c>
      <c r="H193" s="240" t="e">
        <f>+H188/K188</f>
        <v>#DIV/0!</v>
      </c>
      <c r="I193" s="240" t="e">
        <f>+I188/K188</f>
        <v>#DIV/0!</v>
      </c>
      <c r="J193" s="240" t="e">
        <f>+J188/K188</f>
        <v>#DIV/0!</v>
      </c>
      <c r="K193" s="241"/>
      <c r="R193" s="244"/>
      <c r="S193" s="247"/>
      <c r="T193" s="247"/>
      <c r="U193" s="247"/>
      <c r="X193" s="239" t="s">
        <v>679</v>
      </c>
      <c r="Y193" s="240" t="e">
        <f>+Y188/AB188</f>
        <v>#DIV/0!</v>
      </c>
      <c r="Z193" s="240" t="e">
        <f>+Z188/AB188</f>
        <v>#DIV/0!</v>
      </c>
      <c r="AA193" s="240" t="e">
        <f>+AA188/AB188</f>
        <v>#DIV/0!</v>
      </c>
      <c r="AB193" s="241"/>
    </row>
    <row r="194" spans="1:28" x14ac:dyDescent="0.3">
      <c r="A194" s="244"/>
      <c r="B194" s="247"/>
      <c r="C194" s="247"/>
      <c r="D194" s="247"/>
      <c r="G194" s="240" t="s">
        <v>683</v>
      </c>
      <c r="H194" s="240" t="e">
        <f>+H190/K190</f>
        <v>#DIV/0!</v>
      </c>
      <c r="I194" s="240" t="e">
        <f>+I190/K190</f>
        <v>#DIV/0!</v>
      </c>
      <c r="J194" s="240" t="e">
        <f>+J190/K190</f>
        <v>#DIV/0!</v>
      </c>
      <c r="K194" s="241"/>
      <c r="R194" s="244"/>
      <c r="S194" s="247"/>
      <c r="T194" s="247"/>
      <c r="U194" s="247"/>
      <c r="X194" s="240" t="s">
        <v>683</v>
      </c>
      <c r="Y194" s="240" t="e">
        <f>+Y190/AB190</f>
        <v>#DIV/0!</v>
      </c>
      <c r="Z194" s="240" t="e">
        <f>+Z190/AB190</f>
        <v>#DIV/0!</v>
      </c>
      <c r="AA194" s="240" t="e">
        <f>+AA190/AB190</f>
        <v>#DIV/0!</v>
      </c>
      <c r="AB194" s="241"/>
    </row>
    <row r="195" spans="1:28" x14ac:dyDescent="0.3">
      <c r="A195" s="246"/>
      <c r="B195" s="247"/>
      <c r="C195" s="247"/>
      <c r="D195" s="247"/>
      <c r="G195" s="240"/>
      <c r="H195" s="240"/>
      <c r="I195" s="240"/>
      <c r="J195" s="240"/>
      <c r="K195" s="241"/>
      <c r="R195" s="246"/>
      <c r="S195" s="247"/>
      <c r="T195" s="247"/>
      <c r="U195" s="247"/>
      <c r="X195" s="240"/>
      <c r="Y195" s="240"/>
      <c r="Z195" s="240"/>
      <c r="AA195" s="240"/>
      <c r="AB195" s="241"/>
    </row>
    <row r="196" spans="1:28" x14ac:dyDescent="0.3">
      <c r="A196" s="223"/>
      <c r="G196" s="240" t="s">
        <v>688</v>
      </c>
      <c r="H196" s="240" t="e">
        <f>+(K188^2+K190^2-K189^2)/(2*K188*K190)</f>
        <v>#DIV/0!</v>
      </c>
      <c r="I196" s="240"/>
      <c r="J196" s="240"/>
      <c r="K196" s="241"/>
      <c r="R196" s="223"/>
      <c r="X196" s="240" t="s">
        <v>688</v>
      </c>
      <c r="Y196" s="240" t="e">
        <f>+(AB188^2+AB190^2-AB189^2)/(2*AB188*AB190)</f>
        <v>#DIV/0!</v>
      </c>
      <c r="Z196" s="240"/>
      <c r="AA196" s="240"/>
      <c r="AB196" s="241"/>
    </row>
    <row r="197" spans="1:28" x14ac:dyDescent="0.3">
      <c r="A197" s="223"/>
      <c r="G197" s="240" t="s">
        <v>689</v>
      </c>
      <c r="H197" s="240" t="e">
        <f>+H196*K190</f>
        <v>#DIV/0!</v>
      </c>
      <c r="I197" s="240"/>
      <c r="J197" s="240"/>
      <c r="K197" s="241"/>
      <c r="R197" s="223"/>
      <c r="X197" s="240" t="s">
        <v>689</v>
      </c>
      <c r="Y197" s="240" t="e">
        <f>+Y196*AB190</f>
        <v>#DIV/0!</v>
      </c>
      <c r="Z197" s="240"/>
      <c r="AA197" s="240"/>
      <c r="AB197" s="241"/>
    </row>
    <row r="198" spans="1:28" x14ac:dyDescent="0.3">
      <c r="A198" s="223"/>
      <c r="G198" s="240" t="s">
        <v>690</v>
      </c>
      <c r="H198" s="240" t="e">
        <f>+(K190^2-H197^2)^0.5</f>
        <v>#DIV/0!</v>
      </c>
      <c r="I198" s="240" t="e">
        <f>+K190*H204</f>
        <v>#DIV/0!</v>
      </c>
      <c r="J198" s="240"/>
      <c r="K198" s="241"/>
      <c r="R198" s="223"/>
      <c r="X198" s="240" t="s">
        <v>690</v>
      </c>
      <c r="Y198" s="240" t="e">
        <f>+(AB190^2-Y197^2)^0.5</f>
        <v>#DIV/0!</v>
      </c>
      <c r="Z198" s="240" t="e">
        <f>+AB190*Y204</f>
        <v>#DIV/0!</v>
      </c>
      <c r="AA198" s="240"/>
      <c r="AB198" s="241"/>
    </row>
    <row r="199" spans="1:28" x14ac:dyDescent="0.3">
      <c r="A199" s="223"/>
      <c r="G199" s="240" t="s">
        <v>691</v>
      </c>
      <c r="H199" s="240" t="e">
        <f>+B188+H197*H193</f>
        <v>#DIV/0!</v>
      </c>
      <c r="I199" s="240" t="e">
        <f>+C188+H197*I193</f>
        <v>#DIV/0!</v>
      </c>
      <c r="J199" s="240" t="e">
        <f>+D188+H197*J193</f>
        <v>#DIV/0!</v>
      </c>
      <c r="K199" s="241"/>
      <c r="R199" s="223"/>
      <c r="X199" s="240" t="s">
        <v>691</v>
      </c>
      <c r="Y199" s="240" t="e">
        <f>+S188+Y197*Y193</f>
        <v>#DIV/0!</v>
      </c>
      <c r="Z199" s="240" t="e">
        <f>+T188+Y197*Z193</f>
        <v>#DIV/0!</v>
      </c>
      <c r="AA199" s="240" t="e">
        <f>+U188+Y197*AA193</f>
        <v>#DIV/0!</v>
      </c>
      <c r="AB199" s="241"/>
    </row>
    <row r="200" spans="1:28" x14ac:dyDescent="0.3">
      <c r="A200" s="223"/>
      <c r="G200" s="239" t="s">
        <v>684</v>
      </c>
      <c r="H200" s="240"/>
      <c r="I200" s="240"/>
      <c r="J200" s="240"/>
      <c r="K200" s="241"/>
      <c r="R200" s="223"/>
      <c r="X200" s="239" t="s">
        <v>684</v>
      </c>
      <c r="Y200" s="240"/>
      <c r="Z200" s="240"/>
      <c r="AA200" s="240"/>
      <c r="AB200" s="241"/>
    </row>
    <row r="201" spans="1:28" x14ac:dyDescent="0.3">
      <c r="A201" s="223"/>
      <c r="G201" s="248"/>
      <c r="H201" s="243" t="s">
        <v>685</v>
      </c>
      <c r="I201" s="243" t="s">
        <v>686</v>
      </c>
      <c r="J201" s="243" t="s">
        <v>687</v>
      </c>
      <c r="K201" s="241"/>
      <c r="R201" s="223"/>
      <c r="X201" s="248"/>
      <c r="Y201" s="243" t="s">
        <v>685</v>
      </c>
      <c r="Z201" s="243" t="s">
        <v>686</v>
      </c>
      <c r="AA201" s="243" t="s">
        <v>687</v>
      </c>
      <c r="AB201" s="241"/>
    </row>
    <row r="202" spans="1:28" x14ac:dyDescent="0.3">
      <c r="A202" s="223"/>
      <c r="G202" s="240" t="s">
        <v>690</v>
      </c>
      <c r="H202" s="240" t="e">
        <f>+(B190-H199)/H198</f>
        <v>#DIV/0!</v>
      </c>
      <c r="I202" s="240" t="e">
        <f>+(C190-I199)/H198</f>
        <v>#DIV/0!</v>
      </c>
      <c r="J202" s="240" t="e">
        <f>+(D190-J199)/H198</f>
        <v>#DIV/0!</v>
      </c>
      <c r="K202" s="241"/>
      <c r="R202" s="223"/>
      <c r="X202" s="240" t="s">
        <v>690</v>
      </c>
      <c r="Y202" s="240" t="e">
        <f>+(S190-Y199)/Y198</f>
        <v>#DIV/0!</v>
      </c>
      <c r="Z202" s="240" t="e">
        <f>+(T190-Z199)/Y198</f>
        <v>#DIV/0!</v>
      </c>
      <c r="AA202" s="240" t="e">
        <f>+(U190-AA199)/Y198</f>
        <v>#DIV/0!</v>
      </c>
      <c r="AB202" s="241"/>
    </row>
    <row r="203" spans="1:28" x14ac:dyDescent="0.3">
      <c r="A203" s="223"/>
      <c r="G203" s="240"/>
      <c r="H203" s="240"/>
      <c r="I203" s="240"/>
      <c r="J203" s="240"/>
      <c r="K203" s="241"/>
      <c r="R203" s="223"/>
      <c r="X203" s="240"/>
      <c r="Y203" s="240"/>
      <c r="Z203" s="240"/>
      <c r="AA203" s="240"/>
      <c r="AB203" s="241"/>
    </row>
    <row r="204" spans="1:28" x14ac:dyDescent="0.3">
      <c r="A204" s="223"/>
      <c r="G204" s="240" t="s">
        <v>692</v>
      </c>
      <c r="H204" s="240" t="e">
        <f>+(1-H196^2)^0.5</f>
        <v>#DIV/0!</v>
      </c>
      <c r="I204" s="240"/>
      <c r="J204" s="240"/>
      <c r="K204" s="241"/>
      <c r="R204" s="223"/>
      <c r="X204" s="240" t="s">
        <v>692</v>
      </c>
      <c r="Y204" s="240" t="e">
        <f>+(1-Y196^2)^0.5</f>
        <v>#DIV/0!</v>
      </c>
      <c r="Z204" s="240"/>
      <c r="AA204" s="240"/>
      <c r="AB204" s="241"/>
    </row>
    <row r="205" spans="1:28" x14ac:dyDescent="0.3">
      <c r="A205" s="223"/>
      <c r="F205" s="166" t="s">
        <v>643</v>
      </c>
      <c r="G205" s="240" t="s">
        <v>693</v>
      </c>
      <c r="H205" s="249" t="e">
        <f>+K189/(2*H204)</f>
        <v>#DIV/0!</v>
      </c>
      <c r="I205" s="240"/>
      <c r="J205" s="240"/>
      <c r="K205" s="241"/>
      <c r="R205" s="223"/>
      <c r="W205" s="166" t="s">
        <v>643</v>
      </c>
      <c r="X205" s="240" t="s">
        <v>693</v>
      </c>
      <c r="Y205" s="249" t="e">
        <f>+AB189/(2*Y204)</f>
        <v>#DIV/0!</v>
      </c>
      <c r="Z205" s="240"/>
      <c r="AA205" s="240"/>
      <c r="AB205" s="241"/>
    </row>
    <row r="206" spans="1:28" x14ac:dyDescent="0.3">
      <c r="A206" s="223"/>
      <c r="F206" s="250" t="e">
        <f>IF((ABS(K210)+ABS(K211)+ABS(K213))&gt;0.000000001,TRUE,FALSE)</f>
        <v>#DIV/0!</v>
      </c>
      <c r="G206" s="240"/>
      <c r="H206" s="240"/>
      <c r="I206" s="240"/>
      <c r="J206" s="240"/>
      <c r="K206" s="241"/>
      <c r="R206" s="223"/>
      <c r="W206" s="250" t="e">
        <f>IF((ABS(AB210)+ABS(AB211)+ABS(AB213))&gt;0.000000001,TRUE,FALSE)</f>
        <v>#DIV/0!</v>
      </c>
      <c r="X206" s="240"/>
      <c r="Y206" s="240"/>
      <c r="Z206" s="240"/>
      <c r="AA206" s="240"/>
      <c r="AB206" s="241"/>
    </row>
    <row r="207" spans="1:28" x14ac:dyDescent="0.3">
      <c r="A207" s="223"/>
      <c r="F207" s="166" t="s">
        <v>637</v>
      </c>
      <c r="G207" s="240" t="s">
        <v>694</v>
      </c>
      <c r="H207" s="240">
        <f>+K188/2</f>
        <v>0</v>
      </c>
      <c r="I207" s="240" t="e">
        <f>+(H205^2-H207^2)^0.5</f>
        <v>#DIV/0!</v>
      </c>
      <c r="J207" s="240">
        <v>0</v>
      </c>
      <c r="K207" s="241"/>
      <c r="R207" s="223"/>
      <c r="W207" s="166" t="s">
        <v>637</v>
      </c>
      <c r="X207" s="240" t="s">
        <v>694</v>
      </c>
      <c r="Y207" s="240">
        <f>+AB188/2</f>
        <v>0</v>
      </c>
      <c r="Z207" s="240" t="e">
        <f>+(Y205^2-Y207^2)^0.5</f>
        <v>#DIV/0!</v>
      </c>
      <c r="AA207" s="240">
        <v>0</v>
      </c>
      <c r="AB207" s="241"/>
    </row>
    <row r="208" spans="1:28" x14ac:dyDescent="0.3">
      <c r="A208" s="223"/>
      <c r="F208" s="166" t="e">
        <f>IF(K209&gt;0.000000001,TRUE,FALSE)</f>
        <v>#DIV/0!</v>
      </c>
      <c r="G208" s="240" t="s">
        <v>695</v>
      </c>
      <c r="H208" s="251" t="e">
        <f>+B188+H207*H193+I207*H202</f>
        <v>#DIV/0!</v>
      </c>
      <c r="I208" s="251" t="e">
        <f>+C188+H207*I193+I207*I202</f>
        <v>#DIV/0!</v>
      </c>
      <c r="J208" s="251" t="e">
        <f>+D188+H207*J193+I207*J202</f>
        <v>#DIV/0!</v>
      </c>
      <c r="K208" s="241"/>
      <c r="R208" s="223"/>
      <c r="W208" s="166" t="e">
        <f>IF(AB209&gt;0.000000001,TRUE,FALSE)</f>
        <v>#DIV/0!</v>
      </c>
      <c r="X208" s="240" t="s">
        <v>695</v>
      </c>
      <c r="Y208" s="251" t="e">
        <f>+S188+Y207*Y193+Z207*Y202</f>
        <v>#DIV/0!</v>
      </c>
      <c r="Z208" s="251" t="e">
        <f>+T188+Y207*Z193+Z207*Z202</f>
        <v>#DIV/0!</v>
      </c>
      <c r="AA208" s="251" t="e">
        <f>+U188+Y207*AA193+Z207*AA202</f>
        <v>#DIV/0!</v>
      </c>
      <c r="AB208" s="241"/>
    </row>
    <row r="209" spans="1:28" ht="16.2" x14ac:dyDescent="0.3">
      <c r="A209" s="223"/>
      <c r="B209" s="166" t="s">
        <v>650</v>
      </c>
      <c r="C209" s="166" t="s">
        <v>651</v>
      </c>
      <c r="D209" s="166" t="s">
        <v>652</v>
      </c>
      <c r="E209" s="166" t="s">
        <v>653</v>
      </c>
      <c r="F209" s="166" t="s">
        <v>654</v>
      </c>
      <c r="G209" s="166" t="s">
        <v>655</v>
      </c>
      <c r="H209" s="166" t="s">
        <v>656</v>
      </c>
      <c r="I209" s="166" t="s">
        <v>657</v>
      </c>
      <c r="J209" s="166" t="s">
        <v>669</v>
      </c>
      <c r="K209" s="231" t="e">
        <f>MAX(K210:K214)</f>
        <v>#DIV/0!</v>
      </c>
      <c r="R209" s="223"/>
      <c r="S209" s="166" t="s">
        <v>650</v>
      </c>
      <c r="T209" s="166" t="s">
        <v>651</v>
      </c>
      <c r="U209" s="166" t="s">
        <v>652</v>
      </c>
      <c r="V209" s="166" t="s">
        <v>653</v>
      </c>
      <c r="W209" s="166" t="s">
        <v>654</v>
      </c>
      <c r="X209" s="166" t="s">
        <v>655</v>
      </c>
      <c r="Y209" s="166" t="s">
        <v>656</v>
      </c>
      <c r="Z209" s="166" t="s">
        <v>657</v>
      </c>
      <c r="AA209" s="166" t="s">
        <v>669</v>
      </c>
      <c r="AB209" s="231" t="e">
        <f>MAX(AB210:AB214)</f>
        <v>#DIV/0!</v>
      </c>
    </row>
    <row r="210" spans="1:28" x14ac:dyDescent="0.3">
      <c r="A210" s="223">
        <v>1</v>
      </c>
      <c r="B210" s="166" t="e">
        <f>$C$53-H208</f>
        <v>#DIV/0!</v>
      </c>
      <c r="C210" s="166" t="e">
        <f>$D$53-I208</f>
        <v>#DIV/0!</v>
      </c>
      <c r="D210" s="166" t="e">
        <f>$E$53-J208</f>
        <v>#DIV/0!</v>
      </c>
      <c r="E210" s="192" t="e">
        <f>POWER(B210,2)</f>
        <v>#DIV/0!</v>
      </c>
      <c r="F210" s="192" t="e">
        <f>POWER(C210,2)</f>
        <v>#DIV/0!</v>
      </c>
      <c r="G210" s="192" t="e">
        <f>POWER(D210,2)</f>
        <v>#DIV/0!</v>
      </c>
      <c r="H210" s="192" t="e">
        <f>E210+F210+G210</f>
        <v>#DIV/0!</v>
      </c>
      <c r="I210" s="252" t="e">
        <f>SQRT(H210)</f>
        <v>#DIV/0!</v>
      </c>
      <c r="J210" s="192" t="e">
        <f>H205</f>
        <v>#DIV/0!</v>
      </c>
      <c r="K210" s="231" t="e">
        <f>I210-J210</f>
        <v>#DIV/0!</v>
      </c>
      <c r="R210" s="223">
        <v>1</v>
      </c>
      <c r="S210" s="192" t="e">
        <f>$T$53-Y208</f>
        <v>#DIV/0!</v>
      </c>
      <c r="T210" s="192" t="e">
        <f>$U$53-Z208</f>
        <v>#DIV/0!</v>
      </c>
      <c r="U210" s="192" t="e">
        <f>$V$53-AA208</f>
        <v>#DIV/0!</v>
      </c>
      <c r="V210" s="192" t="e">
        <f>POWER(S210,2)</f>
        <v>#DIV/0!</v>
      </c>
      <c r="W210" s="192" t="e">
        <f>POWER(T210,2)</f>
        <v>#DIV/0!</v>
      </c>
      <c r="X210" s="192" t="e">
        <f>POWER(U210,2)</f>
        <v>#DIV/0!</v>
      </c>
      <c r="Y210" s="192" t="e">
        <f>V210+W210+X210</f>
        <v>#DIV/0!</v>
      </c>
      <c r="Z210" s="252" t="e">
        <f>SQRT(Y210)</f>
        <v>#DIV/0!</v>
      </c>
      <c r="AA210" s="192" t="e">
        <f>Y205</f>
        <v>#DIV/0!</v>
      </c>
      <c r="AB210" s="231" t="e">
        <f>Z210-AA210</f>
        <v>#DIV/0!</v>
      </c>
    </row>
    <row r="211" spans="1:28" x14ac:dyDescent="0.3">
      <c r="A211" s="223">
        <v>2</v>
      </c>
      <c r="B211" s="192" t="e">
        <f>$C$54-H208</f>
        <v>#DIV/0!</v>
      </c>
      <c r="C211" s="192" t="e">
        <f>$D$54-I208</f>
        <v>#DIV/0!</v>
      </c>
      <c r="D211" s="192" t="e">
        <f>$E$54-J208</f>
        <v>#DIV/0!</v>
      </c>
      <c r="E211" s="192" t="e">
        <f t="shared" ref="E211:G214" si="86">POWER(B211,2)</f>
        <v>#DIV/0!</v>
      </c>
      <c r="F211" s="192" t="e">
        <f t="shared" si="86"/>
        <v>#DIV/0!</v>
      </c>
      <c r="G211" s="192" t="e">
        <f t="shared" si="86"/>
        <v>#DIV/0!</v>
      </c>
      <c r="H211" s="192" t="e">
        <f t="shared" ref="H211:H214" si="87">E211+F211+G211</f>
        <v>#DIV/0!</v>
      </c>
      <c r="I211" s="252" t="e">
        <f t="shared" ref="I211:I214" si="88">SQRT(H211)</f>
        <v>#DIV/0!</v>
      </c>
      <c r="J211" s="192" t="e">
        <f>J210</f>
        <v>#DIV/0!</v>
      </c>
      <c r="K211" s="231" t="e">
        <f t="shared" ref="K211:K214" si="89">I211-J211</f>
        <v>#DIV/0!</v>
      </c>
      <c r="R211" s="223">
        <v>2</v>
      </c>
      <c r="S211" s="192" t="e">
        <f>$T$54-Y208</f>
        <v>#DIV/0!</v>
      </c>
      <c r="T211" s="192" t="e">
        <f>$U$54-Z208</f>
        <v>#DIV/0!</v>
      </c>
      <c r="U211" s="192" t="e">
        <f>$V$54-AA208</f>
        <v>#DIV/0!</v>
      </c>
      <c r="V211" s="192" t="e">
        <f t="shared" ref="V211:X214" si="90">POWER(S211,2)</f>
        <v>#DIV/0!</v>
      </c>
      <c r="W211" s="192" t="e">
        <f t="shared" si="90"/>
        <v>#DIV/0!</v>
      </c>
      <c r="X211" s="192" t="e">
        <f t="shared" si="90"/>
        <v>#DIV/0!</v>
      </c>
      <c r="Y211" s="192" t="e">
        <f t="shared" ref="Y211:Y214" si="91">V211+W211+X211</f>
        <v>#DIV/0!</v>
      </c>
      <c r="Z211" s="252" t="e">
        <f t="shared" ref="Z211:Z214" si="92">SQRT(Y211)</f>
        <v>#DIV/0!</v>
      </c>
      <c r="AA211" s="192" t="e">
        <f>AA210</f>
        <v>#DIV/0!</v>
      </c>
      <c r="AB211" s="231" t="e">
        <f t="shared" ref="AB211:AB214" si="93">Z211-AA211</f>
        <v>#DIV/0!</v>
      </c>
    </row>
    <row r="212" spans="1:28" x14ac:dyDescent="0.3">
      <c r="A212" s="223">
        <v>3</v>
      </c>
      <c r="B212" s="192" t="e">
        <f>$C$55-H208</f>
        <v>#DIV/0!</v>
      </c>
      <c r="C212" s="192" t="e">
        <f>$D$55-I208</f>
        <v>#DIV/0!</v>
      </c>
      <c r="D212" s="192" t="e">
        <f>$E$55-J208</f>
        <v>#DIV/0!</v>
      </c>
      <c r="E212" s="192" t="e">
        <f t="shared" si="86"/>
        <v>#DIV/0!</v>
      </c>
      <c r="F212" s="192" t="e">
        <f t="shared" si="86"/>
        <v>#DIV/0!</v>
      </c>
      <c r="G212" s="192" t="e">
        <f t="shared" si="86"/>
        <v>#DIV/0!</v>
      </c>
      <c r="H212" s="192" t="e">
        <f t="shared" si="87"/>
        <v>#DIV/0!</v>
      </c>
      <c r="I212" s="192" t="e">
        <f t="shared" si="88"/>
        <v>#DIV/0!</v>
      </c>
      <c r="J212" s="192" t="e">
        <f t="shared" ref="J212:J214" si="94">J211</f>
        <v>#DIV/0!</v>
      </c>
      <c r="K212" s="231" t="e">
        <f t="shared" si="89"/>
        <v>#DIV/0!</v>
      </c>
      <c r="R212" s="223">
        <v>3</v>
      </c>
      <c r="S212" s="192" t="e">
        <f>$T$55-Y208</f>
        <v>#DIV/0!</v>
      </c>
      <c r="T212" s="192" t="e">
        <f>$U$55-Z208</f>
        <v>#DIV/0!</v>
      </c>
      <c r="U212" s="192" t="e">
        <f>$V$55-AA208</f>
        <v>#DIV/0!</v>
      </c>
      <c r="V212" s="192" t="e">
        <f t="shared" si="90"/>
        <v>#DIV/0!</v>
      </c>
      <c r="W212" s="192" t="e">
        <f t="shared" si="90"/>
        <v>#DIV/0!</v>
      </c>
      <c r="X212" s="192" t="e">
        <f t="shared" si="90"/>
        <v>#DIV/0!</v>
      </c>
      <c r="Y212" s="192" t="e">
        <f t="shared" si="91"/>
        <v>#DIV/0!</v>
      </c>
      <c r="Z212" s="192" t="e">
        <f t="shared" si="92"/>
        <v>#DIV/0!</v>
      </c>
      <c r="AA212" s="192" t="e">
        <f t="shared" ref="AA212:AA214" si="95">AA211</f>
        <v>#DIV/0!</v>
      </c>
      <c r="AB212" s="231" t="e">
        <f t="shared" si="93"/>
        <v>#DIV/0!</v>
      </c>
    </row>
    <row r="213" spans="1:28" x14ac:dyDescent="0.3">
      <c r="A213" s="223">
        <v>4</v>
      </c>
      <c r="B213" s="192" t="e">
        <f>$C$56-H208</f>
        <v>#DIV/0!</v>
      </c>
      <c r="C213" s="192" t="e">
        <f>$D$56-I208</f>
        <v>#DIV/0!</v>
      </c>
      <c r="D213" s="192" t="e">
        <f>$E$56-J208</f>
        <v>#DIV/0!</v>
      </c>
      <c r="E213" s="192" t="e">
        <f t="shared" si="86"/>
        <v>#DIV/0!</v>
      </c>
      <c r="F213" s="192" t="e">
        <f t="shared" si="86"/>
        <v>#DIV/0!</v>
      </c>
      <c r="G213" s="192" t="e">
        <f t="shared" si="86"/>
        <v>#DIV/0!</v>
      </c>
      <c r="H213" s="192" t="e">
        <f t="shared" si="87"/>
        <v>#DIV/0!</v>
      </c>
      <c r="I213" s="252" t="e">
        <f t="shared" si="88"/>
        <v>#DIV/0!</v>
      </c>
      <c r="J213" s="192" t="e">
        <f t="shared" si="94"/>
        <v>#DIV/0!</v>
      </c>
      <c r="K213" s="231" t="e">
        <f t="shared" si="89"/>
        <v>#DIV/0!</v>
      </c>
      <c r="R213" s="223">
        <v>4</v>
      </c>
      <c r="S213" s="192" t="e">
        <f>$T$56-Y208</f>
        <v>#DIV/0!</v>
      </c>
      <c r="T213" s="192" t="e">
        <f>$U$56-Z208</f>
        <v>#DIV/0!</v>
      </c>
      <c r="U213" s="192" t="e">
        <f>$V$56-AA208</f>
        <v>#DIV/0!</v>
      </c>
      <c r="V213" s="192" t="e">
        <f t="shared" si="90"/>
        <v>#DIV/0!</v>
      </c>
      <c r="W213" s="192" t="e">
        <f t="shared" si="90"/>
        <v>#DIV/0!</v>
      </c>
      <c r="X213" s="192" t="e">
        <f t="shared" si="90"/>
        <v>#DIV/0!</v>
      </c>
      <c r="Y213" s="192" t="e">
        <f t="shared" si="91"/>
        <v>#DIV/0!</v>
      </c>
      <c r="Z213" s="252" t="e">
        <f t="shared" si="92"/>
        <v>#DIV/0!</v>
      </c>
      <c r="AA213" s="192" t="e">
        <f t="shared" si="95"/>
        <v>#DIV/0!</v>
      </c>
      <c r="AB213" s="231" t="e">
        <f t="shared" si="93"/>
        <v>#DIV/0!</v>
      </c>
    </row>
    <row r="214" spans="1:28" x14ac:dyDescent="0.3">
      <c r="A214" s="227">
        <v>5</v>
      </c>
      <c r="B214" s="216" t="e">
        <f>$C$57-H208</f>
        <v>#DIV/0!</v>
      </c>
      <c r="C214" s="216" t="e">
        <f>$D$57-I208</f>
        <v>#DIV/0!</v>
      </c>
      <c r="D214" s="216" t="e">
        <f>$E$57-J208</f>
        <v>#DIV/0!</v>
      </c>
      <c r="E214" s="216" t="e">
        <f t="shared" si="86"/>
        <v>#DIV/0!</v>
      </c>
      <c r="F214" s="216" t="e">
        <f t="shared" si="86"/>
        <v>#DIV/0!</v>
      </c>
      <c r="G214" s="216" t="e">
        <f t="shared" si="86"/>
        <v>#DIV/0!</v>
      </c>
      <c r="H214" s="216" t="e">
        <f t="shared" si="87"/>
        <v>#DIV/0!</v>
      </c>
      <c r="I214" s="216" t="e">
        <f t="shared" si="88"/>
        <v>#DIV/0!</v>
      </c>
      <c r="J214" s="216" t="e">
        <f t="shared" si="94"/>
        <v>#DIV/0!</v>
      </c>
      <c r="K214" s="253" t="e">
        <f t="shared" si="89"/>
        <v>#DIV/0!</v>
      </c>
      <c r="R214" s="227">
        <v>5</v>
      </c>
      <c r="S214" s="216" t="e">
        <f>$T$57-Y208</f>
        <v>#DIV/0!</v>
      </c>
      <c r="T214" s="216" t="e">
        <f>$U$57-Z208</f>
        <v>#DIV/0!</v>
      </c>
      <c r="U214" s="216" t="e">
        <f>$V$57-AA208</f>
        <v>#DIV/0!</v>
      </c>
      <c r="V214" s="216" t="e">
        <f t="shared" si="90"/>
        <v>#DIV/0!</v>
      </c>
      <c r="W214" s="216" t="e">
        <f t="shared" si="90"/>
        <v>#DIV/0!</v>
      </c>
      <c r="X214" s="216" t="e">
        <f t="shared" si="90"/>
        <v>#DIV/0!</v>
      </c>
      <c r="Y214" s="216" t="e">
        <f t="shared" si="91"/>
        <v>#DIV/0!</v>
      </c>
      <c r="Z214" s="216" t="e">
        <f t="shared" si="92"/>
        <v>#DIV/0!</v>
      </c>
      <c r="AA214" s="216" t="e">
        <f t="shared" si="95"/>
        <v>#DIV/0!</v>
      </c>
      <c r="AB214" s="253" t="e">
        <f t="shared" si="93"/>
        <v>#DIV/0!</v>
      </c>
    </row>
    <row r="215" spans="1:28" x14ac:dyDescent="0.3">
      <c r="A215" s="254" t="s">
        <v>698</v>
      </c>
      <c r="B215" s="186"/>
      <c r="C215" s="186"/>
      <c r="D215" s="186" t="s">
        <v>646</v>
      </c>
      <c r="E215" s="186" t="s">
        <v>647</v>
      </c>
      <c r="F215" s="186" t="s">
        <v>648</v>
      </c>
      <c r="G215" s="186" t="s">
        <v>649</v>
      </c>
      <c r="H215" s="186" t="s">
        <v>611</v>
      </c>
      <c r="I215" s="186" t="s">
        <v>637</v>
      </c>
      <c r="J215" s="186"/>
      <c r="K215" s="220"/>
      <c r="R215" s="254" t="s">
        <v>698</v>
      </c>
      <c r="S215" s="186"/>
      <c r="T215" s="186"/>
      <c r="U215" s="186" t="s">
        <v>646</v>
      </c>
      <c r="V215" s="186" t="s">
        <v>647</v>
      </c>
      <c r="W215" s="186" t="s">
        <v>648</v>
      </c>
      <c r="X215" s="186" t="s">
        <v>649</v>
      </c>
      <c r="Y215" s="186" t="s">
        <v>611</v>
      </c>
      <c r="Z215" s="186" t="s">
        <v>637</v>
      </c>
      <c r="AA215" s="186"/>
      <c r="AB215" s="220"/>
    </row>
    <row r="216" spans="1:28" x14ac:dyDescent="0.3">
      <c r="A216" s="227"/>
      <c r="B216" s="217"/>
      <c r="C216" s="217"/>
      <c r="D216" s="217" t="e">
        <f>IF(F176=FALSE,H178,IF(F206=FALSE,H208,"Error"))</f>
        <v>#DIV/0!</v>
      </c>
      <c r="E216" s="216" t="e">
        <f>IF(F176=FALSE,I178,IF(F206=FALSE,I208,"Error"))</f>
        <v>#DIV/0!</v>
      </c>
      <c r="F216" s="216" t="e">
        <f>IF(F176=FALSE,J178,IF(F206=FALSE,J208,"Error"))</f>
        <v>#DIV/0!</v>
      </c>
      <c r="G216" s="216" t="e">
        <f>IF(F176=FALSE,H175,IF(F206=FALSE,H205,"Error"))</f>
        <v>#DIV/0!</v>
      </c>
      <c r="H216" s="216" t="e">
        <f>G216*2</f>
        <v>#DIV/0!</v>
      </c>
      <c r="I216" s="217" t="e">
        <f>IF(F176=FALSE,F178,IF(F206=FALSE,F208,"Error"))</f>
        <v>#DIV/0!</v>
      </c>
      <c r="J216" s="217"/>
      <c r="K216" s="228"/>
      <c r="R216" s="227"/>
      <c r="S216" s="217"/>
      <c r="T216" s="217"/>
      <c r="U216" s="217" t="e">
        <f>IF(W176=FALSE,Y178,IF(W206=FALSE,Y208,"Error"))</f>
        <v>#DIV/0!</v>
      </c>
      <c r="V216" s="216" t="e">
        <f>IF(W176=FALSE,Z178,IF(W206=FALSE,Z208,"Error"))</f>
        <v>#DIV/0!</v>
      </c>
      <c r="W216" s="216" t="e">
        <f>IF(W176=FALSE,AA178,IF(W206=FALSE,AA208,"Error"))</f>
        <v>#DIV/0!</v>
      </c>
      <c r="X216" s="216" t="e">
        <f>IF(W176=FALSE,Y175,IF(W206=FALSE,Y205,"Error"))</f>
        <v>#DIV/0!</v>
      </c>
      <c r="Y216" s="216" t="e">
        <f>X216*2</f>
        <v>#DIV/0!</v>
      </c>
      <c r="Z216" s="217" t="e">
        <f>IF(W176=FALSE,W178,IF(W206=FALSE,W208,"Error"))</f>
        <v>#DIV/0!</v>
      </c>
      <c r="AA216" s="217"/>
      <c r="AB216" s="228"/>
    </row>
    <row r="217" spans="1:28" x14ac:dyDescent="0.3">
      <c r="A217" s="255"/>
      <c r="B217" s="239"/>
      <c r="C217" s="239"/>
      <c r="D217" s="239"/>
      <c r="G217" s="255"/>
      <c r="H217" s="240"/>
      <c r="I217" s="240"/>
      <c r="J217" s="240"/>
      <c r="K217" s="239"/>
      <c r="R217" s="255"/>
      <c r="S217" s="239"/>
      <c r="T217" s="239"/>
      <c r="U217" s="239"/>
      <c r="X217" s="255"/>
      <c r="Y217" s="240"/>
      <c r="Z217" s="240"/>
      <c r="AA217" s="240"/>
      <c r="AB217" s="239"/>
    </row>
    <row r="218" spans="1:28" x14ac:dyDescent="0.3">
      <c r="A218" s="233" t="s">
        <v>702</v>
      </c>
      <c r="B218" s="234"/>
      <c r="C218" s="234"/>
      <c r="D218" s="234"/>
      <c r="E218" s="186"/>
      <c r="F218" s="186"/>
      <c r="G218" s="235" t="s">
        <v>703</v>
      </c>
      <c r="H218" s="236"/>
      <c r="I218" s="236"/>
      <c r="J218" s="236"/>
      <c r="K218" s="237"/>
      <c r="R218" s="233" t="s">
        <v>702</v>
      </c>
      <c r="S218" s="234"/>
      <c r="T218" s="234"/>
      <c r="U218" s="234"/>
      <c r="V218" s="186"/>
      <c r="W218" s="186"/>
      <c r="X218" s="235" t="s">
        <v>703</v>
      </c>
      <c r="Y218" s="236"/>
      <c r="Z218" s="236"/>
      <c r="AA218" s="236"/>
      <c r="AB218" s="237"/>
    </row>
    <row r="219" spans="1:28" x14ac:dyDescent="0.3">
      <c r="A219" s="238"/>
      <c r="B219" s="239"/>
      <c r="C219" s="239"/>
      <c r="D219" s="239"/>
      <c r="G219" s="240" t="s">
        <v>673</v>
      </c>
      <c r="H219" s="240"/>
      <c r="I219" s="240"/>
      <c r="J219" s="240"/>
      <c r="K219" s="241"/>
      <c r="R219" s="238"/>
      <c r="S219" s="239"/>
      <c r="T219" s="239"/>
      <c r="U219" s="239"/>
      <c r="X219" s="240" t="s">
        <v>673</v>
      </c>
      <c r="Y219" s="240"/>
      <c r="Z219" s="240"/>
      <c r="AA219" s="240"/>
      <c r="AB219" s="241"/>
    </row>
    <row r="220" spans="1:28" x14ac:dyDescent="0.3">
      <c r="A220" s="242"/>
      <c r="B220" s="243" t="s">
        <v>513</v>
      </c>
      <c r="C220" s="243" t="s">
        <v>514</v>
      </c>
      <c r="D220" s="243" t="s">
        <v>515</v>
      </c>
      <c r="G220" s="240"/>
      <c r="H220" s="240" t="s">
        <v>674</v>
      </c>
      <c r="I220" s="240" t="s">
        <v>675</v>
      </c>
      <c r="J220" s="240" t="s">
        <v>676</v>
      </c>
      <c r="K220" s="241" t="s">
        <v>677</v>
      </c>
      <c r="R220" s="242"/>
      <c r="S220" s="243" t="s">
        <v>513</v>
      </c>
      <c r="T220" s="243" t="s">
        <v>514</v>
      </c>
      <c r="U220" s="243" t="s">
        <v>515</v>
      </c>
      <c r="X220" s="240"/>
      <c r="Y220" s="240" t="s">
        <v>674</v>
      </c>
      <c r="Z220" s="240" t="s">
        <v>675</v>
      </c>
      <c r="AA220" s="240" t="s">
        <v>676</v>
      </c>
      <c r="AB220" s="241" t="s">
        <v>677</v>
      </c>
    </row>
    <row r="221" spans="1:28" x14ac:dyDescent="0.3">
      <c r="A221" s="244" t="s">
        <v>678</v>
      </c>
      <c r="B221" s="245">
        <f>$C$53</f>
        <v>0</v>
      </c>
      <c r="C221" s="245">
        <f>$D$53</f>
        <v>0</v>
      </c>
      <c r="D221" s="245">
        <f>$E$53</f>
        <v>0</v>
      </c>
      <c r="G221" s="240" t="s">
        <v>679</v>
      </c>
      <c r="H221" s="240">
        <f t="shared" ref="H221:J222" si="96">+B222-B221</f>
        <v>0</v>
      </c>
      <c r="I221" s="240">
        <f t="shared" si="96"/>
        <v>0</v>
      </c>
      <c r="J221" s="240">
        <f t="shared" si="96"/>
        <v>0</v>
      </c>
      <c r="K221" s="241">
        <f>+(H221^2+I221^2+J221^2)^0.5</f>
        <v>0</v>
      </c>
      <c r="R221" s="244" t="s">
        <v>678</v>
      </c>
      <c r="S221" s="245">
        <f>$T$53</f>
        <v>0</v>
      </c>
      <c r="T221" s="245">
        <f>$U$53</f>
        <v>0</v>
      </c>
      <c r="U221" s="245">
        <f>$V$53</f>
        <v>0</v>
      </c>
      <c r="X221" s="240" t="s">
        <v>679</v>
      </c>
      <c r="Y221" s="240">
        <f t="shared" ref="Y221:AA222" si="97">+S222-S221</f>
        <v>0</v>
      </c>
      <c r="Z221" s="240">
        <f t="shared" si="97"/>
        <v>0</v>
      </c>
      <c r="AA221" s="240">
        <f t="shared" si="97"/>
        <v>0</v>
      </c>
      <c r="AB221" s="241">
        <f>+(Y221^2+Z221^2+AA221^2)^0.5</f>
        <v>0</v>
      </c>
    </row>
    <row r="222" spans="1:28" x14ac:dyDescent="0.3">
      <c r="A222" s="244" t="s">
        <v>680</v>
      </c>
      <c r="B222" s="245">
        <f>$C$54</f>
        <v>0</v>
      </c>
      <c r="C222" s="245">
        <f>$D$54</f>
        <v>0</v>
      </c>
      <c r="D222" s="245">
        <f>$E$54</f>
        <v>0</v>
      </c>
      <c r="G222" s="240" t="s">
        <v>681</v>
      </c>
      <c r="H222" s="240">
        <f t="shared" si="96"/>
        <v>0</v>
      </c>
      <c r="I222" s="240">
        <f t="shared" si="96"/>
        <v>0</v>
      </c>
      <c r="J222" s="240">
        <f t="shared" si="96"/>
        <v>0</v>
      </c>
      <c r="K222" s="241">
        <f>+(H222^2+I222^2+J222^2)^0.5</f>
        <v>0</v>
      </c>
      <c r="R222" s="244" t="s">
        <v>680</v>
      </c>
      <c r="S222" s="245">
        <f>$T$54</f>
        <v>0</v>
      </c>
      <c r="T222" s="245">
        <f>$U$54</f>
        <v>0</v>
      </c>
      <c r="U222" s="245">
        <f>$V$54</f>
        <v>0</v>
      </c>
      <c r="X222" s="240" t="s">
        <v>681</v>
      </c>
      <c r="Y222" s="240">
        <f t="shared" si="97"/>
        <v>0</v>
      </c>
      <c r="Z222" s="240">
        <f t="shared" si="97"/>
        <v>0</v>
      </c>
      <c r="AA222" s="240">
        <f t="shared" si="97"/>
        <v>0</v>
      </c>
      <c r="AB222" s="241">
        <f>+(Y222^2+Z222^2+AA222^2)^0.5</f>
        <v>0</v>
      </c>
    </row>
    <row r="223" spans="1:28" x14ac:dyDescent="0.3">
      <c r="A223" s="246" t="s">
        <v>704</v>
      </c>
      <c r="B223" s="245">
        <f>$C$57</f>
        <v>0</v>
      </c>
      <c r="C223" s="245">
        <f>$D$57</f>
        <v>0</v>
      </c>
      <c r="D223" s="245">
        <f>$E$57</f>
        <v>0</v>
      </c>
      <c r="G223" s="240" t="s">
        <v>683</v>
      </c>
      <c r="H223" s="240">
        <f>+B223-B221</f>
        <v>0</v>
      </c>
      <c r="I223" s="240">
        <f>+C223-C221</f>
        <v>0</v>
      </c>
      <c r="J223" s="240">
        <f>+D223-D221</f>
        <v>0</v>
      </c>
      <c r="K223" s="241">
        <f>+(H223^2+I223^2+J223^2)^0.5</f>
        <v>0</v>
      </c>
      <c r="R223" s="246" t="s">
        <v>704</v>
      </c>
      <c r="S223" s="245">
        <f>$T$57</f>
        <v>0</v>
      </c>
      <c r="T223" s="245">
        <f>$U$57</f>
        <v>0</v>
      </c>
      <c r="U223" s="245">
        <f>$V$57</f>
        <v>0</v>
      </c>
      <c r="X223" s="240" t="s">
        <v>683</v>
      </c>
      <c r="Y223" s="240">
        <f>+S223-S221</f>
        <v>0</v>
      </c>
      <c r="Z223" s="240">
        <f>+T223-T221</f>
        <v>0</v>
      </c>
      <c r="AA223" s="240">
        <f>+U223-U221</f>
        <v>0</v>
      </c>
      <c r="AB223" s="241">
        <f>+(Y223^2+Z223^2+AA223^2)^0.5</f>
        <v>0</v>
      </c>
    </row>
    <row r="224" spans="1:28" x14ac:dyDescent="0.3">
      <c r="A224" s="223"/>
      <c r="G224" s="239" t="s">
        <v>684</v>
      </c>
      <c r="H224" s="240"/>
      <c r="I224" s="240"/>
      <c r="J224" s="240"/>
      <c r="K224" s="241"/>
      <c r="R224" s="223"/>
      <c r="X224" s="239" t="s">
        <v>684</v>
      </c>
      <c r="Y224" s="240"/>
      <c r="Z224" s="240"/>
      <c r="AA224" s="240"/>
      <c r="AB224" s="241"/>
    </row>
    <row r="225" spans="1:28" x14ac:dyDescent="0.3">
      <c r="A225" s="242"/>
      <c r="B225" s="243"/>
      <c r="C225" s="243"/>
      <c r="D225" s="243"/>
      <c r="G225" s="239"/>
      <c r="H225" s="243" t="s">
        <v>685</v>
      </c>
      <c r="I225" s="243" t="s">
        <v>686</v>
      </c>
      <c r="J225" s="243" t="s">
        <v>687</v>
      </c>
      <c r="K225" s="241"/>
      <c r="R225" s="242"/>
      <c r="S225" s="243"/>
      <c r="T225" s="243"/>
      <c r="U225" s="243"/>
      <c r="X225" s="239"/>
      <c r="Y225" s="243" t="s">
        <v>685</v>
      </c>
      <c r="Z225" s="243" t="s">
        <v>686</v>
      </c>
      <c r="AA225" s="243" t="s">
        <v>687</v>
      </c>
      <c r="AB225" s="241"/>
    </row>
    <row r="226" spans="1:28" x14ac:dyDescent="0.3">
      <c r="A226" s="244"/>
      <c r="B226" s="247"/>
      <c r="C226" s="247"/>
      <c r="D226" s="247"/>
      <c r="G226" s="239" t="s">
        <v>679</v>
      </c>
      <c r="H226" s="240" t="e">
        <f>+H221/K221</f>
        <v>#DIV/0!</v>
      </c>
      <c r="I226" s="240" t="e">
        <f>+I221/K221</f>
        <v>#DIV/0!</v>
      </c>
      <c r="J226" s="240" t="e">
        <f>+J221/K221</f>
        <v>#DIV/0!</v>
      </c>
      <c r="K226" s="241"/>
      <c r="R226" s="244"/>
      <c r="S226" s="247"/>
      <c r="T226" s="247"/>
      <c r="U226" s="247"/>
      <c r="X226" s="239" t="s">
        <v>679</v>
      </c>
      <c r="Y226" s="240" t="e">
        <f>+Y221/AB221</f>
        <v>#DIV/0!</v>
      </c>
      <c r="Z226" s="240" t="e">
        <f>+Z221/AB221</f>
        <v>#DIV/0!</v>
      </c>
      <c r="AA226" s="240" t="e">
        <f>+AA221/AB221</f>
        <v>#DIV/0!</v>
      </c>
      <c r="AB226" s="241"/>
    </row>
    <row r="227" spans="1:28" x14ac:dyDescent="0.3">
      <c r="A227" s="244"/>
      <c r="B227" s="247"/>
      <c r="C227" s="247"/>
      <c r="D227" s="247"/>
      <c r="G227" s="240" t="s">
        <v>683</v>
      </c>
      <c r="H227" s="240" t="e">
        <f>+H223/K223</f>
        <v>#DIV/0!</v>
      </c>
      <c r="I227" s="240" t="e">
        <f>+I223/K223</f>
        <v>#DIV/0!</v>
      </c>
      <c r="J227" s="240" t="e">
        <f>+J223/K223</f>
        <v>#DIV/0!</v>
      </c>
      <c r="K227" s="241"/>
      <c r="R227" s="244"/>
      <c r="S227" s="247"/>
      <c r="T227" s="247"/>
      <c r="U227" s="247"/>
      <c r="X227" s="240" t="s">
        <v>683</v>
      </c>
      <c r="Y227" s="240" t="e">
        <f>+Y223/AB223</f>
        <v>#DIV/0!</v>
      </c>
      <c r="Z227" s="240" t="e">
        <f>+Z223/AB223</f>
        <v>#DIV/0!</v>
      </c>
      <c r="AA227" s="240" t="e">
        <f>+AA223/AB223</f>
        <v>#DIV/0!</v>
      </c>
      <c r="AB227" s="241"/>
    </row>
    <row r="228" spans="1:28" x14ac:dyDescent="0.3">
      <c r="A228" s="246"/>
      <c r="B228" s="247"/>
      <c r="C228" s="247"/>
      <c r="D228" s="247"/>
      <c r="G228" s="240"/>
      <c r="H228" s="240"/>
      <c r="I228" s="240"/>
      <c r="J228" s="240"/>
      <c r="K228" s="241"/>
      <c r="R228" s="246"/>
      <c r="S228" s="247"/>
      <c r="T228" s="247"/>
      <c r="U228" s="247"/>
      <c r="X228" s="240"/>
      <c r="Y228" s="240"/>
      <c r="Z228" s="240"/>
      <c r="AA228" s="240"/>
      <c r="AB228" s="241"/>
    </row>
    <row r="229" spans="1:28" x14ac:dyDescent="0.3">
      <c r="A229" s="223"/>
      <c r="G229" s="240" t="s">
        <v>688</v>
      </c>
      <c r="H229" s="240" t="e">
        <f>+(K221^2+K223^2-K222^2)/(2*K221*K223)</f>
        <v>#DIV/0!</v>
      </c>
      <c r="I229" s="240"/>
      <c r="J229" s="240"/>
      <c r="K229" s="241"/>
      <c r="R229" s="223"/>
      <c r="X229" s="240" t="s">
        <v>688</v>
      </c>
      <c r="Y229" s="240" t="e">
        <f>+(AB221^2+AB223^2-AB222^2)/(2*AB221*AB223)</f>
        <v>#DIV/0!</v>
      </c>
      <c r="Z229" s="240"/>
      <c r="AA229" s="240"/>
      <c r="AB229" s="241"/>
    </row>
    <row r="230" spans="1:28" x14ac:dyDescent="0.3">
      <c r="A230" s="223"/>
      <c r="G230" s="240" t="s">
        <v>689</v>
      </c>
      <c r="H230" s="240" t="e">
        <f>+H229*K223</f>
        <v>#DIV/0!</v>
      </c>
      <c r="I230" s="240"/>
      <c r="J230" s="240"/>
      <c r="K230" s="241"/>
      <c r="R230" s="223"/>
      <c r="X230" s="240" t="s">
        <v>689</v>
      </c>
      <c r="Y230" s="240" t="e">
        <f>+Y229*AB223</f>
        <v>#DIV/0!</v>
      </c>
      <c r="Z230" s="240"/>
      <c r="AA230" s="240"/>
      <c r="AB230" s="241"/>
    </row>
    <row r="231" spans="1:28" x14ac:dyDescent="0.3">
      <c r="A231" s="223"/>
      <c r="G231" s="240" t="s">
        <v>690</v>
      </c>
      <c r="H231" s="240" t="e">
        <f>+(K223^2-H230^2)^0.5</f>
        <v>#DIV/0!</v>
      </c>
      <c r="I231" s="240" t="e">
        <f>+K223*H237</f>
        <v>#DIV/0!</v>
      </c>
      <c r="J231" s="240"/>
      <c r="K231" s="241"/>
      <c r="R231" s="223"/>
      <c r="X231" s="240" t="s">
        <v>690</v>
      </c>
      <c r="Y231" s="240" t="e">
        <f>+(AB223^2-Y230^2)^0.5</f>
        <v>#DIV/0!</v>
      </c>
      <c r="Z231" s="240" t="e">
        <f>+AB223*Y237</f>
        <v>#DIV/0!</v>
      </c>
      <c r="AA231" s="240"/>
      <c r="AB231" s="241"/>
    </row>
    <row r="232" spans="1:28" x14ac:dyDescent="0.3">
      <c r="A232" s="223"/>
      <c r="G232" s="240" t="s">
        <v>691</v>
      </c>
      <c r="H232" s="240" t="e">
        <f>+B221+H230*H226</f>
        <v>#DIV/0!</v>
      </c>
      <c r="I232" s="240" t="e">
        <f>+C221+H230*I226</f>
        <v>#DIV/0!</v>
      </c>
      <c r="J232" s="240" t="e">
        <f>+D221+H230*J226</f>
        <v>#DIV/0!</v>
      </c>
      <c r="K232" s="241"/>
      <c r="R232" s="223"/>
      <c r="X232" s="240" t="s">
        <v>691</v>
      </c>
      <c r="Y232" s="240" t="e">
        <f>+S221+Y230*Y226</f>
        <v>#DIV/0!</v>
      </c>
      <c r="Z232" s="240" t="e">
        <f>+T221+Y230*Z226</f>
        <v>#DIV/0!</v>
      </c>
      <c r="AA232" s="240" t="e">
        <f>+U221+Y230*AA226</f>
        <v>#DIV/0!</v>
      </c>
      <c r="AB232" s="241"/>
    </row>
    <row r="233" spans="1:28" x14ac:dyDescent="0.3">
      <c r="A233" s="223"/>
      <c r="G233" s="239" t="s">
        <v>684</v>
      </c>
      <c r="H233" s="240"/>
      <c r="I233" s="240"/>
      <c r="J233" s="240"/>
      <c r="K233" s="241"/>
      <c r="R233" s="223"/>
      <c r="X233" s="239" t="s">
        <v>684</v>
      </c>
      <c r="Y233" s="240"/>
      <c r="Z233" s="240"/>
      <c r="AA233" s="240"/>
      <c r="AB233" s="241"/>
    </row>
    <row r="234" spans="1:28" x14ac:dyDescent="0.3">
      <c r="A234" s="223"/>
      <c r="G234" s="248"/>
      <c r="H234" s="243" t="s">
        <v>685</v>
      </c>
      <c r="I234" s="243" t="s">
        <v>686</v>
      </c>
      <c r="J234" s="243" t="s">
        <v>687</v>
      </c>
      <c r="K234" s="241"/>
      <c r="R234" s="223"/>
      <c r="X234" s="248"/>
      <c r="Y234" s="243" t="s">
        <v>685</v>
      </c>
      <c r="Z234" s="243" t="s">
        <v>686</v>
      </c>
      <c r="AA234" s="243" t="s">
        <v>687</v>
      </c>
      <c r="AB234" s="241"/>
    </row>
    <row r="235" spans="1:28" x14ac:dyDescent="0.3">
      <c r="A235" s="223"/>
      <c r="G235" s="240" t="s">
        <v>690</v>
      </c>
      <c r="H235" s="240" t="e">
        <f>+(B223-H232)/H231</f>
        <v>#DIV/0!</v>
      </c>
      <c r="I235" s="240" t="e">
        <f>+(C223-I232)/H231</f>
        <v>#DIV/0!</v>
      </c>
      <c r="J235" s="240" t="e">
        <f>+(D223-J232)/H231</f>
        <v>#DIV/0!</v>
      </c>
      <c r="K235" s="241"/>
      <c r="R235" s="223"/>
      <c r="X235" s="240" t="s">
        <v>690</v>
      </c>
      <c r="Y235" s="240" t="e">
        <f>+(S223-Y232)/Y231</f>
        <v>#DIV/0!</v>
      </c>
      <c r="Z235" s="240" t="e">
        <f>+(T223-Z232)/Y231</f>
        <v>#DIV/0!</v>
      </c>
      <c r="AA235" s="240" t="e">
        <f>+(U223-AA232)/Y231</f>
        <v>#DIV/0!</v>
      </c>
      <c r="AB235" s="241"/>
    </row>
    <row r="236" spans="1:28" x14ac:dyDescent="0.3">
      <c r="A236" s="223"/>
      <c r="G236" s="240"/>
      <c r="H236" s="240"/>
      <c r="I236" s="240"/>
      <c r="J236" s="240"/>
      <c r="K236" s="241"/>
      <c r="R236" s="223"/>
      <c r="X236" s="240"/>
      <c r="Y236" s="240"/>
      <c r="Z236" s="240"/>
      <c r="AA236" s="240"/>
      <c r="AB236" s="241"/>
    </row>
    <row r="237" spans="1:28" x14ac:dyDescent="0.3">
      <c r="A237" s="223"/>
      <c r="G237" s="240" t="s">
        <v>692</v>
      </c>
      <c r="H237" s="240" t="e">
        <f>+(1-H229^2)^0.5</f>
        <v>#DIV/0!</v>
      </c>
      <c r="I237" s="240"/>
      <c r="J237" s="240"/>
      <c r="K237" s="241"/>
      <c r="R237" s="223"/>
      <c r="X237" s="240" t="s">
        <v>692</v>
      </c>
      <c r="Y237" s="240" t="e">
        <f>+(1-Y229^2)^0.5</f>
        <v>#DIV/0!</v>
      </c>
      <c r="Z237" s="240"/>
      <c r="AA237" s="240"/>
      <c r="AB237" s="241"/>
    </row>
    <row r="238" spans="1:28" x14ac:dyDescent="0.3">
      <c r="A238" s="223"/>
      <c r="F238" s="166" t="s">
        <v>643</v>
      </c>
      <c r="G238" s="240" t="s">
        <v>693</v>
      </c>
      <c r="H238" s="249" t="e">
        <f>+K222/(2*H237)</f>
        <v>#DIV/0!</v>
      </c>
      <c r="I238" s="240"/>
      <c r="J238" s="240"/>
      <c r="K238" s="241"/>
      <c r="R238" s="223"/>
      <c r="W238" s="166" t="s">
        <v>643</v>
      </c>
      <c r="X238" s="240" t="s">
        <v>693</v>
      </c>
      <c r="Y238" s="249" t="e">
        <f>+AB222/(2*Y237)</f>
        <v>#DIV/0!</v>
      </c>
      <c r="Z238" s="240"/>
      <c r="AA238" s="240"/>
      <c r="AB238" s="241"/>
    </row>
    <row r="239" spans="1:28" x14ac:dyDescent="0.3">
      <c r="A239" s="223"/>
      <c r="F239" s="250" t="e">
        <f>IF((ABS(K243)+ABS(K244)+ABS(K247))&gt;0.000000001,TRUE,FALSE)</f>
        <v>#DIV/0!</v>
      </c>
      <c r="G239" s="240"/>
      <c r="H239" s="240"/>
      <c r="I239" s="240"/>
      <c r="J239" s="240"/>
      <c r="K239" s="241"/>
      <c r="R239" s="223"/>
      <c r="W239" s="250" t="e">
        <f>IF((ABS(AB243)+ABS(AB244)+ABS(AB247))&gt;0.000000001,TRUE,FALSE)</f>
        <v>#DIV/0!</v>
      </c>
      <c r="X239" s="240"/>
      <c r="Y239" s="240"/>
      <c r="Z239" s="240"/>
      <c r="AA239" s="240"/>
      <c r="AB239" s="241"/>
    </row>
    <row r="240" spans="1:28" x14ac:dyDescent="0.3">
      <c r="A240" s="223"/>
      <c r="F240" s="166" t="s">
        <v>637</v>
      </c>
      <c r="G240" s="240" t="s">
        <v>694</v>
      </c>
      <c r="H240" s="240">
        <f>+K221/2</f>
        <v>0</v>
      </c>
      <c r="I240" s="240" t="e">
        <f>+(H238^2-H240^2)^0.5</f>
        <v>#DIV/0!</v>
      </c>
      <c r="J240" s="240">
        <v>0</v>
      </c>
      <c r="K240" s="241"/>
      <c r="R240" s="223"/>
      <c r="W240" s="166" t="s">
        <v>637</v>
      </c>
      <c r="X240" s="240" t="s">
        <v>694</v>
      </c>
      <c r="Y240" s="240">
        <f>+AB221/2</f>
        <v>0</v>
      </c>
      <c r="Z240" s="240" t="e">
        <f>+(Y238^2-Y240^2)^0.5</f>
        <v>#DIV/0!</v>
      </c>
      <c r="AA240" s="240">
        <v>0</v>
      </c>
      <c r="AB240" s="241"/>
    </row>
    <row r="241" spans="1:28" x14ac:dyDescent="0.3">
      <c r="A241" s="223"/>
      <c r="F241" s="166" t="e">
        <f>IF(K242&gt;0.000000001,TRUE,FALSE)</f>
        <v>#DIV/0!</v>
      </c>
      <c r="G241" s="240" t="s">
        <v>695</v>
      </c>
      <c r="H241" s="251" t="e">
        <f>+B221+H240*H226+I240*H235</f>
        <v>#DIV/0!</v>
      </c>
      <c r="I241" s="251" t="e">
        <f>+C221+H240*I226+I240*I235</f>
        <v>#DIV/0!</v>
      </c>
      <c r="J241" s="251" t="e">
        <f>+D221+H240*J226+I240*J235</f>
        <v>#DIV/0!</v>
      </c>
      <c r="K241" s="241"/>
      <c r="R241" s="223"/>
      <c r="W241" s="166" t="e">
        <f>IF(AB242&gt;0.000000001,TRUE,FALSE)</f>
        <v>#DIV/0!</v>
      </c>
      <c r="X241" s="240" t="s">
        <v>695</v>
      </c>
      <c r="Y241" s="251" t="e">
        <f>+S221+Y240*Y226+Z240*Y235</f>
        <v>#DIV/0!</v>
      </c>
      <c r="Z241" s="251" t="e">
        <f>+T221+Y240*Z226+Z240*Z235</f>
        <v>#DIV/0!</v>
      </c>
      <c r="AA241" s="251" t="e">
        <f>+U221+Y240*AA226+Z240*AA235</f>
        <v>#DIV/0!</v>
      </c>
      <c r="AB241" s="241"/>
    </row>
    <row r="242" spans="1:28" ht="16.2" x14ac:dyDescent="0.3">
      <c r="A242" s="223"/>
      <c r="B242" s="166" t="s">
        <v>650</v>
      </c>
      <c r="C242" s="166" t="s">
        <v>651</v>
      </c>
      <c r="D242" s="166" t="s">
        <v>652</v>
      </c>
      <c r="E242" s="166" t="s">
        <v>653</v>
      </c>
      <c r="F242" s="166" t="s">
        <v>654</v>
      </c>
      <c r="G242" s="166" t="s">
        <v>655</v>
      </c>
      <c r="H242" s="166" t="s">
        <v>656</v>
      </c>
      <c r="I242" s="166" t="s">
        <v>657</v>
      </c>
      <c r="J242" s="166" t="s">
        <v>669</v>
      </c>
      <c r="K242" s="231" t="e">
        <f>MAX(K243:K247)</f>
        <v>#DIV/0!</v>
      </c>
      <c r="R242" s="223"/>
      <c r="S242" s="166" t="s">
        <v>650</v>
      </c>
      <c r="T242" s="166" t="s">
        <v>651</v>
      </c>
      <c r="U242" s="166" t="s">
        <v>652</v>
      </c>
      <c r="V242" s="166" t="s">
        <v>653</v>
      </c>
      <c r="W242" s="166" t="s">
        <v>654</v>
      </c>
      <c r="X242" s="166" t="s">
        <v>655</v>
      </c>
      <c r="Y242" s="166" t="s">
        <v>656</v>
      </c>
      <c r="Z242" s="166" t="s">
        <v>657</v>
      </c>
      <c r="AA242" s="166" t="s">
        <v>669</v>
      </c>
      <c r="AB242" s="231" t="e">
        <f>MAX(AB243:AB247)</f>
        <v>#DIV/0!</v>
      </c>
    </row>
    <row r="243" spans="1:28" x14ac:dyDescent="0.3">
      <c r="A243" s="223">
        <v>1</v>
      </c>
      <c r="B243" s="166" t="e">
        <f>$C$53-H241</f>
        <v>#DIV/0!</v>
      </c>
      <c r="C243" s="166" t="e">
        <f>$D$53-I241</f>
        <v>#DIV/0!</v>
      </c>
      <c r="D243" s="166" t="e">
        <f>$E$53-J241</f>
        <v>#DIV/0!</v>
      </c>
      <c r="E243" s="192" t="e">
        <f>POWER(B243,2)</f>
        <v>#DIV/0!</v>
      </c>
      <c r="F243" s="192" t="e">
        <f>POWER(C243,2)</f>
        <v>#DIV/0!</v>
      </c>
      <c r="G243" s="192" t="e">
        <f>POWER(D243,2)</f>
        <v>#DIV/0!</v>
      </c>
      <c r="H243" s="192" t="e">
        <f>E243+F243+G243</f>
        <v>#DIV/0!</v>
      </c>
      <c r="I243" s="252" t="e">
        <f>SQRT(H243)</f>
        <v>#DIV/0!</v>
      </c>
      <c r="J243" s="192" t="e">
        <f>H238</f>
        <v>#DIV/0!</v>
      </c>
      <c r="K243" s="231" t="e">
        <f>I243-J243</f>
        <v>#DIV/0!</v>
      </c>
      <c r="R243" s="223">
        <v>1</v>
      </c>
      <c r="S243" s="192" t="e">
        <f>$T$53-Y241</f>
        <v>#DIV/0!</v>
      </c>
      <c r="T243" s="192" t="e">
        <f>$U$53-Z241</f>
        <v>#DIV/0!</v>
      </c>
      <c r="U243" s="192" t="e">
        <f>$V$53-AA241</f>
        <v>#DIV/0!</v>
      </c>
      <c r="V243" s="192" t="e">
        <f>POWER(S243,2)</f>
        <v>#DIV/0!</v>
      </c>
      <c r="W243" s="192" t="e">
        <f>POWER(T243,2)</f>
        <v>#DIV/0!</v>
      </c>
      <c r="X243" s="192" t="e">
        <f>POWER(U243,2)</f>
        <v>#DIV/0!</v>
      </c>
      <c r="Y243" s="192" t="e">
        <f>V243+W243+X243</f>
        <v>#DIV/0!</v>
      </c>
      <c r="Z243" s="252" t="e">
        <f>SQRT(Y243)</f>
        <v>#DIV/0!</v>
      </c>
      <c r="AA243" s="192" t="e">
        <f>Y238</f>
        <v>#DIV/0!</v>
      </c>
      <c r="AB243" s="231" t="e">
        <f>Z243-AA243</f>
        <v>#DIV/0!</v>
      </c>
    </row>
    <row r="244" spans="1:28" x14ac:dyDescent="0.3">
      <c r="A244" s="223">
        <v>2</v>
      </c>
      <c r="B244" s="192" t="e">
        <f>$C$54-H241</f>
        <v>#DIV/0!</v>
      </c>
      <c r="C244" s="192" t="e">
        <f>$D$54-I241</f>
        <v>#DIV/0!</v>
      </c>
      <c r="D244" s="192" t="e">
        <f>$E$54-J241</f>
        <v>#DIV/0!</v>
      </c>
      <c r="E244" s="192" t="e">
        <f t="shared" ref="E244:G247" si="98">POWER(B244,2)</f>
        <v>#DIV/0!</v>
      </c>
      <c r="F244" s="192" t="e">
        <f t="shared" si="98"/>
        <v>#DIV/0!</v>
      </c>
      <c r="G244" s="192" t="e">
        <f t="shared" si="98"/>
        <v>#DIV/0!</v>
      </c>
      <c r="H244" s="192" t="e">
        <f t="shared" ref="H244:H247" si="99">E244+F244+G244</f>
        <v>#DIV/0!</v>
      </c>
      <c r="I244" s="252" t="e">
        <f t="shared" ref="I244:I247" si="100">SQRT(H244)</f>
        <v>#DIV/0!</v>
      </c>
      <c r="J244" s="192" t="e">
        <f>J243</f>
        <v>#DIV/0!</v>
      </c>
      <c r="K244" s="231" t="e">
        <f t="shared" ref="K244:K247" si="101">I244-J244</f>
        <v>#DIV/0!</v>
      </c>
      <c r="R244" s="223">
        <v>2</v>
      </c>
      <c r="S244" s="192" t="e">
        <f>$T$54-Y241</f>
        <v>#DIV/0!</v>
      </c>
      <c r="T244" s="192" t="e">
        <f>$U$54-Z241</f>
        <v>#DIV/0!</v>
      </c>
      <c r="U244" s="192" t="e">
        <f>$V$54-AA241</f>
        <v>#DIV/0!</v>
      </c>
      <c r="V244" s="192" t="e">
        <f t="shared" ref="V244:X247" si="102">POWER(S244,2)</f>
        <v>#DIV/0!</v>
      </c>
      <c r="W244" s="192" t="e">
        <f t="shared" si="102"/>
        <v>#DIV/0!</v>
      </c>
      <c r="X244" s="192" t="e">
        <f t="shared" si="102"/>
        <v>#DIV/0!</v>
      </c>
      <c r="Y244" s="192" t="e">
        <f t="shared" ref="Y244:Y247" si="103">V244+W244+X244</f>
        <v>#DIV/0!</v>
      </c>
      <c r="Z244" s="252" t="e">
        <f t="shared" ref="Z244:Z247" si="104">SQRT(Y244)</f>
        <v>#DIV/0!</v>
      </c>
      <c r="AA244" s="192" t="e">
        <f>AA243</f>
        <v>#DIV/0!</v>
      </c>
      <c r="AB244" s="231" t="e">
        <f t="shared" ref="AB244:AB247" si="105">Z244-AA244</f>
        <v>#DIV/0!</v>
      </c>
    </row>
    <row r="245" spans="1:28" x14ac:dyDescent="0.3">
      <c r="A245" s="223">
        <v>3</v>
      </c>
      <c r="B245" s="192" t="e">
        <f>$C$55-H241</f>
        <v>#DIV/0!</v>
      </c>
      <c r="C245" s="192" t="e">
        <f>$D$55-I241</f>
        <v>#DIV/0!</v>
      </c>
      <c r="D245" s="192" t="e">
        <f>$E$55-J241</f>
        <v>#DIV/0!</v>
      </c>
      <c r="E245" s="192" t="e">
        <f t="shared" si="98"/>
        <v>#DIV/0!</v>
      </c>
      <c r="F245" s="192" t="e">
        <f t="shared" si="98"/>
        <v>#DIV/0!</v>
      </c>
      <c r="G245" s="192" t="e">
        <f t="shared" si="98"/>
        <v>#DIV/0!</v>
      </c>
      <c r="H245" s="192" t="e">
        <f t="shared" si="99"/>
        <v>#DIV/0!</v>
      </c>
      <c r="I245" s="192" t="e">
        <f t="shared" si="100"/>
        <v>#DIV/0!</v>
      </c>
      <c r="J245" s="192" t="e">
        <f t="shared" ref="J245:J247" si="106">J244</f>
        <v>#DIV/0!</v>
      </c>
      <c r="K245" s="231" t="e">
        <f t="shared" si="101"/>
        <v>#DIV/0!</v>
      </c>
      <c r="R245" s="223">
        <v>3</v>
      </c>
      <c r="S245" s="192" t="e">
        <f>$T$55-Y241</f>
        <v>#DIV/0!</v>
      </c>
      <c r="T245" s="192" t="e">
        <f>$U$55-Z241</f>
        <v>#DIV/0!</v>
      </c>
      <c r="U245" s="192" t="e">
        <f>$V$55-AA241</f>
        <v>#DIV/0!</v>
      </c>
      <c r="V245" s="192" t="e">
        <f t="shared" si="102"/>
        <v>#DIV/0!</v>
      </c>
      <c r="W245" s="192" t="e">
        <f t="shared" si="102"/>
        <v>#DIV/0!</v>
      </c>
      <c r="X245" s="192" t="e">
        <f t="shared" si="102"/>
        <v>#DIV/0!</v>
      </c>
      <c r="Y245" s="192" t="e">
        <f t="shared" si="103"/>
        <v>#DIV/0!</v>
      </c>
      <c r="Z245" s="192" t="e">
        <f t="shared" si="104"/>
        <v>#DIV/0!</v>
      </c>
      <c r="AA245" s="192" t="e">
        <f t="shared" ref="AA245:AA247" si="107">AA244</f>
        <v>#DIV/0!</v>
      </c>
      <c r="AB245" s="231" t="e">
        <f t="shared" si="105"/>
        <v>#DIV/0!</v>
      </c>
    </row>
    <row r="246" spans="1:28" x14ac:dyDescent="0.3">
      <c r="A246" s="223">
        <v>4</v>
      </c>
      <c r="B246" s="192" t="e">
        <f>$C$56-H241</f>
        <v>#DIV/0!</v>
      </c>
      <c r="C246" s="192" t="e">
        <f>$D$56-I241</f>
        <v>#DIV/0!</v>
      </c>
      <c r="D246" s="192" t="e">
        <f>$E$56-J241</f>
        <v>#DIV/0!</v>
      </c>
      <c r="E246" s="192" t="e">
        <f t="shared" si="98"/>
        <v>#DIV/0!</v>
      </c>
      <c r="F246" s="192" t="e">
        <f t="shared" si="98"/>
        <v>#DIV/0!</v>
      </c>
      <c r="G246" s="192" t="e">
        <f t="shared" si="98"/>
        <v>#DIV/0!</v>
      </c>
      <c r="H246" s="192" t="e">
        <f t="shared" si="99"/>
        <v>#DIV/0!</v>
      </c>
      <c r="I246" s="192" t="e">
        <f t="shared" si="100"/>
        <v>#DIV/0!</v>
      </c>
      <c r="J246" s="192" t="e">
        <f t="shared" si="106"/>
        <v>#DIV/0!</v>
      </c>
      <c r="K246" s="231" t="e">
        <f t="shared" si="101"/>
        <v>#DIV/0!</v>
      </c>
      <c r="R246" s="223">
        <v>4</v>
      </c>
      <c r="S246" s="192" t="e">
        <f>$T$56-Y241</f>
        <v>#DIV/0!</v>
      </c>
      <c r="T246" s="192" t="e">
        <f>$U$56-Z241</f>
        <v>#DIV/0!</v>
      </c>
      <c r="U246" s="192" t="e">
        <f>$V$56-AA241</f>
        <v>#DIV/0!</v>
      </c>
      <c r="V246" s="192" t="e">
        <f t="shared" si="102"/>
        <v>#DIV/0!</v>
      </c>
      <c r="W246" s="192" t="e">
        <f t="shared" si="102"/>
        <v>#DIV/0!</v>
      </c>
      <c r="X246" s="192" t="e">
        <f t="shared" si="102"/>
        <v>#DIV/0!</v>
      </c>
      <c r="Y246" s="192" t="e">
        <f t="shared" si="103"/>
        <v>#DIV/0!</v>
      </c>
      <c r="Z246" s="192" t="e">
        <f t="shared" si="104"/>
        <v>#DIV/0!</v>
      </c>
      <c r="AA246" s="192" t="e">
        <f t="shared" si="107"/>
        <v>#DIV/0!</v>
      </c>
      <c r="AB246" s="231" t="e">
        <f t="shared" si="105"/>
        <v>#DIV/0!</v>
      </c>
    </row>
    <row r="247" spans="1:28" x14ac:dyDescent="0.3">
      <c r="A247" s="227">
        <v>5</v>
      </c>
      <c r="B247" s="216" t="e">
        <f>$C$57-H241</f>
        <v>#DIV/0!</v>
      </c>
      <c r="C247" s="216" t="e">
        <f>$D$57-I241</f>
        <v>#DIV/0!</v>
      </c>
      <c r="D247" s="216" t="e">
        <f>$E$57-J241</f>
        <v>#DIV/0!</v>
      </c>
      <c r="E247" s="216" t="e">
        <f t="shared" si="98"/>
        <v>#DIV/0!</v>
      </c>
      <c r="F247" s="216" t="e">
        <f t="shared" si="98"/>
        <v>#DIV/0!</v>
      </c>
      <c r="G247" s="216" t="e">
        <f t="shared" si="98"/>
        <v>#DIV/0!</v>
      </c>
      <c r="H247" s="216" t="e">
        <f t="shared" si="99"/>
        <v>#DIV/0!</v>
      </c>
      <c r="I247" s="256" t="e">
        <f t="shared" si="100"/>
        <v>#DIV/0!</v>
      </c>
      <c r="J247" s="216" t="e">
        <f t="shared" si="106"/>
        <v>#DIV/0!</v>
      </c>
      <c r="K247" s="253" t="e">
        <f t="shared" si="101"/>
        <v>#DIV/0!</v>
      </c>
      <c r="R247" s="227">
        <v>5</v>
      </c>
      <c r="S247" s="216" t="e">
        <f>$T$57-Y241</f>
        <v>#DIV/0!</v>
      </c>
      <c r="T247" s="216" t="e">
        <f>$U$57-Z241</f>
        <v>#DIV/0!</v>
      </c>
      <c r="U247" s="216" t="e">
        <f>$V$57-AA241</f>
        <v>#DIV/0!</v>
      </c>
      <c r="V247" s="216" t="e">
        <f t="shared" si="102"/>
        <v>#DIV/0!</v>
      </c>
      <c r="W247" s="216" t="e">
        <f t="shared" si="102"/>
        <v>#DIV/0!</v>
      </c>
      <c r="X247" s="216" t="e">
        <f t="shared" si="102"/>
        <v>#DIV/0!</v>
      </c>
      <c r="Y247" s="216" t="e">
        <f t="shared" si="103"/>
        <v>#DIV/0!</v>
      </c>
      <c r="Z247" s="256" t="e">
        <f t="shared" si="104"/>
        <v>#DIV/0!</v>
      </c>
      <c r="AA247" s="216" t="e">
        <f t="shared" si="107"/>
        <v>#DIV/0!</v>
      </c>
      <c r="AB247" s="253" t="e">
        <f t="shared" si="105"/>
        <v>#DIV/0!</v>
      </c>
    </row>
    <row r="248" spans="1:28" x14ac:dyDescent="0.3">
      <c r="A248" s="233" t="s">
        <v>696</v>
      </c>
      <c r="B248" s="234"/>
      <c r="C248" s="234"/>
      <c r="D248" s="234"/>
      <c r="E248" s="186"/>
      <c r="F248" s="186"/>
      <c r="G248" s="235" t="s">
        <v>705</v>
      </c>
      <c r="H248" s="236"/>
      <c r="I248" s="236"/>
      <c r="J248" s="236"/>
      <c r="K248" s="237"/>
      <c r="R248" s="233" t="s">
        <v>696</v>
      </c>
      <c r="S248" s="234"/>
      <c r="T248" s="234"/>
      <c r="U248" s="234"/>
      <c r="V248" s="186"/>
      <c r="W248" s="186"/>
      <c r="X248" s="235" t="s">
        <v>705</v>
      </c>
      <c r="Y248" s="236"/>
      <c r="Z248" s="236"/>
      <c r="AA248" s="236"/>
      <c r="AB248" s="237"/>
    </row>
    <row r="249" spans="1:28" x14ac:dyDescent="0.3">
      <c r="A249" s="238"/>
      <c r="B249" s="239"/>
      <c r="C249" s="239"/>
      <c r="D249" s="239"/>
      <c r="G249" s="240" t="s">
        <v>673</v>
      </c>
      <c r="H249" s="240"/>
      <c r="I249" s="240"/>
      <c r="J249" s="240"/>
      <c r="K249" s="241"/>
      <c r="R249" s="238"/>
      <c r="S249" s="239"/>
      <c r="T249" s="239"/>
      <c r="U249" s="239"/>
      <c r="X249" s="240" t="s">
        <v>673</v>
      </c>
      <c r="Y249" s="240"/>
      <c r="Z249" s="240"/>
      <c r="AA249" s="240"/>
      <c r="AB249" s="241"/>
    </row>
    <row r="250" spans="1:28" x14ac:dyDescent="0.3">
      <c r="A250" s="242"/>
      <c r="B250" s="243" t="s">
        <v>513</v>
      </c>
      <c r="C250" s="243" t="s">
        <v>514</v>
      </c>
      <c r="D250" s="243" t="s">
        <v>515</v>
      </c>
      <c r="G250" s="240"/>
      <c r="H250" s="240" t="s">
        <v>674</v>
      </c>
      <c r="I250" s="240" t="s">
        <v>675</v>
      </c>
      <c r="J250" s="240" t="s">
        <v>676</v>
      </c>
      <c r="K250" s="241" t="s">
        <v>677</v>
      </c>
      <c r="R250" s="242"/>
      <c r="S250" s="243" t="s">
        <v>513</v>
      </c>
      <c r="T250" s="243" t="s">
        <v>514</v>
      </c>
      <c r="U250" s="243" t="s">
        <v>515</v>
      </c>
      <c r="X250" s="240"/>
      <c r="Y250" s="240" t="s">
        <v>674</v>
      </c>
      <c r="Z250" s="240" t="s">
        <v>675</v>
      </c>
      <c r="AA250" s="240" t="s">
        <v>676</v>
      </c>
      <c r="AB250" s="241" t="s">
        <v>677</v>
      </c>
    </row>
    <row r="251" spans="1:28" x14ac:dyDescent="0.3">
      <c r="A251" s="244" t="str">
        <f>A221</f>
        <v>Point 1</v>
      </c>
      <c r="B251" s="245">
        <f>B221</f>
        <v>0</v>
      </c>
      <c r="C251" s="245">
        <f t="shared" ref="C251:D251" si="108">C221</f>
        <v>0</v>
      </c>
      <c r="D251" s="245">
        <f t="shared" si="108"/>
        <v>0</v>
      </c>
      <c r="G251" s="240" t="s">
        <v>679</v>
      </c>
      <c r="H251" s="240">
        <f t="shared" ref="H251:J252" si="109">+B252-B251</f>
        <v>0</v>
      </c>
      <c r="I251" s="240">
        <f t="shared" si="109"/>
        <v>0</v>
      </c>
      <c r="J251" s="240">
        <f t="shared" si="109"/>
        <v>0</v>
      </c>
      <c r="K251" s="241">
        <f>+(H251^2+I251^2+J251^2)^0.5</f>
        <v>0</v>
      </c>
      <c r="R251" s="244" t="str">
        <f>R221</f>
        <v>Point 1</v>
      </c>
      <c r="S251" s="245">
        <f>S221</f>
        <v>0</v>
      </c>
      <c r="T251" s="245">
        <f t="shared" ref="T251:U251" si="110">T221</f>
        <v>0</v>
      </c>
      <c r="U251" s="245">
        <f t="shared" si="110"/>
        <v>0</v>
      </c>
      <c r="X251" s="240" t="s">
        <v>679</v>
      </c>
      <c r="Y251" s="240">
        <f t="shared" ref="Y251:AA252" si="111">+S252-S251</f>
        <v>0</v>
      </c>
      <c r="Z251" s="240">
        <f t="shared" si="111"/>
        <v>0</v>
      </c>
      <c r="AA251" s="240">
        <f t="shared" si="111"/>
        <v>0</v>
      </c>
      <c r="AB251" s="241">
        <f>+(Y251^2+Z251^2+AA251^2)^0.5</f>
        <v>0</v>
      </c>
    </row>
    <row r="252" spans="1:28" x14ac:dyDescent="0.3">
      <c r="A252" s="244" t="str">
        <f>A223</f>
        <v>Point 5</v>
      </c>
      <c r="B252" s="245">
        <f>B223</f>
        <v>0</v>
      </c>
      <c r="C252" s="245">
        <f t="shared" ref="C252:D252" si="112">C223</f>
        <v>0</v>
      </c>
      <c r="D252" s="245">
        <f t="shared" si="112"/>
        <v>0</v>
      </c>
      <c r="G252" s="240" t="s">
        <v>681</v>
      </c>
      <c r="H252" s="240">
        <f t="shared" si="109"/>
        <v>0</v>
      </c>
      <c r="I252" s="240">
        <f t="shared" si="109"/>
        <v>0</v>
      </c>
      <c r="J252" s="240">
        <f t="shared" si="109"/>
        <v>0</v>
      </c>
      <c r="K252" s="241">
        <f>+(H252^2+I252^2+J252^2)^0.5</f>
        <v>0</v>
      </c>
      <c r="R252" s="244" t="str">
        <f>R223</f>
        <v>Point 5</v>
      </c>
      <c r="S252" s="245">
        <f>S223</f>
        <v>0</v>
      </c>
      <c r="T252" s="245">
        <f t="shared" ref="T252:U252" si="113">T223</f>
        <v>0</v>
      </c>
      <c r="U252" s="245">
        <f t="shared" si="113"/>
        <v>0</v>
      </c>
      <c r="X252" s="240" t="s">
        <v>681</v>
      </c>
      <c r="Y252" s="240">
        <f t="shared" si="111"/>
        <v>0</v>
      </c>
      <c r="Z252" s="240">
        <f t="shared" si="111"/>
        <v>0</v>
      </c>
      <c r="AA252" s="240">
        <f t="shared" si="111"/>
        <v>0</v>
      </c>
      <c r="AB252" s="241">
        <f>+(Y252^2+Z252^2+AA252^2)^0.5</f>
        <v>0</v>
      </c>
    </row>
    <row r="253" spans="1:28" x14ac:dyDescent="0.3">
      <c r="A253" s="244" t="str">
        <f>A222</f>
        <v>Point 2</v>
      </c>
      <c r="B253" s="245">
        <f>B222</f>
        <v>0</v>
      </c>
      <c r="C253" s="245">
        <f t="shared" ref="C253:D253" si="114">C222</f>
        <v>0</v>
      </c>
      <c r="D253" s="245">
        <f t="shared" si="114"/>
        <v>0</v>
      </c>
      <c r="G253" s="240" t="s">
        <v>683</v>
      </c>
      <c r="H253" s="240">
        <f>+B253-B251</f>
        <v>0</v>
      </c>
      <c r="I253" s="240">
        <f>+C253-C251</f>
        <v>0</v>
      </c>
      <c r="J253" s="240">
        <f>+D253-D251</f>
        <v>0</v>
      </c>
      <c r="K253" s="241">
        <f>+(H253^2+I253^2+J253^2)^0.5</f>
        <v>0</v>
      </c>
      <c r="R253" s="244" t="str">
        <f>R222</f>
        <v>Point 2</v>
      </c>
      <c r="S253" s="245">
        <f>S222</f>
        <v>0</v>
      </c>
      <c r="T253" s="245">
        <f t="shared" ref="T253:U253" si="115">T222</f>
        <v>0</v>
      </c>
      <c r="U253" s="245">
        <f t="shared" si="115"/>
        <v>0</v>
      </c>
      <c r="X253" s="240" t="s">
        <v>683</v>
      </c>
      <c r="Y253" s="240">
        <f>+S253-S251</f>
        <v>0</v>
      </c>
      <c r="Z253" s="240">
        <f>+T253-T251</f>
        <v>0</v>
      </c>
      <c r="AA253" s="240">
        <f>+U253-U251</f>
        <v>0</v>
      </c>
      <c r="AB253" s="241">
        <f>+(Y253^2+Z253^2+AA253^2)^0.5</f>
        <v>0</v>
      </c>
    </row>
    <row r="254" spans="1:28" x14ac:dyDescent="0.3">
      <c r="A254" s="223"/>
      <c r="G254" s="239" t="s">
        <v>684</v>
      </c>
      <c r="H254" s="240"/>
      <c r="I254" s="240"/>
      <c r="J254" s="240"/>
      <c r="K254" s="241"/>
      <c r="R254" s="223"/>
      <c r="X254" s="239" t="s">
        <v>684</v>
      </c>
      <c r="Y254" s="240"/>
      <c r="Z254" s="240"/>
      <c r="AA254" s="240"/>
      <c r="AB254" s="241"/>
    </row>
    <row r="255" spans="1:28" x14ac:dyDescent="0.3">
      <c r="A255" s="242"/>
      <c r="B255" s="243"/>
      <c r="C255" s="243"/>
      <c r="D255" s="243"/>
      <c r="G255" s="239"/>
      <c r="H255" s="243" t="s">
        <v>685</v>
      </c>
      <c r="I255" s="243" t="s">
        <v>686</v>
      </c>
      <c r="J255" s="243" t="s">
        <v>687</v>
      </c>
      <c r="K255" s="241"/>
      <c r="R255" s="242"/>
      <c r="S255" s="243"/>
      <c r="T255" s="243"/>
      <c r="U255" s="243"/>
      <c r="X255" s="239"/>
      <c r="Y255" s="243" t="s">
        <v>685</v>
      </c>
      <c r="Z255" s="243" t="s">
        <v>686</v>
      </c>
      <c r="AA255" s="243" t="s">
        <v>687</v>
      </c>
      <c r="AB255" s="241"/>
    </row>
    <row r="256" spans="1:28" x14ac:dyDescent="0.3">
      <c r="A256" s="244"/>
      <c r="B256" s="247"/>
      <c r="C256" s="247"/>
      <c r="D256" s="247"/>
      <c r="G256" s="239" t="s">
        <v>679</v>
      </c>
      <c r="H256" s="240" t="e">
        <f>+H251/K251</f>
        <v>#DIV/0!</v>
      </c>
      <c r="I256" s="240" t="e">
        <f>+I251/K251</f>
        <v>#DIV/0!</v>
      </c>
      <c r="J256" s="240" t="e">
        <f>+J251/K251</f>
        <v>#DIV/0!</v>
      </c>
      <c r="K256" s="241"/>
      <c r="R256" s="244"/>
      <c r="S256" s="247"/>
      <c r="T256" s="247"/>
      <c r="U256" s="247"/>
      <c r="X256" s="239" t="s">
        <v>679</v>
      </c>
      <c r="Y256" s="240" t="e">
        <f>+Y251/AB251</f>
        <v>#DIV/0!</v>
      </c>
      <c r="Z256" s="240" t="e">
        <f>+Z251/AB251</f>
        <v>#DIV/0!</v>
      </c>
      <c r="AA256" s="240" t="e">
        <f>+AA251/AB251</f>
        <v>#DIV/0!</v>
      </c>
      <c r="AB256" s="241"/>
    </row>
    <row r="257" spans="1:28" x14ac:dyDescent="0.3">
      <c r="A257" s="244"/>
      <c r="B257" s="247"/>
      <c r="C257" s="247"/>
      <c r="D257" s="247"/>
      <c r="G257" s="240" t="s">
        <v>683</v>
      </c>
      <c r="H257" s="240" t="e">
        <f>+H253/K253</f>
        <v>#DIV/0!</v>
      </c>
      <c r="I257" s="240" t="e">
        <f>+I253/K253</f>
        <v>#DIV/0!</v>
      </c>
      <c r="J257" s="240" t="e">
        <f>+J253/K253</f>
        <v>#DIV/0!</v>
      </c>
      <c r="K257" s="241"/>
      <c r="R257" s="244"/>
      <c r="S257" s="247"/>
      <c r="T257" s="247"/>
      <c r="U257" s="247"/>
      <c r="X257" s="240" t="s">
        <v>683</v>
      </c>
      <c r="Y257" s="240" t="e">
        <f>+Y253/AB253</f>
        <v>#DIV/0!</v>
      </c>
      <c r="Z257" s="240" t="e">
        <f>+Z253/AB253</f>
        <v>#DIV/0!</v>
      </c>
      <c r="AA257" s="240" t="e">
        <f>+AA253/AB253</f>
        <v>#DIV/0!</v>
      </c>
      <c r="AB257" s="241"/>
    </row>
    <row r="258" spans="1:28" x14ac:dyDescent="0.3">
      <c r="A258" s="246"/>
      <c r="B258" s="247"/>
      <c r="C258" s="247"/>
      <c r="D258" s="247"/>
      <c r="G258" s="240"/>
      <c r="H258" s="240"/>
      <c r="I258" s="240"/>
      <c r="J258" s="240"/>
      <c r="K258" s="241"/>
      <c r="R258" s="246"/>
      <c r="S258" s="247"/>
      <c r="T258" s="247"/>
      <c r="U258" s="247"/>
      <c r="X258" s="240"/>
      <c r="Y258" s="240"/>
      <c r="Z258" s="240"/>
      <c r="AA258" s="240"/>
      <c r="AB258" s="241"/>
    </row>
    <row r="259" spans="1:28" x14ac:dyDescent="0.3">
      <c r="A259" s="223"/>
      <c r="G259" s="240" t="s">
        <v>688</v>
      </c>
      <c r="H259" s="240" t="e">
        <f>+(K251^2+K253^2-K252^2)/(2*K251*K253)</f>
        <v>#DIV/0!</v>
      </c>
      <c r="I259" s="240"/>
      <c r="J259" s="240"/>
      <c r="K259" s="241"/>
      <c r="R259" s="223"/>
      <c r="X259" s="240" t="s">
        <v>688</v>
      </c>
      <c r="Y259" s="240" t="e">
        <f>+(AB251^2+AB253^2-AB252^2)/(2*AB251*AB253)</f>
        <v>#DIV/0!</v>
      </c>
      <c r="Z259" s="240"/>
      <c r="AA259" s="240"/>
      <c r="AB259" s="241"/>
    </row>
    <row r="260" spans="1:28" x14ac:dyDescent="0.3">
      <c r="A260" s="223"/>
      <c r="G260" s="240" t="s">
        <v>689</v>
      </c>
      <c r="H260" s="240" t="e">
        <f>+H259*K253</f>
        <v>#DIV/0!</v>
      </c>
      <c r="I260" s="240"/>
      <c r="J260" s="240"/>
      <c r="K260" s="241"/>
      <c r="R260" s="223"/>
      <c r="X260" s="240" t="s">
        <v>689</v>
      </c>
      <c r="Y260" s="240" t="e">
        <f>+Y259*AB253</f>
        <v>#DIV/0!</v>
      </c>
      <c r="Z260" s="240"/>
      <c r="AA260" s="240"/>
      <c r="AB260" s="241"/>
    </row>
    <row r="261" spans="1:28" x14ac:dyDescent="0.3">
      <c r="A261" s="223"/>
      <c r="G261" s="240" t="s">
        <v>690</v>
      </c>
      <c r="H261" s="240" t="e">
        <f>+(K253^2-H260^2)^0.5</f>
        <v>#DIV/0!</v>
      </c>
      <c r="I261" s="240" t="e">
        <f>+K253*H267</f>
        <v>#DIV/0!</v>
      </c>
      <c r="J261" s="240"/>
      <c r="K261" s="241"/>
      <c r="R261" s="223"/>
      <c r="X261" s="240" t="s">
        <v>690</v>
      </c>
      <c r="Y261" s="240" t="e">
        <f>+(AB253^2-Y260^2)^0.5</f>
        <v>#DIV/0!</v>
      </c>
      <c r="Z261" s="240" t="e">
        <f>+AB253*Y267</f>
        <v>#DIV/0!</v>
      </c>
      <c r="AA261" s="240"/>
      <c r="AB261" s="241"/>
    </row>
    <row r="262" spans="1:28" x14ac:dyDescent="0.3">
      <c r="A262" s="223"/>
      <c r="G262" s="240" t="s">
        <v>691</v>
      </c>
      <c r="H262" s="240" t="e">
        <f>+B251+H260*H256</f>
        <v>#DIV/0!</v>
      </c>
      <c r="I262" s="240" t="e">
        <f>+C251+H260*I256</f>
        <v>#DIV/0!</v>
      </c>
      <c r="J262" s="240" t="e">
        <f>+D251+H260*J256</f>
        <v>#DIV/0!</v>
      </c>
      <c r="K262" s="241"/>
      <c r="R262" s="223"/>
      <c r="X262" s="240" t="s">
        <v>691</v>
      </c>
      <c r="Y262" s="240" t="e">
        <f>+S251+Y260*Y256</f>
        <v>#DIV/0!</v>
      </c>
      <c r="Z262" s="240" t="e">
        <f>+T251+Y260*Z256</f>
        <v>#DIV/0!</v>
      </c>
      <c r="AA262" s="240" t="e">
        <f>+U251+Y260*AA256</f>
        <v>#DIV/0!</v>
      </c>
      <c r="AB262" s="241"/>
    </row>
    <row r="263" spans="1:28" x14ac:dyDescent="0.3">
      <c r="A263" s="223"/>
      <c r="G263" s="239" t="s">
        <v>684</v>
      </c>
      <c r="H263" s="240"/>
      <c r="I263" s="240"/>
      <c r="J263" s="240"/>
      <c r="K263" s="241"/>
      <c r="R263" s="223"/>
      <c r="X263" s="239" t="s">
        <v>684</v>
      </c>
      <c r="Y263" s="240"/>
      <c r="Z263" s="240"/>
      <c r="AA263" s="240"/>
      <c r="AB263" s="241"/>
    </row>
    <row r="264" spans="1:28" x14ac:dyDescent="0.3">
      <c r="A264" s="223"/>
      <c r="G264" s="248"/>
      <c r="H264" s="243" t="s">
        <v>685</v>
      </c>
      <c r="I264" s="243" t="s">
        <v>686</v>
      </c>
      <c r="J264" s="243" t="s">
        <v>687</v>
      </c>
      <c r="K264" s="241"/>
      <c r="R264" s="223"/>
      <c r="X264" s="248"/>
      <c r="Y264" s="243" t="s">
        <v>685</v>
      </c>
      <c r="Z264" s="243" t="s">
        <v>686</v>
      </c>
      <c r="AA264" s="243" t="s">
        <v>687</v>
      </c>
      <c r="AB264" s="241"/>
    </row>
    <row r="265" spans="1:28" x14ac:dyDescent="0.3">
      <c r="A265" s="223"/>
      <c r="G265" s="240" t="s">
        <v>690</v>
      </c>
      <c r="H265" s="240" t="e">
        <f>+(B253-H262)/H261</f>
        <v>#DIV/0!</v>
      </c>
      <c r="I265" s="240" t="e">
        <f>+(C253-I262)/H261</f>
        <v>#DIV/0!</v>
      </c>
      <c r="J265" s="240" t="e">
        <f>+(D253-J262)/H261</f>
        <v>#DIV/0!</v>
      </c>
      <c r="K265" s="241"/>
      <c r="R265" s="223"/>
      <c r="X265" s="240" t="s">
        <v>690</v>
      </c>
      <c r="Y265" s="240" t="e">
        <f>+(S253-Y262)/Y261</f>
        <v>#DIV/0!</v>
      </c>
      <c r="Z265" s="240" t="e">
        <f>+(T253-Z262)/Y261</f>
        <v>#DIV/0!</v>
      </c>
      <c r="AA265" s="240" t="e">
        <f>+(U253-AA262)/Y261</f>
        <v>#DIV/0!</v>
      </c>
      <c r="AB265" s="241"/>
    </row>
    <row r="266" spans="1:28" x14ac:dyDescent="0.3">
      <c r="A266" s="223"/>
      <c r="G266" s="240"/>
      <c r="H266" s="240"/>
      <c r="I266" s="240"/>
      <c r="J266" s="240"/>
      <c r="K266" s="241"/>
      <c r="R266" s="223"/>
      <c r="X266" s="240"/>
      <c r="Y266" s="240"/>
      <c r="Z266" s="240"/>
      <c r="AA266" s="240"/>
      <c r="AB266" s="241"/>
    </row>
    <row r="267" spans="1:28" x14ac:dyDescent="0.3">
      <c r="A267" s="223"/>
      <c r="G267" s="240" t="s">
        <v>692</v>
      </c>
      <c r="H267" s="240" t="e">
        <f>+(1-H259^2)^0.5</f>
        <v>#DIV/0!</v>
      </c>
      <c r="I267" s="240"/>
      <c r="J267" s="240"/>
      <c r="K267" s="241"/>
      <c r="R267" s="223"/>
      <c r="X267" s="240" t="s">
        <v>692</v>
      </c>
      <c r="Y267" s="240" t="e">
        <f>+(1-Y259^2)^0.5</f>
        <v>#DIV/0!</v>
      </c>
      <c r="Z267" s="240"/>
      <c r="AA267" s="240"/>
      <c r="AB267" s="241"/>
    </row>
    <row r="268" spans="1:28" x14ac:dyDescent="0.3">
      <c r="A268" s="223"/>
      <c r="F268" s="166" t="s">
        <v>643</v>
      </c>
      <c r="G268" s="240" t="s">
        <v>693</v>
      </c>
      <c r="H268" s="249" t="e">
        <f>+K252/(2*H267)</f>
        <v>#DIV/0!</v>
      </c>
      <c r="I268" s="240"/>
      <c r="J268" s="240"/>
      <c r="K268" s="241"/>
      <c r="R268" s="223"/>
      <c r="W268" s="166" t="s">
        <v>643</v>
      </c>
      <c r="X268" s="240" t="s">
        <v>693</v>
      </c>
      <c r="Y268" s="249" t="e">
        <f>+AB252/(2*Y267)</f>
        <v>#DIV/0!</v>
      </c>
      <c r="Z268" s="240"/>
      <c r="AA268" s="240"/>
      <c r="AB268" s="241"/>
    </row>
    <row r="269" spans="1:28" x14ac:dyDescent="0.3">
      <c r="A269" s="223"/>
      <c r="F269" s="250" t="e">
        <f>IF((ABS(K273)+ABS(K274)+ABS(K277))&gt;0.000000001,TRUE,FALSE)</f>
        <v>#DIV/0!</v>
      </c>
      <c r="G269" s="240"/>
      <c r="H269" s="240"/>
      <c r="I269" s="240"/>
      <c r="J269" s="240"/>
      <c r="K269" s="241"/>
      <c r="R269" s="223"/>
      <c r="W269" s="250" t="e">
        <f>IF((ABS(AB273)+ABS(AB274)+ABS(AB277))&gt;0.000000001,TRUE,FALSE)</f>
        <v>#DIV/0!</v>
      </c>
      <c r="X269" s="240"/>
      <c r="Y269" s="240"/>
      <c r="Z269" s="240"/>
      <c r="AA269" s="240"/>
      <c r="AB269" s="241"/>
    </row>
    <row r="270" spans="1:28" x14ac:dyDescent="0.3">
      <c r="A270" s="223"/>
      <c r="F270" s="166" t="s">
        <v>637</v>
      </c>
      <c r="G270" s="240" t="s">
        <v>694</v>
      </c>
      <c r="H270" s="240">
        <f>+K251/2</f>
        <v>0</v>
      </c>
      <c r="I270" s="240" t="e">
        <f>+(H268^2-H270^2)^0.5</f>
        <v>#DIV/0!</v>
      </c>
      <c r="J270" s="240">
        <v>0</v>
      </c>
      <c r="K270" s="241"/>
      <c r="R270" s="223"/>
      <c r="W270" s="166" t="s">
        <v>637</v>
      </c>
      <c r="X270" s="240" t="s">
        <v>694</v>
      </c>
      <c r="Y270" s="240">
        <f>+AB251/2</f>
        <v>0</v>
      </c>
      <c r="Z270" s="240" t="e">
        <f>+(Y268^2-Y270^2)^0.5</f>
        <v>#DIV/0!</v>
      </c>
      <c r="AA270" s="240">
        <v>0</v>
      </c>
      <c r="AB270" s="241"/>
    </row>
    <row r="271" spans="1:28" x14ac:dyDescent="0.3">
      <c r="A271" s="223"/>
      <c r="F271" s="166" t="e">
        <f>IF(K272&gt;0.000000001,TRUE,FALSE)</f>
        <v>#DIV/0!</v>
      </c>
      <c r="G271" s="240" t="s">
        <v>695</v>
      </c>
      <c r="H271" s="251" t="e">
        <f>+B251+H270*H256+I270*H265</f>
        <v>#DIV/0!</v>
      </c>
      <c r="I271" s="251" t="e">
        <f>+C251+H270*I256+I270*I265</f>
        <v>#DIV/0!</v>
      </c>
      <c r="J271" s="251" t="e">
        <f>+D251+H270*J256+I270*J265</f>
        <v>#DIV/0!</v>
      </c>
      <c r="K271" s="241"/>
      <c r="R271" s="223"/>
      <c r="W271" s="166" t="e">
        <f>IF(AB272&gt;0.000000001,TRUE,FALSE)</f>
        <v>#DIV/0!</v>
      </c>
      <c r="X271" s="240" t="s">
        <v>695</v>
      </c>
      <c r="Y271" s="251" t="e">
        <f>+S251+Y270*Y256+Z270*Y265</f>
        <v>#DIV/0!</v>
      </c>
      <c r="Z271" s="251" t="e">
        <f>+T251+Y270*Z256+Z270*Z265</f>
        <v>#DIV/0!</v>
      </c>
      <c r="AA271" s="251" t="e">
        <f>+U251+Y270*AA256+Z270*AA265</f>
        <v>#DIV/0!</v>
      </c>
      <c r="AB271" s="241"/>
    </row>
    <row r="272" spans="1:28" ht="16.2" x14ac:dyDescent="0.3">
      <c r="A272" s="223"/>
      <c r="B272" s="166" t="s">
        <v>650</v>
      </c>
      <c r="C272" s="166" t="s">
        <v>651</v>
      </c>
      <c r="D272" s="166" t="s">
        <v>652</v>
      </c>
      <c r="E272" s="166" t="s">
        <v>653</v>
      </c>
      <c r="F272" s="166" t="s">
        <v>654</v>
      </c>
      <c r="G272" s="166" t="s">
        <v>655</v>
      </c>
      <c r="H272" s="166" t="s">
        <v>656</v>
      </c>
      <c r="I272" s="166" t="s">
        <v>657</v>
      </c>
      <c r="J272" s="166" t="s">
        <v>669</v>
      </c>
      <c r="K272" s="231" t="e">
        <f>MAX(K273:K277)</f>
        <v>#DIV/0!</v>
      </c>
      <c r="R272" s="223"/>
      <c r="S272" s="166" t="s">
        <v>650</v>
      </c>
      <c r="T272" s="166" t="s">
        <v>651</v>
      </c>
      <c r="U272" s="166" t="s">
        <v>652</v>
      </c>
      <c r="V272" s="166" t="s">
        <v>653</v>
      </c>
      <c r="W272" s="166" t="s">
        <v>654</v>
      </c>
      <c r="X272" s="166" t="s">
        <v>655</v>
      </c>
      <c r="Y272" s="166" t="s">
        <v>656</v>
      </c>
      <c r="Z272" s="166" t="s">
        <v>657</v>
      </c>
      <c r="AA272" s="166" t="s">
        <v>669</v>
      </c>
      <c r="AB272" s="231" t="e">
        <f>MAX(AB273:AB277)</f>
        <v>#DIV/0!</v>
      </c>
    </row>
    <row r="273" spans="1:28" x14ac:dyDescent="0.3">
      <c r="A273" s="223">
        <v>1</v>
      </c>
      <c r="B273" s="166" t="e">
        <f>$C$53-H271</f>
        <v>#DIV/0!</v>
      </c>
      <c r="C273" s="166" t="e">
        <f>$D$53-I271</f>
        <v>#DIV/0!</v>
      </c>
      <c r="D273" s="166" t="e">
        <f>$E$53-J271</f>
        <v>#DIV/0!</v>
      </c>
      <c r="E273" s="192" t="e">
        <f>POWER(B273,2)</f>
        <v>#DIV/0!</v>
      </c>
      <c r="F273" s="192" t="e">
        <f>POWER(C273,2)</f>
        <v>#DIV/0!</v>
      </c>
      <c r="G273" s="192" t="e">
        <f>POWER(D273,2)</f>
        <v>#DIV/0!</v>
      </c>
      <c r="H273" s="192" t="e">
        <f>E273+F273+G273</f>
        <v>#DIV/0!</v>
      </c>
      <c r="I273" s="252" t="e">
        <f>SQRT(H273)</f>
        <v>#DIV/0!</v>
      </c>
      <c r="J273" s="192" t="e">
        <f>H268</f>
        <v>#DIV/0!</v>
      </c>
      <c r="K273" s="231" t="e">
        <f>I273-J273</f>
        <v>#DIV/0!</v>
      </c>
      <c r="R273" s="223">
        <v>1</v>
      </c>
      <c r="S273" s="192" t="e">
        <f>$T$53-Y271</f>
        <v>#DIV/0!</v>
      </c>
      <c r="T273" s="192" t="e">
        <f>$U$53-Z271</f>
        <v>#DIV/0!</v>
      </c>
      <c r="U273" s="192" t="e">
        <f>$V$53-AA271</f>
        <v>#DIV/0!</v>
      </c>
      <c r="V273" s="192" t="e">
        <f>POWER(S273,2)</f>
        <v>#DIV/0!</v>
      </c>
      <c r="W273" s="192" t="e">
        <f>POWER(T273,2)</f>
        <v>#DIV/0!</v>
      </c>
      <c r="X273" s="192" t="e">
        <f>POWER(U273,2)</f>
        <v>#DIV/0!</v>
      </c>
      <c r="Y273" s="192" t="e">
        <f>V273+W273+X273</f>
        <v>#DIV/0!</v>
      </c>
      <c r="Z273" s="252" t="e">
        <f>SQRT(Y273)</f>
        <v>#DIV/0!</v>
      </c>
      <c r="AA273" s="192" t="e">
        <f>Y268</f>
        <v>#DIV/0!</v>
      </c>
      <c r="AB273" s="231" t="e">
        <f>Z273-AA273</f>
        <v>#DIV/0!</v>
      </c>
    </row>
    <row r="274" spans="1:28" x14ac:dyDescent="0.3">
      <c r="A274" s="223">
        <v>2</v>
      </c>
      <c r="B274" s="192" t="e">
        <f>$C$54-H271</f>
        <v>#DIV/0!</v>
      </c>
      <c r="C274" s="192" t="e">
        <f>$D$54-I271</f>
        <v>#DIV/0!</v>
      </c>
      <c r="D274" s="192" t="e">
        <f>$E$54-J271</f>
        <v>#DIV/0!</v>
      </c>
      <c r="E274" s="192" t="e">
        <f t="shared" ref="E274:G277" si="116">POWER(B274,2)</f>
        <v>#DIV/0!</v>
      </c>
      <c r="F274" s="192" t="e">
        <f t="shared" si="116"/>
        <v>#DIV/0!</v>
      </c>
      <c r="G274" s="192" t="e">
        <f t="shared" si="116"/>
        <v>#DIV/0!</v>
      </c>
      <c r="H274" s="192" t="e">
        <f t="shared" ref="H274:H277" si="117">E274+F274+G274</f>
        <v>#DIV/0!</v>
      </c>
      <c r="I274" s="252" t="e">
        <f t="shared" ref="I274:I277" si="118">SQRT(H274)</f>
        <v>#DIV/0!</v>
      </c>
      <c r="J274" s="192" t="e">
        <f>J273</f>
        <v>#DIV/0!</v>
      </c>
      <c r="K274" s="231" t="e">
        <f t="shared" ref="K274:K277" si="119">I274-J274</f>
        <v>#DIV/0!</v>
      </c>
      <c r="R274" s="223">
        <v>2</v>
      </c>
      <c r="S274" s="192" t="e">
        <f>$T$54-Y271</f>
        <v>#DIV/0!</v>
      </c>
      <c r="T274" s="192" t="e">
        <f>$U$54-Z271</f>
        <v>#DIV/0!</v>
      </c>
      <c r="U274" s="192" t="e">
        <f>$V$54-AA271</f>
        <v>#DIV/0!</v>
      </c>
      <c r="V274" s="192" t="e">
        <f t="shared" ref="V274:X277" si="120">POWER(S274,2)</f>
        <v>#DIV/0!</v>
      </c>
      <c r="W274" s="192" t="e">
        <f t="shared" si="120"/>
        <v>#DIV/0!</v>
      </c>
      <c r="X274" s="192" t="e">
        <f t="shared" si="120"/>
        <v>#DIV/0!</v>
      </c>
      <c r="Y274" s="192" t="e">
        <f t="shared" ref="Y274:Y277" si="121">V274+W274+X274</f>
        <v>#DIV/0!</v>
      </c>
      <c r="Z274" s="252" t="e">
        <f t="shared" ref="Z274:Z277" si="122">SQRT(Y274)</f>
        <v>#DIV/0!</v>
      </c>
      <c r="AA274" s="192" t="e">
        <f>AA273</f>
        <v>#DIV/0!</v>
      </c>
      <c r="AB274" s="231" t="e">
        <f t="shared" ref="AB274:AB277" si="123">Z274-AA274</f>
        <v>#DIV/0!</v>
      </c>
    </row>
    <row r="275" spans="1:28" x14ac:dyDescent="0.3">
      <c r="A275" s="223">
        <v>3</v>
      </c>
      <c r="B275" s="192" t="e">
        <f>$C$55-H271</f>
        <v>#DIV/0!</v>
      </c>
      <c r="C275" s="192" t="e">
        <f>$D$55-I271</f>
        <v>#DIV/0!</v>
      </c>
      <c r="D275" s="192" t="e">
        <f>$E$55-J271</f>
        <v>#DIV/0!</v>
      </c>
      <c r="E275" s="192" t="e">
        <f t="shared" si="116"/>
        <v>#DIV/0!</v>
      </c>
      <c r="F275" s="192" t="e">
        <f t="shared" si="116"/>
        <v>#DIV/0!</v>
      </c>
      <c r="G275" s="192" t="e">
        <f t="shared" si="116"/>
        <v>#DIV/0!</v>
      </c>
      <c r="H275" s="192" t="e">
        <f t="shared" si="117"/>
        <v>#DIV/0!</v>
      </c>
      <c r="I275" s="192" t="e">
        <f t="shared" si="118"/>
        <v>#DIV/0!</v>
      </c>
      <c r="J275" s="192" t="e">
        <f t="shared" ref="J275:J277" si="124">J274</f>
        <v>#DIV/0!</v>
      </c>
      <c r="K275" s="231" t="e">
        <f t="shared" si="119"/>
        <v>#DIV/0!</v>
      </c>
      <c r="R275" s="223">
        <v>3</v>
      </c>
      <c r="S275" s="192" t="e">
        <f>$T$55-Y271</f>
        <v>#DIV/0!</v>
      </c>
      <c r="T275" s="192" t="e">
        <f>$U$55-Z271</f>
        <v>#DIV/0!</v>
      </c>
      <c r="U275" s="192" t="e">
        <f>$V$55-AA271</f>
        <v>#DIV/0!</v>
      </c>
      <c r="V275" s="192" t="e">
        <f t="shared" si="120"/>
        <v>#DIV/0!</v>
      </c>
      <c r="W275" s="192" t="e">
        <f t="shared" si="120"/>
        <v>#DIV/0!</v>
      </c>
      <c r="X275" s="192" t="e">
        <f t="shared" si="120"/>
        <v>#DIV/0!</v>
      </c>
      <c r="Y275" s="192" t="e">
        <f t="shared" si="121"/>
        <v>#DIV/0!</v>
      </c>
      <c r="Z275" s="192" t="e">
        <f t="shared" si="122"/>
        <v>#DIV/0!</v>
      </c>
      <c r="AA275" s="192" t="e">
        <f t="shared" ref="AA275:AA277" si="125">AA274</f>
        <v>#DIV/0!</v>
      </c>
      <c r="AB275" s="231" t="e">
        <f t="shared" si="123"/>
        <v>#DIV/0!</v>
      </c>
    </row>
    <row r="276" spans="1:28" x14ac:dyDescent="0.3">
      <c r="A276" s="223">
        <v>4</v>
      </c>
      <c r="B276" s="192" t="e">
        <f>$C$56-H271</f>
        <v>#DIV/0!</v>
      </c>
      <c r="C276" s="192" t="e">
        <f>$D$56-I271</f>
        <v>#DIV/0!</v>
      </c>
      <c r="D276" s="192" t="e">
        <f>$E$56-J271</f>
        <v>#DIV/0!</v>
      </c>
      <c r="E276" s="192" t="e">
        <f t="shared" si="116"/>
        <v>#DIV/0!</v>
      </c>
      <c r="F276" s="192" t="e">
        <f t="shared" si="116"/>
        <v>#DIV/0!</v>
      </c>
      <c r="G276" s="192" t="e">
        <f t="shared" si="116"/>
        <v>#DIV/0!</v>
      </c>
      <c r="H276" s="192" t="e">
        <f t="shared" si="117"/>
        <v>#DIV/0!</v>
      </c>
      <c r="I276" s="192" t="e">
        <f t="shared" si="118"/>
        <v>#DIV/0!</v>
      </c>
      <c r="J276" s="192" t="e">
        <f t="shared" si="124"/>
        <v>#DIV/0!</v>
      </c>
      <c r="K276" s="231" t="e">
        <f t="shared" si="119"/>
        <v>#DIV/0!</v>
      </c>
      <c r="R276" s="223">
        <v>4</v>
      </c>
      <c r="S276" s="192" t="e">
        <f>$T$56-Y271</f>
        <v>#DIV/0!</v>
      </c>
      <c r="T276" s="192" t="e">
        <f>$U$56-Z271</f>
        <v>#DIV/0!</v>
      </c>
      <c r="U276" s="192" t="e">
        <f>$V$56-AA271</f>
        <v>#DIV/0!</v>
      </c>
      <c r="V276" s="192" t="e">
        <f t="shared" si="120"/>
        <v>#DIV/0!</v>
      </c>
      <c r="W276" s="192" t="e">
        <f t="shared" si="120"/>
        <v>#DIV/0!</v>
      </c>
      <c r="X276" s="192" t="e">
        <f t="shared" si="120"/>
        <v>#DIV/0!</v>
      </c>
      <c r="Y276" s="192" t="e">
        <f t="shared" si="121"/>
        <v>#DIV/0!</v>
      </c>
      <c r="Z276" s="192" t="e">
        <f t="shared" si="122"/>
        <v>#DIV/0!</v>
      </c>
      <c r="AA276" s="192" t="e">
        <f t="shared" si="125"/>
        <v>#DIV/0!</v>
      </c>
      <c r="AB276" s="231" t="e">
        <f t="shared" si="123"/>
        <v>#DIV/0!</v>
      </c>
    </row>
    <row r="277" spans="1:28" x14ac:dyDescent="0.3">
      <c r="A277" s="227">
        <v>5</v>
      </c>
      <c r="B277" s="216" t="e">
        <f>$C$57-H271</f>
        <v>#DIV/0!</v>
      </c>
      <c r="C277" s="216" t="e">
        <f>$D$57-I271</f>
        <v>#DIV/0!</v>
      </c>
      <c r="D277" s="216" t="e">
        <f>$E$57-J271</f>
        <v>#DIV/0!</v>
      </c>
      <c r="E277" s="216" t="e">
        <f t="shared" si="116"/>
        <v>#DIV/0!</v>
      </c>
      <c r="F277" s="216" t="e">
        <f t="shared" si="116"/>
        <v>#DIV/0!</v>
      </c>
      <c r="G277" s="216" t="e">
        <f t="shared" si="116"/>
        <v>#DIV/0!</v>
      </c>
      <c r="H277" s="216" t="e">
        <f t="shared" si="117"/>
        <v>#DIV/0!</v>
      </c>
      <c r="I277" s="256" t="e">
        <f t="shared" si="118"/>
        <v>#DIV/0!</v>
      </c>
      <c r="J277" s="216" t="e">
        <f t="shared" si="124"/>
        <v>#DIV/0!</v>
      </c>
      <c r="K277" s="253" t="e">
        <f t="shared" si="119"/>
        <v>#DIV/0!</v>
      </c>
      <c r="R277" s="227">
        <v>5</v>
      </c>
      <c r="S277" s="216" t="e">
        <f>$T$57-Y271</f>
        <v>#DIV/0!</v>
      </c>
      <c r="T277" s="216" t="e">
        <f>$U$57-Z271</f>
        <v>#DIV/0!</v>
      </c>
      <c r="U277" s="216" t="e">
        <f>$V$57-AA271</f>
        <v>#DIV/0!</v>
      </c>
      <c r="V277" s="216" t="e">
        <f t="shared" si="120"/>
        <v>#DIV/0!</v>
      </c>
      <c r="W277" s="216" t="e">
        <f t="shared" si="120"/>
        <v>#DIV/0!</v>
      </c>
      <c r="X277" s="216" t="e">
        <f t="shared" si="120"/>
        <v>#DIV/0!</v>
      </c>
      <c r="Y277" s="216" t="e">
        <f t="shared" si="121"/>
        <v>#DIV/0!</v>
      </c>
      <c r="Z277" s="256" t="e">
        <f t="shared" si="122"/>
        <v>#DIV/0!</v>
      </c>
      <c r="AA277" s="216" t="e">
        <f t="shared" si="125"/>
        <v>#DIV/0!</v>
      </c>
      <c r="AB277" s="253" t="e">
        <f t="shared" si="123"/>
        <v>#DIV/0!</v>
      </c>
    </row>
    <row r="278" spans="1:28" x14ac:dyDescent="0.3">
      <c r="A278" s="254" t="s">
        <v>698</v>
      </c>
      <c r="B278" s="186"/>
      <c r="C278" s="186"/>
      <c r="D278" s="186" t="s">
        <v>646</v>
      </c>
      <c r="E278" s="186" t="s">
        <v>647</v>
      </c>
      <c r="F278" s="186" t="s">
        <v>648</v>
      </c>
      <c r="G278" s="186" t="s">
        <v>649</v>
      </c>
      <c r="H278" s="186" t="s">
        <v>611</v>
      </c>
      <c r="I278" s="186" t="s">
        <v>637</v>
      </c>
      <c r="J278" s="186"/>
      <c r="K278" s="220"/>
      <c r="R278" s="254" t="s">
        <v>698</v>
      </c>
      <c r="S278" s="186"/>
      <c r="T278" s="186"/>
      <c r="U278" s="186" t="s">
        <v>646</v>
      </c>
      <c r="V278" s="186" t="s">
        <v>647</v>
      </c>
      <c r="W278" s="186" t="s">
        <v>648</v>
      </c>
      <c r="X278" s="186" t="s">
        <v>649</v>
      </c>
      <c r="Y278" s="186" t="s">
        <v>611</v>
      </c>
      <c r="Z278" s="186" t="s">
        <v>637</v>
      </c>
      <c r="AA278" s="186"/>
      <c r="AB278" s="220"/>
    </row>
    <row r="279" spans="1:28" x14ac:dyDescent="0.3">
      <c r="A279" s="227"/>
      <c r="B279" s="217"/>
      <c r="C279" s="217"/>
      <c r="D279" s="217" t="e">
        <f>IF(F239=FALSE,H241,IF(F269=FALSE,H271,"Error"))</f>
        <v>#DIV/0!</v>
      </c>
      <c r="E279" s="216" t="e">
        <f>IF(F239=FALSE,I241,IF(F269=FALSE,I271,"Error"))</f>
        <v>#DIV/0!</v>
      </c>
      <c r="F279" s="216" t="e">
        <f>IF(F239=FALSE,J241,IF(F269=FALSE,J271,"Error"))</f>
        <v>#DIV/0!</v>
      </c>
      <c r="G279" s="216" t="e">
        <f>IF(F239=FALSE,H238,IF(F269=FALSE,H268,"Error"))</f>
        <v>#DIV/0!</v>
      </c>
      <c r="H279" s="216" t="e">
        <f>G279*2</f>
        <v>#DIV/0!</v>
      </c>
      <c r="I279" s="217" t="e">
        <f>IF(F239=FALSE,F241,IF(F269=FALSE,F271,"Error"))</f>
        <v>#DIV/0!</v>
      </c>
      <c r="J279" s="217"/>
      <c r="K279" s="228"/>
      <c r="R279" s="227"/>
      <c r="S279" s="217"/>
      <c r="T279" s="217"/>
      <c r="U279" s="217" t="e">
        <f>IF(W239=FALSE,Y241,IF(W269=FALSE,Y271,"Error"))</f>
        <v>#DIV/0!</v>
      </c>
      <c r="V279" s="216" t="e">
        <f>IF(W239=FALSE,Z241,IF(W269=FALSE,Z271,"Error"))</f>
        <v>#DIV/0!</v>
      </c>
      <c r="W279" s="216" t="e">
        <f>IF(W239=FALSE,AA241,IF(W269=FALSE,AA271,"Error"))</f>
        <v>#DIV/0!</v>
      </c>
      <c r="X279" s="216" t="e">
        <f>IF(W239=FALSE,Y238,IF(W269=FALSE,Y268,"Error"))</f>
        <v>#DIV/0!</v>
      </c>
      <c r="Y279" s="216" t="e">
        <f>X279*2</f>
        <v>#DIV/0!</v>
      </c>
      <c r="Z279" s="217" t="e">
        <f>IF(W239=FALSE,W241,IF(W269=FALSE,W271,"Error"))</f>
        <v>#DIV/0!</v>
      </c>
      <c r="AA279" s="217"/>
      <c r="AB279" s="228"/>
    </row>
    <row r="280" spans="1:28" x14ac:dyDescent="0.3">
      <c r="A280" s="257"/>
      <c r="B280" s="239"/>
      <c r="C280" s="239"/>
      <c r="D280" s="239"/>
      <c r="G280" s="240"/>
      <c r="H280" s="240"/>
      <c r="I280" s="240"/>
      <c r="J280" s="240"/>
      <c r="K280" s="240"/>
      <c r="R280" s="257"/>
      <c r="S280" s="239"/>
      <c r="T280" s="239"/>
      <c r="U280" s="239"/>
      <c r="X280" s="240"/>
      <c r="Y280" s="240"/>
      <c r="Z280" s="240"/>
      <c r="AA280" s="240"/>
      <c r="AB280" s="240"/>
    </row>
    <row r="281" spans="1:28" x14ac:dyDescent="0.3">
      <c r="A281" s="233" t="s">
        <v>706</v>
      </c>
      <c r="B281" s="234"/>
      <c r="C281" s="234"/>
      <c r="D281" s="234"/>
      <c r="E281" s="186"/>
      <c r="F281" s="186"/>
      <c r="G281" s="235" t="s">
        <v>707</v>
      </c>
      <c r="H281" s="236"/>
      <c r="I281" s="236"/>
      <c r="J281" s="236"/>
      <c r="K281" s="237"/>
      <c r="R281" s="233" t="s">
        <v>706</v>
      </c>
      <c r="S281" s="234"/>
      <c r="T281" s="234"/>
      <c r="U281" s="234"/>
      <c r="V281" s="186"/>
      <c r="W281" s="186"/>
      <c r="X281" s="235" t="s">
        <v>707</v>
      </c>
      <c r="Y281" s="236"/>
      <c r="Z281" s="236"/>
      <c r="AA281" s="236"/>
      <c r="AB281" s="237"/>
    </row>
    <row r="282" spans="1:28" x14ac:dyDescent="0.3">
      <c r="A282" s="238"/>
      <c r="B282" s="239"/>
      <c r="C282" s="239"/>
      <c r="D282" s="239"/>
      <c r="G282" s="240" t="s">
        <v>673</v>
      </c>
      <c r="H282" s="240"/>
      <c r="I282" s="240"/>
      <c r="J282" s="240"/>
      <c r="K282" s="241"/>
      <c r="R282" s="238"/>
      <c r="S282" s="239"/>
      <c r="T282" s="239"/>
      <c r="U282" s="239"/>
      <c r="X282" s="240" t="s">
        <v>673</v>
      </c>
      <c r="Y282" s="240"/>
      <c r="Z282" s="240"/>
      <c r="AA282" s="240"/>
      <c r="AB282" s="241"/>
    </row>
    <row r="283" spans="1:28" x14ac:dyDescent="0.3">
      <c r="A283" s="242"/>
      <c r="B283" s="243" t="s">
        <v>513</v>
      </c>
      <c r="C283" s="243" t="s">
        <v>514</v>
      </c>
      <c r="D283" s="243" t="s">
        <v>515</v>
      </c>
      <c r="G283" s="240"/>
      <c r="H283" s="240" t="s">
        <v>674</v>
      </c>
      <c r="I283" s="240" t="s">
        <v>675</v>
      </c>
      <c r="J283" s="240" t="s">
        <v>676</v>
      </c>
      <c r="K283" s="241" t="s">
        <v>677</v>
      </c>
      <c r="R283" s="242"/>
      <c r="S283" s="243" t="s">
        <v>513</v>
      </c>
      <c r="T283" s="243" t="s">
        <v>514</v>
      </c>
      <c r="U283" s="243" t="s">
        <v>515</v>
      </c>
      <c r="X283" s="240"/>
      <c r="Y283" s="240" t="s">
        <v>674</v>
      </c>
      <c r="Z283" s="240" t="s">
        <v>675</v>
      </c>
      <c r="AA283" s="240" t="s">
        <v>676</v>
      </c>
      <c r="AB283" s="241" t="s">
        <v>677</v>
      </c>
    </row>
    <row r="284" spans="1:28" x14ac:dyDescent="0.3">
      <c r="A284" s="244" t="s">
        <v>678</v>
      </c>
      <c r="B284" s="245">
        <f>$C$53</f>
        <v>0</v>
      </c>
      <c r="C284" s="245">
        <f>$D$53</f>
        <v>0</v>
      </c>
      <c r="D284" s="245">
        <f>$E$53</f>
        <v>0</v>
      </c>
      <c r="G284" s="240" t="s">
        <v>679</v>
      </c>
      <c r="H284" s="240">
        <f t="shared" ref="H284:J285" si="126">+B285-B284</f>
        <v>0</v>
      </c>
      <c r="I284" s="240">
        <f t="shared" si="126"/>
        <v>0</v>
      </c>
      <c r="J284" s="240">
        <f t="shared" si="126"/>
        <v>0</v>
      </c>
      <c r="K284" s="241">
        <f>+(H284^2+I284^2+J284^2)^0.5</f>
        <v>0</v>
      </c>
      <c r="R284" s="244" t="s">
        <v>678</v>
      </c>
      <c r="S284" s="245">
        <f>$T$53</f>
        <v>0</v>
      </c>
      <c r="T284" s="245">
        <f>$U$53</f>
        <v>0</v>
      </c>
      <c r="U284" s="245">
        <f>$V$53</f>
        <v>0</v>
      </c>
      <c r="X284" s="240" t="s">
        <v>679</v>
      </c>
      <c r="Y284" s="240">
        <f t="shared" ref="Y284:AA285" si="127">+S285-S284</f>
        <v>0</v>
      </c>
      <c r="Z284" s="240">
        <f t="shared" si="127"/>
        <v>0</v>
      </c>
      <c r="AA284" s="240">
        <f t="shared" si="127"/>
        <v>0</v>
      </c>
      <c r="AB284" s="241">
        <f>+(Y284^2+Z284^2+AA284^2)^0.5</f>
        <v>0</v>
      </c>
    </row>
    <row r="285" spans="1:28" x14ac:dyDescent="0.3">
      <c r="A285" s="244" t="s">
        <v>682</v>
      </c>
      <c r="B285" s="245">
        <f>$C$55</f>
        <v>0</v>
      </c>
      <c r="C285" s="245">
        <f>$D$55</f>
        <v>0</v>
      </c>
      <c r="D285" s="245">
        <f>$E$55</f>
        <v>0</v>
      </c>
      <c r="G285" s="240" t="s">
        <v>681</v>
      </c>
      <c r="H285" s="240">
        <f t="shared" si="126"/>
        <v>0</v>
      </c>
      <c r="I285" s="240">
        <f t="shared" si="126"/>
        <v>0</v>
      </c>
      <c r="J285" s="240">
        <f t="shared" si="126"/>
        <v>0</v>
      </c>
      <c r="K285" s="241">
        <f>+(H285^2+I285^2+J285^2)^0.5</f>
        <v>0</v>
      </c>
      <c r="R285" s="244" t="s">
        <v>682</v>
      </c>
      <c r="S285" s="245">
        <f>$T$55</f>
        <v>0</v>
      </c>
      <c r="T285" s="245">
        <f>$U$55</f>
        <v>0</v>
      </c>
      <c r="U285" s="245">
        <f>$V$55</f>
        <v>0</v>
      </c>
      <c r="X285" s="240" t="s">
        <v>681</v>
      </c>
      <c r="Y285" s="240">
        <f t="shared" si="127"/>
        <v>0</v>
      </c>
      <c r="Z285" s="240">
        <f t="shared" si="127"/>
        <v>0</v>
      </c>
      <c r="AA285" s="240">
        <f t="shared" si="127"/>
        <v>0</v>
      </c>
      <c r="AB285" s="241">
        <f>+(Y285^2+Z285^2+AA285^2)^0.5</f>
        <v>0</v>
      </c>
    </row>
    <row r="286" spans="1:28" x14ac:dyDescent="0.3">
      <c r="A286" s="246" t="s">
        <v>701</v>
      </c>
      <c r="B286" s="245">
        <f>$C$56</f>
        <v>0</v>
      </c>
      <c r="C286" s="245">
        <f>$D$56</f>
        <v>0</v>
      </c>
      <c r="D286" s="245">
        <f>$E$56</f>
        <v>0</v>
      </c>
      <c r="G286" s="240" t="s">
        <v>683</v>
      </c>
      <c r="H286" s="240">
        <f>+B286-B284</f>
        <v>0</v>
      </c>
      <c r="I286" s="240">
        <f>+C286-C284</f>
        <v>0</v>
      </c>
      <c r="J286" s="240">
        <f>+D286-D284</f>
        <v>0</v>
      </c>
      <c r="K286" s="241">
        <f>+(H286^2+I286^2+J286^2)^0.5</f>
        <v>0</v>
      </c>
      <c r="R286" s="246" t="s">
        <v>701</v>
      </c>
      <c r="S286" s="245">
        <f>$T$56</f>
        <v>0</v>
      </c>
      <c r="T286" s="245">
        <f>$U$56</f>
        <v>0</v>
      </c>
      <c r="U286" s="245">
        <f>$V$56</f>
        <v>0</v>
      </c>
      <c r="X286" s="240" t="s">
        <v>683</v>
      </c>
      <c r="Y286" s="240">
        <f>+S286-S284</f>
        <v>0</v>
      </c>
      <c r="Z286" s="240">
        <f>+T286-T284</f>
        <v>0</v>
      </c>
      <c r="AA286" s="240">
        <f>+U286-U284</f>
        <v>0</v>
      </c>
      <c r="AB286" s="241">
        <f>+(Y286^2+Z286^2+AA286^2)^0.5</f>
        <v>0</v>
      </c>
    </row>
    <row r="287" spans="1:28" x14ac:dyDescent="0.3">
      <c r="A287" s="223"/>
      <c r="G287" s="239" t="s">
        <v>684</v>
      </c>
      <c r="H287" s="240"/>
      <c r="I287" s="240"/>
      <c r="J287" s="240"/>
      <c r="K287" s="241"/>
      <c r="R287" s="223"/>
      <c r="X287" s="239" t="s">
        <v>684</v>
      </c>
      <c r="Y287" s="240"/>
      <c r="Z287" s="240"/>
      <c r="AA287" s="240"/>
      <c r="AB287" s="241"/>
    </row>
    <row r="288" spans="1:28" x14ac:dyDescent="0.3">
      <c r="A288" s="242"/>
      <c r="B288" s="243"/>
      <c r="C288" s="243"/>
      <c r="D288" s="243"/>
      <c r="G288" s="239"/>
      <c r="H288" s="243" t="s">
        <v>685</v>
      </c>
      <c r="I288" s="243" t="s">
        <v>686</v>
      </c>
      <c r="J288" s="243" t="s">
        <v>687</v>
      </c>
      <c r="K288" s="241"/>
      <c r="R288" s="242"/>
      <c r="S288" s="243"/>
      <c r="T288" s="243"/>
      <c r="U288" s="243"/>
      <c r="X288" s="239"/>
      <c r="Y288" s="243" t="s">
        <v>685</v>
      </c>
      <c r="Z288" s="243" t="s">
        <v>686</v>
      </c>
      <c r="AA288" s="243" t="s">
        <v>687</v>
      </c>
      <c r="AB288" s="241"/>
    </row>
    <row r="289" spans="1:28" x14ac:dyDescent="0.3">
      <c r="A289" s="244"/>
      <c r="B289" s="247"/>
      <c r="C289" s="247"/>
      <c r="D289" s="247"/>
      <c r="G289" s="239" t="s">
        <v>679</v>
      </c>
      <c r="H289" s="240" t="e">
        <f>+H284/K284</f>
        <v>#DIV/0!</v>
      </c>
      <c r="I289" s="240" t="e">
        <f>+I284/K284</f>
        <v>#DIV/0!</v>
      </c>
      <c r="J289" s="240" t="e">
        <f>+J284/K284</f>
        <v>#DIV/0!</v>
      </c>
      <c r="K289" s="241"/>
      <c r="R289" s="244"/>
      <c r="S289" s="247"/>
      <c r="T289" s="247"/>
      <c r="U289" s="247"/>
      <c r="X289" s="239" t="s">
        <v>679</v>
      </c>
      <c r="Y289" s="240" t="e">
        <f>+Y284/AB284</f>
        <v>#DIV/0!</v>
      </c>
      <c r="Z289" s="240" t="e">
        <f>+Z284/AB284</f>
        <v>#DIV/0!</v>
      </c>
      <c r="AA289" s="240" t="e">
        <f>+AA284/AB284</f>
        <v>#DIV/0!</v>
      </c>
      <c r="AB289" s="241"/>
    </row>
    <row r="290" spans="1:28" x14ac:dyDescent="0.3">
      <c r="A290" s="244"/>
      <c r="B290" s="247"/>
      <c r="C290" s="247"/>
      <c r="D290" s="247"/>
      <c r="G290" s="240" t="s">
        <v>683</v>
      </c>
      <c r="H290" s="240" t="e">
        <f>+H286/K286</f>
        <v>#DIV/0!</v>
      </c>
      <c r="I290" s="240" t="e">
        <f>+I286/K286</f>
        <v>#DIV/0!</v>
      </c>
      <c r="J290" s="240" t="e">
        <f>+J286/K286</f>
        <v>#DIV/0!</v>
      </c>
      <c r="K290" s="241"/>
      <c r="R290" s="244"/>
      <c r="S290" s="247"/>
      <c r="T290" s="247"/>
      <c r="U290" s="247"/>
      <c r="X290" s="240" t="s">
        <v>683</v>
      </c>
      <c r="Y290" s="240" t="e">
        <f>+Y286/AB286</f>
        <v>#DIV/0!</v>
      </c>
      <c r="Z290" s="240" t="e">
        <f>+Z286/AB286</f>
        <v>#DIV/0!</v>
      </c>
      <c r="AA290" s="240" t="e">
        <f>+AA286/AB286</f>
        <v>#DIV/0!</v>
      </c>
      <c r="AB290" s="241"/>
    </row>
    <row r="291" spans="1:28" x14ac:dyDescent="0.3">
      <c r="A291" s="246"/>
      <c r="B291" s="247"/>
      <c r="C291" s="247"/>
      <c r="D291" s="247"/>
      <c r="G291" s="240"/>
      <c r="H291" s="240"/>
      <c r="I291" s="240"/>
      <c r="J291" s="240"/>
      <c r="K291" s="241"/>
      <c r="R291" s="246"/>
      <c r="S291" s="247"/>
      <c r="T291" s="247"/>
      <c r="U291" s="247"/>
      <c r="X291" s="240"/>
      <c r="Y291" s="240"/>
      <c r="Z291" s="240"/>
      <c r="AA291" s="240"/>
      <c r="AB291" s="241"/>
    </row>
    <row r="292" spans="1:28" x14ac:dyDescent="0.3">
      <c r="A292" s="223"/>
      <c r="G292" s="240" t="s">
        <v>688</v>
      </c>
      <c r="H292" s="240" t="e">
        <f>+(K284^2+K286^2-K285^2)/(2*K284*K286)</f>
        <v>#DIV/0!</v>
      </c>
      <c r="I292" s="240"/>
      <c r="J292" s="240"/>
      <c r="K292" s="241"/>
      <c r="R292" s="223"/>
      <c r="X292" s="240" t="s">
        <v>688</v>
      </c>
      <c r="Y292" s="240" t="e">
        <f>+(AB284^2+AB286^2-AB285^2)/(2*AB284*AB286)</f>
        <v>#DIV/0!</v>
      </c>
      <c r="Z292" s="240"/>
      <c r="AA292" s="240"/>
      <c r="AB292" s="241"/>
    </row>
    <row r="293" spans="1:28" x14ac:dyDescent="0.3">
      <c r="A293" s="223"/>
      <c r="G293" s="240" t="s">
        <v>689</v>
      </c>
      <c r="H293" s="240" t="e">
        <f>+H292*K286</f>
        <v>#DIV/0!</v>
      </c>
      <c r="I293" s="240"/>
      <c r="J293" s="240"/>
      <c r="K293" s="241"/>
      <c r="R293" s="223"/>
      <c r="X293" s="240" t="s">
        <v>689</v>
      </c>
      <c r="Y293" s="240" t="e">
        <f>+Y292*AB286</f>
        <v>#DIV/0!</v>
      </c>
      <c r="Z293" s="240"/>
      <c r="AA293" s="240"/>
      <c r="AB293" s="241"/>
    </row>
    <row r="294" spans="1:28" x14ac:dyDescent="0.3">
      <c r="A294" s="223"/>
      <c r="G294" s="240" t="s">
        <v>690</v>
      </c>
      <c r="H294" s="240" t="e">
        <f>+(K286^2-H293^2)^0.5</f>
        <v>#DIV/0!</v>
      </c>
      <c r="I294" s="240" t="e">
        <f>+K286*H300</f>
        <v>#DIV/0!</v>
      </c>
      <c r="J294" s="240"/>
      <c r="K294" s="241"/>
      <c r="R294" s="223"/>
      <c r="X294" s="240" t="s">
        <v>690</v>
      </c>
      <c r="Y294" s="240" t="e">
        <f>+(AB286^2-Y293^2)^0.5</f>
        <v>#DIV/0!</v>
      </c>
      <c r="Z294" s="240" t="e">
        <f>+AB286*Y300</f>
        <v>#DIV/0!</v>
      </c>
      <c r="AA294" s="240"/>
      <c r="AB294" s="241"/>
    </row>
    <row r="295" spans="1:28" x14ac:dyDescent="0.3">
      <c r="A295" s="223"/>
      <c r="G295" s="240" t="s">
        <v>691</v>
      </c>
      <c r="H295" s="240" t="e">
        <f>+B284+H293*H289</f>
        <v>#DIV/0!</v>
      </c>
      <c r="I295" s="240" t="e">
        <f>+C284+H293*I289</f>
        <v>#DIV/0!</v>
      </c>
      <c r="J295" s="240" t="e">
        <f>+D284+H293*J289</f>
        <v>#DIV/0!</v>
      </c>
      <c r="K295" s="241"/>
      <c r="R295" s="223"/>
      <c r="X295" s="240" t="s">
        <v>691</v>
      </c>
      <c r="Y295" s="240" t="e">
        <f>+S284+Y293*Y289</f>
        <v>#DIV/0!</v>
      </c>
      <c r="Z295" s="240" t="e">
        <f>+T284+Y293*Z289</f>
        <v>#DIV/0!</v>
      </c>
      <c r="AA295" s="240" t="e">
        <f>+U284+Y293*AA289</f>
        <v>#DIV/0!</v>
      </c>
      <c r="AB295" s="241"/>
    </row>
    <row r="296" spans="1:28" x14ac:dyDescent="0.3">
      <c r="A296" s="223"/>
      <c r="G296" s="239" t="s">
        <v>684</v>
      </c>
      <c r="H296" s="240"/>
      <c r="I296" s="240"/>
      <c r="J296" s="240"/>
      <c r="K296" s="241"/>
      <c r="R296" s="223"/>
      <c r="X296" s="239" t="s">
        <v>684</v>
      </c>
      <c r="Y296" s="240"/>
      <c r="Z296" s="240"/>
      <c r="AA296" s="240"/>
      <c r="AB296" s="241"/>
    </row>
    <row r="297" spans="1:28" x14ac:dyDescent="0.3">
      <c r="A297" s="223"/>
      <c r="G297" s="248"/>
      <c r="H297" s="243" t="s">
        <v>685</v>
      </c>
      <c r="I297" s="243" t="s">
        <v>686</v>
      </c>
      <c r="J297" s="243" t="s">
        <v>687</v>
      </c>
      <c r="K297" s="241"/>
      <c r="R297" s="223"/>
      <c r="X297" s="248"/>
      <c r="Y297" s="243" t="s">
        <v>685</v>
      </c>
      <c r="Z297" s="243" t="s">
        <v>686</v>
      </c>
      <c r="AA297" s="243" t="s">
        <v>687</v>
      </c>
      <c r="AB297" s="241"/>
    </row>
    <row r="298" spans="1:28" x14ac:dyDescent="0.3">
      <c r="A298" s="223"/>
      <c r="G298" s="240" t="s">
        <v>690</v>
      </c>
      <c r="H298" s="240" t="e">
        <f>+(B286-H295)/H294</f>
        <v>#DIV/0!</v>
      </c>
      <c r="I298" s="240" t="e">
        <f>+(C286-I295)/H294</f>
        <v>#DIV/0!</v>
      </c>
      <c r="J298" s="240" t="e">
        <f>+(D286-J295)/H294</f>
        <v>#DIV/0!</v>
      </c>
      <c r="K298" s="241"/>
      <c r="R298" s="223"/>
      <c r="X298" s="240" t="s">
        <v>690</v>
      </c>
      <c r="Y298" s="240" t="e">
        <f>+(S286-Y295)/Y294</f>
        <v>#DIV/0!</v>
      </c>
      <c r="Z298" s="240" t="e">
        <f>+(T286-Z295)/Y294</f>
        <v>#DIV/0!</v>
      </c>
      <c r="AA298" s="240" t="e">
        <f>+(U286-AA295)/Y294</f>
        <v>#DIV/0!</v>
      </c>
      <c r="AB298" s="241"/>
    </row>
    <row r="299" spans="1:28" x14ac:dyDescent="0.3">
      <c r="A299" s="223"/>
      <c r="G299" s="240"/>
      <c r="H299" s="240"/>
      <c r="I299" s="240"/>
      <c r="J299" s="240"/>
      <c r="K299" s="241"/>
      <c r="R299" s="223"/>
      <c r="X299" s="240"/>
      <c r="Y299" s="240"/>
      <c r="Z299" s="240"/>
      <c r="AA299" s="240"/>
      <c r="AB299" s="241"/>
    </row>
    <row r="300" spans="1:28" x14ac:dyDescent="0.3">
      <c r="A300" s="223"/>
      <c r="G300" s="240" t="s">
        <v>692</v>
      </c>
      <c r="H300" s="240" t="e">
        <f>+(1-H292^2)^0.5</f>
        <v>#DIV/0!</v>
      </c>
      <c r="I300" s="240"/>
      <c r="J300" s="240"/>
      <c r="K300" s="241"/>
      <c r="R300" s="223"/>
      <c r="X300" s="240" t="s">
        <v>692</v>
      </c>
      <c r="Y300" s="240" t="e">
        <f>+(1-Y292^2)^0.5</f>
        <v>#DIV/0!</v>
      </c>
      <c r="Z300" s="240"/>
      <c r="AA300" s="240"/>
      <c r="AB300" s="241"/>
    </row>
    <row r="301" spans="1:28" x14ac:dyDescent="0.3">
      <c r="A301" s="223"/>
      <c r="F301" s="166" t="s">
        <v>643</v>
      </c>
      <c r="G301" s="240" t="s">
        <v>693</v>
      </c>
      <c r="H301" s="249" t="e">
        <f>+K285/(2*H300)</f>
        <v>#DIV/0!</v>
      </c>
      <c r="I301" s="240"/>
      <c r="J301" s="240"/>
      <c r="K301" s="241"/>
      <c r="R301" s="223"/>
      <c r="W301" s="166" t="s">
        <v>643</v>
      </c>
      <c r="X301" s="240" t="s">
        <v>693</v>
      </c>
      <c r="Y301" s="249" t="e">
        <f>+AB285/(2*Y300)</f>
        <v>#DIV/0!</v>
      </c>
      <c r="Z301" s="240"/>
      <c r="AA301" s="240"/>
      <c r="AB301" s="241"/>
    </row>
    <row r="302" spans="1:28" x14ac:dyDescent="0.3">
      <c r="A302" s="223"/>
      <c r="F302" s="250" t="e">
        <f>IF((ABS(K306)+ABS(K308)+ABS(K309))&gt;0.000000001,TRUE,FALSE)</f>
        <v>#DIV/0!</v>
      </c>
      <c r="G302" s="240"/>
      <c r="H302" s="240"/>
      <c r="I302" s="240"/>
      <c r="J302" s="240"/>
      <c r="K302" s="241"/>
      <c r="R302" s="223"/>
      <c r="W302" s="250" t="e">
        <f>IF((ABS(AB306)+ABS(AB308)+ABS(AB309))&gt;0.000000001,TRUE,FALSE)</f>
        <v>#DIV/0!</v>
      </c>
      <c r="X302" s="240"/>
      <c r="Y302" s="240"/>
      <c r="Z302" s="240"/>
      <c r="AA302" s="240"/>
      <c r="AB302" s="241"/>
    </row>
    <row r="303" spans="1:28" x14ac:dyDescent="0.3">
      <c r="A303" s="223"/>
      <c r="F303" s="166" t="s">
        <v>637</v>
      </c>
      <c r="G303" s="240" t="s">
        <v>694</v>
      </c>
      <c r="H303" s="240">
        <f>+K284/2</f>
        <v>0</v>
      </c>
      <c r="I303" s="240" t="e">
        <f>+(H301^2-H303^2)^0.5</f>
        <v>#DIV/0!</v>
      </c>
      <c r="J303" s="240">
        <v>0</v>
      </c>
      <c r="K303" s="241"/>
      <c r="R303" s="223"/>
      <c r="W303" s="166" t="s">
        <v>637</v>
      </c>
      <c r="X303" s="240" t="s">
        <v>694</v>
      </c>
      <c r="Y303" s="240">
        <f>+AB284/2</f>
        <v>0</v>
      </c>
      <c r="Z303" s="240" t="e">
        <f>+(Y301^2-Y303^2)^0.5</f>
        <v>#DIV/0!</v>
      </c>
      <c r="AA303" s="240">
        <v>0</v>
      </c>
      <c r="AB303" s="241"/>
    </row>
    <row r="304" spans="1:28" x14ac:dyDescent="0.3">
      <c r="A304" s="223"/>
      <c r="F304" s="166" t="e">
        <f>IF(K305&gt;0.000000001,TRUE,FALSE)</f>
        <v>#DIV/0!</v>
      </c>
      <c r="G304" s="240" t="s">
        <v>695</v>
      </c>
      <c r="H304" s="251" t="e">
        <f>+B284+H303*H289+I303*H298</f>
        <v>#DIV/0!</v>
      </c>
      <c r="I304" s="251" t="e">
        <f>+C284+H303*I289+I303*I298</f>
        <v>#DIV/0!</v>
      </c>
      <c r="J304" s="251" t="e">
        <f>+D284+H303*J289+I303*J298</f>
        <v>#DIV/0!</v>
      </c>
      <c r="K304" s="241"/>
      <c r="R304" s="223"/>
      <c r="W304" s="166" t="e">
        <f>IF(AB305&gt;0.000000001,TRUE,FALSE)</f>
        <v>#DIV/0!</v>
      </c>
      <c r="X304" s="240" t="s">
        <v>695</v>
      </c>
      <c r="Y304" s="251" t="e">
        <f>+S284+Y303*Y289+Z303*Y298</f>
        <v>#DIV/0!</v>
      </c>
      <c r="Z304" s="251" t="e">
        <f>+T284+Y303*Z289+Z303*Z298</f>
        <v>#DIV/0!</v>
      </c>
      <c r="AA304" s="251" t="e">
        <f>+U284+Y303*AA289+Z303*AA298</f>
        <v>#DIV/0!</v>
      </c>
      <c r="AB304" s="241"/>
    </row>
    <row r="305" spans="1:28" ht="16.2" x14ac:dyDescent="0.3">
      <c r="A305" s="223"/>
      <c r="B305" s="166" t="s">
        <v>650</v>
      </c>
      <c r="C305" s="166" t="s">
        <v>651</v>
      </c>
      <c r="D305" s="166" t="s">
        <v>652</v>
      </c>
      <c r="E305" s="166" t="s">
        <v>653</v>
      </c>
      <c r="F305" s="166" t="s">
        <v>654</v>
      </c>
      <c r="G305" s="166" t="s">
        <v>655</v>
      </c>
      <c r="H305" s="166" t="s">
        <v>656</v>
      </c>
      <c r="I305" s="166" t="s">
        <v>657</v>
      </c>
      <c r="J305" s="166" t="s">
        <v>669</v>
      </c>
      <c r="K305" s="231" t="e">
        <f>MAX(K306:K310)</f>
        <v>#DIV/0!</v>
      </c>
      <c r="R305" s="223"/>
      <c r="S305" s="166" t="s">
        <v>650</v>
      </c>
      <c r="T305" s="166" t="s">
        <v>651</v>
      </c>
      <c r="U305" s="166" t="s">
        <v>652</v>
      </c>
      <c r="V305" s="166" t="s">
        <v>653</v>
      </c>
      <c r="W305" s="166" t="s">
        <v>654</v>
      </c>
      <c r="X305" s="166" t="s">
        <v>655</v>
      </c>
      <c r="Y305" s="166" t="s">
        <v>656</v>
      </c>
      <c r="Z305" s="166" t="s">
        <v>657</v>
      </c>
      <c r="AA305" s="166" t="s">
        <v>669</v>
      </c>
      <c r="AB305" s="231" t="e">
        <f>MAX(AB306:AB310)</f>
        <v>#DIV/0!</v>
      </c>
    </row>
    <row r="306" spans="1:28" x14ac:dyDescent="0.3">
      <c r="A306" s="223">
        <v>1</v>
      </c>
      <c r="B306" s="166" t="e">
        <f>$C$53-H304</f>
        <v>#DIV/0!</v>
      </c>
      <c r="C306" s="166" t="e">
        <f>$D$53-I304</f>
        <v>#DIV/0!</v>
      </c>
      <c r="D306" s="166" t="e">
        <f>$E$53-J304</f>
        <v>#DIV/0!</v>
      </c>
      <c r="E306" s="192" t="e">
        <f>POWER(B306,2)</f>
        <v>#DIV/0!</v>
      </c>
      <c r="F306" s="192" t="e">
        <f>POWER(C306,2)</f>
        <v>#DIV/0!</v>
      </c>
      <c r="G306" s="192" t="e">
        <f>POWER(D306,2)</f>
        <v>#DIV/0!</v>
      </c>
      <c r="H306" s="192" t="e">
        <f>E306+F306+G306</f>
        <v>#DIV/0!</v>
      </c>
      <c r="I306" s="252" t="e">
        <f>SQRT(H306)</f>
        <v>#DIV/0!</v>
      </c>
      <c r="J306" s="192" t="e">
        <f>H301</f>
        <v>#DIV/0!</v>
      </c>
      <c r="K306" s="231" t="e">
        <f>I306-J306</f>
        <v>#DIV/0!</v>
      </c>
      <c r="R306" s="223">
        <v>1</v>
      </c>
      <c r="S306" s="192" t="e">
        <f>$T$53-Y304</f>
        <v>#DIV/0!</v>
      </c>
      <c r="T306" s="192" t="e">
        <f>$U$53-Z304</f>
        <v>#DIV/0!</v>
      </c>
      <c r="U306" s="192" t="e">
        <f>$V$53-AA304</f>
        <v>#DIV/0!</v>
      </c>
      <c r="V306" s="192" t="e">
        <f>POWER(S306,2)</f>
        <v>#DIV/0!</v>
      </c>
      <c r="W306" s="192" t="e">
        <f>POWER(T306,2)</f>
        <v>#DIV/0!</v>
      </c>
      <c r="X306" s="192" t="e">
        <f>POWER(U306,2)</f>
        <v>#DIV/0!</v>
      </c>
      <c r="Y306" s="192" t="e">
        <f>V306+W306+X306</f>
        <v>#DIV/0!</v>
      </c>
      <c r="Z306" s="252" t="e">
        <f>SQRT(Y306)</f>
        <v>#DIV/0!</v>
      </c>
      <c r="AA306" s="192" t="e">
        <f>Y301</f>
        <v>#DIV/0!</v>
      </c>
      <c r="AB306" s="231" t="e">
        <f>Z306-AA306</f>
        <v>#DIV/0!</v>
      </c>
    </row>
    <row r="307" spans="1:28" x14ac:dyDescent="0.3">
      <c r="A307" s="223">
        <v>2</v>
      </c>
      <c r="B307" s="192" t="e">
        <f>$C$54-H304</f>
        <v>#DIV/0!</v>
      </c>
      <c r="C307" s="192" t="e">
        <f>$D$54-I304</f>
        <v>#DIV/0!</v>
      </c>
      <c r="D307" s="192" t="e">
        <f>$E$54-J304</f>
        <v>#DIV/0!</v>
      </c>
      <c r="E307" s="192" t="e">
        <f t="shared" ref="E307:G310" si="128">POWER(B307,2)</f>
        <v>#DIV/0!</v>
      </c>
      <c r="F307" s="192" t="e">
        <f t="shared" si="128"/>
        <v>#DIV/0!</v>
      </c>
      <c r="G307" s="192" t="e">
        <f t="shared" si="128"/>
        <v>#DIV/0!</v>
      </c>
      <c r="H307" s="192" t="e">
        <f t="shared" ref="H307:H310" si="129">E307+F307+G307</f>
        <v>#DIV/0!</v>
      </c>
      <c r="I307" s="192" t="e">
        <f t="shared" ref="I307:I310" si="130">SQRT(H307)</f>
        <v>#DIV/0!</v>
      </c>
      <c r="J307" s="192" t="e">
        <f>J306</f>
        <v>#DIV/0!</v>
      </c>
      <c r="K307" s="231" t="e">
        <f t="shared" ref="K307:K310" si="131">I307-J307</f>
        <v>#DIV/0!</v>
      </c>
      <c r="R307" s="223">
        <v>2</v>
      </c>
      <c r="S307" s="192" t="e">
        <f>$T$54-Y304</f>
        <v>#DIV/0!</v>
      </c>
      <c r="T307" s="192" t="e">
        <f>$U$54-Z304</f>
        <v>#DIV/0!</v>
      </c>
      <c r="U307" s="192" t="e">
        <f>$V$54-AA304</f>
        <v>#DIV/0!</v>
      </c>
      <c r="V307" s="192" t="e">
        <f t="shared" ref="V307:X310" si="132">POWER(S307,2)</f>
        <v>#DIV/0!</v>
      </c>
      <c r="W307" s="192" t="e">
        <f t="shared" si="132"/>
        <v>#DIV/0!</v>
      </c>
      <c r="X307" s="192" t="e">
        <f t="shared" si="132"/>
        <v>#DIV/0!</v>
      </c>
      <c r="Y307" s="192" t="e">
        <f t="shared" ref="Y307:Y310" si="133">V307+W307+X307</f>
        <v>#DIV/0!</v>
      </c>
      <c r="Z307" s="192" t="e">
        <f t="shared" ref="Z307:Z310" si="134">SQRT(Y307)</f>
        <v>#DIV/0!</v>
      </c>
      <c r="AA307" s="192" t="e">
        <f>AA306</f>
        <v>#DIV/0!</v>
      </c>
      <c r="AB307" s="231" t="e">
        <f t="shared" ref="AB307:AB310" si="135">Z307-AA307</f>
        <v>#DIV/0!</v>
      </c>
    </row>
    <row r="308" spans="1:28" x14ac:dyDescent="0.3">
      <c r="A308" s="223">
        <v>3</v>
      </c>
      <c r="B308" s="192" t="e">
        <f>$C$55-H304</f>
        <v>#DIV/0!</v>
      </c>
      <c r="C308" s="192" t="e">
        <f>$D$55-I304</f>
        <v>#DIV/0!</v>
      </c>
      <c r="D308" s="192" t="e">
        <f>$E$55-J304</f>
        <v>#DIV/0!</v>
      </c>
      <c r="E308" s="192" t="e">
        <f t="shared" si="128"/>
        <v>#DIV/0!</v>
      </c>
      <c r="F308" s="192" t="e">
        <f t="shared" si="128"/>
        <v>#DIV/0!</v>
      </c>
      <c r="G308" s="192" t="e">
        <f t="shared" si="128"/>
        <v>#DIV/0!</v>
      </c>
      <c r="H308" s="192" t="e">
        <f t="shared" si="129"/>
        <v>#DIV/0!</v>
      </c>
      <c r="I308" s="252" t="e">
        <f t="shared" si="130"/>
        <v>#DIV/0!</v>
      </c>
      <c r="J308" s="192" t="e">
        <f t="shared" ref="J308:J310" si="136">J307</f>
        <v>#DIV/0!</v>
      </c>
      <c r="K308" s="231" t="e">
        <f t="shared" si="131"/>
        <v>#DIV/0!</v>
      </c>
      <c r="R308" s="223">
        <v>3</v>
      </c>
      <c r="S308" s="192" t="e">
        <f>$T$55-Y304</f>
        <v>#DIV/0!</v>
      </c>
      <c r="T308" s="192" t="e">
        <f>$U$55-Z304</f>
        <v>#DIV/0!</v>
      </c>
      <c r="U308" s="192" t="e">
        <f>$V$55-AA304</f>
        <v>#DIV/0!</v>
      </c>
      <c r="V308" s="192" t="e">
        <f t="shared" si="132"/>
        <v>#DIV/0!</v>
      </c>
      <c r="W308" s="192" t="e">
        <f t="shared" si="132"/>
        <v>#DIV/0!</v>
      </c>
      <c r="X308" s="192" t="e">
        <f t="shared" si="132"/>
        <v>#DIV/0!</v>
      </c>
      <c r="Y308" s="192" t="e">
        <f t="shared" si="133"/>
        <v>#DIV/0!</v>
      </c>
      <c r="Z308" s="252" t="e">
        <f t="shared" si="134"/>
        <v>#DIV/0!</v>
      </c>
      <c r="AA308" s="192" t="e">
        <f t="shared" ref="AA308:AA310" si="137">AA307</f>
        <v>#DIV/0!</v>
      </c>
      <c r="AB308" s="231" t="e">
        <f t="shared" si="135"/>
        <v>#DIV/0!</v>
      </c>
    </row>
    <row r="309" spans="1:28" x14ac:dyDescent="0.3">
      <c r="A309" s="223">
        <v>4</v>
      </c>
      <c r="B309" s="192" t="e">
        <f>$C$56-H304</f>
        <v>#DIV/0!</v>
      </c>
      <c r="C309" s="192" t="e">
        <f>$D$56-I304</f>
        <v>#DIV/0!</v>
      </c>
      <c r="D309" s="192" t="e">
        <f>$E$56-J304</f>
        <v>#DIV/0!</v>
      </c>
      <c r="E309" s="192" t="e">
        <f t="shared" si="128"/>
        <v>#DIV/0!</v>
      </c>
      <c r="F309" s="192" t="e">
        <f t="shared" si="128"/>
        <v>#DIV/0!</v>
      </c>
      <c r="G309" s="192" t="e">
        <f t="shared" si="128"/>
        <v>#DIV/0!</v>
      </c>
      <c r="H309" s="192" t="e">
        <f t="shared" si="129"/>
        <v>#DIV/0!</v>
      </c>
      <c r="I309" s="252" t="e">
        <f t="shared" si="130"/>
        <v>#DIV/0!</v>
      </c>
      <c r="J309" s="192" t="e">
        <f t="shared" si="136"/>
        <v>#DIV/0!</v>
      </c>
      <c r="K309" s="231" t="e">
        <f t="shared" si="131"/>
        <v>#DIV/0!</v>
      </c>
      <c r="R309" s="223">
        <v>4</v>
      </c>
      <c r="S309" s="192" t="e">
        <f>$T$56-Y304</f>
        <v>#DIV/0!</v>
      </c>
      <c r="T309" s="192" t="e">
        <f>$U$56-Z304</f>
        <v>#DIV/0!</v>
      </c>
      <c r="U309" s="192" t="e">
        <f>$V$56-AA304</f>
        <v>#DIV/0!</v>
      </c>
      <c r="V309" s="192" t="e">
        <f t="shared" si="132"/>
        <v>#DIV/0!</v>
      </c>
      <c r="W309" s="192" t="e">
        <f t="shared" si="132"/>
        <v>#DIV/0!</v>
      </c>
      <c r="X309" s="192" t="e">
        <f t="shared" si="132"/>
        <v>#DIV/0!</v>
      </c>
      <c r="Y309" s="192" t="e">
        <f t="shared" si="133"/>
        <v>#DIV/0!</v>
      </c>
      <c r="Z309" s="252" t="e">
        <f t="shared" si="134"/>
        <v>#DIV/0!</v>
      </c>
      <c r="AA309" s="192" t="e">
        <f t="shared" si="137"/>
        <v>#DIV/0!</v>
      </c>
      <c r="AB309" s="231" t="e">
        <f t="shared" si="135"/>
        <v>#DIV/0!</v>
      </c>
    </row>
    <row r="310" spans="1:28" x14ac:dyDescent="0.3">
      <c r="A310" s="227">
        <v>5</v>
      </c>
      <c r="B310" s="216" t="e">
        <f>$C$57-H304</f>
        <v>#DIV/0!</v>
      </c>
      <c r="C310" s="216" t="e">
        <f>$D$57-I304</f>
        <v>#DIV/0!</v>
      </c>
      <c r="D310" s="216" t="e">
        <f>$E$57-J304</f>
        <v>#DIV/0!</v>
      </c>
      <c r="E310" s="216" t="e">
        <f t="shared" si="128"/>
        <v>#DIV/0!</v>
      </c>
      <c r="F310" s="216" t="e">
        <f t="shared" si="128"/>
        <v>#DIV/0!</v>
      </c>
      <c r="G310" s="216" t="e">
        <f t="shared" si="128"/>
        <v>#DIV/0!</v>
      </c>
      <c r="H310" s="216" t="e">
        <f t="shared" si="129"/>
        <v>#DIV/0!</v>
      </c>
      <c r="I310" s="216" t="e">
        <f t="shared" si="130"/>
        <v>#DIV/0!</v>
      </c>
      <c r="J310" s="216" t="e">
        <f t="shared" si="136"/>
        <v>#DIV/0!</v>
      </c>
      <c r="K310" s="253" t="e">
        <f t="shared" si="131"/>
        <v>#DIV/0!</v>
      </c>
      <c r="R310" s="227">
        <v>5</v>
      </c>
      <c r="S310" s="216" t="e">
        <f>$T$57-Y304</f>
        <v>#DIV/0!</v>
      </c>
      <c r="T310" s="216" t="e">
        <f>$U$57-Z304</f>
        <v>#DIV/0!</v>
      </c>
      <c r="U310" s="216" t="e">
        <f>$V$57-AA304</f>
        <v>#DIV/0!</v>
      </c>
      <c r="V310" s="216" t="e">
        <f t="shared" si="132"/>
        <v>#DIV/0!</v>
      </c>
      <c r="W310" s="216" t="e">
        <f t="shared" si="132"/>
        <v>#DIV/0!</v>
      </c>
      <c r="X310" s="216" t="e">
        <f t="shared" si="132"/>
        <v>#DIV/0!</v>
      </c>
      <c r="Y310" s="216" t="e">
        <f t="shared" si="133"/>
        <v>#DIV/0!</v>
      </c>
      <c r="Z310" s="216" t="e">
        <f t="shared" si="134"/>
        <v>#DIV/0!</v>
      </c>
      <c r="AA310" s="216" t="e">
        <f t="shared" si="137"/>
        <v>#DIV/0!</v>
      </c>
      <c r="AB310" s="253" t="e">
        <f t="shared" si="135"/>
        <v>#DIV/0!</v>
      </c>
    </row>
    <row r="311" spans="1:28" x14ac:dyDescent="0.3">
      <c r="A311" s="233" t="s">
        <v>696</v>
      </c>
      <c r="B311" s="234"/>
      <c r="C311" s="234"/>
      <c r="D311" s="234"/>
      <c r="E311" s="186"/>
      <c r="F311" s="186"/>
      <c r="G311" s="235" t="s">
        <v>708</v>
      </c>
      <c r="H311" s="236"/>
      <c r="I311" s="236"/>
      <c r="J311" s="236"/>
      <c r="K311" s="237"/>
      <c r="R311" s="233" t="s">
        <v>696</v>
      </c>
      <c r="S311" s="234"/>
      <c r="T311" s="234"/>
      <c r="U311" s="234"/>
      <c r="V311" s="186"/>
      <c r="W311" s="186"/>
      <c r="X311" s="235" t="s">
        <v>708</v>
      </c>
      <c r="Y311" s="236"/>
      <c r="Z311" s="236"/>
      <c r="AA311" s="236"/>
      <c r="AB311" s="237"/>
    </row>
    <row r="312" spans="1:28" x14ac:dyDescent="0.3">
      <c r="A312" s="238"/>
      <c r="B312" s="239"/>
      <c r="C312" s="239"/>
      <c r="D312" s="239"/>
      <c r="G312" s="240" t="s">
        <v>673</v>
      </c>
      <c r="H312" s="240"/>
      <c r="I312" s="240"/>
      <c r="J312" s="240"/>
      <c r="K312" s="241"/>
      <c r="R312" s="238"/>
      <c r="S312" s="239"/>
      <c r="T312" s="239"/>
      <c r="U312" s="239"/>
      <c r="X312" s="240" t="s">
        <v>673</v>
      </c>
      <c r="Y312" s="240"/>
      <c r="Z312" s="240"/>
      <c r="AA312" s="240"/>
      <c r="AB312" s="241"/>
    </row>
    <row r="313" spans="1:28" x14ac:dyDescent="0.3">
      <c r="A313" s="242"/>
      <c r="B313" s="243" t="s">
        <v>513</v>
      </c>
      <c r="C313" s="243" t="s">
        <v>514</v>
      </c>
      <c r="D313" s="243" t="s">
        <v>515</v>
      </c>
      <c r="G313" s="240"/>
      <c r="H313" s="240" t="s">
        <v>674</v>
      </c>
      <c r="I313" s="240" t="s">
        <v>675</v>
      </c>
      <c r="J313" s="240" t="s">
        <v>676</v>
      </c>
      <c r="K313" s="241" t="s">
        <v>677</v>
      </c>
      <c r="R313" s="242"/>
      <c r="S313" s="243" t="s">
        <v>513</v>
      </c>
      <c r="T313" s="243" t="s">
        <v>514</v>
      </c>
      <c r="U313" s="243" t="s">
        <v>515</v>
      </c>
      <c r="X313" s="240"/>
      <c r="Y313" s="240" t="s">
        <v>674</v>
      </c>
      <c r="Z313" s="240" t="s">
        <v>675</v>
      </c>
      <c r="AA313" s="240" t="s">
        <v>676</v>
      </c>
      <c r="AB313" s="241" t="s">
        <v>677</v>
      </c>
    </row>
    <row r="314" spans="1:28" x14ac:dyDescent="0.3">
      <c r="A314" s="244" t="str">
        <f>A284</f>
        <v>Point 1</v>
      </c>
      <c r="B314" s="245">
        <f>B284</f>
        <v>0</v>
      </c>
      <c r="C314" s="245">
        <f t="shared" ref="C314:D314" si="138">C284</f>
        <v>0</v>
      </c>
      <c r="D314" s="245">
        <f t="shared" si="138"/>
        <v>0</v>
      </c>
      <c r="G314" s="240" t="s">
        <v>679</v>
      </c>
      <c r="H314" s="240">
        <f t="shared" ref="H314:J315" si="139">+B315-B314</f>
        <v>0</v>
      </c>
      <c r="I314" s="240">
        <f t="shared" si="139"/>
        <v>0</v>
      </c>
      <c r="J314" s="240">
        <f t="shared" si="139"/>
        <v>0</v>
      </c>
      <c r="K314" s="241">
        <f>+(H314^2+I314^2+J314^2)^0.5</f>
        <v>0</v>
      </c>
      <c r="R314" s="244" t="str">
        <f>R284</f>
        <v>Point 1</v>
      </c>
      <c r="S314" s="245">
        <f>S284</f>
        <v>0</v>
      </c>
      <c r="T314" s="245">
        <f t="shared" ref="T314:U314" si="140">T284</f>
        <v>0</v>
      </c>
      <c r="U314" s="245">
        <f t="shared" si="140"/>
        <v>0</v>
      </c>
      <c r="X314" s="240" t="s">
        <v>679</v>
      </c>
      <c r="Y314" s="240">
        <f t="shared" ref="Y314:AA315" si="141">+S315-S314</f>
        <v>0</v>
      </c>
      <c r="Z314" s="240">
        <f t="shared" si="141"/>
        <v>0</v>
      </c>
      <c r="AA314" s="240">
        <f t="shared" si="141"/>
        <v>0</v>
      </c>
      <c r="AB314" s="241">
        <f>+(Y314^2+Z314^2+AA314^2)^0.5</f>
        <v>0</v>
      </c>
    </row>
    <row r="315" spans="1:28" x14ac:dyDescent="0.3">
      <c r="A315" s="244" t="str">
        <f>A286</f>
        <v>Point 4</v>
      </c>
      <c r="B315" s="245">
        <f>B286</f>
        <v>0</v>
      </c>
      <c r="C315" s="245">
        <f t="shared" ref="C315:D315" si="142">C286</f>
        <v>0</v>
      </c>
      <c r="D315" s="245">
        <f t="shared" si="142"/>
        <v>0</v>
      </c>
      <c r="G315" s="240" t="s">
        <v>681</v>
      </c>
      <c r="H315" s="240">
        <f t="shared" si="139"/>
        <v>0</v>
      </c>
      <c r="I315" s="240">
        <f t="shared" si="139"/>
        <v>0</v>
      </c>
      <c r="J315" s="240">
        <f t="shared" si="139"/>
        <v>0</v>
      </c>
      <c r="K315" s="241">
        <f>+(H315^2+I315^2+J315^2)^0.5</f>
        <v>0</v>
      </c>
      <c r="R315" s="244" t="str">
        <f>R286</f>
        <v>Point 4</v>
      </c>
      <c r="S315" s="245">
        <f>S286</f>
        <v>0</v>
      </c>
      <c r="T315" s="245">
        <f t="shared" ref="T315:U315" si="143">T286</f>
        <v>0</v>
      </c>
      <c r="U315" s="245">
        <f t="shared" si="143"/>
        <v>0</v>
      </c>
      <c r="X315" s="240" t="s">
        <v>681</v>
      </c>
      <c r="Y315" s="240">
        <f t="shared" si="141"/>
        <v>0</v>
      </c>
      <c r="Z315" s="240">
        <f t="shared" si="141"/>
        <v>0</v>
      </c>
      <c r="AA315" s="240">
        <f t="shared" si="141"/>
        <v>0</v>
      </c>
      <c r="AB315" s="241">
        <f>+(Y315^2+Z315^2+AA315^2)^0.5</f>
        <v>0</v>
      </c>
    </row>
    <row r="316" spans="1:28" x14ac:dyDescent="0.3">
      <c r="A316" s="244" t="str">
        <f>A285</f>
        <v>Point 3</v>
      </c>
      <c r="B316" s="245">
        <f>B285</f>
        <v>0</v>
      </c>
      <c r="C316" s="245">
        <f t="shared" ref="C316:D316" si="144">C285</f>
        <v>0</v>
      </c>
      <c r="D316" s="245">
        <f t="shared" si="144"/>
        <v>0</v>
      </c>
      <c r="G316" s="240" t="s">
        <v>683</v>
      </c>
      <c r="H316" s="240">
        <f>+B316-B314</f>
        <v>0</v>
      </c>
      <c r="I316" s="240">
        <f>+C316-C314</f>
        <v>0</v>
      </c>
      <c r="J316" s="240">
        <f>+D316-D314</f>
        <v>0</v>
      </c>
      <c r="K316" s="241">
        <f>+(H316^2+I316^2+J316^2)^0.5</f>
        <v>0</v>
      </c>
      <c r="R316" s="244" t="str">
        <f>R285</f>
        <v>Point 3</v>
      </c>
      <c r="S316" s="245">
        <f>S285</f>
        <v>0</v>
      </c>
      <c r="T316" s="245">
        <f t="shared" ref="T316:U316" si="145">T285</f>
        <v>0</v>
      </c>
      <c r="U316" s="245">
        <f t="shared" si="145"/>
        <v>0</v>
      </c>
      <c r="X316" s="240" t="s">
        <v>683</v>
      </c>
      <c r="Y316" s="240">
        <f>+S316-S314</f>
        <v>0</v>
      </c>
      <c r="Z316" s="240">
        <f>+T316-T314</f>
        <v>0</v>
      </c>
      <c r="AA316" s="240">
        <f>+U316-U314</f>
        <v>0</v>
      </c>
      <c r="AB316" s="241">
        <f>+(Y316^2+Z316^2+AA316^2)^0.5</f>
        <v>0</v>
      </c>
    </row>
    <row r="317" spans="1:28" x14ac:dyDescent="0.3">
      <c r="A317" s="223"/>
      <c r="G317" s="239" t="s">
        <v>684</v>
      </c>
      <c r="H317" s="240"/>
      <c r="I317" s="240"/>
      <c r="J317" s="240"/>
      <c r="K317" s="241"/>
      <c r="R317" s="223"/>
      <c r="X317" s="239" t="s">
        <v>684</v>
      </c>
      <c r="Y317" s="240"/>
      <c r="Z317" s="240"/>
      <c r="AA317" s="240"/>
      <c r="AB317" s="241"/>
    </row>
    <row r="318" spans="1:28" x14ac:dyDescent="0.3">
      <c r="A318" s="242"/>
      <c r="B318" s="243"/>
      <c r="C318" s="243"/>
      <c r="D318" s="243"/>
      <c r="G318" s="239"/>
      <c r="H318" s="243" t="s">
        <v>685</v>
      </c>
      <c r="I318" s="243" t="s">
        <v>686</v>
      </c>
      <c r="J318" s="243" t="s">
        <v>687</v>
      </c>
      <c r="K318" s="241"/>
      <c r="R318" s="242"/>
      <c r="S318" s="243"/>
      <c r="T318" s="243"/>
      <c r="U318" s="243"/>
      <c r="X318" s="239"/>
      <c r="Y318" s="243" t="s">
        <v>685</v>
      </c>
      <c r="Z318" s="243" t="s">
        <v>686</v>
      </c>
      <c r="AA318" s="243" t="s">
        <v>687</v>
      </c>
      <c r="AB318" s="241"/>
    </row>
    <row r="319" spans="1:28" x14ac:dyDescent="0.3">
      <c r="A319" s="244"/>
      <c r="B319" s="247"/>
      <c r="C319" s="247"/>
      <c r="D319" s="247"/>
      <c r="G319" s="239" t="s">
        <v>679</v>
      </c>
      <c r="H319" s="240" t="e">
        <f>+H314/K314</f>
        <v>#DIV/0!</v>
      </c>
      <c r="I319" s="240" t="e">
        <f>+I314/K314</f>
        <v>#DIV/0!</v>
      </c>
      <c r="J319" s="240" t="e">
        <f>+J314/K314</f>
        <v>#DIV/0!</v>
      </c>
      <c r="K319" s="241"/>
      <c r="R319" s="244"/>
      <c r="S319" s="247"/>
      <c r="T319" s="247"/>
      <c r="U319" s="247"/>
      <c r="X319" s="239" t="s">
        <v>679</v>
      </c>
      <c r="Y319" s="240" t="e">
        <f>+Y314/AB314</f>
        <v>#DIV/0!</v>
      </c>
      <c r="Z319" s="240" t="e">
        <f>+Z314/AB314</f>
        <v>#DIV/0!</v>
      </c>
      <c r="AA319" s="240" t="e">
        <f>+AA314/AB314</f>
        <v>#DIV/0!</v>
      </c>
      <c r="AB319" s="241"/>
    </row>
    <row r="320" spans="1:28" x14ac:dyDescent="0.3">
      <c r="A320" s="244"/>
      <c r="B320" s="247"/>
      <c r="C320" s="247"/>
      <c r="D320" s="247"/>
      <c r="G320" s="240" t="s">
        <v>683</v>
      </c>
      <c r="H320" s="240" t="e">
        <f>+H316/K316</f>
        <v>#DIV/0!</v>
      </c>
      <c r="I320" s="240" t="e">
        <f>+I316/K316</f>
        <v>#DIV/0!</v>
      </c>
      <c r="J320" s="240" t="e">
        <f>+J316/K316</f>
        <v>#DIV/0!</v>
      </c>
      <c r="K320" s="241"/>
      <c r="R320" s="244"/>
      <c r="S320" s="247"/>
      <c r="T320" s="247"/>
      <c r="U320" s="247"/>
      <c r="X320" s="240" t="s">
        <v>683</v>
      </c>
      <c r="Y320" s="240" t="e">
        <f>+Y316/AB316</f>
        <v>#DIV/0!</v>
      </c>
      <c r="Z320" s="240" t="e">
        <f>+Z316/AB316</f>
        <v>#DIV/0!</v>
      </c>
      <c r="AA320" s="240" t="e">
        <f>+AA316/AB316</f>
        <v>#DIV/0!</v>
      </c>
      <c r="AB320" s="241"/>
    </row>
    <row r="321" spans="1:28" x14ac:dyDescent="0.3">
      <c r="A321" s="246"/>
      <c r="B321" s="247"/>
      <c r="C321" s="247"/>
      <c r="D321" s="247"/>
      <c r="G321" s="240"/>
      <c r="H321" s="240"/>
      <c r="I321" s="240"/>
      <c r="J321" s="240"/>
      <c r="K321" s="241"/>
      <c r="R321" s="246"/>
      <c r="S321" s="247"/>
      <c r="T321" s="247"/>
      <c r="U321" s="247"/>
      <c r="X321" s="240"/>
      <c r="Y321" s="240"/>
      <c r="Z321" s="240"/>
      <c r="AA321" s="240"/>
      <c r="AB321" s="241"/>
    </row>
    <row r="322" spans="1:28" x14ac:dyDescent="0.3">
      <c r="A322" s="223"/>
      <c r="G322" s="240" t="s">
        <v>688</v>
      </c>
      <c r="H322" s="240" t="e">
        <f>+(K314^2+K316^2-K315^2)/(2*K314*K316)</f>
        <v>#DIV/0!</v>
      </c>
      <c r="I322" s="240"/>
      <c r="J322" s="240"/>
      <c r="K322" s="241"/>
      <c r="R322" s="223"/>
      <c r="X322" s="240" t="s">
        <v>688</v>
      </c>
      <c r="Y322" s="240" t="e">
        <f>+(AB314^2+AB316^2-AB315^2)/(2*AB314*AB316)</f>
        <v>#DIV/0!</v>
      </c>
      <c r="Z322" s="240"/>
      <c r="AA322" s="240"/>
      <c r="AB322" s="241"/>
    </row>
    <row r="323" spans="1:28" x14ac:dyDescent="0.3">
      <c r="A323" s="223"/>
      <c r="G323" s="240" t="s">
        <v>689</v>
      </c>
      <c r="H323" s="240" t="e">
        <f>+H322*K316</f>
        <v>#DIV/0!</v>
      </c>
      <c r="I323" s="240"/>
      <c r="J323" s="240"/>
      <c r="K323" s="241"/>
      <c r="R323" s="223"/>
      <c r="X323" s="240" t="s">
        <v>689</v>
      </c>
      <c r="Y323" s="240" t="e">
        <f>+Y322*AB316</f>
        <v>#DIV/0!</v>
      </c>
      <c r="Z323" s="240"/>
      <c r="AA323" s="240"/>
      <c r="AB323" s="241"/>
    </row>
    <row r="324" spans="1:28" x14ac:dyDescent="0.3">
      <c r="A324" s="223"/>
      <c r="G324" s="240" t="s">
        <v>690</v>
      </c>
      <c r="H324" s="240" t="e">
        <f>+(K316^2-H323^2)^0.5</f>
        <v>#DIV/0!</v>
      </c>
      <c r="I324" s="240" t="e">
        <f>+K316*H330</f>
        <v>#DIV/0!</v>
      </c>
      <c r="J324" s="240"/>
      <c r="K324" s="241"/>
      <c r="R324" s="223"/>
      <c r="X324" s="240" t="s">
        <v>690</v>
      </c>
      <c r="Y324" s="240" t="e">
        <f>+(AB316^2-Y323^2)^0.5</f>
        <v>#DIV/0!</v>
      </c>
      <c r="Z324" s="240" t="e">
        <f>+AB316*Y330</f>
        <v>#DIV/0!</v>
      </c>
      <c r="AA324" s="240"/>
      <c r="AB324" s="241"/>
    </row>
    <row r="325" spans="1:28" x14ac:dyDescent="0.3">
      <c r="A325" s="223"/>
      <c r="G325" s="240" t="s">
        <v>691</v>
      </c>
      <c r="H325" s="240" t="e">
        <f>+B314+H323*H319</f>
        <v>#DIV/0!</v>
      </c>
      <c r="I325" s="240" t="e">
        <f>+C314+H323*I319</f>
        <v>#DIV/0!</v>
      </c>
      <c r="J325" s="240" t="e">
        <f>+D314+H323*J319</f>
        <v>#DIV/0!</v>
      </c>
      <c r="K325" s="241"/>
      <c r="R325" s="223"/>
      <c r="X325" s="240" t="s">
        <v>691</v>
      </c>
      <c r="Y325" s="240" t="e">
        <f>+S314+Y323*Y319</f>
        <v>#DIV/0!</v>
      </c>
      <c r="Z325" s="240" t="e">
        <f>+T314+Y323*Z319</f>
        <v>#DIV/0!</v>
      </c>
      <c r="AA325" s="240" t="e">
        <f>+U314+Y323*AA319</f>
        <v>#DIV/0!</v>
      </c>
      <c r="AB325" s="241"/>
    </row>
    <row r="326" spans="1:28" x14ac:dyDescent="0.3">
      <c r="A326" s="223"/>
      <c r="G326" s="239" t="s">
        <v>684</v>
      </c>
      <c r="H326" s="240"/>
      <c r="I326" s="240"/>
      <c r="J326" s="240"/>
      <c r="K326" s="241"/>
      <c r="R326" s="223"/>
      <c r="X326" s="239" t="s">
        <v>684</v>
      </c>
      <c r="Y326" s="240"/>
      <c r="Z326" s="240"/>
      <c r="AA326" s="240"/>
      <c r="AB326" s="241"/>
    </row>
    <row r="327" spans="1:28" x14ac:dyDescent="0.3">
      <c r="A327" s="223"/>
      <c r="G327" s="248"/>
      <c r="H327" s="243" t="s">
        <v>685</v>
      </c>
      <c r="I327" s="243" t="s">
        <v>686</v>
      </c>
      <c r="J327" s="243" t="s">
        <v>687</v>
      </c>
      <c r="K327" s="241"/>
      <c r="R327" s="223"/>
      <c r="X327" s="248"/>
      <c r="Y327" s="243" t="s">
        <v>685</v>
      </c>
      <c r="Z327" s="243" t="s">
        <v>686</v>
      </c>
      <c r="AA327" s="243" t="s">
        <v>687</v>
      </c>
      <c r="AB327" s="241"/>
    </row>
    <row r="328" spans="1:28" x14ac:dyDescent="0.3">
      <c r="A328" s="223"/>
      <c r="G328" s="240" t="s">
        <v>690</v>
      </c>
      <c r="H328" s="240" t="e">
        <f>+(B316-H325)/H324</f>
        <v>#DIV/0!</v>
      </c>
      <c r="I328" s="240" t="e">
        <f>+(C316-I325)/H324</f>
        <v>#DIV/0!</v>
      </c>
      <c r="J328" s="240" t="e">
        <f>+(D316-J325)/H324</f>
        <v>#DIV/0!</v>
      </c>
      <c r="K328" s="241"/>
      <c r="R328" s="223"/>
      <c r="X328" s="240" t="s">
        <v>690</v>
      </c>
      <c r="Y328" s="240" t="e">
        <f>+(S316-Y325)/Y324</f>
        <v>#DIV/0!</v>
      </c>
      <c r="Z328" s="240" t="e">
        <f>+(T316-Z325)/Y324</f>
        <v>#DIV/0!</v>
      </c>
      <c r="AA328" s="240" t="e">
        <f>+(U316-AA325)/Y324</f>
        <v>#DIV/0!</v>
      </c>
      <c r="AB328" s="241"/>
    </row>
    <row r="329" spans="1:28" x14ac:dyDescent="0.3">
      <c r="A329" s="223"/>
      <c r="G329" s="240"/>
      <c r="H329" s="240"/>
      <c r="I329" s="240"/>
      <c r="J329" s="240"/>
      <c r="K329" s="241"/>
      <c r="R329" s="223"/>
      <c r="X329" s="240"/>
      <c r="Y329" s="240"/>
      <c r="Z329" s="240"/>
      <c r="AA329" s="240"/>
      <c r="AB329" s="241"/>
    </row>
    <row r="330" spans="1:28" x14ac:dyDescent="0.3">
      <c r="A330" s="223"/>
      <c r="G330" s="240" t="s">
        <v>692</v>
      </c>
      <c r="H330" s="240" t="e">
        <f>+(1-H322^2)^0.5</f>
        <v>#DIV/0!</v>
      </c>
      <c r="I330" s="240"/>
      <c r="J330" s="240"/>
      <c r="K330" s="241"/>
      <c r="R330" s="223"/>
      <c r="X330" s="240" t="s">
        <v>692</v>
      </c>
      <c r="Y330" s="240" t="e">
        <f>+(1-Y322^2)^0.5</f>
        <v>#DIV/0!</v>
      </c>
      <c r="Z330" s="240"/>
      <c r="AA330" s="240"/>
      <c r="AB330" s="241"/>
    </row>
    <row r="331" spans="1:28" x14ac:dyDescent="0.3">
      <c r="A331" s="223"/>
      <c r="F331" s="166" t="s">
        <v>643</v>
      </c>
      <c r="G331" s="240" t="s">
        <v>693</v>
      </c>
      <c r="H331" s="249" t="e">
        <f>+K315/(2*H330)</f>
        <v>#DIV/0!</v>
      </c>
      <c r="I331" s="240"/>
      <c r="J331" s="240"/>
      <c r="K331" s="241"/>
      <c r="R331" s="223"/>
      <c r="W331" s="166" t="s">
        <v>643</v>
      </c>
      <c r="X331" s="240" t="s">
        <v>693</v>
      </c>
      <c r="Y331" s="249" t="e">
        <f>+AB315/(2*Y330)</f>
        <v>#DIV/0!</v>
      </c>
      <c r="Z331" s="240"/>
      <c r="AA331" s="240"/>
      <c r="AB331" s="241"/>
    </row>
    <row r="332" spans="1:28" x14ac:dyDescent="0.3">
      <c r="A332" s="223"/>
      <c r="F332" s="250" t="e">
        <f>IF((ABS(K336)+ABS(K338)+ABS(K339))&gt;0.000000001,TRUE,FALSE)</f>
        <v>#DIV/0!</v>
      </c>
      <c r="G332" s="240"/>
      <c r="H332" s="240"/>
      <c r="I332" s="240"/>
      <c r="J332" s="240"/>
      <c r="K332" s="241"/>
      <c r="R332" s="223"/>
      <c r="W332" s="250" t="e">
        <f>IF((ABS(AB336)+ABS(AB338)+ABS(AB339))&gt;0.000000001,TRUE,FALSE)</f>
        <v>#DIV/0!</v>
      </c>
      <c r="X332" s="240"/>
      <c r="Y332" s="240"/>
      <c r="Z332" s="240"/>
      <c r="AA332" s="240"/>
      <c r="AB332" s="241"/>
    </row>
    <row r="333" spans="1:28" x14ac:dyDescent="0.3">
      <c r="A333" s="223"/>
      <c r="F333" s="166" t="s">
        <v>637</v>
      </c>
      <c r="G333" s="240" t="s">
        <v>694</v>
      </c>
      <c r="H333" s="240">
        <f>+K314/2</f>
        <v>0</v>
      </c>
      <c r="I333" s="240" t="e">
        <f>+(H331^2-H333^2)^0.5</f>
        <v>#DIV/0!</v>
      </c>
      <c r="J333" s="240">
        <v>0</v>
      </c>
      <c r="K333" s="241"/>
      <c r="R333" s="223"/>
      <c r="W333" s="166" t="s">
        <v>637</v>
      </c>
      <c r="X333" s="240" t="s">
        <v>694</v>
      </c>
      <c r="Y333" s="240">
        <f>+AB314/2</f>
        <v>0</v>
      </c>
      <c r="Z333" s="240" t="e">
        <f>+(Y331^2-Y333^2)^0.5</f>
        <v>#DIV/0!</v>
      </c>
      <c r="AA333" s="240">
        <v>0</v>
      </c>
      <c r="AB333" s="241"/>
    </row>
    <row r="334" spans="1:28" x14ac:dyDescent="0.3">
      <c r="A334" s="223"/>
      <c r="F334" s="166" t="e">
        <f>IF(K335&gt;0.000000001,TRUE,FALSE)</f>
        <v>#DIV/0!</v>
      </c>
      <c r="G334" s="240" t="s">
        <v>695</v>
      </c>
      <c r="H334" s="251" t="e">
        <f>+B314+H333*H319+I333*H328</f>
        <v>#DIV/0!</v>
      </c>
      <c r="I334" s="251" t="e">
        <f>+C314+H333*I319+I333*I328</f>
        <v>#DIV/0!</v>
      </c>
      <c r="J334" s="251" t="e">
        <f>+D314+H333*J319+I333*J328</f>
        <v>#DIV/0!</v>
      </c>
      <c r="K334" s="241"/>
      <c r="R334" s="223"/>
      <c r="W334" s="166" t="e">
        <f>IF(AB335&gt;0.000000001,TRUE,FALSE)</f>
        <v>#DIV/0!</v>
      </c>
      <c r="X334" s="240" t="s">
        <v>695</v>
      </c>
      <c r="Y334" s="251" t="e">
        <f>+S314+Y333*Y319+Z333*Y328</f>
        <v>#DIV/0!</v>
      </c>
      <c r="Z334" s="251" t="e">
        <f>+T314+Y333*Z319+Z333*Z328</f>
        <v>#DIV/0!</v>
      </c>
      <c r="AA334" s="251" t="e">
        <f>+U314+Y333*AA319+Z333*AA328</f>
        <v>#DIV/0!</v>
      </c>
      <c r="AB334" s="241"/>
    </row>
    <row r="335" spans="1:28" ht="16.2" x14ac:dyDescent="0.3">
      <c r="A335" s="223"/>
      <c r="B335" s="166" t="s">
        <v>650</v>
      </c>
      <c r="C335" s="166" t="s">
        <v>651</v>
      </c>
      <c r="D335" s="166" t="s">
        <v>652</v>
      </c>
      <c r="E335" s="166" t="s">
        <v>653</v>
      </c>
      <c r="F335" s="166" t="s">
        <v>654</v>
      </c>
      <c r="G335" s="166" t="s">
        <v>655</v>
      </c>
      <c r="H335" s="166" t="s">
        <v>656</v>
      </c>
      <c r="I335" s="166" t="s">
        <v>657</v>
      </c>
      <c r="J335" s="166" t="s">
        <v>669</v>
      </c>
      <c r="K335" s="231" t="e">
        <f>MAX(K336:K340)</f>
        <v>#DIV/0!</v>
      </c>
      <c r="R335" s="223"/>
      <c r="S335" s="166" t="s">
        <v>650</v>
      </c>
      <c r="T335" s="166" t="s">
        <v>651</v>
      </c>
      <c r="U335" s="166" t="s">
        <v>652</v>
      </c>
      <c r="V335" s="166" t="s">
        <v>653</v>
      </c>
      <c r="W335" s="166" t="s">
        <v>654</v>
      </c>
      <c r="X335" s="166" t="s">
        <v>655</v>
      </c>
      <c r="Y335" s="166" t="s">
        <v>656</v>
      </c>
      <c r="Z335" s="166" t="s">
        <v>657</v>
      </c>
      <c r="AA335" s="166" t="s">
        <v>669</v>
      </c>
      <c r="AB335" s="231" t="e">
        <f>MAX(AB336:AB340)</f>
        <v>#DIV/0!</v>
      </c>
    </row>
    <row r="336" spans="1:28" x14ac:dyDescent="0.3">
      <c r="A336" s="223">
        <v>1</v>
      </c>
      <c r="B336" s="166" t="e">
        <f>$C$53-H334</f>
        <v>#DIV/0!</v>
      </c>
      <c r="C336" s="166" t="e">
        <f>$D$53-I334</f>
        <v>#DIV/0!</v>
      </c>
      <c r="D336" s="166" t="e">
        <f>$E$53-J334</f>
        <v>#DIV/0!</v>
      </c>
      <c r="E336" s="192" t="e">
        <f>POWER(B336,2)</f>
        <v>#DIV/0!</v>
      </c>
      <c r="F336" s="192" t="e">
        <f>POWER(C336,2)</f>
        <v>#DIV/0!</v>
      </c>
      <c r="G336" s="192" t="e">
        <f>POWER(D336,2)</f>
        <v>#DIV/0!</v>
      </c>
      <c r="H336" s="192" t="e">
        <f>E336+F336+G336</f>
        <v>#DIV/0!</v>
      </c>
      <c r="I336" s="252" t="e">
        <f>SQRT(H336)</f>
        <v>#DIV/0!</v>
      </c>
      <c r="J336" s="192" t="e">
        <f>H331</f>
        <v>#DIV/0!</v>
      </c>
      <c r="K336" s="231" t="e">
        <f>I336-J336</f>
        <v>#DIV/0!</v>
      </c>
      <c r="R336" s="223">
        <v>1</v>
      </c>
      <c r="S336" s="192" t="e">
        <f>$T$53-Y334</f>
        <v>#DIV/0!</v>
      </c>
      <c r="T336" s="192" t="e">
        <f>$U$53-Z334</f>
        <v>#DIV/0!</v>
      </c>
      <c r="U336" s="192" t="e">
        <f>$V$53-AA334</f>
        <v>#DIV/0!</v>
      </c>
      <c r="V336" s="192" t="e">
        <f>POWER(S336,2)</f>
        <v>#DIV/0!</v>
      </c>
      <c r="W336" s="192" t="e">
        <f>POWER(T336,2)</f>
        <v>#DIV/0!</v>
      </c>
      <c r="X336" s="192" t="e">
        <f>POWER(U336,2)</f>
        <v>#DIV/0!</v>
      </c>
      <c r="Y336" s="192" t="e">
        <f>V336+W336+X336</f>
        <v>#DIV/0!</v>
      </c>
      <c r="Z336" s="252" t="e">
        <f>SQRT(Y336)</f>
        <v>#DIV/0!</v>
      </c>
      <c r="AA336" s="192" t="e">
        <f>Y331</f>
        <v>#DIV/0!</v>
      </c>
      <c r="AB336" s="231" t="e">
        <f>Z336-AA336</f>
        <v>#DIV/0!</v>
      </c>
    </row>
    <row r="337" spans="1:28" x14ac:dyDescent="0.3">
      <c r="A337" s="223">
        <v>2</v>
      </c>
      <c r="B337" s="192" t="e">
        <f>$C$54-H334</f>
        <v>#DIV/0!</v>
      </c>
      <c r="C337" s="192" t="e">
        <f>$D$54-I334</f>
        <v>#DIV/0!</v>
      </c>
      <c r="D337" s="192" t="e">
        <f>$E$54-J334</f>
        <v>#DIV/0!</v>
      </c>
      <c r="E337" s="192" t="e">
        <f t="shared" ref="E337:G340" si="146">POWER(B337,2)</f>
        <v>#DIV/0!</v>
      </c>
      <c r="F337" s="192" t="e">
        <f t="shared" si="146"/>
        <v>#DIV/0!</v>
      </c>
      <c r="G337" s="192" t="e">
        <f t="shared" si="146"/>
        <v>#DIV/0!</v>
      </c>
      <c r="H337" s="192" t="e">
        <f t="shared" ref="H337:H340" si="147">E337+F337+G337</f>
        <v>#DIV/0!</v>
      </c>
      <c r="I337" s="192" t="e">
        <f t="shared" ref="I337:I340" si="148">SQRT(H337)</f>
        <v>#DIV/0!</v>
      </c>
      <c r="J337" s="192" t="e">
        <f>J336</f>
        <v>#DIV/0!</v>
      </c>
      <c r="K337" s="231" t="e">
        <f t="shared" ref="K337:K340" si="149">I337-J337</f>
        <v>#DIV/0!</v>
      </c>
      <c r="R337" s="223">
        <v>2</v>
      </c>
      <c r="S337" s="192" t="e">
        <f>$T$54-Y334</f>
        <v>#DIV/0!</v>
      </c>
      <c r="T337" s="192" t="e">
        <f>$U$54-Z334</f>
        <v>#DIV/0!</v>
      </c>
      <c r="U337" s="192" t="e">
        <f>$V$54-AA334</f>
        <v>#DIV/0!</v>
      </c>
      <c r="V337" s="192" t="e">
        <f t="shared" ref="V337:X340" si="150">POWER(S337,2)</f>
        <v>#DIV/0!</v>
      </c>
      <c r="W337" s="192" t="e">
        <f t="shared" si="150"/>
        <v>#DIV/0!</v>
      </c>
      <c r="X337" s="192" t="e">
        <f t="shared" si="150"/>
        <v>#DIV/0!</v>
      </c>
      <c r="Y337" s="192" t="e">
        <f t="shared" ref="Y337:Y340" si="151">V337+W337+X337</f>
        <v>#DIV/0!</v>
      </c>
      <c r="Z337" s="192" t="e">
        <f t="shared" ref="Z337:Z340" si="152">SQRT(Y337)</f>
        <v>#DIV/0!</v>
      </c>
      <c r="AA337" s="192" t="e">
        <f>AA336</f>
        <v>#DIV/0!</v>
      </c>
      <c r="AB337" s="231" t="e">
        <f t="shared" ref="AB337:AB340" si="153">Z337-AA337</f>
        <v>#DIV/0!</v>
      </c>
    </row>
    <row r="338" spans="1:28" x14ac:dyDescent="0.3">
      <c r="A338" s="223">
        <v>3</v>
      </c>
      <c r="B338" s="192" t="e">
        <f>$C$55-H334</f>
        <v>#DIV/0!</v>
      </c>
      <c r="C338" s="192" t="e">
        <f>$D$55-I334</f>
        <v>#DIV/0!</v>
      </c>
      <c r="D338" s="192" t="e">
        <f>$E$55-J334</f>
        <v>#DIV/0!</v>
      </c>
      <c r="E338" s="192" t="e">
        <f t="shared" si="146"/>
        <v>#DIV/0!</v>
      </c>
      <c r="F338" s="192" t="e">
        <f t="shared" si="146"/>
        <v>#DIV/0!</v>
      </c>
      <c r="G338" s="192" t="e">
        <f t="shared" si="146"/>
        <v>#DIV/0!</v>
      </c>
      <c r="H338" s="192" t="e">
        <f t="shared" si="147"/>
        <v>#DIV/0!</v>
      </c>
      <c r="I338" s="252" t="e">
        <f t="shared" si="148"/>
        <v>#DIV/0!</v>
      </c>
      <c r="J338" s="192" t="e">
        <f t="shared" ref="J338:J340" si="154">J337</f>
        <v>#DIV/0!</v>
      </c>
      <c r="K338" s="231" t="e">
        <f t="shared" si="149"/>
        <v>#DIV/0!</v>
      </c>
      <c r="R338" s="223">
        <v>3</v>
      </c>
      <c r="S338" s="192" t="e">
        <f>$T$55-Y334</f>
        <v>#DIV/0!</v>
      </c>
      <c r="T338" s="192" t="e">
        <f>$U$55-Z334</f>
        <v>#DIV/0!</v>
      </c>
      <c r="U338" s="192" t="e">
        <f>$V$55-AA334</f>
        <v>#DIV/0!</v>
      </c>
      <c r="V338" s="192" t="e">
        <f t="shared" si="150"/>
        <v>#DIV/0!</v>
      </c>
      <c r="W338" s="192" t="e">
        <f t="shared" si="150"/>
        <v>#DIV/0!</v>
      </c>
      <c r="X338" s="192" t="e">
        <f t="shared" si="150"/>
        <v>#DIV/0!</v>
      </c>
      <c r="Y338" s="192" t="e">
        <f t="shared" si="151"/>
        <v>#DIV/0!</v>
      </c>
      <c r="Z338" s="252" t="e">
        <f t="shared" si="152"/>
        <v>#DIV/0!</v>
      </c>
      <c r="AA338" s="192" t="e">
        <f t="shared" ref="AA338:AA340" si="155">AA337</f>
        <v>#DIV/0!</v>
      </c>
      <c r="AB338" s="231" t="e">
        <f t="shared" si="153"/>
        <v>#DIV/0!</v>
      </c>
    </row>
    <row r="339" spans="1:28" x14ac:dyDescent="0.3">
      <c r="A339" s="223">
        <v>4</v>
      </c>
      <c r="B339" s="192" t="e">
        <f>$C$56-H334</f>
        <v>#DIV/0!</v>
      </c>
      <c r="C339" s="192" t="e">
        <f>$D$56-I334</f>
        <v>#DIV/0!</v>
      </c>
      <c r="D339" s="192" t="e">
        <f>$E$56-J334</f>
        <v>#DIV/0!</v>
      </c>
      <c r="E339" s="192" t="e">
        <f t="shared" si="146"/>
        <v>#DIV/0!</v>
      </c>
      <c r="F339" s="192" t="e">
        <f t="shared" si="146"/>
        <v>#DIV/0!</v>
      </c>
      <c r="G339" s="192" t="e">
        <f t="shared" si="146"/>
        <v>#DIV/0!</v>
      </c>
      <c r="H339" s="192" t="e">
        <f t="shared" si="147"/>
        <v>#DIV/0!</v>
      </c>
      <c r="I339" s="252" t="e">
        <f t="shared" si="148"/>
        <v>#DIV/0!</v>
      </c>
      <c r="J339" s="192" t="e">
        <f t="shared" si="154"/>
        <v>#DIV/0!</v>
      </c>
      <c r="K339" s="231" t="e">
        <f t="shared" si="149"/>
        <v>#DIV/0!</v>
      </c>
      <c r="R339" s="223">
        <v>4</v>
      </c>
      <c r="S339" s="192" t="e">
        <f>$T$56-Y334</f>
        <v>#DIV/0!</v>
      </c>
      <c r="T339" s="192" t="e">
        <f>$U$56-Z334</f>
        <v>#DIV/0!</v>
      </c>
      <c r="U339" s="192" t="e">
        <f>$V$56-AA334</f>
        <v>#DIV/0!</v>
      </c>
      <c r="V339" s="192" t="e">
        <f t="shared" si="150"/>
        <v>#DIV/0!</v>
      </c>
      <c r="W339" s="192" t="e">
        <f t="shared" si="150"/>
        <v>#DIV/0!</v>
      </c>
      <c r="X339" s="192" t="e">
        <f t="shared" si="150"/>
        <v>#DIV/0!</v>
      </c>
      <c r="Y339" s="192" t="e">
        <f t="shared" si="151"/>
        <v>#DIV/0!</v>
      </c>
      <c r="Z339" s="252" t="e">
        <f t="shared" si="152"/>
        <v>#DIV/0!</v>
      </c>
      <c r="AA339" s="192" t="e">
        <f t="shared" si="155"/>
        <v>#DIV/0!</v>
      </c>
      <c r="AB339" s="231" t="e">
        <f t="shared" si="153"/>
        <v>#DIV/0!</v>
      </c>
    </row>
    <row r="340" spans="1:28" x14ac:dyDescent="0.3">
      <c r="A340" s="227">
        <v>5</v>
      </c>
      <c r="B340" s="216" t="e">
        <f>$C$57-H334</f>
        <v>#DIV/0!</v>
      </c>
      <c r="C340" s="216" t="e">
        <f>$D$57-I334</f>
        <v>#DIV/0!</v>
      </c>
      <c r="D340" s="216" t="e">
        <f>$E$57-J334</f>
        <v>#DIV/0!</v>
      </c>
      <c r="E340" s="216" t="e">
        <f t="shared" si="146"/>
        <v>#DIV/0!</v>
      </c>
      <c r="F340" s="216" t="e">
        <f t="shared" si="146"/>
        <v>#DIV/0!</v>
      </c>
      <c r="G340" s="216" t="e">
        <f t="shared" si="146"/>
        <v>#DIV/0!</v>
      </c>
      <c r="H340" s="216" t="e">
        <f t="shared" si="147"/>
        <v>#DIV/0!</v>
      </c>
      <c r="I340" s="216" t="e">
        <f t="shared" si="148"/>
        <v>#DIV/0!</v>
      </c>
      <c r="J340" s="216" t="e">
        <f t="shared" si="154"/>
        <v>#DIV/0!</v>
      </c>
      <c r="K340" s="253" t="e">
        <f t="shared" si="149"/>
        <v>#DIV/0!</v>
      </c>
      <c r="R340" s="227">
        <v>5</v>
      </c>
      <c r="S340" s="216" t="e">
        <f>$T$57-Y334</f>
        <v>#DIV/0!</v>
      </c>
      <c r="T340" s="216" t="e">
        <f>$U$57-Z334</f>
        <v>#DIV/0!</v>
      </c>
      <c r="U340" s="216" t="e">
        <f>$V$57-AA334</f>
        <v>#DIV/0!</v>
      </c>
      <c r="V340" s="216" t="e">
        <f t="shared" si="150"/>
        <v>#DIV/0!</v>
      </c>
      <c r="W340" s="216" t="e">
        <f t="shared" si="150"/>
        <v>#DIV/0!</v>
      </c>
      <c r="X340" s="216" t="e">
        <f t="shared" si="150"/>
        <v>#DIV/0!</v>
      </c>
      <c r="Y340" s="216" t="e">
        <f t="shared" si="151"/>
        <v>#DIV/0!</v>
      </c>
      <c r="Z340" s="216" t="e">
        <f t="shared" si="152"/>
        <v>#DIV/0!</v>
      </c>
      <c r="AA340" s="216" t="e">
        <f t="shared" si="155"/>
        <v>#DIV/0!</v>
      </c>
      <c r="AB340" s="253" t="e">
        <f t="shared" si="153"/>
        <v>#DIV/0!</v>
      </c>
    </row>
    <row r="341" spans="1:28" x14ac:dyDescent="0.3">
      <c r="A341" s="254" t="s">
        <v>698</v>
      </c>
      <c r="B341" s="186"/>
      <c r="C341" s="186"/>
      <c r="D341" s="186" t="s">
        <v>646</v>
      </c>
      <c r="E341" s="186" t="s">
        <v>647</v>
      </c>
      <c r="F341" s="186" t="s">
        <v>648</v>
      </c>
      <c r="G341" s="186" t="s">
        <v>649</v>
      </c>
      <c r="H341" s="186" t="s">
        <v>611</v>
      </c>
      <c r="I341" s="186" t="s">
        <v>637</v>
      </c>
      <c r="J341" s="186"/>
      <c r="K341" s="220"/>
      <c r="R341" s="254" t="s">
        <v>698</v>
      </c>
      <c r="S341" s="186"/>
      <c r="T341" s="186"/>
      <c r="U341" s="186" t="s">
        <v>646</v>
      </c>
      <c r="V341" s="186" t="s">
        <v>647</v>
      </c>
      <c r="W341" s="186" t="s">
        <v>648</v>
      </c>
      <c r="X341" s="186" t="s">
        <v>649</v>
      </c>
      <c r="Y341" s="186" t="s">
        <v>611</v>
      </c>
      <c r="Z341" s="186" t="s">
        <v>637</v>
      </c>
      <c r="AA341" s="186"/>
      <c r="AB341" s="220"/>
    </row>
    <row r="342" spans="1:28" x14ac:dyDescent="0.3">
      <c r="A342" s="227"/>
      <c r="B342" s="217"/>
      <c r="C342" s="217"/>
      <c r="D342" s="217" t="e">
        <f>IF(F302=FALSE,H304,IF(F332=FALSE,H334,"Error"))</f>
        <v>#DIV/0!</v>
      </c>
      <c r="E342" s="216" t="e">
        <f>IF(F302=FALSE,I304,IF(F332=FALSE,I334,"Error"))</f>
        <v>#DIV/0!</v>
      </c>
      <c r="F342" s="216" t="e">
        <f>IF(F302=FALSE,J304,IF(F332=FALSE,J334,"Error"))</f>
        <v>#DIV/0!</v>
      </c>
      <c r="G342" s="216" t="e">
        <f>IF(F302=FALSE,H301,IF(F332=FALSE,H331,"Error"))</f>
        <v>#DIV/0!</v>
      </c>
      <c r="H342" s="216" t="e">
        <f>G342*2</f>
        <v>#DIV/0!</v>
      </c>
      <c r="I342" s="217" t="e">
        <f>IF(F302=FALSE,F304,IF(F332=FALSE,F334,"Error"))</f>
        <v>#DIV/0!</v>
      </c>
      <c r="J342" s="217"/>
      <c r="K342" s="228"/>
      <c r="R342" s="227"/>
      <c r="S342" s="217"/>
      <c r="T342" s="217"/>
      <c r="U342" s="217" t="e">
        <f>IF(W302=FALSE,Y304,IF(W332=FALSE,Y334,"Error"))</f>
        <v>#DIV/0!</v>
      </c>
      <c r="V342" s="216" t="e">
        <f>IF(W302=FALSE,Z304,IF(W332=FALSE,Z334,"Error"))</f>
        <v>#DIV/0!</v>
      </c>
      <c r="W342" s="216" t="e">
        <f>IF(W302=FALSE,AA304,IF(W332=FALSE,AA334,"Error"))</f>
        <v>#DIV/0!</v>
      </c>
      <c r="X342" s="216" t="e">
        <f>IF(W302=FALSE,Y301,IF(W332=FALSE,Y331,"Error"))</f>
        <v>#DIV/0!</v>
      </c>
      <c r="Y342" s="216" t="e">
        <f>X342*2</f>
        <v>#DIV/0!</v>
      </c>
      <c r="Z342" s="217" t="e">
        <f>IF(W302=FALSE,W304,IF(W332=FALSE,W334,"Error"))</f>
        <v>#DIV/0!</v>
      </c>
      <c r="AA342" s="217"/>
      <c r="AB342" s="228"/>
    </row>
    <row r="343" spans="1:28" x14ac:dyDescent="0.3">
      <c r="A343" s="240"/>
      <c r="B343" s="243"/>
      <c r="C343" s="243"/>
      <c r="D343" s="243"/>
      <c r="G343" s="240"/>
      <c r="H343" s="240"/>
      <c r="I343" s="240"/>
      <c r="J343" s="240"/>
      <c r="K343" s="240"/>
      <c r="R343" s="240"/>
      <c r="S343" s="243"/>
      <c r="T343" s="243"/>
      <c r="U343" s="243"/>
      <c r="X343" s="240"/>
      <c r="Y343" s="240"/>
      <c r="Z343" s="240"/>
      <c r="AA343" s="240"/>
      <c r="AB343" s="240"/>
    </row>
    <row r="344" spans="1:28" x14ac:dyDescent="0.3">
      <c r="A344" s="233" t="s">
        <v>709</v>
      </c>
      <c r="B344" s="234"/>
      <c r="C344" s="234"/>
      <c r="D344" s="234"/>
      <c r="E344" s="186"/>
      <c r="F344" s="186"/>
      <c r="G344" s="235" t="s">
        <v>710</v>
      </c>
      <c r="H344" s="236"/>
      <c r="I344" s="236"/>
      <c r="J344" s="236"/>
      <c r="K344" s="237"/>
      <c r="R344" s="233" t="s">
        <v>709</v>
      </c>
      <c r="S344" s="234"/>
      <c r="T344" s="234"/>
      <c r="U344" s="234"/>
      <c r="V344" s="186"/>
      <c r="W344" s="186"/>
      <c r="X344" s="235" t="s">
        <v>710</v>
      </c>
      <c r="Y344" s="236"/>
      <c r="Z344" s="236"/>
      <c r="AA344" s="236"/>
      <c r="AB344" s="237"/>
    </row>
    <row r="345" spans="1:28" x14ac:dyDescent="0.3">
      <c r="A345" s="238"/>
      <c r="B345" s="239"/>
      <c r="C345" s="239"/>
      <c r="D345" s="239"/>
      <c r="G345" s="240" t="s">
        <v>673</v>
      </c>
      <c r="H345" s="240"/>
      <c r="I345" s="240"/>
      <c r="J345" s="240"/>
      <c r="K345" s="241"/>
      <c r="R345" s="238"/>
      <c r="S345" s="239"/>
      <c r="T345" s="239"/>
      <c r="U345" s="239"/>
      <c r="X345" s="240" t="s">
        <v>673</v>
      </c>
      <c r="Y345" s="240"/>
      <c r="Z345" s="240"/>
      <c r="AA345" s="240"/>
      <c r="AB345" s="241"/>
    </row>
    <row r="346" spans="1:28" x14ac:dyDescent="0.3">
      <c r="A346" s="242"/>
      <c r="B346" s="243" t="s">
        <v>513</v>
      </c>
      <c r="C346" s="243" t="s">
        <v>514</v>
      </c>
      <c r="D346" s="243" t="s">
        <v>515</v>
      </c>
      <c r="G346" s="240"/>
      <c r="H346" s="240" t="s">
        <v>674</v>
      </c>
      <c r="I346" s="240" t="s">
        <v>675</v>
      </c>
      <c r="J346" s="240" t="s">
        <v>676</v>
      </c>
      <c r="K346" s="241" t="s">
        <v>677</v>
      </c>
      <c r="R346" s="242"/>
      <c r="S346" s="243" t="s">
        <v>513</v>
      </c>
      <c r="T346" s="243" t="s">
        <v>514</v>
      </c>
      <c r="U346" s="243" t="s">
        <v>515</v>
      </c>
      <c r="X346" s="240"/>
      <c r="Y346" s="240" t="s">
        <v>674</v>
      </c>
      <c r="Z346" s="240" t="s">
        <v>675</v>
      </c>
      <c r="AA346" s="240" t="s">
        <v>676</v>
      </c>
      <c r="AB346" s="241" t="s">
        <v>677</v>
      </c>
    </row>
    <row r="347" spans="1:28" x14ac:dyDescent="0.3">
      <c r="A347" s="244" t="s">
        <v>678</v>
      </c>
      <c r="B347" s="245">
        <f>$C$53</f>
        <v>0</v>
      </c>
      <c r="C347" s="245">
        <f>$D$53</f>
        <v>0</v>
      </c>
      <c r="D347" s="245">
        <f>$E$53</f>
        <v>0</v>
      </c>
      <c r="G347" s="240" t="s">
        <v>679</v>
      </c>
      <c r="H347" s="240">
        <f t="shared" ref="H347:J348" si="156">+B348-B347</f>
        <v>0</v>
      </c>
      <c r="I347" s="240">
        <f t="shared" si="156"/>
        <v>0</v>
      </c>
      <c r="J347" s="240">
        <f t="shared" si="156"/>
        <v>0</v>
      </c>
      <c r="K347" s="241">
        <f>+(H347^2+I347^2+J347^2)^0.5</f>
        <v>0</v>
      </c>
      <c r="R347" s="244" t="s">
        <v>678</v>
      </c>
      <c r="S347" s="245">
        <f>$T$53</f>
        <v>0</v>
      </c>
      <c r="T347" s="245">
        <f>$U$53</f>
        <v>0</v>
      </c>
      <c r="U347" s="245">
        <f>$V$53</f>
        <v>0</v>
      </c>
      <c r="X347" s="240" t="s">
        <v>679</v>
      </c>
      <c r="Y347" s="240">
        <f t="shared" ref="Y347:AA348" si="157">+S348-S347</f>
        <v>0</v>
      </c>
      <c r="Z347" s="240">
        <f t="shared" si="157"/>
        <v>0</v>
      </c>
      <c r="AA347" s="240">
        <f t="shared" si="157"/>
        <v>0</v>
      </c>
      <c r="AB347" s="241">
        <f>+(Y347^2+Z347^2+AA347^2)^0.5</f>
        <v>0</v>
      </c>
    </row>
    <row r="348" spans="1:28" x14ac:dyDescent="0.3">
      <c r="A348" s="244" t="s">
        <v>682</v>
      </c>
      <c r="B348" s="245">
        <f>$C$55</f>
        <v>0</v>
      </c>
      <c r="C348" s="245">
        <f>$D$55</f>
        <v>0</v>
      </c>
      <c r="D348" s="245">
        <f>$E$55</f>
        <v>0</v>
      </c>
      <c r="G348" s="240" t="s">
        <v>681</v>
      </c>
      <c r="H348" s="240">
        <f t="shared" si="156"/>
        <v>0</v>
      </c>
      <c r="I348" s="240">
        <f t="shared" si="156"/>
        <v>0</v>
      </c>
      <c r="J348" s="240">
        <f t="shared" si="156"/>
        <v>0</v>
      </c>
      <c r="K348" s="241">
        <f>+(H348^2+I348^2+J348^2)^0.5</f>
        <v>0</v>
      </c>
      <c r="R348" s="244" t="s">
        <v>682</v>
      </c>
      <c r="S348" s="245">
        <f>$T$55</f>
        <v>0</v>
      </c>
      <c r="T348" s="245">
        <f>$U$55</f>
        <v>0</v>
      </c>
      <c r="U348" s="245">
        <f>$V$55</f>
        <v>0</v>
      </c>
      <c r="X348" s="240" t="s">
        <v>681</v>
      </c>
      <c r="Y348" s="240">
        <f t="shared" si="157"/>
        <v>0</v>
      </c>
      <c r="Z348" s="240">
        <f t="shared" si="157"/>
        <v>0</v>
      </c>
      <c r="AA348" s="240">
        <f t="shared" si="157"/>
        <v>0</v>
      </c>
      <c r="AB348" s="241">
        <f>+(Y348^2+Z348^2+AA348^2)^0.5</f>
        <v>0</v>
      </c>
    </row>
    <row r="349" spans="1:28" x14ac:dyDescent="0.3">
      <c r="A349" s="246" t="s">
        <v>704</v>
      </c>
      <c r="B349" s="245">
        <f>$C$57</f>
        <v>0</v>
      </c>
      <c r="C349" s="245">
        <f>$D$57</f>
        <v>0</v>
      </c>
      <c r="D349" s="245">
        <f>$E$57</f>
        <v>0</v>
      </c>
      <c r="G349" s="240" t="s">
        <v>683</v>
      </c>
      <c r="H349" s="240">
        <f>+B349-B347</f>
        <v>0</v>
      </c>
      <c r="I349" s="240">
        <f>+C349-C347</f>
        <v>0</v>
      </c>
      <c r="J349" s="240">
        <f>+D349-D347</f>
        <v>0</v>
      </c>
      <c r="K349" s="241">
        <f>+(H349^2+I349^2+J349^2)^0.5</f>
        <v>0</v>
      </c>
      <c r="R349" s="246" t="s">
        <v>704</v>
      </c>
      <c r="S349" s="245">
        <f>$T$57</f>
        <v>0</v>
      </c>
      <c r="T349" s="245">
        <f>$U$57</f>
        <v>0</v>
      </c>
      <c r="U349" s="245">
        <f>$V$57</f>
        <v>0</v>
      </c>
      <c r="X349" s="240" t="s">
        <v>683</v>
      </c>
      <c r="Y349" s="240">
        <f>+S349-S347</f>
        <v>0</v>
      </c>
      <c r="Z349" s="240">
        <f>+T349-T347</f>
        <v>0</v>
      </c>
      <c r="AA349" s="240">
        <f>+U349-U347</f>
        <v>0</v>
      </c>
      <c r="AB349" s="241">
        <f>+(Y349^2+Z349^2+AA349^2)^0.5</f>
        <v>0</v>
      </c>
    </row>
    <row r="350" spans="1:28" x14ac:dyDescent="0.3">
      <c r="A350" s="223"/>
      <c r="G350" s="239" t="s">
        <v>684</v>
      </c>
      <c r="H350" s="240"/>
      <c r="I350" s="240"/>
      <c r="J350" s="240"/>
      <c r="K350" s="241"/>
      <c r="R350" s="223"/>
      <c r="X350" s="239" t="s">
        <v>684</v>
      </c>
      <c r="Y350" s="240"/>
      <c r="Z350" s="240"/>
      <c r="AA350" s="240"/>
      <c r="AB350" s="241"/>
    </row>
    <row r="351" spans="1:28" x14ac:dyDescent="0.3">
      <c r="A351" s="242"/>
      <c r="B351" s="243"/>
      <c r="C351" s="243"/>
      <c r="D351" s="243"/>
      <c r="G351" s="239"/>
      <c r="H351" s="243" t="s">
        <v>685</v>
      </c>
      <c r="I351" s="243" t="s">
        <v>686</v>
      </c>
      <c r="J351" s="243" t="s">
        <v>687</v>
      </c>
      <c r="K351" s="241"/>
      <c r="R351" s="242"/>
      <c r="S351" s="243"/>
      <c r="T351" s="243"/>
      <c r="U351" s="243"/>
      <c r="X351" s="239"/>
      <c r="Y351" s="243" t="s">
        <v>685</v>
      </c>
      <c r="Z351" s="243" t="s">
        <v>686</v>
      </c>
      <c r="AA351" s="243" t="s">
        <v>687</v>
      </c>
      <c r="AB351" s="241"/>
    </row>
    <row r="352" spans="1:28" x14ac:dyDescent="0.3">
      <c r="A352" s="244"/>
      <c r="B352" s="247"/>
      <c r="C352" s="247"/>
      <c r="D352" s="247"/>
      <c r="G352" s="239" t="s">
        <v>679</v>
      </c>
      <c r="H352" s="240" t="e">
        <f>+H347/K347</f>
        <v>#DIV/0!</v>
      </c>
      <c r="I352" s="240" t="e">
        <f>+I347/K347</f>
        <v>#DIV/0!</v>
      </c>
      <c r="J352" s="240" t="e">
        <f>+J347/K347</f>
        <v>#DIV/0!</v>
      </c>
      <c r="K352" s="241"/>
      <c r="R352" s="244"/>
      <c r="S352" s="247"/>
      <c r="T352" s="247"/>
      <c r="U352" s="247"/>
      <c r="X352" s="239" t="s">
        <v>679</v>
      </c>
      <c r="Y352" s="240" t="e">
        <f>+Y347/AB347</f>
        <v>#DIV/0!</v>
      </c>
      <c r="Z352" s="240" t="e">
        <f>+Z347/AB347</f>
        <v>#DIV/0!</v>
      </c>
      <c r="AA352" s="240" t="e">
        <f>+AA347/AB347</f>
        <v>#DIV/0!</v>
      </c>
      <c r="AB352" s="241"/>
    </row>
    <row r="353" spans="1:28" x14ac:dyDescent="0.3">
      <c r="A353" s="244"/>
      <c r="B353" s="247"/>
      <c r="C353" s="247"/>
      <c r="D353" s="247"/>
      <c r="G353" s="240" t="s">
        <v>683</v>
      </c>
      <c r="H353" s="240" t="e">
        <f>+H349/K349</f>
        <v>#DIV/0!</v>
      </c>
      <c r="I353" s="240" t="e">
        <f>+I349/K349</f>
        <v>#DIV/0!</v>
      </c>
      <c r="J353" s="240" t="e">
        <f>+J349/K349</f>
        <v>#DIV/0!</v>
      </c>
      <c r="K353" s="241"/>
      <c r="R353" s="244"/>
      <c r="S353" s="247"/>
      <c r="T353" s="247"/>
      <c r="U353" s="247"/>
      <c r="X353" s="240" t="s">
        <v>683</v>
      </c>
      <c r="Y353" s="240" t="e">
        <f>+Y349/AB349</f>
        <v>#DIV/0!</v>
      </c>
      <c r="Z353" s="240" t="e">
        <f>+Z349/AB349</f>
        <v>#DIV/0!</v>
      </c>
      <c r="AA353" s="240" t="e">
        <f>+AA349/AB349</f>
        <v>#DIV/0!</v>
      </c>
      <c r="AB353" s="241"/>
    </row>
    <row r="354" spans="1:28" x14ac:dyDescent="0.3">
      <c r="A354" s="246"/>
      <c r="B354" s="247"/>
      <c r="C354" s="247"/>
      <c r="D354" s="247"/>
      <c r="G354" s="240"/>
      <c r="H354" s="240"/>
      <c r="I354" s="240"/>
      <c r="J354" s="240"/>
      <c r="K354" s="241"/>
      <c r="R354" s="246"/>
      <c r="S354" s="247"/>
      <c r="T354" s="247"/>
      <c r="U354" s="247"/>
      <c r="X354" s="240"/>
      <c r="Y354" s="240"/>
      <c r="Z354" s="240"/>
      <c r="AA354" s="240"/>
      <c r="AB354" s="241"/>
    </row>
    <row r="355" spans="1:28" x14ac:dyDescent="0.3">
      <c r="A355" s="223"/>
      <c r="G355" s="240" t="s">
        <v>688</v>
      </c>
      <c r="H355" s="240" t="e">
        <f>+(K347^2+K349^2-K348^2)/(2*K347*K349)</f>
        <v>#DIV/0!</v>
      </c>
      <c r="I355" s="240"/>
      <c r="J355" s="240"/>
      <c r="K355" s="241"/>
      <c r="R355" s="223"/>
      <c r="X355" s="240" t="s">
        <v>688</v>
      </c>
      <c r="Y355" s="240" t="e">
        <f>+(AB347^2+AB349^2-AB348^2)/(2*AB347*AB349)</f>
        <v>#DIV/0!</v>
      </c>
      <c r="Z355" s="240"/>
      <c r="AA355" s="240"/>
      <c r="AB355" s="241"/>
    </row>
    <row r="356" spans="1:28" x14ac:dyDescent="0.3">
      <c r="A356" s="223"/>
      <c r="G356" s="240" t="s">
        <v>689</v>
      </c>
      <c r="H356" s="240" t="e">
        <f>+H355*K349</f>
        <v>#DIV/0!</v>
      </c>
      <c r="I356" s="240"/>
      <c r="J356" s="240"/>
      <c r="K356" s="241"/>
      <c r="R356" s="223"/>
      <c r="X356" s="240" t="s">
        <v>689</v>
      </c>
      <c r="Y356" s="240" t="e">
        <f>+Y355*AB349</f>
        <v>#DIV/0!</v>
      </c>
      <c r="Z356" s="240"/>
      <c r="AA356" s="240"/>
      <c r="AB356" s="241"/>
    </row>
    <row r="357" spans="1:28" x14ac:dyDescent="0.3">
      <c r="A357" s="223"/>
      <c r="G357" s="240" t="s">
        <v>690</v>
      </c>
      <c r="H357" s="240" t="e">
        <f>+(K349^2-H356^2)^0.5</f>
        <v>#DIV/0!</v>
      </c>
      <c r="I357" s="240" t="e">
        <f>+K349*H363</f>
        <v>#DIV/0!</v>
      </c>
      <c r="J357" s="240"/>
      <c r="K357" s="241"/>
      <c r="R357" s="223"/>
      <c r="X357" s="240" t="s">
        <v>690</v>
      </c>
      <c r="Y357" s="240" t="e">
        <f>+(AB349^2-Y356^2)^0.5</f>
        <v>#DIV/0!</v>
      </c>
      <c r="Z357" s="240" t="e">
        <f>+AB349*Y363</f>
        <v>#DIV/0!</v>
      </c>
      <c r="AA357" s="240"/>
      <c r="AB357" s="241"/>
    </row>
    <row r="358" spans="1:28" x14ac:dyDescent="0.3">
      <c r="A358" s="223"/>
      <c r="G358" s="240" t="s">
        <v>691</v>
      </c>
      <c r="H358" s="240" t="e">
        <f>+B347+H356*H352</f>
        <v>#DIV/0!</v>
      </c>
      <c r="I358" s="240" t="e">
        <f>+C347+H356*I352</f>
        <v>#DIV/0!</v>
      </c>
      <c r="J358" s="240" t="e">
        <f>+D347+H356*J352</f>
        <v>#DIV/0!</v>
      </c>
      <c r="K358" s="241"/>
      <c r="R358" s="223"/>
      <c r="X358" s="240" t="s">
        <v>691</v>
      </c>
      <c r="Y358" s="240" t="e">
        <f>+S347+Y356*Y352</f>
        <v>#DIV/0!</v>
      </c>
      <c r="Z358" s="240" t="e">
        <f>+T347+Y356*Z352</f>
        <v>#DIV/0!</v>
      </c>
      <c r="AA358" s="240" t="e">
        <f>+U347+Y356*AA352</f>
        <v>#DIV/0!</v>
      </c>
      <c r="AB358" s="241"/>
    </row>
    <row r="359" spans="1:28" x14ac:dyDescent="0.3">
      <c r="A359" s="223"/>
      <c r="G359" s="239" t="s">
        <v>684</v>
      </c>
      <c r="H359" s="240"/>
      <c r="I359" s="240"/>
      <c r="J359" s="240"/>
      <c r="K359" s="241"/>
      <c r="R359" s="223"/>
      <c r="X359" s="239" t="s">
        <v>684</v>
      </c>
      <c r="Y359" s="240"/>
      <c r="Z359" s="240"/>
      <c r="AA359" s="240"/>
      <c r="AB359" s="241"/>
    </row>
    <row r="360" spans="1:28" x14ac:dyDescent="0.3">
      <c r="A360" s="223"/>
      <c r="G360" s="248"/>
      <c r="H360" s="243" t="s">
        <v>685</v>
      </c>
      <c r="I360" s="243" t="s">
        <v>686</v>
      </c>
      <c r="J360" s="243" t="s">
        <v>687</v>
      </c>
      <c r="K360" s="241"/>
      <c r="R360" s="223"/>
      <c r="X360" s="248"/>
      <c r="Y360" s="243" t="s">
        <v>685</v>
      </c>
      <c r="Z360" s="243" t="s">
        <v>686</v>
      </c>
      <c r="AA360" s="243" t="s">
        <v>687</v>
      </c>
      <c r="AB360" s="241"/>
    </row>
    <row r="361" spans="1:28" x14ac:dyDescent="0.3">
      <c r="A361" s="223"/>
      <c r="G361" s="240" t="s">
        <v>690</v>
      </c>
      <c r="H361" s="240" t="e">
        <f>+(B349-H358)/H357</f>
        <v>#DIV/0!</v>
      </c>
      <c r="I361" s="240" t="e">
        <f>+(C349-I358)/H357</f>
        <v>#DIV/0!</v>
      </c>
      <c r="J361" s="240" t="e">
        <f>+(D349-J358)/H357</f>
        <v>#DIV/0!</v>
      </c>
      <c r="K361" s="241"/>
      <c r="R361" s="223"/>
      <c r="X361" s="240" t="s">
        <v>690</v>
      </c>
      <c r="Y361" s="240" t="e">
        <f>+(S349-Y358)/Y357</f>
        <v>#DIV/0!</v>
      </c>
      <c r="Z361" s="240" t="e">
        <f>+(T349-Z358)/Y357</f>
        <v>#DIV/0!</v>
      </c>
      <c r="AA361" s="240" t="e">
        <f>+(U349-AA358)/Y357</f>
        <v>#DIV/0!</v>
      </c>
      <c r="AB361" s="241"/>
    </row>
    <row r="362" spans="1:28" x14ac:dyDescent="0.3">
      <c r="A362" s="223"/>
      <c r="G362" s="240"/>
      <c r="H362" s="240"/>
      <c r="I362" s="240"/>
      <c r="J362" s="240"/>
      <c r="K362" s="241"/>
      <c r="R362" s="223"/>
      <c r="X362" s="240"/>
      <c r="Y362" s="240"/>
      <c r="Z362" s="240"/>
      <c r="AA362" s="240"/>
      <c r="AB362" s="241"/>
    </row>
    <row r="363" spans="1:28" x14ac:dyDescent="0.3">
      <c r="A363" s="223"/>
      <c r="G363" s="240" t="s">
        <v>692</v>
      </c>
      <c r="H363" s="240" t="e">
        <f>+(1-H355^2)^0.5</f>
        <v>#DIV/0!</v>
      </c>
      <c r="I363" s="240"/>
      <c r="J363" s="240"/>
      <c r="K363" s="241"/>
      <c r="R363" s="223"/>
      <c r="X363" s="240" t="s">
        <v>692</v>
      </c>
      <c r="Y363" s="240" t="e">
        <f>+(1-Y355^2)^0.5</f>
        <v>#DIV/0!</v>
      </c>
      <c r="Z363" s="240"/>
      <c r="AA363" s="240"/>
      <c r="AB363" s="241"/>
    </row>
    <row r="364" spans="1:28" x14ac:dyDescent="0.3">
      <c r="A364" s="223"/>
      <c r="F364" s="166" t="s">
        <v>643</v>
      </c>
      <c r="G364" s="240" t="s">
        <v>693</v>
      </c>
      <c r="H364" s="249" t="e">
        <f>+K348/(2*H363)</f>
        <v>#DIV/0!</v>
      </c>
      <c r="I364" s="240"/>
      <c r="J364" s="240"/>
      <c r="K364" s="241"/>
      <c r="R364" s="223"/>
      <c r="W364" s="166" t="s">
        <v>643</v>
      </c>
      <c r="X364" s="240" t="s">
        <v>693</v>
      </c>
      <c r="Y364" s="249" t="e">
        <f>+AB348/(2*Y363)</f>
        <v>#DIV/0!</v>
      </c>
      <c r="Z364" s="240"/>
      <c r="AA364" s="240"/>
      <c r="AB364" s="241"/>
    </row>
    <row r="365" spans="1:28" x14ac:dyDescent="0.3">
      <c r="A365" s="223"/>
      <c r="F365" s="250" t="e">
        <f>IF((ABS(K369)+ABS(K371)+ABS(K373))&gt;0.000000001,TRUE,FALSE)</f>
        <v>#DIV/0!</v>
      </c>
      <c r="G365" s="240"/>
      <c r="H365" s="240"/>
      <c r="I365" s="240"/>
      <c r="J365" s="240"/>
      <c r="K365" s="241"/>
      <c r="R365" s="223"/>
      <c r="W365" s="250" t="e">
        <f>IF((ABS(AB369)+ABS(AB371)+ABS(AB373))&gt;0.000000001,TRUE,FALSE)</f>
        <v>#DIV/0!</v>
      </c>
      <c r="X365" s="240"/>
      <c r="Y365" s="240"/>
      <c r="Z365" s="240"/>
      <c r="AA365" s="240"/>
      <c r="AB365" s="241"/>
    </row>
    <row r="366" spans="1:28" x14ac:dyDescent="0.3">
      <c r="A366" s="223"/>
      <c r="F366" s="166" t="s">
        <v>637</v>
      </c>
      <c r="G366" s="240" t="s">
        <v>694</v>
      </c>
      <c r="H366" s="240">
        <f>+K347/2</f>
        <v>0</v>
      </c>
      <c r="I366" s="240" t="e">
        <f>+(H364^2-H366^2)^0.5</f>
        <v>#DIV/0!</v>
      </c>
      <c r="J366" s="240">
        <v>0</v>
      </c>
      <c r="K366" s="241"/>
      <c r="R366" s="223"/>
      <c r="W366" s="166" t="s">
        <v>637</v>
      </c>
      <c r="X366" s="240" t="s">
        <v>694</v>
      </c>
      <c r="Y366" s="240">
        <f>+AB347/2</f>
        <v>0</v>
      </c>
      <c r="Z366" s="240" t="e">
        <f>+(Y364^2-Y366^2)^0.5</f>
        <v>#DIV/0!</v>
      </c>
      <c r="AA366" s="240">
        <v>0</v>
      </c>
      <c r="AB366" s="241"/>
    </row>
    <row r="367" spans="1:28" x14ac:dyDescent="0.3">
      <c r="A367" s="223"/>
      <c r="F367" s="166" t="e">
        <f>IF(K368&gt;0.000000001,TRUE,FALSE)</f>
        <v>#DIV/0!</v>
      </c>
      <c r="G367" s="240" t="s">
        <v>695</v>
      </c>
      <c r="H367" s="251" t="e">
        <f>+B347+H366*H352+I366*H361</f>
        <v>#DIV/0!</v>
      </c>
      <c r="I367" s="251" t="e">
        <f>+C347+H366*I352+I366*I361</f>
        <v>#DIV/0!</v>
      </c>
      <c r="J367" s="251" t="e">
        <f>+D347+H366*J352+I366*J361</f>
        <v>#DIV/0!</v>
      </c>
      <c r="K367" s="241"/>
      <c r="R367" s="223"/>
      <c r="W367" s="166" t="e">
        <f>IF(AB368&gt;0.000000001,TRUE,FALSE)</f>
        <v>#DIV/0!</v>
      </c>
      <c r="X367" s="240" t="s">
        <v>695</v>
      </c>
      <c r="Y367" s="251" t="e">
        <f>+S347+Y366*Y352+Z366*Y361</f>
        <v>#DIV/0!</v>
      </c>
      <c r="Z367" s="251" t="e">
        <f>+T347+Y366*Z352+Z366*Z361</f>
        <v>#DIV/0!</v>
      </c>
      <c r="AA367" s="251" t="e">
        <f>+U347+Y366*AA352+Z366*AA361</f>
        <v>#DIV/0!</v>
      </c>
      <c r="AB367" s="241"/>
    </row>
    <row r="368" spans="1:28" ht="16.2" x14ac:dyDescent="0.3">
      <c r="A368" s="223"/>
      <c r="B368" s="166" t="s">
        <v>650</v>
      </c>
      <c r="C368" s="166" t="s">
        <v>651</v>
      </c>
      <c r="D368" s="166" t="s">
        <v>652</v>
      </c>
      <c r="E368" s="166" t="s">
        <v>653</v>
      </c>
      <c r="F368" s="166" t="s">
        <v>654</v>
      </c>
      <c r="G368" s="166" t="s">
        <v>655</v>
      </c>
      <c r="H368" s="166" t="s">
        <v>656</v>
      </c>
      <c r="I368" s="166" t="s">
        <v>657</v>
      </c>
      <c r="J368" s="166" t="s">
        <v>669</v>
      </c>
      <c r="K368" s="231" t="e">
        <f>MAX(K369:K373)</f>
        <v>#DIV/0!</v>
      </c>
      <c r="R368" s="223"/>
      <c r="S368" s="166" t="s">
        <v>650</v>
      </c>
      <c r="T368" s="166" t="s">
        <v>651</v>
      </c>
      <c r="U368" s="166" t="s">
        <v>652</v>
      </c>
      <c r="V368" s="166" t="s">
        <v>653</v>
      </c>
      <c r="W368" s="166" t="s">
        <v>654</v>
      </c>
      <c r="X368" s="166" t="s">
        <v>655</v>
      </c>
      <c r="Y368" s="166" t="s">
        <v>656</v>
      </c>
      <c r="Z368" s="166" t="s">
        <v>657</v>
      </c>
      <c r="AA368" s="166" t="s">
        <v>669</v>
      </c>
      <c r="AB368" s="231" t="e">
        <f>MAX(AB369:AB373)</f>
        <v>#DIV/0!</v>
      </c>
    </row>
    <row r="369" spans="1:28" x14ac:dyDescent="0.3">
      <c r="A369" s="223">
        <v>1</v>
      </c>
      <c r="B369" s="166" t="e">
        <f>$C$53-H367</f>
        <v>#DIV/0!</v>
      </c>
      <c r="C369" s="166" t="e">
        <f>$D$53-I367</f>
        <v>#DIV/0!</v>
      </c>
      <c r="D369" s="166" t="e">
        <f>$E$53-J367</f>
        <v>#DIV/0!</v>
      </c>
      <c r="E369" s="192" t="e">
        <f>POWER(B369,2)</f>
        <v>#DIV/0!</v>
      </c>
      <c r="F369" s="192" t="e">
        <f>POWER(C369,2)</f>
        <v>#DIV/0!</v>
      </c>
      <c r="G369" s="192" t="e">
        <f>POWER(D369,2)</f>
        <v>#DIV/0!</v>
      </c>
      <c r="H369" s="192" t="e">
        <f>E369+F369+G369</f>
        <v>#DIV/0!</v>
      </c>
      <c r="I369" s="252" t="e">
        <f>SQRT(H369)</f>
        <v>#DIV/0!</v>
      </c>
      <c r="J369" s="192" t="e">
        <f>H364</f>
        <v>#DIV/0!</v>
      </c>
      <c r="K369" s="231" t="e">
        <f>I369-J369</f>
        <v>#DIV/0!</v>
      </c>
      <c r="R369" s="223">
        <v>1</v>
      </c>
      <c r="S369" s="192" t="e">
        <f>$T$53-Y367</f>
        <v>#DIV/0!</v>
      </c>
      <c r="T369" s="192" t="e">
        <f>$U$53-Z367</f>
        <v>#DIV/0!</v>
      </c>
      <c r="U369" s="192" t="e">
        <f>$V$53-AA367</f>
        <v>#DIV/0!</v>
      </c>
      <c r="V369" s="192" t="e">
        <f>POWER(S369,2)</f>
        <v>#DIV/0!</v>
      </c>
      <c r="W369" s="192" t="e">
        <f>POWER(T369,2)</f>
        <v>#DIV/0!</v>
      </c>
      <c r="X369" s="192" t="e">
        <f>POWER(U369,2)</f>
        <v>#DIV/0!</v>
      </c>
      <c r="Y369" s="192" t="e">
        <f>V369+W369+X369</f>
        <v>#DIV/0!</v>
      </c>
      <c r="Z369" s="252" t="e">
        <f>SQRT(Y369)</f>
        <v>#DIV/0!</v>
      </c>
      <c r="AA369" s="192" t="e">
        <f>Y364</f>
        <v>#DIV/0!</v>
      </c>
      <c r="AB369" s="231" t="e">
        <f>Z369-AA369</f>
        <v>#DIV/0!</v>
      </c>
    </row>
    <row r="370" spans="1:28" x14ac:dyDescent="0.3">
      <c r="A370" s="223">
        <v>2</v>
      </c>
      <c r="B370" s="192" t="e">
        <f>$C$54-H367</f>
        <v>#DIV/0!</v>
      </c>
      <c r="C370" s="192" t="e">
        <f>$D$54-I367</f>
        <v>#DIV/0!</v>
      </c>
      <c r="D370" s="192" t="e">
        <f>$E$54-J367</f>
        <v>#DIV/0!</v>
      </c>
      <c r="E370" s="192" t="e">
        <f t="shared" ref="E370:G373" si="158">POWER(B370,2)</f>
        <v>#DIV/0!</v>
      </c>
      <c r="F370" s="192" t="e">
        <f t="shared" si="158"/>
        <v>#DIV/0!</v>
      </c>
      <c r="G370" s="192" t="e">
        <f t="shared" si="158"/>
        <v>#DIV/0!</v>
      </c>
      <c r="H370" s="192" t="e">
        <f t="shared" ref="H370:H373" si="159">E370+F370+G370</f>
        <v>#DIV/0!</v>
      </c>
      <c r="I370" s="192" t="e">
        <f t="shared" ref="I370:I373" si="160">SQRT(H370)</f>
        <v>#DIV/0!</v>
      </c>
      <c r="J370" s="192" t="e">
        <f>J369</f>
        <v>#DIV/0!</v>
      </c>
      <c r="K370" s="231" t="e">
        <f t="shared" ref="K370:K373" si="161">I370-J370</f>
        <v>#DIV/0!</v>
      </c>
      <c r="R370" s="223">
        <v>2</v>
      </c>
      <c r="S370" s="192" t="e">
        <f>$T$54-Y367</f>
        <v>#DIV/0!</v>
      </c>
      <c r="T370" s="192" t="e">
        <f>$U$54-Z367</f>
        <v>#DIV/0!</v>
      </c>
      <c r="U370" s="192" t="e">
        <f>$V$54-AA367</f>
        <v>#DIV/0!</v>
      </c>
      <c r="V370" s="192" t="e">
        <f t="shared" ref="V370:X373" si="162">POWER(S370,2)</f>
        <v>#DIV/0!</v>
      </c>
      <c r="W370" s="192" t="e">
        <f t="shared" si="162"/>
        <v>#DIV/0!</v>
      </c>
      <c r="X370" s="192" t="e">
        <f t="shared" si="162"/>
        <v>#DIV/0!</v>
      </c>
      <c r="Y370" s="192" t="e">
        <f t="shared" ref="Y370:Y373" si="163">V370+W370+X370</f>
        <v>#DIV/0!</v>
      </c>
      <c r="Z370" s="192" t="e">
        <f t="shared" ref="Z370:Z373" si="164">SQRT(Y370)</f>
        <v>#DIV/0!</v>
      </c>
      <c r="AA370" s="192" t="e">
        <f>AA369</f>
        <v>#DIV/0!</v>
      </c>
      <c r="AB370" s="231" t="e">
        <f t="shared" ref="AB370:AB373" si="165">Z370-AA370</f>
        <v>#DIV/0!</v>
      </c>
    </row>
    <row r="371" spans="1:28" x14ac:dyDescent="0.3">
      <c r="A371" s="223">
        <v>3</v>
      </c>
      <c r="B371" s="192" t="e">
        <f>$C$55-H367</f>
        <v>#DIV/0!</v>
      </c>
      <c r="C371" s="192" t="e">
        <f>$D$55-I367</f>
        <v>#DIV/0!</v>
      </c>
      <c r="D371" s="192" t="e">
        <f>$E$55-J367</f>
        <v>#DIV/0!</v>
      </c>
      <c r="E371" s="192" t="e">
        <f t="shared" si="158"/>
        <v>#DIV/0!</v>
      </c>
      <c r="F371" s="192" t="e">
        <f t="shared" si="158"/>
        <v>#DIV/0!</v>
      </c>
      <c r="G371" s="192" t="e">
        <f t="shared" si="158"/>
        <v>#DIV/0!</v>
      </c>
      <c r="H371" s="192" t="e">
        <f t="shared" si="159"/>
        <v>#DIV/0!</v>
      </c>
      <c r="I371" s="252" t="e">
        <f t="shared" si="160"/>
        <v>#DIV/0!</v>
      </c>
      <c r="J371" s="192" t="e">
        <f t="shared" ref="J371:J373" si="166">J370</f>
        <v>#DIV/0!</v>
      </c>
      <c r="K371" s="231" t="e">
        <f t="shared" si="161"/>
        <v>#DIV/0!</v>
      </c>
      <c r="R371" s="223">
        <v>3</v>
      </c>
      <c r="S371" s="192" t="e">
        <f>$T$55-Y367</f>
        <v>#DIV/0!</v>
      </c>
      <c r="T371" s="192" t="e">
        <f>$U$55-Z367</f>
        <v>#DIV/0!</v>
      </c>
      <c r="U371" s="192" t="e">
        <f>$V$55-AA367</f>
        <v>#DIV/0!</v>
      </c>
      <c r="V371" s="192" t="e">
        <f t="shared" si="162"/>
        <v>#DIV/0!</v>
      </c>
      <c r="W371" s="192" t="e">
        <f t="shared" si="162"/>
        <v>#DIV/0!</v>
      </c>
      <c r="X371" s="192" t="e">
        <f t="shared" si="162"/>
        <v>#DIV/0!</v>
      </c>
      <c r="Y371" s="192" t="e">
        <f t="shared" si="163"/>
        <v>#DIV/0!</v>
      </c>
      <c r="Z371" s="252" t="e">
        <f t="shared" si="164"/>
        <v>#DIV/0!</v>
      </c>
      <c r="AA371" s="192" t="e">
        <f t="shared" ref="AA371:AA373" si="167">AA370</f>
        <v>#DIV/0!</v>
      </c>
      <c r="AB371" s="231" t="e">
        <f t="shared" si="165"/>
        <v>#DIV/0!</v>
      </c>
    </row>
    <row r="372" spans="1:28" x14ac:dyDescent="0.3">
      <c r="A372" s="223">
        <v>4</v>
      </c>
      <c r="B372" s="192" t="e">
        <f>$C$56-H367</f>
        <v>#DIV/0!</v>
      </c>
      <c r="C372" s="192" t="e">
        <f>$D$56-I367</f>
        <v>#DIV/0!</v>
      </c>
      <c r="D372" s="192" t="e">
        <f>$E$56-J367</f>
        <v>#DIV/0!</v>
      </c>
      <c r="E372" s="192" t="e">
        <f t="shared" si="158"/>
        <v>#DIV/0!</v>
      </c>
      <c r="F372" s="192" t="e">
        <f t="shared" si="158"/>
        <v>#DIV/0!</v>
      </c>
      <c r="G372" s="192" t="e">
        <f t="shared" si="158"/>
        <v>#DIV/0!</v>
      </c>
      <c r="H372" s="192" t="e">
        <f t="shared" si="159"/>
        <v>#DIV/0!</v>
      </c>
      <c r="I372" s="192" t="e">
        <f t="shared" si="160"/>
        <v>#DIV/0!</v>
      </c>
      <c r="J372" s="192" t="e">
        <f t="shared" si="166"/>
        <v>#DIV/0!</v>
      </c>
      <c r="K372" s="231" t="e">
        <f t="shared" si="161"/>
        <v>#DIV/0!</v>
      </c>
      <c r="R372" s="223">
        <v>4</v>
      </c>
      <c r="S372" s="192" t="e">
        <f>$T$56-Y367</f>
        <v>#DIV/0!</v>
      </c>
      <c r="T372" s="192" t="e">
        <f>$U$56-Z367</f>
        <v>#DIV/0!</v>
      </c>
      <c r="U372" s="192" t="e">
        <f>$V$56-AA367</f>
        <v>#DIV/0!</v>
      </c>
      <c r="V372" s="192" t="e">
        <f t="shared" si="162"/>
        <v>#DIV/0!</v>
      </c>
      <c r="W372" s="192" t="e">
        <f t="shared" si="162"/>
        <v>#DIV/0!</v>
      </c>
      <c r="X372" s="192" t="e">
        <f t="shared" si="162"/>
        <v>#DIV/0!</v>
      </c>
      <c r="Y372" s="192" t="e">
        <f t="shared" si="163"/>
        <v>#DIV/0!</v>
      </c>
      <c r="Z372" s="192" t="e">
        <f t="shared" si="164"/>
        <v>#DIV/0!</v>
      </c>
      <c r="AA372" s="192" t="e">
        <f t="shared" si="167"/>
        <v>#DIV/0!</v>
      </c>
      <c r="AB372" s="231" t="e">
        <f t="shared" si="165"/>
        <v>#DIV/0!</v>
      </c>
    </row>
    <row r="373" spans="1:28" x14ac:dyDescent="0.3">
      <c r="A373" s="227">
        <v>5</v>
      </c>
      <c r="B373" s="216" t="e">
        <f>$C$57-H367</f>
        <v>#DIV/0!</v>
      </c>
      <c r="C373" s="216" t="e">
        <f>$D$57-I367</f>
        <v>#DIV/0!</v>
      </c>
      <c r="D373" s="216" t="e">
        <f>$E$57-J367</f>
        <v>#DIV/0!</v>
      </c>
      <c r="E373" s="216" t="e">
        <f t="shared" si="158"/>
        <v>#DIV/0!</v>
      </c>
      <c r="F373" s="216" t="e">
        <f t="shared" si="158"/>
        <v>#DIV/0!</v>
      </c>
      <c r="G373" s="216" t="e">
        <f t="shared" si="158"/>
        <v>#DIV/0!</v>
      </c>
      <c r="H373" s="216" t="e">
        <f t="shared" si="159"/>
        <v>#DIV/0!</v>
      </c>
      <c r="I373" s="256" t="e">
        <f t="shared" si="160"/>
        <v>#DIV/0!</v>
      </c>
      <c r="J373" s="216" t="e">
        <f t="shared" si="166"/>
        <v>#DIV/0!</v>
      </c>
      <c r="K373" s="253" t="e">
        <f t="shared" si="161"/>
        <v>#DIV/0!</v>
      </c>
      <c r="R373" s="227">
        <v>5</v>
      </c>
      <c r="S373" s="216" t="e">
        <f>$T$57-Y367</f>
        <v>#DIV/0!</v>
      </c>
      <c r="T373" s="216" t="e">
        <f>$U$57-Z367</f>
        <v>#DIV/0!</v>
      </c>
      <c r="U373" s="216" t="e">
        <f>$V$57-AA367</f>
        <v>#DIV/0!</v>
      </c>
      <c r="V373" s="216" t="e">
        <f t="shared" si="162"/>
        <v>#DIV/0!</v>
      </c>
      <c r="W373" s="216" t="e">
        <f t="shared" si="162"/>
        <v>#DIV/0!</v>
      </c>
      <c r="X373" s="216" t="e">
        <f t="shared" si="162"/>
        <v>#DIV/0!</v>
      </c>
      <c r="Y373" s="216" t="e">
        <f t="shared" si="163"/>
        <v>#DIV/0!</v>
      </c>
      <c r="Z373" s="256" t="e">
        <f t="shared" si="164"/>
        <v>#DIV/0!</v>
      </c>
      <c r="AA373" s="216" t="e">
        <f t="shared" si="167"/>
        <v>#DIV/0!</v>
      </c>
      <c r="AB373" s="253" t="e">
        <f t="shared" si="165"/>
        <v>#DIV/0!</v>
      </c>
    </row>
    <row r="374" spans="1:28" x14ac:dyDescent="0.3">
      <c r="A374" s="233" t="s">
        <v>696</v>
      </c>
      <c r="B374" s="234"/>
      <c r="C374" s="234"/>
      <c r="D374" s="234"/>
      <c r="E374" s="186"/>
      <c r="F374" s="186"/>
      <c r="G374" s="235" t="s">
        <v>711</v>
      </c>
      <c r="H374" s="236"/>
      <c r="I374" s="236"/>
      <c r="J374" s="236"/>
      <c r="K374" s="237"/>
      <c r="R374" s="233" t="s">
        <v>696</v>
      </c>
      <c r="S374" s="234"/>
      <c r="T374" s="234"/>
      <c r="U374" s="234"/>
      <c r="V374" s="186"/>
      <c r="W374" s="186"/>
      <c r="X374" s="235" t="s">
        <v>711</v>
      </c>
      <c r="Y374" s="236"/>
      <c r="Z374" s="236"/>
      <c r="AA374" s="236"/>
      <c r="AB374" s="237"/>
    </row>
    <row r="375" spans="1:28" x14ac:dyDescent="0.3">
      <c r="A375" s="238"/>
      <c r="B375" s="239"/>
      <c r="C375" s="239"/>
      <c r="D375" s="239"/>
      <c r="G375" s="240" t="s">
        <v>673</v>
      </c>
      <c r="H375" s="240"/>
      <c r="I375" s="240"/>
      <c r="J375" s="240"/>
      <c r="K375" s="241"/>
      <c r="R375" s="238"/>
      <c r="S375" s="239"/>
      <c r="T375" s="239"/>
      <c r="U375" s="239"/>
      <c r="X375" s="240" t="s">
        <v>673</v>
      </c>
      <c r="Y375" s="240"/>
      <c r="Z375" s="240"/>
      <c r="AA375" s="240"/>
      <c r="AB375" s="241"/>
    </row>
    <row r="376" spans="1:28" x14ac:dyDescent="0.3">
      <c r="A376" s="242"/>
      <c r="B376" s="243" t="s">
        <v>513</v>
      </c>
      <c r="C376" s="243" t="s">
        <v>514</v>
      </c>
      <c r="D376" s="243" t="s">
        <v>515</v>
      </c>
      <c r="G376" s="240"/>
      <c r="H376" s="240" t="s">
        <v>674</v>
      </c>
      <c r="I376" s="240" t="s">
        <v>675</v>
      </c>
      <c r="J376" s="240" t="s">
        <v>676</v>
      </c>
      <c r="K376" s="241" t="s">
        <v>677</v>
      </c>
      <c r="R376" s="242"/>
      <c r="S376" s="243" t="s">
        <v>513</v>
      </c>
      <c r="T376" s="243" t="s">
        <v>514</v>
      </c>
      <c r="U376" s="243" t="s">
        <v>515</v>
      </c>
      <c r="X376" s="240"/>
      <c r="Y376" s="240" t="s">
        <v>674</v>
      </c>
      <c r="Z376" s="240" t="s">
        <v>675</v>
      </c>
      <c r="AA376" s="240" t="s">
        <v>676</v>
      </c>
      <c r="AB376" s="241" t="s">
        <v>677</v>
      </c>
    </row>
    <row r="377" spans="1:28" x14ac:dyDescent="0.3">
      <c r="A377" s="244" t="str">
        <f>A347</f>
        <v>Point 1</v>
      </c>
      <c r="B377" s="245">
        <f>B347</f>
        <v>0</v>
      </c>
      <c r="C377" s="245">
        <f t="shared" ref="C377:D377" si="168">C347</f>
        <v>0</v>
      </c>
      <c r="D377" s="245">
        <f t="shared" si="168"/>
        <v>0</v>
      </c>
      <c r="G377" s="240" t="s">
        <v>679</v>
      </c>
      <c r="H377" s="240">
        <f t="shared" ref="H377:J378" si="169">+B378-B377</f>
        <v>0</v>
      </c>
      <c r="I377" s="240">
        <f t="shared" si="169"/>
        <v>0</v>
      </c>
      <c r="J377" s="240">
        <f t="shared" si="169"/>
        <v>0</v>
      </c>
      <c r="K377" s="241">
        <f>+(H377^2+I377^2+J377^2)^0.5</f>
        <v>0</v>
      </c>
      <c r="R377" s="244" t="str">
        <f>R347</f>
        <v>Point 1</v>
      </c>
      <c r="S377" s="245">
        <f>S347</f>
        <v>0</v>
      </c>
      <c r="T377" s="245">
        <f t="shared" ref="T377:U377" si="170">T347</f>
        <v>0</v>
      </c>
      <c r="U377" s="245">
        <f t="shared" si="170"/>
        <v>0</v>
      </c>
      <c r="X377" s="240" t="s">
        <v>679</v>
      </c>
      <c r="Y377" s="240">
        <f t="shared" ref="Y377:AA378" si="171">+S378-S377</f>
        <v>0</v>
      </c>
      <c r="Z377" s="240">
        <f t="shared" si="171"/>
        <v>0</v>
      </c>
      <c r="AA377" s="240">
        <f t="shared" si="171"/>
        <v>0</v>
      </c>
      <c r="AB377" s="241">
        <f>+(Y377^2+Z377^2+AA377^2)^0.5</f>
        <v>0</v>
      </c>
    </row>
    <row r="378" spans="1:28" x14ac:dyDescent="0.3">
      <c r="A378" s="244" t="str">
        <f>A349</f>
        <v>Point 5</v>
      </c>
      <c r="B378" s="245">
        <f>B349</f>
        <v>0</v>
      </c>
      <c r="C378" s="245">
        <f t="shared" ref="C378:D378" si="172">C349</f>
        <v>0</v>
      </c>
      <c r="D378" s="245">
        <f t="shared" si="172"/>
        <v>0</v>
      </c>
      <c r="G378" s="240" t="s">
        <v>681</v>
      </c>
      <c r="H378" s="240">
        <f t="shared" si="169"/>
        <v>0</v>
      </c>
      <c r="I378" s="240">
        <f t="shared" si="169"/>
        <v>0</v>
      </c>
      <c r="J378" s="240">
        <f t="shared" si="169"/>
        <v>0</v>
      </c>
      <c r="K378" s="241">
        <f>+(H378^2+I378^2+J378^2)^0.5</f>
        <v>0</v>
      </c>
      <c r="R378" s="244" t="str">
        <f>R349</f>
        <v>Point 5</v>
      </c>
      <c r="S378" s="245">
        <f>S349</f>
        <v>0</v>
      </c>
      <c r="T378" s="245">
        <f t="shared" ref="T378:U378" si="173">T349</f>
        <v>0</v>
      </c>
      <c r="U378" s="245">
        <f t="shared" si="173"/>
        <v>0</v>
      </c>
      <c r="X378" s="240" t="s">
        <v>681</v>
      </c>
      <c r="Y378" s="240">
        <f t="shared" si="171"/>
        <v>0</v>
      </c>
      <c r="Z378" s="240">
        <f t="shared" si="171"/>
        <v>0</v>
      </c>
      <c r="AA378" s="240">
        <f t="shared" si="171"/>
        <v>0</v>
      </c>
      <c r="AB378" s="241">
        <f>+(Y378^2+Z378^2+AA378^2)^0.5</f>
        <v>0</v>
      </c>
    </row>
    <row r="379" spans="1:28" x14ac:dyDescent="0.3">
      <c r="A379" s="244" t="str">
        <f>A348</f>
        <v>Point 3</v>
      </c>
      <c r="B379" s="245">
        <f>B348</f>
        <v>0</v>
      </c>
      <c r="C379" s="245">
        <f t="shared" ref="C379:D379" si="174">C348</f>
        <v>0</v>
      </c>
      <c r="D379" s="245">
        <f t="shared" si="174"/>
        <v>0</v>
      </c>
      <c r="G379" s="240" t="s">
        <v>683</v>
      </c>
      <c r="H379" s="240">
        <f>+B379-B377</f>
        <v>0</v>
      </c>
      <c r="I379" s="240">
        <f>+C379-C377</f>
        <v>0</v>
      </c>
      <c r="J379" s="240">
        <f>+D379-D377</f>
        <v>0</v>
      </c>
      <c r="K379" s="241">
        <f>+(H379^2+I379^2+J379^2)^0.5</f>
        <v>0</v>
      </c>
      <c r="R379" s="244" t="str">
        <f>R348</f>
        <v>Point 3</v>
      </c>
      <c r="S379" s="245">
        <f>S348</f>
        <v>0</v>
      </c>
      <c r="T379" s="245">
        <f t="shared" ref="T379:U379" si="175">T348</f>
        <v>0</v>
      </c>
      <c r="U379" s="245">
        <f t="shared" si="175"/>
        <v>0</v>
      </c>
      <c r="X379" s="240" t="s">
        <v>683</v>
      </c>
      <c r="Y379" s="240">
        <f>+S379-S377</f>
        <v>0</v>
      </c>
      <c r="Z379" s="240">
        <f>+T379-T377</f>
        <v>0</v>
      </c>
      <c r="AA379" s="240">
        <f>+U379-U377</f>
        <v>0</v>
      </c>
      <c r="AB379" s="241">
        <f>+(Y379^2+Z379^2+AA379^2)^0.5</f>
        <v>0</v>
      </c>
    </row>
    <row r="380" spans="1:28" x14ac:dyDescent="0.3">
      <c r="A380" s="223"/>
      <c r="G380" s="239" t="s">
        <v>684</v>
      </c>
      <c r="H380" s="240"/>
      <c r="I380" s="240"/>
      <c r="J380" s="240"/>
      <c r="K380" s="241"/>
      <c r="R380" s="223"/>
      <c r="X380" s="239" t="s">
        <v>684</v>
      </c>
      <c r="Y380" s="240"/>
      <c r="Z380" s="240"/>
      <c r="AA380" s="240"/>
      <c r="AB380" s="241"/>
    </row>
    <row r="381" spans="1:28" x14ac:dyDescent="0.3">
      <c r="A381" s="242"/>
      <c r="B381" s="243"/>
      <c r="C381" s="243"/>
      <c r="D381" s="243"/>
      <c r="G381" s="239"/>
      <c r="H381" s="243" t="s">
        <v>685</v>
      </c>
      <c r="I381" s="243" t="s">
        <v>686</v>
      </c>
      <c r="J381" s="243" t="s">
        <v>687</v>
      </c>
      <c r="K381" s="241"/>
      <c r="R381" s="242"/>
      <c r="S381" s="243"/>
      <c r="T381" s="243"/>
      <c r="U381" s="243"/>
      <c r="X381" s="239"/>
      <c r="Y381" s="243" t="s">
        <v>685</v>
      </c>
      <c r="Z381" s="243" t="s">
        <v>686</v>
      </c>
      <c r="AA381" s="243" t="s">
        <v>687</v>
      </c>
      <c r="AB381" s="241"/>
    </row>
    <row r="382" spans="1:28" x14ac:dyDescent="0.3">
      <c r="A382" s="244"/>
      <c r="B382" s="247"/>
      <c r="C382" s="247"/>
      <c r="D382" s="247"/>
      <c r="G382" s="239" t="s">
        <v>679</v>
      </c>
      <c r="H382" s="240" t="e">
        <f>+H377/K377</f>
        <v>#DIV/0!</v>
      </c>
      <c r="I382" s="240" t="e">
        <f>+I377/K377</f>
        <v>#DIV/0!</v>
      </c>
      <c r="J382" s="240" t="e">
        <f>+J377/K377</f>
        <v>#DIV/0!</v>
      </c>
      <c r="K382" s="241"/>
      <c r="R382" s="244"/>
      <c r="S382" s="247"/>
      <c r="T382" s="247"/>
      <c r="U382" s="247"/>
      <c r="X382" s="239" t="s">
        <v>679</v>
      </c>
      <c r="Y382" s="240" t="e">
        <f>+Y377/AB377</f>
        <v>#DIV/0!</v>
      </c>
      <c r="Z382" s="240" t="e">
        <f>+Z377/AB377</f>
        <v>#DIV/0!</v>
      </c>
      <c r="AA382" s="240" t="e">
        <f>+AA377/AB377</f>
        <v>#DIV/0!</v>
      </c>
      <c r="AB382" s="241"/>
    </row>
    <row r="383" spans="1:28" x14ac:dyDescent="0.3">
      <c r="A383" s="244"/>
      <c r="B383" s="247"/>
      <c r="C383" s="247"/>
      <c r="D383" s="247"/>
      <c r="G383" s="240" t="s">
        <v>683</v>
      </c>
      <c r="H383" s="240" t="e">
        <f>+H379/K379</f>
        <v>#DIV/0!</v>
      </c>
      <c r="I383" s="240" t="e">
        <f>+I379/K379</f>
        <v>#DIV/0!</v>
      </c>
      <c r="J383" s="240" t="e">
        <f>+J379/K379</f>
        <v>#DIV/0!</v>
      </c>
      <c r="K383" s="241"/>
      <c r="R383" s="244"/>
      <c r="S383" s="247"/>
      <c r="T383" s="247"/>
      <c r="U383" s="247"/>
      <c r="X383" s="240" t="s">
        <v>683</v>
      </c>
      <c r="Y383" s="240" t="e">
        <f>+Y379/AB379</f>
        <v>#DIV/0!</v>
      </c>
      <c r="Z383" s="240" t="e">
        <f>+Z379/AB379</f>
        <v>#DIV/0!</v>
      </c>
      <c r="AA383" s="240" t="e">
        <f>+AA379/AB379</f>
        <v>#DIV/0!</v>
      </c>
      <c r="AB383" s="241"/>
    </row>
    <row r="384" spans="1:28" x14ac:dyDescent="0.3">
      <c r="A384" s="246"/>
      <c r="B384" s="247"/>
      <c r="C384" s="247"/>
      <c r="D384" s="247"/>
      <c r="G384" s="240"/>
      <c r="H384" s="240"/>
      <c r="I384" s="240"/>
      <c r="J384" s="240"/>
      <c r="K384" s="241"/>
      <c r="R384" s="246"/>
      <c r="S384" s="247"/>
      <c r="T384" s="247"/>
      <c r="U384" s="247"/>
      <c r="X384" s="240"/>
      <c r="Y384" s="240"/>
      <c r="Z384" s="240"/>
      <c r="AA384" s="240"/>
      <c r="AB384" s="241"/>
    </row>
    <row r="385" spans="1:28" x14ac:dyDescent="0.3">
      <c r="A385" s="223"/>
      <c r="G385" s="240" t="s">
        <v>688</v>
      </c>
      <c r="H385" s="240" t="e">
        <f>+(K377^2+K379^2-K378^2)/(2*K377*K379)</f>
        <v>#DIV/0!</v>
      </c>
      <c r="I385" s="240"/>
      <c r="J385" s="240"/>
      <c r="K385" s="241"/>
      <c r="R385" s="223"/>
      <c r="X385" s="240" t="s">
        <v>688</v>
      </c>
      <c r="Y385" s="240" t="e">
        <f>+(AB377^2+AB379^2-AB378^2)/(2*AB377*AB379)</f>
        <v>#DIV/0!</v>
      </c>
      <c r="Z385" s="240"/>
      <c r="AA385" s="240"/>
      <c r="AB385" s="241"/>
    </row>
    <row r="386" spans="1:28" x14ac:dyDescent="0.3">
      <c r="A386" s="223"/>
      <c r="G386" s="240" t="s">
        <v>689</v>
      </c>
      <c r="H386" s="240" t="e">
        <f>+H385*K379</f>
        <v>#DIV/0!</v>
      </c>
      <c r="I386" s="240"/>
      <c r="J386" s="240"/>
      <c r="K386" s="241"/>
      <c r="R386" s="223"/>
      <c r="X386" s="240" t="s">
        <v>689</v>
      </c>
      <c r="Y386" s="240" t="e">
        <f>+Y385*AB379</f>
        <v>#DIV/0!</v>
      </c>
      <c r="Z386" s="240"/>
      <c r="AA386" s="240"/>
      <c r="AB386" s="241"/>
    </row>
    <row r="387" spans="1:28" x14ac:dyDescent="0.3">
      <c r="A387" s="223"/>
      <c r="G387" s="240" t="s">
        <v>690</v>
      </c>
      <c r="H387" s="240" t="e">
        <f>+(K379^2-H386^2)^0.5</f>
        <v>#DIV/0!</v>
      </c>
      <c r="I387" s="240" t="e">
        <f>+K379*H393</f>
        <v>#DIV/0!</v>
      </c>
      <c r="J387" s="240"/>
      <c r="K387" s="241"/>
      <c r="R387" s="223"/>
      <c r="X387" s="240" t="s">
        <v>690</v>
      </c>
      <c r="Y387" s="240" t="e">
        <f>+(AB379^2-Y386^2)^0.5</f>
        <v>#DIV/0!</v>
      </c>
      <c r="Z387" s="240" t="e">
        <f>+AB379*Y393</f>
        <v>#DIV/0!</v>
      </c>
      <c r="AA387" s="240"/>
      <c r="AB387" s="241"/>
    </row>
    <row r="388" spans="1:28" x14ac:dyDescent="0.3">
      <c r="A388" s="223"/>
      <c r="G388" s="240" t="s">
        <v>691</v>
      </c>
      <c r="H388" s="240" t="e">
        <f>+B377+H386*H382</f>
        <v>#DIV/0!</v>
      </c>
      <c r="I388" s="240" t="e">
        <f>+C377+H386*I382</f>
        <v>#DIV/0!</v>
      </c>
      <c r="J388" s="240" t="e">
        <f>+D377+H386*J382</f>
        <v>#DIV/0!</v>
      </c>
      <c r="K388" s="241"/>
      <c r="R388" s="223"/>
      <c r="X388" s="240" t="s">
        <v>691</v>
      </c>
      <c r="Y388" s="240" t="e">
        <f>+S377+Y386*Y382</f>
        <v>#DIV/0!</v>
      </c>
      <c r="Z388" s="240" t="e">
        <f>+T377+Y386*Z382</f>
        <v>#DIV/0!</v>
      </c>
      <c r="AA388" s="240" t="e">
        <f>+U377+Y386*AA382</f>
        <v>#DIV/0!</v>
      </c>
      <c r="AB388" s="241"/>
    </row>
    <row r="389" spans="1:28" x14ac:dyDescent="0.3">
      <c r="A389" s="223"/>
      <c r="G389" s="239" t="s">
        <v>684</v>
      </c>
      <c r="H389" s="240"/>
      <c r="I389" s="240"/>
      <c r="J389" s="240"/>
      <c r="K389" s="241"/>
      <c r="R389" s="223"/>
      <c r="X389" s="239" t="s">
        <v>684</v>
      </c>
      <c r="Y389" s="240"/>
      <c r="Z389" s="240"/>
      <c r="AA389" s="240"/>
      <c r="AB389" s="241"/>
    </row>
    <row r="390" spans="1:28" x14ac:dyDescent="0.3">
      <c r="A390" s="223"/>
      <c r="G390" s="248"/>
      <c r="H390" s="243" t="s">
        <v>685</v>
      </c>
      <c r="I390" s="243" t="s">
        <v>686</v>
      </c>
      <c r="J390" s="243" t="s">
        <v>687</v>
      </c>
      <c r="K390" s="241"/>
      <c r="R390" s="223"/>
      <c r="X390" s="248"/>
      <c r="Y390" s="243" t="s">
        <v>685</v>
      </c>
      <c r="Z390" s="243" t="s">
        <v>686</v>
      </c>
      <c r="AA390" s="243" t="s">
        <v>687</v>
      </c>
      <c r="AB390" s="241"/>
    </row>
    <row r="391" spans="1:28" x14ac:dyDescent="0.3">
      <c r="A391" s="223"/>
      <c r="G391" s="240" t="s">
        <v>690</v>
      </c>
      <c r="H391" s="240" t="e">
        <f>+(B379-H388)/H387</f>
        <v>#DIV/0!</v>
      </c>
      <c r="I391" s="240" t="e">
        <f>+(C379-I388)/H387</f>
        <v>#DIV/0!</v>
      </c>
      <c r="J391" s="240" t="e">
        <f>+(D379-J388)/H387</f>
        <v>#DIV/0!</v>
      </c>
      <c r="K391" s="241"/>
      <c r="R391" s="223"/>
      <c r="X391" s="240" t="s">
        <v>690</v>
      </c>
      <c r="Y391" s="240" t="e">
        <f>+(S379-Y388)/Y387</f>
        <v>#DIV/0!</v>
      </c>
      <c r="Z391" s="240" t="e">
        <f>+(T379-Z388)/Y387</f>
        <v>#DIV/0!</v>
      </c>
      <c r="AA391" s="240" t="e">
        <f>+(U379-AA388)/Y387</f>
        <v>#DIV/0!</v>
      </c>
      <c r="AB391" s="241"/>
    </row>
    <row r="392" spans="1:28" x14ac:dyDescent="0.3">
      <c r="A392" s="223"/>
      <c r="G392" s="240"/>
      <c r="H392" s="240"/>
      <c r="I392" s="240"/>
      <c r="J392" s="240"/>
      <c r="K392" s="241"/>
      <c r="R392" s="223"/>
      <c r="X392" s="240"/>
      <c r="Y392" s="240"/>
      <c r="Z392" s="240"/>
      <c r="AA392" s="240"/>
      <c r="AB392" s="241"/>
    </row>
    <row r="393" spans="1:28" x14ac:dyDescent="0.3">
      <c r="A393" s="223"/>
      <c r="G393" s="240" t="s">
        <v>692</v>
      </c>
      <c r="H393" s="240" t="e">
        <f>+(1-H385^2)^0.5</f>
        <v>#DIV/0!</v>
      </c>
      <c r="I393" s="240"/>
      <c r="J393" s="240"/>
      <c r="K393" s="241"/>
      <c r="R393" s="223"/>
      <c r="X393" s="240" t="s">
        <v>692</v>
      </c>
      <c r="Y393" s="240" t="e">
        <f>+(1-Y385^2)^0.5</f>
        <v>#DIV/0!</v>
      </c>
      <c r="Z393" s="240"/>
      <c r="AA393" s="240"/>
      <c r="AB393" s="241"/>
    </row>
    <row r="394" spans="1:28" x14ac:dyDescent="0.3">
      <c r="A394" s="223"/>
      <c r="F394" s="166" t="s">
        <v>643</v>
      </c>
      <c r="G394" s="240" t="s">
        <v>693</v>
      </c>
      <c r="H394" s="249" t="e">
        <f>+K378/(2*H393)</f>
        <v>#DIV/0!</v>
      </c>
      <c r="I394" s="240"/>
      <c r="J394" s="240"/>
      <c r="K394" s="241"/>
      <c r="R394" s="223"/>
      <c r="W394" s="166" t="s">
        <v>643</v>
      </c>
      <c r="X394" s="240" t="s">
        <v>693</v>
      </c>
      <c r="Y394" s="249" t="e">
        <f>+AB378/(2*Y393)</f>
        <v>#DIV/0!</v>
      </c>
      <c r="Z394" s="240"/>
      <c r="AA394" s="240"/>
      <c r="AB394" s="241"/>
    </row>
    <row r="395" spans="1:28" x14ac:dyDescent="0.3">
      <c r="A395" s="223"/>
      <c r="F395" s="250" t="e">
        <f>IF((ABS(K399)+ABS(K401)+ABS(K403))&gt;0.000000001,TRUE,FALSE)</f>
        <v>#DIV/0!</v>
      </c>
      <c r="G395" s="240"/>
      <c r="H395" s="240"/>
      <c r="I395" s="240"/>
      <c r="J395" s="240"/>
      <c r="K395" s="241"/>
      <c r="R395" s="223"/>
      <c r="W395" s="250" t="e">
        <f>IF((ABS(AB399)+ABS(AB401)+ABS(AB403))&gt;0.000000001,TRUE,FALSE)</f>
        <v>#DIV/0!</v>
      </c>
      <c r="X395" s="240"/>
      <c r="Y395" s="240"/>
      <c r="Z395" s="240"/>
      <c r="AA395" s="240"/>
      <c r="AB395" s="241"/>
    </row>
    <row r="396" spans="1:28" x14ac:dyDescent="0.3">
      <c r="A396" s="223"/>
      <c r="F396" s="166" t="s">
        <v>637</v>
      </c>
      <c r="G396" s="240" t="s">
        <v>694</v>
      </c>
      <c r="H396" s="240">
        <f>+K377/2</f>
        <v>0</v>
      </c>
      <c r="I396" s="240" t="e">
        <f>+(H394^2-H396^2)^0.5</f>
        <v>#DIV/0!</v>
      </c>
      <c r="J396" s="240">
        <v>0</v>
      </c>
      <c r="K396" s="241"/>
      <c r="R396" s="223"/>
      <c r="W396" s="166" t="s">
        <v>637</v>
      </c>
      <c r="X396" s="240" t="s">
        <v>694</v>
      </c>
      <c r="Y396" s="240">
        <f>+AB377/2</f>
        <v>0</v>
      </c>
      <c r="Z396" s="240" t="e">
        <f>+(Y394^2-Y396^2)^0.5</f>
        <v>#DIV/0!</v>
      </c>
      <c r="AA396" s="240">
        <v>0</v>
      </c>
      <c r="AB396" s="241"/>
    </row>
    <row r="397" spans="1:28" x14ac:dyDescent="0.3">
      <c r="A397" s="223"/>
      <c r="F397" s="166" t="e">
        <f>IF(K398&gt;0.000000001,TRUE,FALSE)</f>
        <v>#DIV/0!</v>
      </c>
      <c r="G397" s="240" t="s">
        <v>695</v>
      </c>
      <c r="H397" s="251" t="e">
        <f>+B377+H396*H382+I396*H391</f>
        <v>#DIV/0!</v>
      </c>
      <c r="I397" s="251" t="e">
        <f>+C377+H396*I382+I396*I391</f>
        <v>#DIV/0!</v>
      </c>
      <c r="J397" s="251" t="e">
        <f>+D377+H396*J382+I396*J391</f>
        <v>#DIV/0!</v>
      </c>
      <c r="K397" s="241"/>
      <c r="R397" s="223"/>
      <c r="W397" s="166" t="e">
        <f>IF(AB398&gt;0.000000001,TRUE,FALSE)</f>
        <v>#DIV/0!</v>
      </c>
      <c r="X397" s="240" t="s">
        <v>695</v>
      </c>
      <c r="Y397" s="251" t="e">
        <f>+S377+Y396*Y382+Z396*Y391</f>
        <v>#DIV/0!</v>
      </c>
      <c r="Z397" s="251" t="e">
        <f>+T377+Y396*Z382+Z396*Z391</f>
        <v>#DIV/0!</v>
      </c>
      <c r="AA397" s="251" t="e">
        <f>+U377+Y396*AA382+Z396*AA391</f>
        <v>#DIV/0!</v>
      </c>
      <c r="AB397" s="241"/>
    </row>
    <row r="398" spans="1:28" ht="16.2" x14ac:dyDescent="0.3">
      <c r="A398" s="223"/>
      <c r="B398" s="166" t="s">
        <v>650</v>
      </c>
      <c r="C398" s="166" t="s">
        <v>651</v>
      </c>
      <c r="D398" s="166" t="s">
        <v>652</v>
      </c>
      <c r="E398" s="166" t="s">
        <v>653</v>
      </c>
      <c r="F398" s="166" t="s">
        <v>654</v>
      </c>
      <c r="G398" s="166" t="s">
        <v>655</v>
      </c>
      <c r="H398" s="166" t="s">
        <v>656</v>
      </c>
      <c r="I398" s="166" t="s">
        <v>657</v>
      </c>
      <c r="J398" s="166" t="s">
        <v>669</v>
      </c>
      <c r="K398" s="231" t="e">
        <f>MAX(K399:K403)</f>
        <v>#DIV/0!</v>
      </c>
      <c r="R398" s="223"/>
      <c r="S398" s="166" t="s">
        <v>650</v>
      </c>
      <c r="T398" s="166" t="s">
        <v>651</v>
      </c>
      <c r="U398" s="166" t="s">
        <v>652</v>
      </c>
      <c r="V398" s="166" t="s">
        <v>653</v>
      </c>
      <c r="W398" s="166" t="s">
        <v>654</v>
      </c>
      <c r="X398" s="166" t="s">
        <v>655</v>
      </c>
      <c r="Y398" s="166" t="s">
        <v>656</v>
      </c>
      <c r="Z398" s="166" t="s">
        <v>657</v>
      </c>
      <c r="AA398" s="166" t="s">
        <v>669</v>
      </c>
      <c r="AB398" s="231" t="e">
        <f>MAX(AB399:AB403)</f>
        <v>#DIV/0!</v>
      </c>
    </row>
    <row r="399" spans="1:28" x14ac:dyDescent="0.3">
      <c r="A399" s="223">
        <v>1</v>
      </c>
      <c r="B399" s="166" t="e">
        <f>$C$53-H397</f>
        <v>#DIV/0!</v>
      </c>
      <c r="C399" s="166" t="e">
        <f>$D$53-I397</f>
        <v>#DIV/0!</v>
      </c>
      <c r="D399" s="166" t="e">
        <f>$E$53-J397</f>
        <v>#DIV/0!</v>
      </c>
      <c r="E399" s="192" t="e">
        <f>POWER(B399,2)</f>
        <v>#DIV/0!</v>
      </c>
      <c r="F399" s="192" t="e">
        <f>POWER(C399,2)</f>
        <v>#DIV/0!</v>
      </c>
      <c r="G399" s="192" t="e">
        <f>POWER(D399,2)</f>
        <v>#DIV/0!</v>
      </c>
      <c r="H399" s="192" t="e">
        <f>E399+F399+G399</f>
        <v>#DIV/0!</v>
      </c>
      <c r="I399" s="252" t="e">
        <f>SQRT(H399)</f>
        <v>#DIV/0!</v>
      </c>
      <c r="J399" s="192" t="e">
        <f>H394</f>
        <v>#DIV/0!</v>
      </c>
      <c r="K399" s="231" t="e">
        <f>I399-J399</f>
        <v>#DIV/0!</v>
      </c>
      <c r="R399" s="223">
        <v>1</v>
      </c>
      <c r="S399" s="192" t="e">
        <f>$T$53-Y397</f>
        <v>#DIV/0!</v>
      </c>
      <c r="T399" s="192" t="e">
        <f>$U$53-Z397</f>
        <v>#DIV/0!</v>
      </c>
      <c r="U399" s="192" t="e">
        <f>$V$53-AA397</f>
        <v>#DIV/0!</v>
      </c>
      <c r="V399" s="192" t="e">
        <f>POWER(S399,2)</f>
        <v>#DIV/0!</v>
      </c>
      <c r="W399" s="192" t="e">
        <f>POWER(T399,2)</f>
        <v>#DIV/0!</v>
      </c>
      <c r="X399" s="192" t="e">
        <f>POWER(U399,2)</f>
        <v>#DIV/0!</v>
      </c>
      <c r="Y399" s="192" t="e">
        <f>V399+W399+X399</f>
        <v>#DIV/0!</v>
      </c>
      <c r="Z399" s="252" t="e">
        <f>SQRT(Y399)</f>
        <v>#DIV/0!</v>
      </c>
      <c r="AA399" s="192" t="e">
        <f>Y394</f>
        <v>#DIV/0!</v>
      </c>
      <c r="AB399" s="231" t="e">
        <f>Z399-AA399</f>
        <v>#DIV/0!</v>
      </c>
    </row>
    <row r="400" spans="1:28" x14ac:dyDescent="0.3">
      <c r="A400" s="223">
        <v>2</v>
      </c>
      <c r="B400" s="192" t="e">
        <f>$C$54-H397</f>
        <v>#DIV/0!</v>
      </c>
      <c r="C400" s="192" t="e">
        <f>$D$54-I397</f>
        <v>#DIV/0!</v>
      </c>
      <c r="D400" s="192" t="e">
        <f>$E$54-J397</f>
        <v>#DIV/0!</v>
      </c>
      <c r="E400" s="192" t="e">
        <f t="shared" ref="E400:G403" si="176">POWER(B400,2)</f>
        <v>#DIV/0!</v>
      </c>
      <c r="F400" s="192" t="e">
        <f t="shared" si="176"/>
        <v>#DIV/0!</v>
      </c>
      <c r="G400" s="192" t="e">
        <f t="shared" si="176"/>
        <v>#DIV/0!</v>
      </c>
      <c r="H400" s="192" t="e">
        <f t="shared" ref="H400:H403" si="177">E400+F400+G400</f>
        <v>#DIV/0!</v>
      </c>
      <c r="I400" s="192" t="e">
        <f t="shared" ref="I400:I403" si="178">SQRT(H400)</f>
        <v>#DIV/0!</v>
      </c>
      <c r="J400" s="192" t="e">
        <f>J399</f>
        <v>#DIV/0!</v>
      </c>
      <c r="K400" s="231" t="e">
        <f t="shared" ref="K400:K403" si="179">I400-J400</f>
        <v>#DIV/0!</v>
      </c>
      <c r="R400" s="223">
        <v>2</v>
      </c>
      <c r="S400" s="192" t="e">
        <f>$T$54-Y397</f>
        <v>#DIV/0!</v>
      </c>
      <c r="T400" s="192" t="e">
        <f>$U$54-Z397</f>
        <v>#DIV/0!</v>
      </c>
      <c r="U400" s="192" t="e">
        <f>$V$54-AA397</f>
        <v>#DIV/0!</v>
      </c>
      <c r="V400" s="192" t="e">
        <f t="shared" ref="V400:X403" si="180">POWER(S400,2)</f>
        <v>#DIV/0!</v>
      </c>
      <c r="W400" s="192" t="e">
        <f t="shared" si="180"/>
        <v>#DIV/0!</v>
      </c>
      <c r="X400" s="192" t="e">
        <f t="shared" si="180"/>
        <v>#DIV/0!</v>
      </c>
      <c r="Y400" s="192" t="e">
        <f t="shared" ref="Y400:Y403" si="181">V400+W400+X400</f>
        <v>#DIV/0!</v>
      </c>
      <c r="Z400" s="192" t="e">
        <f t="shared" ref="Z400:Z403" si="182">SQRT(Y400)</f>
        <v>#DIV/0!</v>
      </c>
      <c r="AA400" s="192" t="e">
        <f>AA399</f>
        <v>#DIV/0!</v>
      </c>
      <c r="AB400" s="231" t="e">
        <f t="shared" ref="AB400:AB403" si="183">Z400-AA400</f>
        <v>#DIV/0!</v>
      </c>
    </row>
    <row r="401" spans="1:28" x14ac:dyDescent="0.3">
      <c r="A401" s="223">
        <v>3</v>
      </c>
      <c r="B401" s="192" t="e">
        <f>$C$55-H397</f>
        <v>#DIV/0!</v>
      </c>
      <c r="C401" s="192" t="e">
        <f>$D$55-I397</f>
        <v>#DIV/0!</v>
      </c>
      <c r="D401" s="192" t="e">
        <f>$E$55-J397</f>
        <v>#DIV/0!</v>
      </c>
      <c r="E401" s="192" t="e">
        <f t="shared" si="176"/>
        <v>#DIV/0!</v>
      </c>
      <c r="F401" s="192" t="e">
        <f t="shared" si="176"/>
        <v>#DIV/0!</v>
      </c>
      <c r="G401" s="192" t="e">
        <f t="shared" si="176"/>
        <v>#DIV/0!</v>
      </c>
      <c r="H401" s="192" t="e">
        <f t="shared" si="177"/>
        <v>#DIV/0!</v>
      </c>
      <c r="I401" s="252" t="e">
        <f t="shared" si="178"/>
        <v>#DIV/0!</v>
      </c>
      <c r="J401" s="192" t="e">
        <f t="shared" ref="J401:J403" si="184">J400</f>
        <v>#DIV/0!</v>
      </c>
      <c r="K401" s="231" t="e">
        <f t="shared" si="179"/>
        <v>#DIV/0!</v>
      </c>
      <c r="R401" s="223">
        <v>3</v>
      </c>
      <c r="S401" s="192" t="e">
        <f>$T$55-Y397</f>
        <v>#DIV/0!</v>
      </c>
      <c r="T401" s="192" t="e">
        <f>$U$55-Z397</f>
        <v>#DIV/0!</v>
      </c>
      <c r="U401" s="192" t="e">
        <f>$V$55-AA397</f>
        <v>#DIV/0!</v>
      </c>
      <c r="V401" s="192" t="e">
        <f t="shared" si="180"/>
        <v>#DIV/0!</v>
      </c>
      <c r="W401" s="192" t="e">
        <f t="shared" si="180"/>
        <v>#DIV/0!</v>
      </c>
      <c r="X401" s="192" t="e">
        <f t="shared" si="180"/>
        <v>#DIV/0!</v>
      </c>
      <c r="Y401" s="192" t="e">
        <f t="shared" si="181"/>
        <v>#DIV/0!</v>
      </c>
      <c r="Z401" s="252" t="e">
        <f t="shared" si="182"/>
        <v>#DIV/0!</v>
      </c>
      <c r="AA401" s="192" t="e">
        <f t="shared" ref="AA401:AA403" si="185">AA400</f>
        <v>#DIV/0!</v>
      </c>
      <c r="AB401" s="231" t="e">
        <f t="shared" si="183"/>
        <v>#DIV/0!</v>
      </c>
    </row>
    <row r="402" spans="1:28" x14ac:dyDescent="0.3">
      <c r="A402" s="223">
        <v>4</v>
      </c>
      <c r="B402" s="192" t="e">
        <f>$C$56-H397</f>
        <v>#DIV/0!</v>
      </c>
      <c r="C402" s="192" t="e">
        <f>$D$56-I397</f>
        <v>#DIV/0!</v>
      </c>
      <c r="D402" s="192" t="e">
        <f>$E$56-J397</f>
        <v>#DIV/0!</v>
      </c>
      <c r="E402" s="192" t="e">
        <f t="shared" si="176"/>
        <v>#DIV/0!</v>
      </c>
      <c r="F402" s="192" t="e">
        <f t="shared" si="176"/>
        <v>#DIV/0!</v>
      </c>
      <c r="G402" s="192" t="e">
        <f t="shared" si="176"/>
        <v>#DIV/0!</v>
      </c>
      <c r="H402" s="192" t="e">
        <f t="shared" si="177"/>
        <v>#DIV/0!</v>
      </c>
      <c r="I402" s="192" t="e">
        <f t="shared" si="178"/>
        <v>#DIV/0!</v>
      </c>
      <c r="J402" s="192" t="e">
        <f t="shared" si="184"/>
        <v>#DIV/0!</v>
      </c>
      <c r="K402" s="231" t="e">
        <f t="shared" si="179"/>
        <v>#DIV/0!</v>
      </c>
      <c r="R402" s="223">
        <v>4</v>
      </c>
      <c r="S402" s="192" t="e">
        <f>$T$56-Y397</f>
        <v>#DIV/0!</v>
      </c>
      <c r="T402" s="192" t="e">
        <f>$U$56-Z397</f>
        <v>#DIV/0!</v>
      </c>
      <c r="U402" s="192" t="e">
        <f>$V$56-AA397</f>
        <v>#DIV/0!</v>
      </c>
      <c r="V402" s="192" t="e">
        <f t="shared" si="180"/>
        <v>#DIV/0!</v>
      </c>
      <c r="W402" s="192" t="e">
        <f t="shared" si="180"/>
        <v>#DIV/0!</v>
      </c>
      <c r="X402" s="192" t="e">
        <f t="shared" si="180"/>
        <v>#DIV/0!</v>
      </c>
      <c r="Y402" s="192" t="e">
        <f t="shared" si="181"/>
        <v>#DIV/0!</v>
      </c>
      <c r="Z402" s="192" t="e">
        <f t="shared" si="182"/>
        <v>#DIV/0!</v>
      </c>
      <c r="AA402" s="192" t="e">
        <f t="shared" si="185"/>
        <v>#DIV/0!</v>
      </c>
      <c r="AB402" s="231" t="e">
        <f t="shared" si="183"/>
        <v>#DIV/0!</v>
      </c>
    </row>
    <row r="403" spans="1:28" x14ac:dyDescent="0.3">
      <c r="A403" s="227">
        <v>5</v>
      </c>
      <c r="B403" s="216" t="e">
        <f>$C$57-H397</f>
        <v>#DIV/0!</v>
      </c>
      <c r="C403" s="216" t="e">
        <f>$D$57-I397</f>
        <v>#DIV/0!</v>
      </c>
      <c r="D403" s="216" t="e">
        <f>$E$57-J397</f>
        <v>#DIV/0!</v>
      </c>
      <c r="E403" s="216" t="e">
        <f t="shared" si="176"/>
        <v>#DIV/0!</v>
      </c>
      <c r="F403" s="216" t="e">
        <f t="shared" si="176"/>
        <v>#DIV/0!</v>
      </c>
      <c r="G403" s="216" t="e">
        <f t="shared" si="176"/>
        <v>#DIV/0!</v>
      </c>
      <c r="H403" s="216" t="e">
        <f t="shared" si="177"/>
        <v>#DIV/0!</v>
      </c>
      <c r="I403" s="256" t="e">
        <f t="shared" si="178"/>
        <v>#DIV/0!</v>
      </c>
      <c r="J403" s="216" t="e">
        <f t="shared" si="184"/>
        <v>#DIV/0!</v>
      </c>
      <c r="K403" s="253" t="e">
        <f t="shared" si="179"/>
        <v>#DIV/0!</v>
      </c>
      <c r="R403" s="227">
        <v>5</v>
      </c>
      <c r="S403" s="216" t="e">
        <f>$T$57-Y397</f>
        <v>#DIV/0!</v>
      </c>
      <c r="T403" s="216" t="e">
        <f>$U$57-Z397</f>
        <v>#DIV/0!</v>
      </c>
      <c r="U403" s="216" t="e">
        <f>$V$57-AA397</f>
        <v>#DIV/0!</v>
      </c>
      <c r="V403" s="216" t="e">
        <f t="shared" si="180"/>
        <v>#DIV/0!</v>
      </c>
      <c r="W403" s="216" t="e">
        <f t="shared" si="180"/>
        <v>#DIV/0!</v>
      </c>
      <c r="X403" s="216" t="e">
        <f t="shared" si="180"/>
        <v>#DIV/0!</v>
      </c>
      <c r="Y403" s="216" t="e">
        <f t="shared" si="181"/>
        <v>#DIV/0!</v>
      </c>
      <c r="Z403" s="256" t="e">
        <f t="shared" si="182"/>
        <v>#DIV/0!</v>
      </c>
      <c r="AA403" s="216" t="e">
        <f t="shared" si="185"/>
        <v>#DIV/0!</v>
      </c>
      <c r="AB403" s="253" t="e">
        <f t="shared" si="183"/>
        <v>#DIV/0!</v>
      </c>
    </row>
    <row r="404" spans="1:28" x14ac:dyDescent="0.3">
      <c r="A404" s="254" t="s">
        <v>698</v>
      </c>
      <c r="B404" s="186"/>
      <c r="C404" s="186"/>
      <c r="D404" s="186" t="s">
        <v>646</v>
      </c>
      <c r="E404" s="186" t="s">
        <v>647</v>
      </c>
      <c r="F404" s="186" t="s">
        <v>648</v>
      </c>
      <c r="G404" s="186" t="s">
        <v>649</v>
      </c>
      <c r="H404" s="186" t="s">
        <v>611</v>
      </c>
      <c r="I404" s="186" t="s">
        <v>637</v>
      </c>
      <c r="J404" s="186"/>
      <c r="K404" s="220"/>
      <c r="R404" s="254" t="s">
        <v>698</v>
      </c>
      <c r="S404" s="186"/>
      <c r="T404" s="186"/>
      <c r="U404" s="186" t="s">
        <v>646</v>
      </c>
      <c r="V404" s="186" t="s">
        <v>647</v>
      </c>
      <c r="W404" s="186" t="s">
        <v>648</v>
      </c>
      <c r="X404" s="186" t="s">
        <v>649</v>
      </c>
      <c r="Y404" s="186" t="s">
        <v>611</v>
      </c>
      <c r="Z404" s="186" t="s">
        <v>637</v>
      </c>
      <c r="AA404" s="186"/>
      <c r="AB404" s="220"/>
    </row>
    <row r="405" spans="1:28" x14ac:dyDescent="0.3">
      <c r="A405" s="227"/>
      <c r="B405" s="217"/>
      <c r="C405" s="217"/>
      <c r="D405" s="217" t="e">
        <f>IF(F365=FALSE,H367,IF(F395=FALSE,H397,"Error"))</f>
        <v>#DIV/0!</v>
      </c>
      <c r="E405" s="216" t="e">
        <f>IF(F365=FALSE,I367,IF(F395=FALSE,I397,"Error"))</f>
        <v>#DIV/0!</v>
      </c>
      <c r="F405" s="216" t="e">
        <f>IF(F365=FALSE,J367,IF(F395=FALSE,J397,"Error"))</f>
        <v>#DIV/0!</v>
      </c>
      <c r="G405" s="216" t="e">
        <f>IF(F365=FALSE,H364,IF(F395=FALSE,H394,"Error"))</f>
        <v>#DIV/0!</v>
      </c>
      <c r="H405" s="216" t="e">
        <f>G405*2</f>
        <v>#DIV/0!</v>
      </c>
      <c r="I405" s="217" t="e">
        <f>IF(F365=FALSE,F367,IF(F395=FALSE,F397,"Error"))</f>
        <v>#DIV/0!</v>
      </c>
      <c r="J405" s="217"/>
      <c r="K405" s="228"/>
      <c r="R405" s="227"/>
      <c r="S405" s="217"/>
      <c r="T405" s="217"/>
      <c r="U405" s="217" t="e">
        <f>IF(W365=FALSE,Y367,IF(W395=FALSE,Y397,"Error"))</f>
        <v>#DIV/0!</v>
      </c>
      <c r="V405" s="216" t="e">
        <f>IF(W365=FALSE,Z367,IF(W395=FALSE,Z397,"Error"))</f>
        <v>#DIV/0!</v>
      </c>
      <c r="W405" s="216" t="e">
        <f>IF(W365=FALSE,AA367,IF(W395=FALSE,AA397,"Error"))</f>
        <v>#DIV/0!</v>
      </c>
      <c r="X405" s="216" t="e">
        <f>IF(W365=FALSE,Y364,IF(W395=FALSE,Y394,"Error"))</f>
        <v>#DIV/0!</v>
      </c>
      <c r="Y405" s="216" t="e">
        <f>X405*2</f>
        <v>#DIV/0!</v>
      </c>
      <c r="Z405" s="217" t="e">
        <f>IF(W365=FALSE,W367,IF(W395=FALSE,W397,"Error"))</f>
        <v>#DIV/0!</v>
      </c>
      <c r="AA405" s="217"/>
      <c r="AB405" s="228"/>
    </row>
    <row r="406" spans="1:28" x14ac:dyDescent="0.3">
      <c r="A406" s="240"/>
      <c r="B406" s="243"/>
      <c r="C406" s="243"/>
      <c r="D406" s="243"/>
      <c r="G406" s="240"/>
      <c r="H406" s="240"/>
      <c r="I406" s="240"/>
      <c r="J406" s="240"/>
      <c r="K406" s="240"/>
      <c r="R406" s="240"/>
      <c r="S406" s="243"/>
      <c r="T406" s="243"/>
      <c r="U406" s="243"/>
      <c r="X406" s="240"/>
      <c r="Y406" s="240"/>
      <c r="Z406" s="240"/>
      <c r="AA406" s="240"/>
      <c r="AB406" s="240"/>
    </row>
    <row r="407" spans="1:28" x14ac:dyDescent="0.3">
      <c r="A407" s="233" t="s">
        <v>59</v>
      </c>
      <c r="B407" s="234"/>
      <c r="C407" s="234"/>
      <c r="D407" s="234"/>
      <c r="E407" s="186"/>
      <c r="F407" s="186"/>
      <c r="G407" s="235" t="s">
        <v>712</v>
      </c>
      <c r="H407" s="236"/>
      <c r="I407" s="236"/>
      <c r="J407" s="236"/>
      <c r="K407" s="237"/>
      <c r="R407" s="233" t="s">
        <v>59</v>
      </c>
      <c r="S407" s="234"/>
      <c r="T407" s="234"/>
      <c r="U407" s="234"/>
      <c r="V407" s="186"/>
      <c r="W407" s="186"/>
      <c r="X407" s="235" t="s">
        <v>712</v>
      </c>
      <c r="Y407" s="236"/>
      <c r="Z407" s="236"/>
      <c r="AA407" s="236"/>
      <c r="AB407" s="237"/>
    </row>
    <row r="408" spans="1:28" x14ac:dyDescent="0.3">
      <c r="A408" s="238"/>
      <c r="B408" s="239"/>
      <c r="C408" s="239"/>
      <c r="D408" s="239"/>
      <c r="G408" s="240" t="s">
        <v>673</v>
      </c>
      <c r="H408" s="240"/>
      <c r="I408" s="240"/>
      <c r="J408" s="240"/>
      <c r="K408" s="241"/>
      <c r="R408" s="238"/>
      <c r="S408" s="239"/>
      <c r="T408" s="239"/>
      <c r="U408" s="239"/>
      <c r="X408" s="240" t="s">
        <v>673</v>
      </c>
      <c r="Y408" s="240"/>
      <c r="Z408" s="240"/>
      <c r="AA408" s="240"/>
      <c r="AB408" s="241"/>
    </row>
    <row r="409" spans="1:28" x14ac:dyDescent="0.3">
      <c r="A409" s="242"/>
      <c r="B409" s="243" t="s">
        <v>513</v>
      </c>
      <c r="C409" s="243" t="s">
        <v>514</v>
      </c>
      <c r="D409" s="243" t="s">
        <v>515</v>
      </c>
      <c r="G409" s="240"/>
      <c r="H409" s="240" t="s">
        <v>674</v>
      </c>
      <c r="I409" s="240" t="s">
        <v>675</v>
      </c>
      <c r="J409" s="240" t="s">
        <v>676</v>
      </c>
      <c r="K409" s="241" t="s">
        <v>677</v>
      </c>
      <c r="R409" s="242"/>
      <c r="S409" s="243" t="s">
        <v>513</v>
      </c>
      <c r="T409" s="243" t="s">
        <v>514</v>
      </c>
      <c r="U409" s="243" t="s">
        <v>515</v>
      </c>
      <c r="X409" s="240"/>
      <c r="Y409" s="240" t="s">
        <v>674</v>
      </c>
      <c r="Z409" s="240" t="s">
        <v>675</v>
      </c>
      <c r="AA409" s="240" t="s">
        <v>676</v>
      </c>
      <c r="AB409" s="241" t="s">
        <v>677</v>
      </c>
    </row>
    <row r="410" spans="1:28" x14ac:dyDescent="0.3">
      <c r="A410" s="244" t="s">
        <v>678</v>
      </c>
      <c r="B410" s="245">
        <f>$C$53</f>
        <v>0</v>
      </c>
      <c r="C410" s="245">
        <f>$D$53</f>
        <v>0</v>
      </c>
      <c r="D410" s="245">
        <f>$E$53</f>
        <v>0</v>
      </c>
      <c r="G410" s="240" t="s">
        <v>679</v>
      </c>
      <c r="H410" s="240">
        <f t="shared" ref="H410:J411" si="186">+B411-B410</f>
        <v>0</v>
      </c>
      <c r="I410" s="240">
        <f t="shared" si="186"/>
        <v>0</v>
      </c>
      <c r="J410" s="240">
        <f t="shared" si="186"/>
        <v>0</v>
      </c>
      <c r="K410" s="241">
        <f>+(H410^2+I410^2+J410^2)^0.5</f>
        <v>0</v>
      </c>
      <c r="R410" s="244" t="s">
        <v>678</v>
      </c>
      <c r="S410" s="245">
        <f>$T$53</f>
        <v>0</v>
      </c>
      <c r="T410" s="245">
        <f>$U$53</f>
        <v>0</v>
      </c>
      <c r="U410" s="245">
        <f>$V$53</f>
        <v>0</v>
      </c>
      <c r="X410" s="240" t="s">
        <v>679</v>
      </c>
      <c r="Y410" s="240">
        <f t="shared" ref="Y410:AA411" si="187">+S411-S410</f>
        <v>0</v>
      </c>
      <c r="Z410" s="240">
        <f t="shared" si="187"/>
        <v>0</v>
      </c>
      <c r="AA410" s="240">
        <f t="shared" si="187"/>
        <v>0</v>
      </c>
      <c r="AB410" s="241">
        <f>+(Y410^2+Z410^2+AA410^2)^0.5</f>
        <v>0</v>
      </c>
    </row>
    <row r="411" spans="1:28" x14ac:dyDescent="0.3">
      <c r="A411" s="244" t="s">
        <v>701</v>
      </c>
      <c r="B411" s="245">
        <f>$C$56</f>
        <v>0</v>
      </c>
      <c r="C411" s="245">
        <f>$D$56</f>
        <v>0</v>
      </c>
      <c r="D411" s="245">
        <f>$E$56</f>
        <v>0</v>
      </c>
      <c r="G411" s="240" t="s">
        <v>681</v>
      </c>
      <c r="H411" s="240">
        <f t="shared" si="186"/>
        <v>0</v>
      </c>
      <c r="I411" s="240">
        <f t="shared" si="186"/>
        <v>0</v>
      </c>
      <c r="J411" s="240">
        <f t="shared" si="186"/>
        <v>0</v>
      </c>
      <c r="K411" s="241">
        <f>+(H411^2+I411^2+J411^2)^0.5</f>
        <v>0</v>
      </c>
      <c r="R411" s="244" t="s">
        <v>701</v>
      </c>
      <c r="S411" s="245">
        <f>$T$56</f>
        <v>0</v>
      </c>
      <c r="T411" s="245">
        <f>$U$56</f>
        <v>0</v>
      </c>
      <c r="U411" s="245">
        <f>$V$56</f>
        <v>0</v>
      </c>
      <c r="X411" s="240" t="s">
        <v>681</v>
      </c>
      <c r="Y411" s="240">
        <f t="shared" si="187"/>
        <v>0</v>
      </c>
      <c r="Z411" s="240">
        <f t="shared" si="187"/>
        <v>0</v>
      </c>
      <c r="AA411" s="240">
        <f t="shared" si="187"/>
        <v>0</v>
      </c>
      <c r="AB411" s="241">
        <f>+(Y411^2+Z411^2+AA411^2)^0.5</f>
        <v>0</v>
      </c>
    </row>
    <row r="412" spans="1:28" x14ac:dyDescent="0.3">
      <c r="A412" s="246" t="s">
        <v>704</v>
      </c>
      <c r="B412" s="245">
        <f>$C$57</f>
        <v>0</v>
      </c>
      <c r="C412" s="245">
        <f>$D$57</f>
        <v>0</v>
      </c>
      <c r="D412" s="245">
        <f>$E$57</f>
        <v>0</v>
      </c>
      <c r="G412" s="240" t="s">
        <v>683</v>
      </c>
      <c r="H412" s="240">
        <f>+B412-B410</f>
        <v>0</v>
      </c>
      <c r="I412" s="240">
        <f>+C412-C410</f>
        <v>0</v>
      </c>
      <c r="J412" s="240">
        <f>+D412-D410</f>
        <v>0</v>
      </c>
      <c r="K412" s="241">
        <f>+(H412^2+I412^2+J412^2)^0.5</f>
        <v>0</v>
      </c>
      <c r="R412" s="246" t="s">
        <v>704</v>
      </c>
      <c r="S412" s="245">
        <f>$T$57</f>
        <v>0</v>
      </c>
      <c r="T412" s="245">
        <f>$U$57</f>
        <v>0</v>
      </c>
      <c r="U412" s="245">
        <f>$V$57</f>
        <v>0</v>
      </c>
      <c r="X412" s="240" t="s">
        <v>683</v>
      </c>
      <c r="Y412" s="240">
        <f>+S412-S410</f>
        <v>0</v>
      </c>
      <c r="Z412" s="240">
        <f>+T412-T410</f>
        <v>0</v>
      </c>
      <c r="AA412" s="240">
        <f>+U412-U410</f>
        <v>0</v>
      </c>
      <c r="AB412" s="241">
        <f>+(Y412^2+Z412^2+AA412^2)^0.5</f>
        <v>0</v>
      </c>
    </row>
    <row r="413" spans="1:28" x14ac:dyDescent="0.3">
      <c r="A413" s="223"/>
      <c r="G413" s="239" t="s">
        <v>684</v>
      </c>
      <c r="H413" s="240"/>
      <c r="I413" s="240"/>
      <c r="J413" s="240"/>
      <c r="K413" s="241"/>
      <c r="R413" s="223"/>
      <c r="X413" s="239" t="s">
        <v>684</v>
      </c>
      <c r="Y413" s="240"/>
      <c r="Z413" s="240"/>
      <c r="AA413" s="240"/>
      <c r="AB413" s="241"/>
    </row>
    <row r="414" spans="1:28" x14ac:dyDescent="0.3">
      <c r="A414" s="242"/>
      <c r="B414" s="243"/>
      <c r="C414" s="243"/>
      <c r="D414" s="243"/>
      <c r="G414" s="239"/>
      <c r="H414" s="243" t="s">
        <v>685</v>
      </c>
      <c r="I414" s="243" t="s">
        <v>686</v>
      </c>
      <c r="J414" s="243" t="s">
        <v>687</v>
      </c>
      <c r="K414" s="241"/>
      <c r="R414" s="242"/>
      <c r="S414" s="243"/>
      <c r="T414" s="243"/>
      <c r="U414" s="243"/>
      <c r="X414" s="239"/>
      <c r="Y414" s="243" t="s">
        <v>685</v>
      </c>
      <c r="Z414" s="243" t="s">
        <v>686</v>
      </c>
      <c r="AA414" s="243" t="s">
        <v>687</v>
      </c>
      <c r="AB414" s="241"/>
    </row>
    <row r="415" spans="1:28" x14ac:dyDescent="0.3">
      <c r="A415" s="244"/>
      <c r="B415" s="247"/>
      <c r="C415" s="247"/>
      <c r="D415" s="247"/>
      <c r="G415" s="239" t="s">
        <v>679</v>
      </c>
      <c r="H415" s="240" t="e">
        <f>+H410/K410</f>
        <v>#DIV/0!</v>
      </c>
      <c r="I415" s="240" t="e">
        <f>+I410/K410</f>
        <v>#DIV/0!</v>
      </c>
      <c r="J415" s="240" t="e">
        <f>+J410/K410</f>
        <v>#DIV/0!</v>
      </c>
      <c r="K415" s="241"/>
      <c r="R415" s="244"/>
      <c r="S415" s="247"/>
      <c r="T415" s="247"/>
      <c r="U415" s="247"/>
      <c r="X415" s="239" t="s">
        <v>679</v>
      </c>
      <c r="Y415" s="240" t="e">
        <f>+Y410/AB410</f>
        <v>#DIV/0!</v>
      </c>
      <c r="Z415" s="240" t="e">
        <f>+Z410/AB410</f>
        <v>#DIV/0!</v>
      </c>
      <c r="AA415" s="240" t="e">
        <f>+AA410/AB410</f>
        <v>#DIV/0!</v>
      </c>
      <c r="AB415" s="241"/>
    </row>
    <row r="416" spans="1:28" x14ac:dyDescent="0.3">
      <c r="A416" s="244"/>
      <c r="B416" s="247"/>
      <c r="C416" s="247"/>
      <c r="D416" s="247"/>
      <c r="G416" s="240" t="s">
        <v>683</v>
      </c>
      <c r="H416" s="240" t="e">
        <f>+H412/K412</f>
        <v>#DIV/0!</v>
      </c>
      <c r="I416" s="240" t="e">
        <f>+I412/K412</f>
        <v>#DIV/0!</v>
      </c>
      <c r="J416" s="240" t="e">
        <f>+J412/K412</f>
        <v>#DIV/0!</v>
      </c>
      <c r="K416" s="241"/>
      <c r="R416" s="244"/>
      <c r="S416" s="247"/>
      <c r="T416" s="247"/>
      <c r="U416" s="247"/>
      <c r="X416" s="240" t="s">
        <v>683</v>
      </c>
      <c r="Y416" s="240" t="e">
        <f>+Y412/AB412</f>
        <v>#DIV/0!</v>
      </c>
      <c r="Z416" s="240" t="e">
        <f>+Z412/AB412</f>
        <v>#DIV/0!</v>
      </c>
      <c r="AA416" s="240" t="e">
        <f>+AA412/AB412</f>
        <v>#DIV/0!</v>
      </c>
      <c r="AB416" s="241"/>
    </row>
    <row r="417" spans="1:28" x14ac:dyDescent="0.3">
      <c r="A417" s="246"/>
      <c r="B417" s="247"/>
      <c r="C417" s="247"/>
      <c r="D417" s="247"/>
      <c r="G417" s="240"/>
      <c r="H417" s="240"/>
      <c r="I417" s="240"/>
      <c r="J417" s="240"/>
      <c r="K417" s="241"/>
      <c r="R417" s="246"/>
      <c r="S417" s="247"/>
      <c r="T417" s="247"/>
      <c r="U417" s="247"/>
      <c r="X417" s="240"/>
      <c r="Y417" s="240"/>
      <c r="Z417" s="240"/>
      <c r="AA417" s="240"/>
      <c r="AB417" s="241"/>
    </row>
    <row r="418" spans="1:28" x14ac:dyDescent="0.3">
      <c r="A418" s="223"/>
      <c r="G418" s="240" t="s">
        <v>688</v>
      </c>
      <c r="H418" s="240" t="e">
        <f>+(K410^2+K412^2-K411^2)/(2*K410*K412)</f>
        <v>#DIV/0!</v>
      </c>
      <c r="I418" s="240"/>
      <c r="J418" s="240"/>
      <c r="K418" s="241"/>
      <c r="R418" s="223"/>
      <c r="X418" s="240" t="s">
        <v>688</v>
      </c>
      <c r="Y418" s="240" t="e">
        <f>+(AB410^2+AB412^2-AB411^2)/(2*AB410*AB412)</f>
        <v>#DIV/0!</v>
      </c>
      <c r="Z418" s="240"/>
      <c r="AA418" s="240"/>
      <c r="AB418" s="241"/>
    </row>
    <row r="419" spans="1:28" x14ac:dyDescent="0.3">
      <c r="A419" s="223"/>
      <c r="G419" s="240" t="s">
        <v>689</v>
      </c>
      <c r="H419" s="240" t="e">
        <f>+H418*K412</f>
        <v>#DIV/0!</v>
      </c>
      <c r="I419" s="240"/>
      <c r="J419" s="240"/>
      <c r="K419" s="241"/>
      <c r="R419" s="223"/>
      <c r="X419" s="240" t="s">
        <v>689</v>
      </c>
      <c r="Y419" s="240" t="e">
        <f>+Y418*AB412</f>
        <v>#DIV/0!</v>
      </c>
      <c r="Z419" s="240"/>
      <c r="AA419" s="240"/>
      <c r="AB419" s="241"/>
    </row>
    <row r="420" spans="1:28" x14ac:dyDescent="0.3">
      <c r="A420" s="223"/>
      <c r="G420" s="240" t="s">
        <v>690</v>
      </c>
      <c r="H420" s="240" t="e">
        <f>+(K412^2-H419^2)^0.5</f>
        <v>#DIV/0!</v>
      </c>
      <c r="I420" s="240" t="e">
        <f>+K412*H426</f>
        <v>#DIV/0!</v>
      </c>
      <c r="J420" s="240"/>
      <c r="K420" s="241"/>
      <c r="R420" s="223"/>
      <c r="X420" s="240" t="s">
        <v>690</v>
      </c>
      <c r="Y420" s="240" t="e">
        <f>+(AB412^2-Y419^2)^0.5</f>
        <v>#DIV/0!</v>
      </c>
      <c r="Z420" s="240" t="e">
        <f>+AB412*Y426</f>
        <v>#DIV/0!</v>
      </c>
      <c r="AA420" s="240"/>
      <c r="AB420" s="241"/>
    </row>
    <row r="421" spans="1:28" x14ac:dyDescent="0.3">
      <c r="A421" s="223"/>
      <c r="G421" s="240" t="s">
        <v>691</v>
      </c>
      <c r="H421" s="240" t="e">
        <f>+B410+H419*H415</f>
        <v>#DIV/0!</v>
      </c>
      <c r="I421" s="240" t="e">
        <f>+C410+H419*I415</f>
        <v>#DIV/0!</v>
      </c>
      <c r="J421" s="240" t="e">
        <f>+D410+H419*J415</f>
        <v>#DIV/0!</v>
      </c>
      <c r="K421" s="241"/>
      <c r="R421" s="223"/>
      <c r="X421" s="240" t="s">
        <v>691</v>
      </c>
      <c r="Y421" s="240" t="e">
        <f>+S410+Y419*Y415</f>
        <v>#DIV/0!</v>
      </c>
      <c r="Z421" s="240" t="e">
        <f>+T410+Y419*Z415</f>
        <v>#DIV/0!</v>
      </c>
      <c r="AA421" s="240" t="e">
        <f>+U410+Y419*AA415</f>
        <v>#DIV/0!</v>
      </c>
      <c r="AB421" s="241"/>
    </row>
    <row r="422" spans="1:28" x14ac:dyDescent="0.3">
      <c r="A422" s="223"/>
      <c r="G422" s="239" t="s">
        <v>684</v>
      </c>
      <c r="H422" s="240"/>
      <c r="I422" s="240"/>
      <c r="J422" s="240"/>
      <c r="K422" s="241"/>
      <c r="R422" s="223"/>
      <c r="X422" s="239" t="s">
        <v>684</v>
      </c>
      <c r="Y422" s="240"/>
      <c r="Z422" s="240"/>
      <c r="AA422" s="240"/>
      <c r="AB422" s="241"/>
    </row>
    <row r="423" spans="1:28" x14ac:dyDescent="0.3">
      <c r="A423" s="223"/>
      <c r="G423" s="248"/>
      <c r="H423" s="243" t="s">
        <v>685</v>
      </c>
      <c r="I423" s="243" t="s">
        <v>686</v>
      </c>
      <c r="J423" s="243" t="s">
        <v>687</v>
      </c>
      <c r="K423" s="241"/>
      <c r="R423" s="223"/>
      <c r="X423" s="248"/>
      <c r="Y423" s="243" t="s">
        <v>685</v>
      </c>
      <c r="Z423" s="243" t="s">
        <v>686</v>
      </c>
      <c r="AA423" s="243" t="s">
        <v>687</v>
      </c>
      <c r="AB423" s="241"/>
    </row>
    <row r="424" spans="1:28" x14ac:dyDescent="0.3">
      <c r="A424" s="223"/>
      <c r="G424" s="240" t="s">
        <v>690</v>
      </c>
      <c r="H424" s="240" t="e">
        <f>+(B412-H421)/H420</f>
        <v>#DIV/0!</v>
      </c>
      <c r="I424" s="240" t="e">
        <f>+(C412-I421)/H420</f>
        <v>#DIV/0!</v>
      </c>
      <c r="J424" s="240" t="e">
        <f>+(D412-J421)/H420</f>
        <v>#DIV/0!</v>
      </c>
      <c r="K424" s="241"/>
      <c r="R424" s="223"/>
      <c r="X424" s="240" t="s">
        <v>690</v>
      </c>
      <c r="Y424" s="240" t="e">
        <f>+(S412-Y421)/Y420</f>
        <v>#DIV/0!</v>
      </c>
      <c r="Z424" s="240" t="e">
        <f>+(T412-Z421)/Y420</f>
        <v>#DIV/0!</v>
      </c>
      <c r="AA424" s="240" t="e">
        <f>+(U412-AA421)/Y420</f>
        <v>#DIV/0!</v>
      </c>
      <c r="AB424" s="241"/>
    </row>
    <row r="425" spans="1:28" x14ac:dyDescent="0.3">
      <c r="A425" s="223"/>
      <c r="G425" s="240"/>
      <c r="H425" s="240"/>
      <c r="I425" s="240"/>
      <c r="J425" s="240"/>
      <c r="K425" s="241"/>
      <c r="R425" s="223"/>
      <c r="X425" s="240"/>
      <c r="Y425" s="240"/>
      <c r="Z425" s="240"/>
      <c r="AA425" s="240"/>
      <c r="AB425" s="241"/>
    </row>
    <row r="426" spans="1:28" x14ac:dyDescent="0.3">
      <c r="A426" s="223"/>
      <c r="G426" s="240" t="s">
        <v>692</v>
      </c>
      <c r="H426" s="240" t="e">
        <f>+(1-H418^2)^0.5</f>
        <v>#DIV/0!</v>
      </c>
      <c r="I426" s="240"/>
      <c r="J426" s="240"/>
      <c r="K426" s="241"/>
      <c r="R426" s="223"/>
      <c r="X426" s="240" t="s">
        <v>692</v>
      </c>
      <c r="Y426" s="240" t="e">
        <f>+(1-Y418^2)^0.5</f>
        <v>#DIV/0!</v>
      </c>
      <c r="Z426" s="240"/>
      <c r="AA426" s="240"/>
      <c r="AB426" s="241"/>
    </row>
    <row r="427" spans="1:28" x14ac:dyDescent="0.3">
      <c r="A427" s="223"/>
      <c r="F427" s="166" t="s">
        <v>643</v>
      </c>
      <c r="G427" s="240" t="s">
        <v>693</v>
      </c>
      <c r="H427" s="249" t="e">
        <f>+K411/(2*H426)</f>
        <v>#DIV/0!</v>
      </c>
      <c r="I427" s="240"/>
      <c r="J427" s="240"/>
      <c r="K427" s="241"/>
      <c r="R427" s="223"/>
      <c r="W427" s="166" t="s">
        <v>643</v>
      </c>
      <c r="X427" s="240" t="s">
        <v>693</v>
      </c>
      <c r="Y427" s="249" t="e">
        <f>+AB411/(2*Y426)</f>
        <v>#DIV/0!</v>
      </c>
      <c r="Z427" s="240"/>
      <c r="AA427" s="240"/>
      <c r="AB427" s="241"/>
    </row>
    <row r="428" spans="1:28" x14ac:dyDescent="0.3">
      <c r="A428" s="223"/>
      <c r="F428" s="250" t="e">
        <f>IF((ABS(K432)+ABS(K435)+ABS(K436))&gt;0.000000001,TRUE,FALSE)</f>
        <v>#DIV/0!</v>
      </c>
      <c r="G428" s="240"/>
      <c r="H428" s="240"/>
      <c r="I428" s="240"/>
      <c r="J428" s="240"/>
      <c r="K428" s="241"/>
      <c r="R428" s="223"/>
      <c r="W428" s="250" t="e">
        <f>IF((ABS(AB432)+ABS(AB435)+ABS(AB436))&gt;0.000000001,TRUE,FALSE)</f>
        <v>#DIV/0!</v>
      </c>
      <c r="X428" s="240"/>
      <c r="Y428" s="240"/>
      <c r="Z428" s="240"/>
      <c r="AA428" s="240"/>
      <c r="AB428" s="241"/>
    </row>
    <row r="429" spans="1:28" x14ac:dyDescent="0.3">
      <c r="A429" s="223"/>
      <c r="F429" s="166" t="s">
        <v>637</v>
      </c>
      <c r="G429" s="240" t="s">
        <v>694</v>
      </c>
      <c r="H429" s="240">
        <f>+K410/2</f>
        <v>0</v>
      </c>
      <c r="I429" s="240" t="e">
        <f>+(H427^2-H429^2)^0.5</f>
        <v>#DIV/0!</v>
      </c>
      <c r="J429" s="240">
        <v>0</v>
      </c>
      <c r="K429" s="241"/>
      <c r="R429" s="223"/>
      <c r="W429" s="166" t="s">
        <v>637</v>
      </c>
      <c r="X429" s="240" t="s">
        <v>694</v>
      </c>
      <c r="Y429" s="240">
        <f>+AB410/2</f>
        <v>0</v>
      </c>
      <c r="Z429" s="240" t="e">
        <f>+(Y427^2-Y429^2)^0.5</f>
        <v>#DIV/0!</v>
      </c>
      <c r="AA429" s="240">
        <v>0</v>
      </c>
      <c r="AB429" s="241"/>
    </row>
    <row r="430" spans="1:28" x14ac:dyDescent="0.3">
      <c r="A430" s="223"/>
      <c r="F430" s="166" t="e">
        <f>IF(K431&gt;0.000000001,TRUE,FALSE)</f>
        <v>#DIV/0!</v>
      </c>
      <c r="G430" s="240" t="s">
        <v>695</v>
      </c>
      <c r="H430" s="251" t="e">
        <f>+B410+H429*H415+I429*H424</f>
        <v>#DIV/0!</v>
      </c>
      <c r="I430" s="251" t="e">
        <f>+C410+H429*I415+I429*I424</f>
        <v>#DIV/0!</v>
      </c>
      <c r="J430" s="251" t="e">
        <f>+D410+H429*J415+I429*J424</f>
        <v>#DIV/0!</v>
      </c>
      <c r="K430" s="241"/>
      <c r="R430" s="223"/>
      <c r="W430" s="166" t="e">
        <f>IF(AB431&gt;0.000000001,TRUE,FALSE)</f>
        <v>#DIV/0!</v>
      </c>
      <c r="X430" s="240" t="s">
        <v>695</v>
      </c>
      <c r="Y430" s="251" t="e">
        <f>+S410+Y429*Y415+Z429*Y424</f>
        <v>#DIV/0!</v>
      </c>
      <c r="Z430" s="251" t="e">
        <f>+T410+Y429*Z415+Z429*Z424</f>
        <v>#DIV/0!</v>
      </c>
      <c r="AA430" s="251" t="e">
        <f>+U410+Y429*AA415+Z429*AA424</f>
        <v>#DIV/0!</v>
      </c>
      <c r="AB430" s="241"/>
    </row>
    <row r="431" spans="1:28" ht="16.2" x14ac:dyDescent="0.3">
      <c r="A431" s="223"/>
      <c r="B431" s="166" t="s">
        <v>650</v>
      </c>
      <c r="C431" s="166" t="s">
        <v>651</v>
      </c>
      <c r="D431" s="166" t="s">
        <v>652</v>
      </c>
      <c r="E431" s="166" t="s">
        <v>653</v>
      </c>
      <c r="F431" s="166" t="s">
        <v>654</v>
      </c>
      <c r="G431" s="166" t="s">
        <v>655</v>
      </c>
      <c r="H431" s="166" t="s">
        <v>656</v>
      </c>
      <c r="I431" s="166" t="s">
        <v>657</v>
      </c>
      <c r="J431" s="166" t="s">
        <v>669</v>
      </c>
      <c r="K431" s="231" t="e">
        <f>MAX(K432:K436)</f>
        <v>#DIV/0!</v>
      </c>
      <c r="R431" s="223"/>
      <c r="S431" s="166" t="s">
        <v>650</v>
      </c>
      <c r="T431" s="166" t="s">
        <v>651</v>
      </c>
      <c r="U431" s="166" t="s">
        <v>652</v>
      </c>
      <c r="V431" s="166" t="s">
        <v>653</v>
      </c>
      <c r="W431" s="166" t="s">
        <v>654</v>
      </c>
      <c r="X431" s="166" t="s">
        <v>655</v>
      </c>
      <c r="Y431" s="166" t="s">
        <v>656</v>
      </c>
      <c r="Z431" s="166" t="s">
        <v>657</v>
      </c>
      <c r="AA431" s="166" t="s">
        <v>669</v>
      </c>
      <c r="AB431" s="231" t="e">
        <f>MAX(AB432:AB436)</f>
        <v>#DIV/0!</v>
      </c>
    </row>
    <row r="432" spans="1:28" x14ac:dyDescent="0.3">
      <c r="A432" s="223">
        <v>1</v>
      </c>
      <c r="B432" s="166" t="e">
        <f>$C$53-H430</f>
        <v>#DIV/0!</v>
      </c>
      <c r="C432" s="166" t="e">
        <f>$D$53-I430</f>
        <v>#DIV/0!</v>
      </c>
      <c r="D432" s="166" t="e">
        <f>$E$53-J430</f>
        <v>#DIV/0!</v>
      </c>
      <c r="E432" s="192" t="e">
        <f>POWER(B432,2)</f>
        <v>#DIV/0!</v>
      </c>
      <c r="F432" s="192" t="e">
        <f>POWER(C432,2)</f>
        <v>#DIV/0!</v>
      </c>
      <c r="G432" s="192" t="e">
        <f>POWER(D432,2)</f>
        <v>#DIV/0!</v>
      </c>
      <c r="H432" s="192" t="e">
        <f>E432+F432+G432</f>
        <v>#DIV/0!</v>
      </c>
      <c r="I432" s="252" t="e">
        <f>SQRT(H432)</f>
        <v>#DIV/0!</v>
      </c>
      <c r="J432" s="192" t="e">
        <f>H427</f>
        <v>#DIV/0!</v>
      </c>
      <c r="K432" s="231" t="e">
        <f>I432-J432</f>
        <v>#DIV/0!</v>
      </c>
      <c r="R432" s="223">
        <v>1</v>
      </c>
      <c r="S432" s="192" t="e">
        <f>$T$53-Y430</f>
        <v>#DIV/0!</v>
      </c>
      <c r="T432" s="192" t="e">
        <f>$U$53-Z430</f>
        <v>#DIV/0!</v>
      </c>
      <c r="U432" s="192" t="e">
        <f>$V$53-AA430</f>
        <v>#DIV/0!</v>
      </c>
      <c r="V432" s="192" t="e">
        <f>POWER(S432,2)</f>
        <v>#DIV/0!</v>
      </c>
      <c r="W432" s="192" t="e">
        <f>POWER(T432,2)</f>
        <v>#DIV/0!</v>
      </c>
      <c r="X432" s="192" t="e">
        <f>POWER(U432,2)</f>
        <v>#DIV/0!</v>
      </c>
      <c r="Y432" s="192" t="e">
        <f>V432+W432+X432</f>
        <v>#DIV/0!</v>
      </c>
      <c r="Z432" s="252" t="e">
        <f>SQRT(Y432)</f>
        <v>#DIV/0!</v>
      </c>
      <c r="AA432" s="192" t="e">
        <f>Y427</f>
        <v>#DIV/0!</v>
      </c>
      <c r="AB432" s="231" t="e">
        <f>Z432-AA432</f>
        <v>#DIV/0!</v>
      </c>
    </row>
    <row r="433" spans="1:28" x14ac:dyDescent="0.3">
      <c r="A433" s="223">
        <v>2</v>
      </c>
      <c r="B433" s="192" t="e">
        <f>$C$54-H430</f>
        <v>#DIV/0!</v>
      </c>
      <c r="C433" s="192" t="e">
        <f>$D$54-I430</f>
        <v>#DIV/0!</v>
      </c>
      <c r="D433" s="192" t="e">
        <f>$E$54-J430</f>
        <v>#DIV/0!</v>
      </c>
      <c r="E433" s="192" t="e">
        <f t="shared" ref="E433:G436" si="188">POWER(B433,2)</f>
        <v>#DIV/0!</v>
      </c>
      <c r="F433" s="192" t="e">
        <f t="shared" si="188"/>
        <v>#DIV/0!</v>
      </c>
      <c r="G433" s="192" t="e">
        <f t="shared" si="188"/>
        <v>#DIV/0!</v>
      </c>
      <c r="H433" s="192" t="e">
        <f t="shared" ref="H433:H436" si="189">E433+F433+G433</f>
        <v>#DIV/0!</v>
      </c>
      <c r="I433" s="192" t="e">
        <f t="shared" ref="I433:I436" si="190">SQRT(H433)</f>
        <v>#DIV/0!</v>
      </c>
      <c r="J433" s="192" t="e">
        <f>J432</f>
        <v>#DIV/0!</v>
      </c>
      <c r="K433" s="231" t="e">
        <f t="shared" ref="K433:K436" si="191">I433-J433</f>
        <v>#DIV/0!</v>
      </c>
      <c r="R433" s="223">
        <v>2</v>
      </c>
      <c r="S433" s="192" t="e">
        <f>$T$54-Y430</f>
        <v>#DIV/0!</v>
      </c>
      <c r="T433" s="192" t="e">
        <f>$U$54-Z430</f>
        <v>#DIV/0!</v>
      </c>
      <c r="U433" s="192" t="e">
        <f>$V$54-AA430</f>
        <v>#DIV/0!</v>
      </c>
      <c r="V433" s="192" t="e">
        <f t="shared" ref="V433:X436" si="192">POWER(S433,2)</f>
        <v>#DIV/0!</v>
      </c>
      <c r="W433" s="192" t="e">
        <f t="shared" si="192"/>
        <v>#DIV/0!</v>
      </c>
      <c r="X433" s="192" t="e">
        <f t="shared" si="192"/>
        <v>#DIV/0!</v>
      </c>
      <c r="Y433" s="192" t="e">
        <f t="shared" ref="Y433:Y436" si="193">V433+W433+X433</f>
        <v>#DIV/0!</v>
      </c>
      <c r="Z433" s="192" t="e">
        <f t="shared" ref="Z433:Z436" si="194">SQRT(Y433)</f>
        <v>#DIV/0!</v>
      </c>
      <c r="AA433" s="192" t="e">
        <f>AA432</f>
        <v>#DIV/0!</v>
      </c>
      <c r="AB433" s="231" t="e">
        <f t="shared" ref="AB433:AB436" si="195">Z433-AA433</f>
        <v>#DIV/0!</v>
      </c>
    </row>
    <row r="434" spans="1:28" x14ac:dyDescent="0.3">
      <c r="A434" s="223">
        <v>3</v>
      </c>
      <c r="B434" s="192" t="e">
        <f>$C$55-H430</f>
        <v>#DIV/0!</v>
      </c>
      <c r="C434" s="192" t="e">
        <f>$D$55-I430</f>
        <v>#DIV/0!</v>
      </c>
      <c r="D434" s="192" t="e">
        <f>$E$55-J430</f>
        <v>#DIV/0!</v>
      </c>
      <c r="E434" s="192" t="e">
        <f t="shared" si="188"/>
        <v>#DIV/0!</v>
      </c>
      <c r="F434" s="192" t="e">
        <f t="shared" si="188"/>
        <v>#DIV/0!</v>
      </c>
      <c r="G434" s="192" t="e">
        <f t="shared" si="188"/>
        <v>#DIV/0!</v>
      </c>
      <c r="H434" s="192" t="e">
        <f t="shared" si="189"/>
        <v>#DIV/0!</v>
      </c>
      <c r="I434" s="192" t="e">
        <f t="shared" si="190"/>
        <v>#DIV/0!</v>
      </c>
      <c r="J434" s="192" t="e">
        <f t="shared" ref="J434:J436" si="196">J433</f>
        <v>#DIV/0!</v>
      </c>
      <c r="K434" s="231" t="e">
        <f t="shared" si="191"/>
        <v>#DIV/0!</v>
      </c>
      <c r="R434" s="223">
        <v>3</v>
      </c>
      <c r="S434" s="192" t="e">
        <f>$T$55-Y430</f>
        <v>#DIV/0!</v>
      </c>
      <c r="T434" s="192" t="e">
        <f>$U$55-Z430</f>
        <v>#DIV/0!</v>
      </c>
      <c r="U434" s="192" t="e">
        <f>$V$55-AA430</f>
        <v>#DIV/0!</v>
      </c>
      <c r="V434" s="192" t="e">
        <f t="shared" si="192"/>
        <v>#DIV/0!</v>
      </c>
      <c r="W434" s="192" t="e">
        <f t="shared" si="192"/>
        <v>#DIV/0!</v>
      </c>
      <c r="X434" s="192" t="e">
        <f t="shared" si="192"/>
        <v>#DIV/0!</v>
      </c>
      <c r="Y434" s="192" t="e">
        <f t="shared" si="193"/>
        <v>#DIV/0!</v>
      </c>
      <c r="Z434" s="192" t="e">
        <f t="shared" si="194"/>
        <v>#DIV/0!</v>
      </c>
      <c r="AA434" s="192" t="e">
        <f t="shared" ref="AA434:AA436" si="197">AA433</f>
        <v>#DIV/0!</v>
      </c>
      <c r="AB434" s="231" t="e">
        <f t="shared" si="195"/>
        <v>#DIV/0!</v>
      </c>
    </row>
    <row r="435" spans="1:28" x14ac:dyDescent="0.3">
      <c r="A435" s="223">
        <v>4</v>
      </c>
      <c r="B435" s="192" t="e">
        <f>$C$56-H430</f>
        <v>#DIV/0!</v>
      </c>
      <c r="C435" s="192" t="e">
        <f>$D$56-I430</f>
        <v>#DIV/0!</v>
      </c>
      <c r="D435" s="192" t="e">
        <f>$E$56-J430</f>
        <v>#DIV/0!</v>
      </c>
      <c r="E435" s="192" t="e">
        <f t="shared" si="188"/>
        <v>#DIV/0!</v>
      </c>
      <c r="F435" s="192" t="e">
        <f t="shared" si="188"/>
        <v>#DIV/0!</v>
      </c>
      <c r="G435" s="192" t="e">
        <f t="shared" si="188"/>
        <v>#DIV/0!</v>
      </c>
      <c r="H435" s="192" t="e">
        <f t="shared" si="189"/>
        <v>#DIV/0!</v>
      </c>
      <c r="I435" s="252" t="e">
        <f t="shared" si="190"/>
        <v>#DIV/0!</v>
      </c>
      <c r="J435" s="192" t="e">
        <f t="shared" si="196"/>
        <v>#DIV/0!</v>
      </c>
      <c r="K435" s="231" t="e">
        <f t="shared" si="191"/>
        <v>#DIV/0!</v>
      </c>
      <c r="R435" s="223">
        <v>4</v>
      </c>
      <c r="S435" s="192" t="e">
        <f>$T$56-Y430</f>
        <v>#DIV/0!</v>
      </c>
      <c r="T435" s="192" t="e">
        <f>$U$56-Z430</f>
        <v>#DIV/0!</v>
      </c>
      <c r="U435" s="192" t="e">
        <f>$V$56-AA430</f>
        <v>#DIV/0!</v>
      </c>
      <c r="V435" s="192" t="e">
        <f t="shared" si="192"/>
        <v>#DIV/0!</v>
      </c>
      <c r="W435" s="192" t="e">
        <f t="shared" si="192"/>
        <v>#DIV/0!</v>
      </c>
      <c r="X435" s="192" t="e">
        <f t="shared" si="192"/>
        <v>#DIV/0!</v>
      </c>
      <c r="Y435" s="192" t="e">
        <f t="shared" si="193"/>
        <v>#DIV/0!</v>
      </c>
      <c r="Z435" s="252" t="e">
        <f t="shared" si="194"/>
        <v>#DIV/0!</v>
      </c>
      <c r="AA435" s="192" t="e">
        <f t="shared" si="197"/>
        <v>#DIV/0!</v>
      </c>
      <c r="AB435" s="231" t="e">
        <f t="shared" si="195"/>
        <v>#DIV/0!</v>
      </c>
    </row>
    <row r="436" spans="1:28" x14ac:dyDescent="0.3">
      <c r="A436" s="227">
        <v>5</v>
      </c>
      <c r="B436" s="216" t="e">
        <f>$C$57-H430</f>
        <v>#DIV/0!</v>
      </c>
      <c r="C436" s="216" t="e">
        <f>$D$57-I430</f>
        <v>#DIV/0!</v>
      </c>
      <c r="D436" s="216" t="e">
        <f>$E$57-J430</f>
        <v>#DIV/0!</v>
      </c>
      <c r="E436" s="216" t="e">
        <f t="shared" si="188"/>
        <v>#DIV/0!</v>
      </c>
      <c r="F436" s="216" t="e">
        <f t="shared" si="188"/>
        <v>#DIV/0!</v>
      </c>
      <c r="G436" s="216" t="e">
        <f t="shared" si="188"/>
        <v>#DIV/0!</v>
      </c>
      <c r="H436" s="216" t="e">
        <f t="shared" si="189"/>
        <v>#DIV/0!</v>
      </c>
      <c r="I436" s="256" t="e">
        <f t="shared" si="190"/>
        <v>#DIV/0!</v>
      </c>
      <c r="J436" s="216" t="e">
        <f t="shared" si="196"/>
        <v>#DIV/0!</v>
      </c>
      <c r="K436" s="253" t="e">
        <f t="shared" si="191"/>
        <v>#DIV/0!</v>
      </c>
      <c r="R436" s="227">
        <v>5</v>
      </c>
      <c r="S436" s="216" t="e">
        <f>$T$57-Y430</f>
        <v>#DIV/0!</v>
      </c>
      <c r="T436" s="216" t="e">
        <f>$U$57-Z430</f>
        <v>#DIV/0!</v>
      </c>
      <c r="U436" s="216" t="e">
        <f>$V$57-AA430</f>
        <v>#DIV/0!</v>
      </c>
      <c r="V436" s="216" t="e">
        <f t="shared" si="192"/>
        <v>#DIV/0!</v>
      </c>
      <c r="W436" s="216" t="e">
        <f t="shared" si="192"/>
        <v>#DIV/0!</v>
      </c>
      <c r="X436" s="216" t="e">
        <f t="shared" si="192"/>
        <v>#DIV/0!</v>
      </c>
      <c r="Y436" s="216" t="e">
        <f t="shared" si="193"/>
        <v>#DIV/0!</v>
      </c>
      <c r="Z436" s="256" t="e">
        <f t="shared" si="194"/>
        <v>#DIV/0!</v>
      </c>
      <c r="AA436" s="216" t="e">
        <f t="shared" si="197"/>
        <v>#DIV/0!</v>
      </c>
      <c r="AB436" s="253" t="e">
        <f t="shared" si="195"/>
        <v>#DIV/0!</v>
      </c>
    </row>
    <row r="437" spans="1:28" x14ac:dyDescent="0.3">
      <c r="A437" s="233" t="s">
        <v>696</v>
      </c>
      <c r="B437" s="234"/>
      <c r="C437" s="234"/>
      <c r="D437" s="234"/>
      <c r="E437" s="186"/>
      <c r="F437" s="186"/>
      <c r="G437" s="235" t="s">
        <v>713</v>
      </c>
      <c r="H437" s="236"/>
      <c r="I437" s="236"/>
      <c r="J437" s="236"/>
      <c r="K437" s="237"/>
      <c r="R437" s="233" t="s">
        <v>696</v>
      </c>
      <c r="S437" s="234"/>
      <c r="T437" s="234"/>
      <c r="U437" s="234"/>
      <c r="V437" s="186"/>
      <c r="W437" s="186"/>
      <c r="X437" s="235" t="s">
        <v>713</v>
      </c>
      <c r="Y437" s="236"/>
      <c r="Z437" s="236"/>
      <c r="AA437" s="236"/>
      <c r="AB437" s="237"/>
    </row>
    <row r="438" spans="1:28" x14ac:dyDescent="0.3">
      <c r="A438" s="238"/>
      <c r="B438" s="239"/>
      <c r="C438" s="239"/>
      <c r="D438" s="239"/>
      <c r="G438" s="240" t="s">
        <v>673</v>
      </c>
      <c r="H438" s="240"/>
      <c r="I438" s="240"/>
      <c r="J438" s="240"/>
      <c r="K438" s="241"/>
      <c r="R438" s="238"/>
      <c r="S438" s="239"/>
      <c r="T438" s="239"/>
      <c r="U438" s="239"/>
      <c r="X438" s="240" t="s">
        <v>673</v>
      </c>
      <c r="Y438" s="240"/>
      <c r="Z438" s="240"/>
      <c r="AA438" s="240"/>
      <c r="AB438" s="241"/>
    </row>
    <row r="439" spans="1:28" x14ac:dyDescent="0.3">
      <c r="A439" s="242"/>
      <c r="B439" s="243" t="s">
        <v>513</v>
      </c>
      <c r="C439" s="243" t="s">
        <v>514</v>
      </c>
      <c r="D439" s="243" t="s">
        <v>515</v>
      </c>
      <c r="G439" s="240"/>
      <c r="H439" s="240" t="s">
        <v>674</v>
      </c>
      <c r="I439" s="240" t="s">
        <v>675</v>
      </c>
      <c r="J439" s="240" t="s">
        <v>676</v>
      </c>
      <c r="K439" s="241" t="s">
        <v>677</v>
      </c>
      <c r="R439" s="242"/>
      <c r="S439" s="243" t="s">
        <v>513</v>
      </c>
      <c r="T439" s="243" t="s">
        <v>514</v>
      </c>
      <c r="U439" s="243" t="s">
        <v>515</v>
      </c>
      <c r="X439" s="240"/>
      <c r="Y439" s="240" t="s">
        <v>674</v>
      </c>
      <c r="Z439" s="240" t="s">
        <v>675</v>
      </c>
      <c r="AA439" s="240" t="s">
        <v>676</v>
      </c>
      <c r="AB439" s="241" t="s">
        <v>677</v>
      </c>
    </row>
    <row r="440" spans="1:28" x14ac:dyDescent="0.3">
      <c r="A440" s="244" t="str">
        <f>A410</f>
        <v>Point 1</v>
      </c>
      <c r="B440" s="245">
        <f>B410</f>
        <v>0</v>
      </c>
      <c r="C440" s="245">
        <f t="shared" ref="C440:D440" si="198">C410</f>
        <v>0</v>
      </c>
      <c r="D440" s="245">
        <f t="shared" si="198"/>
        <v>0</v>
      </c>
      <c r="G440" s="240" t="s">
        <v>679</v>
      </c>
      <c r="H440" s="240">
        <f t="shared" ref="H440:J441" si="199">+B441-B440</f>
        <v>0</v>
      </c>
      <c r="I440" s="240">
        <f t="shared" si="199"/>
        <v>0</v>
      </c>
      <c r="J440" s="240">
        <f t="shared" si="199"/>
        <v>0</v>
      </c>
      <c r="K440" s="241">
        <f>+(H440^2+I440^2+J440^2)^0.5</f>
        <v>0</v>
      </c>
      <c r="R440" s="244" t="str">
        <f>R410</f>
        <v>Point 1</v>
      </c>
      <c r="S440" s="245">
        <f>S410</f>
        <v>0</v>
      </c>
      <c r="T440" s="245">
        <f t="shared" ref="T440:U440" si="200">T410</f>
        <v>0</v>
      </c>
      <c r="U440" s="245">
        <f t="shared" si="200"/>
        <v>0</v>
      </c>
      <c r="X440" s="240" t="s">
        <v>679</v>
      </c>
      <c r="Y440" s="240">
        <f t="shared" ref="Y440:AA441" si="201">+S441-S440</f>
        <v>0</v>
      </c>
      <c r="Z440" s="240">
        <f t="shared" si="201"/>
        <v>0</v>
      </c>
      <c r="AA440" s="240">
        <f t="shared" si="201"/>
        <v>0</v>
      </c>
      <c r="AB440" s="241">
        <f>+(Y440^2+Z440^2+AA440^2)^0.5</f>
        <v>0</v>
      </c>
    </row>
    <row r="441" spans="1:28" x14ac:dyDescent="0.3">
      <c r="A441" s="244" t="str">
        <f>A412</f>
        <v>Point 5</v>
      </c>
      <c r="B441" s="245">
        <f>B412</f>
        <v>0</v>
      </c>
      <c r="C441" s="245">
        <f t="shared" ref="C441:D441" si="202">C412</f>
        <v>0</v>
      </c>
      <c r="D441" s="245">
        <f t="shared" si="202"/>
        <v>0</v>
      </c>
      <c r="G441" s="240" t="s">
        <v>681</v>
      </c>
      <c r="H441" s="240">
        <f t="shared" si="199"/>
        <v>0</v>
      </c>
      <c r="I441" s="240">
        <f t="shared" si="199"/>
        <v>0</v>
      </c>
      <c r="J441" s="240">
        <f t="shared" si="199"/>
        <v>0</v>
      </c>
      <c r="K441" s="241">
        <f>+(H441^2+I441^2+J441^2)^0.5</f>
        <v>0</v>
      </c>
      <c r="R441" s="244" t="str">
        <f>R412</f>
        <v>Point 5</v>
      </c>
      <c r="S441" s="245">
        <f>S412</f>
        <v>0</v>
      </c>
      <c r="T441" s="245">
        <f t="shared" ref="T441:U441" si="203">T412</f>
        <v>0</v>
      </c>
      <c r="U441" s="245">
        <f t="shared" si="203"/>
        <v>0</v>
      </c>
      <c r="X441" s="240" t="s">
        <v>681</v>
      </c>
      <c r="Y441" s="240">
        <f t="shared" si="201"/>
        <v>0</v>
      </c>
      <c r="Z441" s="240">
        <f t="shared" si="201"/>
        <v>0</v>
      </c>
      <c r="AA441" s="240">
        <f t="shared" si="201"/>
        <v>0</v>
      </c>
      <c r="AB441" s="241">
        <f>+(Y441^2+Z441^2+AA441^2)^0.5</f>
        <v>0</v>
      </c>
    </row>
    <row r="442" spans="1:28" x14ac:dyDescent="0.3">
      <c r="A442" s="244" t="str">
        <f>A411</f>
        <v>Point 4</v>
      </c>
      <c r="B442" s="245">
        <f>B411</f>
        <v>0</v>
      </c>
      <c r="C442" s="245">
        <f t="shared" ref="C442:D442" si="204">C411</f>
        <v>0</v>
      </c>
      <c r="D442" s="245">
        <f t="shared" si="204"/>
        <v>0</v>
      </c>
      <c r="G442" s="240" t="s">
        <v>683</v>
      </c>
      <c r="H442" s="240">
        <f>+B442-B440</f>
        <v>0</v>
      </c>
      <c r="I442" s="240">
        <f>+C442-C440</f>
        <v>0</v>
      </c>
      <c r="J442" s="240">
        <f>+D442-D440</f>
        <v>0</v>
      </c>
      <c r="K442" s="241">
        <f>+(H442^2+I442^2+J442^2)^0.5</f>
        <v>0</v>
      </c>
      <c r="R442" s="244" t="str">
        <f>R411</f>
        <v>Point 4</v>
      </c>
      <c r="S442" s="245">
        <f>S411</f>
        <v>0</v>
      </c>
      <c r="T442" s="245">
        <f t="shared" ref="T442:U442" si="205">T411</f>
        <v>0</v>
      </c>
      <c r="U442" s="245">
        <f t="shared" si="205"/>
        <v>0</v>
      </c>
      <c r="X442" s="240" t="s">
        <v>683</v>
      </c>
      <c r="Y442" s="240">
        <f>+S442-S440</f>
        <v>0</v>
      </c>
      <c r="Z442" s="240">
        <f>+T442-T440</f>
        <v>0</v>
      </c>
      <c r="AA442" s="240">
        <f>+U442-U440</f>
        <v>0</v>
      </c>
      <c r="AB442" s="241">
        <f>+(Y442^2+Z442^2+AA442^2)^0.5</f>
        <v>0</v>
      </c>
    </row>
    <row r="443" spans="1:28" x14ac:dyDescent="0.3">
      <c r="A443" s="223"/>
      <c r="G443" s="239" t="s">
        <v>684</v>
      </c>
      <c r="H443" s="240"/>
      <c r="I443" s="240"/>
      <c r="J443" s="240"/>
      <c r="K443" s="241"/>
      <c r="R443" s="223"/>
      <c r="X443" s="239" t="s">
        <v>684</v>
      </c>
      <c r="Y443" s="240"/>
      <c r="Z443" s="240"/>
      <c r="AA443" s="240"/>
      <c r="AB443" s="241"/>
    </row>
    <row r="444" spans="1:28" x14ac:dyDescent="0.3">
      <c r="A444" s="242"/>
      <c r="B444" s="243"/>
      <c r="C444" s="243"/>
      <c r="D444" s="243"/>
      <c r="G444" s="239"/>
      <c r="H444" s="243" t="s">
        <v>685</v>
      </c>
      <c r="I444" s="243" t="s">
        <v>686</v>
      </c>
      <c r="J444" s="243" t="s">
        <v>687</v>
      </c>
      <c r="K444" s="241"/>
      <c r="R444" s="242"/>
      <c r="S444" s="243"/>
      <c r="T444" s="243"/>
      <c r="U444" s="243"/>
      <c r="X444" s="239"/>
      <c r="Y444" s="243" t="s">
        <v>685</v>
      </c>
      <c r="Z444" s="243" t="s">
        <v>686</v>
      </c>
      <c r="AA444" s="243" t="s">
        <v>687</v>
      </c>
      <c r="AB444" s="241"/>
    </row>
    <row r="445" spans="1:28" x14ac:dyDescent="0.3">
      <c r="A445" s="244"/>
      <c r="B445" s="247"/>
      <c r="C445" s="247"/>
      <c r="D445" s="247"/>
      <c r="G445" s="239" t="s">
        <v>679</v>
      </c>
      <c r="H445" s="240" t="e">
        <f>+H440/K440</f>
        <v>#DIV/0!</v>
      </c>
      <c r="I445" s="240" t="e">
        <f>+I440/K440</f>
        <v>#DIV/0!</v>
      </c>
      <c r="J445" s="240" t="e">
        <f>+J440/K440</f>
        <v>#DIV/0!</v>
      </c>
      <c r="K445" s="241"/>
      <c r="R445" s="244"/>
      <c r="S445" s="247"/>
      <c r="T445" s="247"/>
      <c r="U445" s="247"/>
      <c r="X445" s="239" t="s">
        <v>679</v>
      </c>
      <c r="Y445" s="240" t="e">
        <f>+Y440/AB440</f>
        <v>#DIV/0!</v>
      </c>
      <c r="Z445" s="240" t="e">
        <f>+Z440/AB440</f>
        <v>#DIV/0!</v>
      </c>
      <c r="AA445" s="240" t="e">
        <f>+AA440/AB440</f>
        <v>#DIV/0!</v>
      </c>
      <c r="AB445" s="241"/>
    </row>
    <row r="446" spans="1:28" x14ac:dyDescent="0.3">
      <c r="A446" s="244"/>
      <c r="B446" s="247"/>
      <c r="C446" s="247"/>
      <c r="D446" s="247"/>
      <c r="G446" s="240" t="s">
        <v>683</v>
      </c>
      <c r="H446" s="240" t="e">
        <f>+H442/K442</f>
        <v>#DIV/0!</v>
      </c>
      <c r="I446" s="240" t="e">
        <f>+I442/K442</f>
        <v>#DIV/0!</v>
      </c>
      <c r="J446" s="240" t="e">
        <f>+J442/K442</f>
        <v>#DIV/0!</v>
      </c>
      <c r="K446" s="241"/>
      <c r="R446" s="244"/>
      <c r="S446" s="247"/>
      <c r="T446" s="247"/>
      <c r="U446" s="247"/>
      <c r="X446" s="240" t="s">
        <v>683</v>
      </c>
      <c r="Y446" s="240" t="e">
        <f>+Y442/AB442</f>
        <v>#DIV/0!</v>
      </c>
      <c r="Z446" s="240" t="e">
        <f>+Z442/AB442</f>
        <v>#DIV/0!</v>
      </c>
      <c r="AA446" s="240" t="e">
        <f>+AA442/AB442</f>
        <v>#DIV/0!</v>
      </c>
      <c r="AB446" s="241"/>
    </row>
    <row r="447" spans="1:28" x14ac:dyDescent="0.3">
      <c r="A447" s="246"/>
      <c r="B447" s="247"/>
      <c r="C447" s="247"/>
      <c r="D447" s="247"/>
      <c r="G447" s="240"/>
      <c r="H447" s="240"/>
      <c r="I447" s="240"/>
      <c r="J447" s="240"/>
      <c r="K447" s="241"/>
      <c r="R447" s="246"/>
      <c r="S447" s="247"/>
      <c r="T447" s="247"/>
      <c r="U447" s="247"/>
      <c r="X447" s="240"/>
      <c r="Y447" s="240"/>
      <c r="Z447" s="240"/>
      <c r="AA447" s="240"/>
      <c r="AB447" s="241"/>
    </row>
    <row r="448" spans="1:28" x14ac:dyDescent="0.3">
      <c r="A448" s="223"/>
      <c r="G448" s="240" t="s">
        <v>688</v>
      </c>
      <c r="H448" s="240" t="e">
        <f>+(K440^2+K442^2-K441^2)/(2*K440*K442)</f>
        <v>#DIV/0!</v>
      </c>
      <c r="I448" s="240"/>
      <c r="J448" s="240"/>
      <c r="K448" s="241"/>
      <c r="R448" s="223"/>
      <c r="X448" s="240" t="s">
        <v>688</v>
      </c>
      <c r="Y448" s="240" t="e">
        <f>+(AB440^2+AB442^2-AB441^2)/(2*AB440*AB442)</f>
        <v>#DIV/0!</v>
      </c>
      <c r="Z448" s="240"/>
      <c r="AA448" s="240"/>
      <c r="AB448" s="241"/>
    </row>
    <row r="449" spans="1:28" x14ac:dyDescent="0.3">
      <c r="A449" s="223"/>
      <c r="G449" s="240" t="s">
        <v>689</v>
      </c>
      <c r="H449" s="240" t="e">
        <f>+H448*K442</f>
        <v>#DIV/0!</v>
      </c>
      <c r="I449" s="240"/>
      <c r="J449" s="240"/>
      <c r="K449" s="241"/>
      <c r="R449" s="223"/>
      <c r="X449" s="240" t="s">
        <v>689</v>
      </c>
      <c r="Y449" s="240" t="e">
        <f>+Y448*AB442</f>
        <v>#DIV/0!</v>
      </c>
      <c r="Z449" s="240"/>
      <c r="AA449" s="240"/>
      <c r="AB449" s="241"/>
    </row>
    <row r="450" spans="1:28" x14ac:dyDescent="0.3">
      <c r="A450" s="223"/>
      <c r="G450" s="240" t="s">
        <v>690</v>
      </c>
      <c r="H450" s="240" t="e">
        <f>+(K442^2-H449^2)^0.5</f>
        <v>#DIV/0!</v>
      </c>
      <c r="I450" s="240" t="e">
        <f>+K442*H456</f>
        <v>#DIV/0!</v>
      </c>
      <c r="J450" s="240"/>
      <c r="K450" s="241"/>
      <c r="R450" s="223"/>
      <c r="X450" s="240" t="s">
        <v>690</v>
      </c>
      <c r="Y450" s="240" t="e">
        <f>+(AB442^2-Y449^2)^0.5</f>
        <v>#DIV/0!</v>
      </c>
      <c r="Z450" s="240" t="e">
        <f>+AB442*Y456</f>
        <v>#DIV/0!</v>
      </c>
      <c r="AA450" s="240"/>
      <c r="AB450" s="241"/>
    </row>
    <row r="451" spans="1:28" x14ac:dyDescent="0.3">
      <c r="A451" s="223"/>
      <c r="G451" s="240" t="s">
        <v>691</v>
      </c>
      <c r="H451" s="240" t="e">
        <f>+B440+H449*H445</f>
        <v>#DIV/0!</v>
      </c>
      <c r="I451" s="240" t="e">
        <f>+C440+H449*I445</f>
        <v>#DIV/0!</v>
      </c>
      <c r="J451" s="240" t="e">
        <f>+D440+H449*J445</f>
        <v>#DIV/0!</v>
      </c>
      <c r="K451" s="241"/>
      <c r="R451" s="223"/>
      <c r="X451" s="240" t="s">
        <v>691</v>
      </c>
      <c r="Y451" s="240" t="e">
        <f>+S440+Y449*Y445</f>
        <v>#DIV/0!</v>
      </c>
      <c r="Z451" s="240" t="e">
        <f>+T440+Y449*Z445</f>
        <v>#DIV/0!</v>
      </c>
      <c r="AA451" s="240" t="e">
        <f>+U440+Y449*AA445</f>
        <v>#DIV/0!</v>
      </c>
      <c r="AB451" s="241"/>
    </row>
    <row r="452" spans="1:28" x14ac:dyDescent="0.3">
      <c r="A452" s="223"/>
      <c r="G452" s="239" t="s">
        <v>684</v>
      </c>
      <c r="H452" s="240"/>
      <c r="I452" s="240"/>
      <c r="J452" s="240"/>
      <c r="K452" s="241"/>
      <c r="R452" s="223"/>
      <c r="X452" s="239" t="s">
        <v>684</v>
      </c>
      <c r="Y452" s="240"/>
      <c r="Z452" s="240"/>
      <c r="AA452" s="240"/>
      <c r="AB452" s="241"/>
    </row>
    <row r="453" spans="1:28" x14ac:dyDescent="0.3">
      <c r="A453" s="223"/>
      <c r="G453" s="248"/>
      <c r="H453" s="243" t="s">
        <v>685</v>
      </c>
      <c r="I453" s="243" t="s">
        <v>686</v>
      </c>
      <c r="J453" s="243" t="s">
        <v>687</v>
      </c>
      <c r="K453" s="241"/>
      <c r="R453" s="223"/>
      <c r="X453" s="248"/>
      <c r="Y453" s="243" t="s">
        <v>685</v>
      </c>
      <c r="Z453" s="243" t="s">
        <v>686</v>
      </c>
      <c r="AA453" s="243" t="s">
        <v>687</v>
      </c>
      <c r="AB453" s="241"/>
    </row>
    <row r="454" spans="1:28" x14ac:dyDescent="0.3">
      <c r="A454" s="223"/>
      <c r="G454" s="240" t="s">
        <v>690</v>
      </c>
      <c r="H454" s="240" t="e">
        <f>+(B442-H451)/H450</f>
        <v>#DIV/0!</v>
      </c>
      <c r="I454" s="240" t="e">
        <f>+(C442-I451)/H450</f>
        <v>#DIV/0!</v>
      </c>
      <c r="J454" s="240" t="e">
        <f>+(D442-J451)/H450</f>
        <v>#DIV/0!</v>
      </c>
      <c r="K454" s="241"/>
      <c r="R454" s="223"/>
      <c r="X454" s="240" t="s">
        <v>690</v>
      </c>
      <c r="Y454" s="240" t="e">
        <f>+(S442-Y451)/Y450</f>
        <v>#DIV/0!</v>
      </c>
      <c r="Z454" s="240" t="e">
        <f>+(T442-Z451)/Y450</f>
        <v>#DIV/0!</v>
      </c>
      <c r="AA454" s="240" t="e">
        <f>+(U442-AA451)/Y450</f>
        <v>#DIV/0!</v>
      </c>
      <c r="AB454" s="241"/>
    </row>
    <row r="455" spans="1:28" x14ac:dyDescent="0.3">
      <c r="A455" s="223"/>
      <c r="G455" s="240"/>
      <c r="H455" s="240"/>
      <c r="I455" s="240"/>
      <c r="J455" s="240"/>
      <c r="K455" s="241"/>
      <c r="R455" s="223"/>
      <c r="X455" s="240"/>
      <c r="Y455" s="240"/>
      <c r="Z455" s="240"/>
      <c r="AA455" s="240"/>
      <c r="AB455" s="241"/>
    </row>
    <row r="456" spans="1:28" x14ac:dyDescent="0.3">
      <c r="A456" s="223"/>
      <c r="G456" s="240" t="s">
        <v>692</v>
      </c>
      <c r="H456" s="240" t="e">
        <f>+(1-H448^2)^0.5</f>
        <v>#DIV/0!</v>
      </c>
      <c r="I456" s="240"/>
      <c r="J456" s="240"/>
      <c r="K456" s="241"/>
      <c r="R456" s="223"/>
      <c r="X456" s="240" t="s">
        <v>692</v>
      </c>
      <c r="Y456" s="240" t="e">
        <f>+(1-Y448^2)^0.5</f>
        <v>#DIV/0!</v>
      </c>
      <c r="Z456" s="240"/>
      <c r="AA456" s="240"/>
      <c r="AB456" s="241"/>
    </row>
    <row r="457" spans="1:28" x14ac:dyDescent="0.3">
      <c r="A457" s="223"/>
      <c r="F457" s="166" t="s">
        <v>643</v>
      </c>
      <c r="G457" s="240" t="s">
        <v>693</v>
      </c>
      <c r="H457" s="249" t="e">
        <f>+K441/(2*H456)</f>
        <v>#DIV/0!</v>
      </c>
      <c r="I457" s="240"/>
      <c r="J457" s="240"/>
      <c r="K457" s="241"/>
      <c r="R457" s="223"/>
      <c r="W457" s="166" t="s">
        <v>643</v>
      </c>
      <c r="X457" s="240" t="s">
        <v>693</v>
      </c>
      <c r="Y457" s="249" t="e">
        <f>+AB441/(2*Y456)</f>
        <v>#DIV/0!</v>
      </c>
      <c r="Z457" s="240"/>
      <c r="AA457" s="240"/>
      <c r="AB457" s="241"/>
    </row>
    <row r="458" spans="1:28" x14ac:dyDescent="0.3">
      <c r="A458" s="223"/>
      <c r="F458" s="250" t="e">
        <f>IF((ABS(K462)+ABS(K465)+ABS(K466))&gt;0.000000001,TRUE,FALSE)</f>
        <v>#DIV/0!</v>
      </c>
      <c r="G458" s="240"/>
      <c r="H458" s="240"/>
      <c r="I458" s="240"/>
      <c r="J458" s="240"/>
      <c r="K458" s="241"/>
      <c r="R458" s="223"/>
      <c r="W458" s="250" t="e">
        <f>IF((ABS(AB462)+ABS(AB465)+ABS(AB466))&gt;0.000000001,TRUE,FALSE)</f>
        <v>#DIV/0!</v>
      </c>
      <c r="X458" s="240"/>
      <c r="Y458" s="240"/>
      <c r="Z458" s="240"/>
      <c r="AA458" s="240"/>
      <c r="AB458" s="241"/>
    </row>
    <row r="459" spans="1:28" x14ac:dyDescent="0.3">
      <c r="A459" s="223"/>
      <c r="F459" s="166" t="s">
        <v>637</v>
      </c>
      <c r="G459" s="240" t="s">
        <v>694</v>
      </c>
      <c r="H459" s="240">
        <f>+K440/2</f>
        <v>0</v>
      </c>
      <c r="I459" s="240" t="e">
        <f>+(H457^2-H459^2)^0.5</f>
        <v>#DIV/0!</v>
      </c>
      <c r="J459" s="240">
        <v>0</v>
      </c>
      <c r="K459" s="241"/>
      <c r="R459" s="223"/>
      <c r="W459" s="166" t="s">
        <v>637</v>
      </c>
      <c r="X459" s="240" t="s">
        <v>694</v>
      </c>
      <c r="Y459" s="240">
        <f>+AB440/2</f>
        <v>0</v>
      </c>
      <c r="Z459" s="240" t="e">
        <f>+(Y457^2-Y459^2)^0.5</f>
        <v>#DIV/0!</v>
      </c>
      <c r="AA459" s="240">
        <v>0</v>
      </c>
      <c r="AB459" s="241"/>
    </row>
    <row r="460" spans="1:28" x14ac:dyDescent="0.3">
      <c r="A460" s="223"/>
      <c r="F460" s="166" t="e">
        <f>IF(K461&gt;0.000000001,TRUE,FALSE)</f>
        <v>#DIV/0!</v>
      </c>
      <c r="G460" s="240" t="s">
        <v>695</v>
      </c>
      <c r="H460" s="251" t="e">
        <f>+B440+H459*H445+I459*H454</f>
        <v>#DIV/0!</v>
      </c>
      <c r="I460" s="251" t="e">
        <f>+C440+H459*I445+I459*I454</f>
        <v>#DIV/0!</v>
      </c>
      <c r="J460" s="251" t="e">
        <f>+D440+H459*J445+I459*J454</f>
        <v>#DIV/0!</v>
      </c>
      <c r="K460" s="241"/>
      <c r="R460" s="223"/>
      <c r="W460" s="166" t="e">
        <f>IF(AB461&gt;0.000000001,TRUE,FALSE)</f>
        <v>#DIV/0!</v>
      </c>
      <c r="X460" s="240" t="s">
        <v>695</v>
      </c>
      <c r="Y460" s="251" t="e">
        <f>+S440+Y459*Y445+Z459*Y454</f>
        <v>#DIV/0!</v>
      </c>
      <c r="Z460" s="251" t="e">
        <f>+T440+Y459*Z445+Z459*Z454</f>
        <v>#DIV/0!</v>
      </c>
      <c r="AA460" s="251" t="e">
        <f>+U440+Y459*AA445+Z459*AA454</f>
        <v>#DIV/0!</v>
      </c>
      <c r="AB460" s="241"/>
    </row>
    <row r="461" spans="1:28" ht="16.2" x14ac:dyDescent="0.3">
      <c r="A461" s="223"/>
      <c r="B461" s="166" t="s">
        <v>650</v>
      </c>
      <c r="C461" s="166" t="s">
        <v>651</v>
      </c>
      <c r="D461" s="166" t="s">
        <v>652</v>
      </c>
      <c r="E461" s="166" t="s">
        <v>653</v>
      </c>
      <c r="F461" s="166" t="s">
        <v>654</v>
      </c>
      <c r="G461" s="166" t="s">
        <v>655</v>
      </c>
      <c r="H461" s="166" t="s">
        <v>656</v>
      </c>
      <c r="I461" s="166" t="s">
        <v>657</v>
      </c>
      <c r="J461" s="166" t="s">
        <v>669</v>
      </c>
      <c r="K461" s="231" t="e">
        <f>MAX(K462:K466)</f>
        <v>#DIV/0!</v>
      </c>
      <c r="R461" s="223"/>
      <c r="S461" s="166" t="s">
        <v>650</v>
      </c>
      <c r="T461" s="166" t="s">
        <v>651</v>
      </c>
      <c r="U461" s="166" t="s">
        <v>652</v>
      </c>
      <c r="V461" s="166" t="s">
        <v>653</v>
      </c>
      <c r="W461" s="166" t="s">
        <v>654</v>
      </c>
      <c r="X461" s="166" t="s">
        <v>655</v>
      </c>
      <c r="Y461" s="166" t="s">
        <v>656</v>
      </c>
      <c r="Z461" s="166" t="s">
        <v>657</v>
      </c>
      <c r="AA461" s="166" t="s">
        <v>669</v>
      </c>
      <c r="AB461" s="231" t="e">
        <f>MAX(AB462:AB466)</f>
        <v>#DIV/0!</v>
      </c>
    </row>
    <row r="462" spans="1:28" x14ac:dyDescent="0.3">
      <c r="A462" s="223">
        <v>1</v>
      </c>
      <c r="B462" s="166" t="e">
        <f>$C$53-H460</f>
        <v>#DIV/0!</v>
      </c>
      <c r="C462" s="166" t="e">
        <f>$D$53-I460</f>
        <v>#DIV/0!</v>
      </c>
      <c r="D462" s="166" t="e">
        <f>$E$53-J460</f>
        <v>#DIV/0!</v>
      </c>
      <c r="E462" s="192" t="e">
        <f>POWER(B462,2)</f>
        <v>#DIV/0!</v>
      </c>
      <c r="F462" s="192" t="e">
        <f>POWER(C462,2)</f>
        <v>#DIV/0!</v>
      </c>
      <c r="G462" s="192" t="e">
        <f>POWER(D462,2)</f>
        <v>#DIV/0!</v>
      </c>
      <c r="H462" s="192" t="e">
        <f>E462+F462+G462</f>
        <v>#DIV/0!</v>
      </c>
      <c r="I462" s="252" t="e">
        <f>SQRT(H462)</f>
        <v>#DIV/0!</v>
      </c>
      <c r="J462" s="192" t="e">
        <f>H457</f>
        <v>#DIV/0!</v>
      </c>
      <c r="K462" s="231" t="e">
        <f>I462-J462</f>
        <v>#DIV/0!</v>
      </c>
      <c r="R462" s="223">
        <v>1</v>
      </c>
      <c r="S462" s="192" t="e">
        <f>$T$53-Y460</f>
        <v>#DIV/0!</v>
      </c>
      <c r="T462" s="192" t="e">
        <f>$U$53-Z460</f>
        <v>#DIV/0!</v>
      </c>
      <c r="U462" s="192" t="e">
        <f>$V$53-AA460</f>
        <v>#DIV/0!</v>
      </c>
      <c r="V462" s="192" t="e">
        <f>POWER(S462,2)</f>
        <v>#DIV/0!</v>
      </c>
      <c r="W462" s="192" t="e">
        <f>POWER(T462,2)</f>
        <v>#DIV/0!</v>
      </c>
      <c r="X462" s="192" t="e">
        <f>POWER(U462,2)</f>
        <v>#DIV/0!</v>
      </c>
      <c r="Y462" s="192" t="e">
        <f>V462+W462+X462</f>
        <v>#DIV/0!</v>
      </c>
      <c r="Z462" s="252" t="e">
        <f>SQRT(Y462)</f>
        <v>#DIV/0!</v>
      </c>
      <c r="AA462" s="192" t="e">
        <f>Y457</f>
        <v>#DIV/0!</v>
      </c>
      <c r="AB462" s="231" t="e">
        <f>Z462-AA462</f>
        <v>#DIV/0!</v>
      </c>
    </row>
    <row r="463" spans="1:28" x14ac:dyDescent="0.3">
      <c r="A463" s="223">
        <v>2</v>
      </c>
      <c r="B463" s="192" t="e">
        <f>$C$54-H460</f>
        <v>#DIV/0!</v>
      </c>
      <c r="C463" s="192" t="e">
        <f>$D$54-I460</f>
        <v>#DIV/0!</v>
      </c>
      <c r="D463" s="192" t="e">
        <f>$E$54-J460</f>
        <v>#DIV/0!</v>
      </c>
      <c r="E463" s="192" t="e">
        <f t="shared" ref="E463:G466" si="206">POWER(B463,2)</f>
        <v>#DIV/0!</v>
      </c>
      <c r="F463" s="192" t="e">
        <f t="shared" si="206"/>
        <v>#DIV/0!</v>
      </c>
      <c r="G463" s="192" t="e">
        <f t="shared" si="206"/>
        <v>#DIV/0!</v>
      </c>
      <c r="H463" s="192" t="e">
        <f t="shared" ref="H463:H466" si="207">E463+F463+G463</f>
        <v>#DIV/0!</v>
      </c>
      <c r="I463" s="192" t="e">
        <f t="shared" ref="I463:I466" si="208">SQRT(H463)</f>
        <v>#DIV/0!</v>
      </c>
      <c r="J463" s="192" t="e">
        <f>J462</f>
        <v>#DIV/0!</v>
      </c>
      <c r="K463" s="231" t="e">
        <f t="shared" ref="K463:K466" si="209">I463-J463</f>
        <v>#DIV/0!</v>
      </c>
      <c r="R463" s="223">
        <v>2</v>
      </c>
      <c r="S463" s="192" t="e">
        <f>$T$54-Y460</f>
        <v>#DIV/0!</v>
      </c>
      <c r="T463" s="192" t="e">
        <f>$U$54-Z460</f>
        <v>#DIV/0!</v>
      </c>
      <c r="U463" s="192" t="e">
        <f>$V$54-AA460</f>
        <v>#DIV/0!</v>
      </c>
      <c r="V463" s="192" t="e">
        <f t="shared" ref="V463:X466" si="210">POWER(S463,2)</f>
        <v>#DIV/0!</v>
      </c>
      <c r="W463" s="192" t="e">
        <f t="shared" si="210"/>
        <v>#DIV/0!</v>
      </c>
      <c r="X463" s="192" t="e">
        <f t="shared" si="210"/>
        <v>#DIV/0!</v>
      </c>
      <c r="Y463" s="192" t="e">
        <f t="shared" ref="Y463:Y466" si="211">V463+W463+X463</f>
        <v>#DIV/0!</v>
      </c>
      <c r="Z463" s="192" t="e">
        <f t="shared" ref="Z463:Z466" si="212">SQRT(Y463)</f>
        <v>#DIV/0!</v>
      </c>
      <c r="AA463" s="192" t="e">
        <f>AA462</f>
        <v>#DIV/0!</v>
      </c>
      <c r="AB463" s="231" t="e">
        <f t="shared" ref="AB463:AB466" si="213">Z463-AA463</f>
        <v>#DIV/0!</v>
      </c>
    </row>
    <row r="464" spans="1:28" x14ac:dyDescent="0.3">
      <c r="A464" s="223">
        <v>3</v>
      </c>
      <c r="B464" s="192" t="e">
        <f>$C$55-H460</f>
        <v>#DIV/0!</v>
      </c>
      <c r="C464" s="192" t="e">
        <f>$D$55-I460</f>
        <v>#DIV/0!</v>
      </c>
      <c r="D464" s="192" t="e">
        <f>$E$55-J460</f>
        <v>#DIV/0!</v>
      </c>
      <c r="E464" s="192" t="e">
        <f t="shared" si="206"/>
        <v>#DIV/0!</v>
      </c>
      <c r="F464" s="192" t="e">
        <f t="shared" si="206"/>
        <v>#DIV/0!</v>
      </c>
      <c r="G464" s="192" t="e">
        <f t="shared" si="206"/>
        <v>#DIV/0!</v>
      </c>
      <c r="H464" s="192" t="e">
        <f t="shared" si="207"/>
        <v>#DIV/0!</v>
      </c>
      <c r="I464" s="192" t="e">
        <f t="shared" si="208"/>
        <v>#DIV/0!</v>
      </c>
      <c r="J464" s="192" t="e">
        <f t="shared" ref="J464:J466" si="214">J463</f>
        <v>#DIV/0!</v>
      </c>
      <c r="K464" s="231" t="e">
        <f t="shared" si="209"/>
        <v>#DIV/0!</v>
      </c>
      <c r="R464" s="223">
        <v>3</v>
      </c>
      <c r="S464" s="192" t="e">
        <f>$T$55-Y460</f>
        <v>#DIV/0!</v>
      </c>
      <c r="T464" s="192" t="e">
        <f>$U$55-Z460</f>
        <v>#DIV/0!</v>
      </c>
      <c r="U464" s="192" t="e">
        <f>$V$55-AA460</f>
        <v>#DIV/0!</v>
      </c>
      <c r="V464" s="192" t="e">
        <f t="shared" si="210"/>
        <v>#DIV/0!</v>
      </c>
      <c r="W464" s="192" t="e">
        <f t="shared" si="210"/>
        <v>#DIV/0!</v>
      </c>
      <c r="X464" s="192" t="e">
        <f t="shared" si="210"/>
        <v>#DIV/0!</v>
      </c>
      <c r="Y464" s="192" t="e">
        <f t="shared" si="211"/>
        <v>#DIV/0!</v>
      </c>
      <c r="Z464" s="192" t="e">
        <f t="shared" si="212"/>
        <v>#DIV/0!</v>
      </c>
      <c r="AA464" s="192" t="e">
        <f t="shared" ref="AA464:AA466" si="215">AA463</f>
        <v>#DIV/0!</v>
      </c>
      <c r="AB464" s="231" t="e">
        <f t="shared" si="213"/>
        <v>#DIV/0!</v>
      </c>
    </row>
    <row r="465" spans="1:28" x14ac:dyDescent="0.3">
      <c r="A465" s="223">
        <v>4</v>
      </c>
      <c r="B465" s="192" t="e">
        <f>$C$56-H460</f>
        <v>#DIV/0!</v>
      </c>
      <c r="C465" s="192" t="e">
        <f>$D$56-I460</f>
        <v>#DIV/0!</v>
      </c>
      <c r="D465" s="192" t="e">
        <f>$E$56-J460</f>
        <v>#DIV/0!</v>
      </c>
      <c r="E465" s="192" t="e">
        <f t="shared" si="206"/>
        <v>#DIV/0!</v>
      </c>
      <c r="F465" s="192" t="e">
        <f t="shared" si="206"/>
        <v>#DIV/0!</v>
      </c>
      <c r="G465" s="192" t="e">
        <f t="shared" si="206"/>
        <v>#DIV/0!</v>
      </c>
      <c r="H465" s="192" t="e">
        <f t="shared" si="207"/>
        <v>#DIV/0!</v>
      </c>
      <c r="I465" s="252" t="e">
        <f t="shared" si="208"/>
        <v>#DIV/0!</v>
      </c>
      <c r="J465" s="192" t="e">
        <f t="shared" si="214"/>
        <v>#DIV/0!</v>
      </c>
      <c r="K465" s="231" t="e">
        <f t="shared" si="209"/>
        <v>#DIV/0!</v>
      </c>
      <c r="R465" s="223">
        <v>4</v>
      </c>
      <c r="S465" s="192" t="e">
        <f>$T$56-Y460</f>
        <v>#DIV/0!</v>
      </c>
      <c r="T465" s="192" t="e">
        <f>$U$56-Z460</f>
        <v>#DIV/0!</v>
      </c>
      <c r="U465" s="192" t="e">
        <f>$V$56-AA460</f>
        <v>#DIV/0!</v>
      </c>
      <c r="V465" s="192" t="e">
        <f t="shared" si="210"/>
        <v>#DIV/0!</v>
      </c>
      <c r="W465" s="192" t="e">
        <f t="shared" si="210"/>
        <v>#DIV/0!</v>
      </c>
      <c r="X465" s="192" t="e">
        <f t="shared" si="210"/>
        <v>#DIV/0!</v>
      </c>
      <c r="Y465" s="192" t="e">
        <f t="shared" si="211"/>
        <v>#DIV/0!</v>
      </c>
      <c r="Z465" s="252" t="e">
        <f t="shared" si="212"/>
        <v>#DIV/0!</v>
      </c>
      <c r="AA465" s="192" t="e">
        <f t="shared" si="215"/>
        <v>#DIV/0!</v>
      </c>
      <c r="AB465" s="231" t="e">
        <f t="shared" si="213"/>
        <v>#DIV/0!</v>
      </c>
    </row>
    <row r="466" spans="1:28" x14ac:dyDescent="0.3">
      <c r="A466" s="227">
        <v>5</v>
      </c>
      <c r="B466" s="216" t="e">
        <f>$C$57-H460</f>
        <v>#DIV/0!</v>
      </c>
      <c r="C466" s="216" t="e">
        <f>$D$57-I460</f>
        <v>#DIV/0!</v>
      </c>
      <c r="D466" s="216" t="e">
        <f>$E$57-J460</f>
        <v>#DIV/0!</v>
      </c>
      <c r="E466" s="216" t="e">
        <f t="shared" si="206"/>
        <v>#DIV/0!</v>
      </c>
      <c r="F466" s="216" t="e">
        <f t="shared" si="206"/>
        <v>#DIV/0!</v>
      </c>
      <c r="G466" s="216" t="e">
        <f t="shared" si="206"/>
        <v>#DIV/0!</v>
      </c>
      <c r="H466" s="216" t="e">
        <f t="shared" si="207"/>
        <v>#DIV/0!</v>
      </c>
      <c r="I466" s="256" t="e">
        <f t="shared" si="208"/>
        <v>#DIV/0!</v>
      </c>
      <c r="J466" s="216" t="e">
        <f t="shared" si="214"/>
        <v>#DIV/0!</v>
      </c>
      <c r="K466" s="253" t="e">
        <f t="shared" si="209"/>
        <v>#DIV/0!</v>
      </c>
      <c r="R466" s="227">
        <v>5</v>
      </c>
      <c r="S466" s="216" t="e">
        <f>$T$57-Y460</f>
        <v>#DIV/0!</v>
      </c>
      <c r="T466" s="216" t="e">
        <f>$U$57-Z460</f>
        <v>#DIV/0!</v>
      </c>
      <c r="U466" s="216" t="e">
        <f>$V$57-AA460</f>
        <v>#DIV/0!</v>
      </c>
      <c r="V466" s="216" t="e">
        <f t="shared" si="210"/>
        <v>#DIV/0!</v>
      </c>
      <c r="W466" s="216" t="e">
        <f t="shared" si="210"/>
        <v>#DIV/0!</v>
      </c>
      <c r="X466" s="216" t="e">
        <f t="shared" si="210"/>
        <v>#DIV/0!</v>
      </c>
      <c r="Y466" s="216" t="e">
        <f t="shared" si="211"/>
        <v>#DIV/0!</v>
      </c>
      <c r="Z466" s="256" t="e">
        <f t="shared" si="212"/>
        <v>#DIV/0!</v>
      </c>
      <c r="AA466" s="216" t="e">
        <f t="shared" si="215"/>
        <v>#DIV/0!</v>
      </c>
      <c r="AB466" s="253" t="e">
        <f t="shared" si="213"/>
        <v>#DIV/0!</v>
      </c>
    </row>
    <row r="467" spans="1:28" x14ac:dyDescent="0.3">
      <c r="A467" s="254" t="s">
        <v>698</v>
      </c>
      <c r="B467" s="186"/>
      <c r="C467" s="186"/>
      <c r="D467" s="186" t="s">
        <v>646</v>
      </c>
      <c r="E467" s="186" t="s">
        <v>647</v>
      </c>
      <c r="F467" s="186" t="s">
        <v>648</v>
      </c>
      <c r="G467" s="186" t="s">
        <v>649</v>
      </c>
      <c r="H467" s="186" t="s">
        <v>611</v>
      </c>
      <c r="I467" s="186" t="s">
        <v>637</v>
      </c>
      <c r="J467" s="186"/>
      <c r="K467" s="220"/>
      <c r="R467" s="254" t="s">
        <v>698</v>
      </c>
      <c r="S467" s="186"/>
      <c r="T467" s="186"/>
      <c r="U467" s="186" t="s">
        <v>646</v>
      </c>
      <c r="V467" s="186" t="s">
        <v>647</v>
      </c>
      <c r="W467" s="186" t="s">
        <v>648</v>
      </c>
      <c r="X467" s="186" t="s">
        <v>649</v>
      </c>
      <c r="Y467" s="186" t="s">
        <v>611</v>
      </c>
      <c r="Z467" s="186" t="s">
        <v>637</v>
      </c>
      <c r="AA467" s="186"/>
      <c r="AB467" s="220"/>
    </row>
    <row r="468" spans="1:28" x14ac:dyDescent="0.3">
      <c r="A468" s="227"/>
      <c r="B468" s="217"/>
      <c r="C468" s="217"/>
      <c r="D468" s="217" t="e">
        <f>IF(F428=FALSE,H430,IF(F458=FALSE,H460,"Error"))</f>
        <v>#DIV/0!</v>
      </c>
      <c r="E468" s="216" t="e">
        <f>IF(F428=FALSE,I430,IF(F458=FALSE,I460,"Error"))</f>
        <v>#DIV/0!</v>
      </c>
      <c r="F468" s="216" t="e">
        <f>IF(F428=FALSE,J430,IF(F458=FALSE,J460,"Error"))</f>
        <v>#DIV/0!</v>
      </c>
      <c r="G468" s="216" t="e">
        <f>IF(F428=FALSE,H427,IF(F458=FALSE,H457,"Error"))</f>
        <v>#DIV/0!</v>
      </c>
      <c r="H468" s="216" t="e">
        <f>G468*2</f>
        <v>#DIV/0!</v>
      </c>
      <c r="I468" s="217" t="e">
        <f>IF(F428=FALSE,F430,IF(F458=FALSE,F460,"Error"))</f>
        <v>#DIV/0!</v>
      </c>
      <c r="J468" s="217"/>
      <c r="K468" s="228"/>
      <c r="R468" s="227"/>
      <c r="S468" s="217"/>
      <c r="T468" s="217"/>
      <c r="U468" s="217" t="e">
        <f>IF(W428=FALSE,Y430,IF(W458=FALSE,Y460,"Error"))</f>
        <v>#DIV/0!</v>
      </c>
      <c r="V468" s="216" t="e">
        <f>IF(W428=FALSE,Z430,IF(W458=FALSE,Z460,"Error"))</f>
        <v>#DIV/0!</v>
      </c>
      <c r="W468" s="216" t="e">
        <f>IF(W428=FALSE,AA430,IF(W458=FALSE,AA460,"Error"))</f>
        <v>#DIV/0!</v>
      </c>
      <c r="X468" s="216" t="e">
        <f>IF(W428=FALSE,Y427,IF(W458=FALSE,Y457,"Error"))</f>
        <v>#DIV/0!</v>
      </c>
      <c r="Y468" s="216" t="e">
        <f>X468*2</f>
        <v>#DIV/0!</v>
      </c>
      <c r="Z468" s="217" t="e">
        <f>IF(W428=FALSE,W430,IF(W458=FALSE,W460,"Error"))</f>
        <v>#DIV/0!</v>
      </c>
      <c r="AA468" s="217"/>
      <c r="AB468" s="228"/>
    </row>
    <row r="470" spans="1:28" x14ac:dyDescent="0.3">
      <c r="A470" s="233" t="s">
        <v>714</v>
      </c>
      <c r="B470" s="234"/>
      <c r="C470" s="234"/>
      <c r="D470" s="234"/>
      <c r="E470" s="186"/>
      <c r="F470" s="186"/>
      <c r="G470" s="235" t="s">
        <v>715</v>
      </c>
      <c r="H470" s="236"/>
      <c r="I470" s="236"/>
      <c r="J470" s="236"/>
      <c r="K470" s="237"/>
      <c r="R470" s="233" t="s">
        <v>714</v>
      </c>
      <c r="S470" s="234"/>
      <c r="T470" s="234"/>
      <c r="U470" s="234"/>
      <c r="V470" s="186"/>
      <c r="W470" s="186"/>
      <c r="X470" s="235" t="s">
        <v>715</v>
      </c>
      <c r="Y470" s="236"/>
      <c r="Z470" s="236"/>
      <c r="AA470" s="236"/>
      <c r="AB470" s="237"/>
    </row>
    <row r="471" spans="1:28" x14ac:dyDescent="0.3">
      <c r="A471" s="238"/>
      <c r="B471" s="239"/>
      <c r="C471" s="239"/>
      <c r="D471" s="239"/>
      <c r="G471" s="240" t="s">
        <v>673</v>
      </c>
      <c r="H471" s="240"/>
      <c r="I471" s="240"/>
      <c r="J471" s="240"/>
      <c r="K471" s="241"/>
      <c r="R471" s="238"/>
      <c r="S471" s="239"/>
      <c r="T471" s="239"/>
      <c r="U471" s="239"/>
      <c r="X471" s="240" t="s">
        <v>673</v>
      </c>
      <c r="Y471" s="240"/>
      <c r="Z471" s="240"/>
      <c r="AA471" s="240"/>
      <c r="AB471" s="241"/>
    </row>
    <row r="472" spans="1:28" x14ac:dyDescent="0.3">
      <c r="A472" s="242"/>
      <c r="B472" s="243" t="s">
        <v>513</v>
      </c>
      <c r="C472" s="243" t="s">
        <v>514</v>
      </c>
      <c r="D472" s="243" t="s">
        <v>515</v>
      </c>
      <c r="G472" s="240"/>
      <c r="H472" s="240" t="s">
        <v>674</v>
      </c>
      <c r="I472" s="240" t="s">
        <v>675</v>
      </c>
      <c r="J472" s="240" t="s">
        <v>676</v>
      </c>
      <c r="K472" s="241" t="s">
        <v>677</v>
      </c>
      <c r="R472" s="242"/>
      <c r="S472" s="243" t="s">
        <v>513</v>
      </c>
      <c r="T472" s="243" t="s">
        <v>514</v>
      </c>
      <c r="U472" s="243" t="s">
        <v>515</v>
      </c>
      <c r="X472" s="240"/>
      <c r="Y472" s="240" t="s">
        <v>674</v>
      </c>
      <c r="Z472" s="240" t="s">
        <v>675</v>
      </c>
      <c r="AA472" s="240" t="s">
        <v>676</v>
      </c>
      <c r="AB472" s="241" t="s">
        <v>677</v>
      </c>
    </row>
    <row r="473" spans="1:28" x14ac:dyDescent="0.3">
      <c r="A473" s="244" t="s">
        <v>680</v>
      </c>
      <c r="B473" s="245">
        <f>$C$54</f>
        <v>0</v>
      </c>
      <c r="C473" s="245">
        <f>$D$54</f>
        <v>0</v>
      </c>
      <c r="D473" s="245">
        <f>$E$54</f>
        <v>0</v>
      </c>
      <c r="G473" s="240" t="s">
        <v>679</v>
      </c>
      <c r="H473" s="240">
        <f t="shared" ref="H473:J474" si="216">+B474-B473</f>
        <v>0</v>
      </c>
      <c r="I473" s="240">
        <f t="shared" si="216"/>
        <v>0</v>
      </c>
      <c r="J473" s="240">
        <f t="shared" si="216"/>
        <v>0</v>
      </c>
      <c r="K473" s="241">
        <f>+(H473^2+I473^2+J473^2)^0.5</f>
        <v>0</v>
      </c>
      <c r="R473" s="244" t="s">
        <v>680</v>
      </c>
      <c r="S473" s="245">
        <f>$T$54</f>
        <v>0</v>
      </c>
      <c r="T473" s="245">
        <f>$U$54</f>
        <v>0</v>
      </c>
      <c r="U473" s="245">
        <f>$V$54</f>
        <v>0</v>
      </c>
      <c r="X473" s="240" t="s">
        <v>679</v>
      </c>
      <c r="Y473" s="240">
        <f t="shared" ref="Y473:AA474" si="217">+S474-S473</f>
        <v>0</v>
      </c>
      <c r="Z473" s="240">
        <f t="shared" si="217"/>
        <v>0</v>
      </c>
      <c r="AA473" s="240">
        <f t="shared" si="217"/>
        <v>0</v>
      </c>
      <c r="AB473" s="241">
        <f>+(Y473^2+Z473^2+AA473^2)^0.5</f>
        <v>0</v>
      </c>
    </row>
    <row r="474" spans="1:28" x14ac:dyDescent="0.3">
      <c r="A474" s="244" t="s">
        <v>682</v>
      </c>
      <c r="B474" s="245">
        <f>$C$55</f>
        <v>0</v>
      </c>
      <c r="C474" s="245">
        <f>$D$55</f>
        <v>0</v>
      </c>
      <c r="D474" s="245">
        <f>$E$55</f>
        <v>0</v>
      </c>
      <c r="G474" s="240" t="s">
        <v>681</v>
      </c>
      <c r="H474" s="240">
        <f t="shared" si="216"/>
        <v>0</v>
      </c>
      <c r="I474" s="240">
        <f t="shared" si="216"/>
        <v>0</v>
      </c>
      <c r="J474" s="240">
        <f t="shared" si="216"/>
        <v>0</v>
      </c>
      <c r="K474" s="241">
        <f>+(H474^2+I474^2+J474^2)^0.5</f>
        <v>0</v>
      </c>
      <c r="R474" s="244" t="s">
        <v>682</v>
      </c>
      <c r="S474" s="245">
        <f>$T$55</f>
        <v>0</v>
      </c>
      <c r="T474" s="245">
        <f>$U$55</f>
        <v>0</v>
      </c>
      <c r="U474" s="245">
        <f>$V$55</f>
        <v>0</v>
      </c>
      <c r="X474" s="240" t="s">
        <v>681</v>
      </c>
      <c r="Y474" s="240">
        <f t="shared" si="217"/>
        <v>0</v>
      </c>
      <c r="Z474" s="240">
        <f t="shared" si="217"/>
        <v>0</v>
      </c>
      <c r="AA474" s="240">
        <f t="shared" si="217"/>
        <v>0</v>
      </c>
      <c r="AB474" s="241">
        <f>+(Y474^2+Z474^2+AA474^2)^0.5</f>
        <v>0</v>
      </c>
    </row>
    <row r="475" spans="1:28" x14ac:dyDescent="0.3">
      <c r="A475" s="246" t="s">
        <v>701</v>
      </c>
      <c r="B475" s="245">
        <f>$C$56</f>
        <v>0</v>
      </c>
      <c r="C475" s="245">
        <f>$D$56</f>
        <v>0</v>
      </c>
      <c r="D475" s="245">
        <f>$E$56</f>
        <v>0</v>
      </c>
      <c r="G475" s="240" t="s">
        <v>683</v>
      </c>
      <c r="H475" s="240">
        <f>+B475-B473</f>
        <v>0</v>
      </c>
      <c r="I475" s="240">
        <f>+C475-C473</f>
        <v>0</v>
      </c>
      <c r="J475" s="240">
        <f>+D475-D473</f>
        <v>0</v>
      </c>
      <c r="K475" s="241">
        <f>+(H475^2+I475^2+J475^2)^0.5</f>
        <v>0</v>
      </c>
      <c r="R475" s="246" t="s">
        <v>701</v>
      </c>
      <c r="S475" s="245">
        <f>$T$56</f>
        <v>0</v>
      </c>
      <c r="T475" s="245">
        <f>$U$56</f>
        <v>0</v>
      </c>
      <c r="U475" s="245">
        <f>$V$56</f>
        <v>0</v>
      </c>
      <c r="X475" s="240" t="s">
        <v>683</v>
      </c>
      <c r="Y475" s="240">
        <f>+S475-S473</f>
        <v>0</v>
      </c>
      <c r="Z475" s="240">
        <f>+T475-T473</f>
        <v>0</v>
      </c>
      <c r="AA475" s="240">
        <f>+U475-U473</f>
        <v>0</v>
      </c>
      <c r="AB475" s="241">
        <f>+(Y475^2+Z475^2+AA475^2)^0.5</f>
        <v>0</v>
      </c>
    </row>
    <row r="476" spans="1:28" x14ac:dyDescent="0.3">
      <c r="A476" s="223"/>
      <c r="G476" s="239" t="s">
        <v>684</v>
      </c>
      <c r="H476" s="240"/>
      <c r="I476" s="240"/>
      <c r="J476" s="240"/>
      <c r="K476" s="241"/>
      <c r="R476" s="223"/>
      <c r="X476" s="239" t="s">
        <v>684</v>
      </c>
      <c r="Y476" s="240"/>
      <c r="Z476" s="240"/>
      <c r="AA476" s="240"/>
      <c r="AB476" s="241"/>
    </row>
    <row r="477" spans="1:28" x14ac:dyDescent="0.3">
      <c r="A477" s="242"/>
      <c r="B477" s="243"/>
      <c r="C477" s="243"/>
      <c r="D477" s="243"/>
      <c r="G477" s="239"/>
      <c r="H477" s="243" t="s">
        <v>685</v>
      </c>
      <c r="I477" s="243" t="s">
        <v>686</v>
      </c>
      <c r="J477" s="243" t="s">
        <v>687</v>
      </c>
      <c r="K477" s="241"/>
      <c r="R477" s="242"/>
      <c r="S477" s="243"/>
      <c r="T477" s="243"/>
      <c r="U477" s="243"/>
      <c r="X477" s="239"/>
      <c r="Y477" s="243" t="s">
        <v>685</v>
      </c>
      <c r="Z477" s="243" t="s">
        <v>686</v>
      </c>
      <c r="AA477" s="243" t="s">
        <v>687</v>
      </c>
      <c r="AB477" s="241"/>
    </row>
    <row r="478" spans="1:28" x14ac:dyDescent="0.3">
      <c r="A478" s="244"/>
      <c r="B478" s="247"/>
      <c r="C478" s="247"/>
      <c r="D478" s="247"/>
      <c r="G478" s="239" t="s">
        <v>679</v>
      </c>
      <c r="H478" s="240" t="e">
        <f>+H473/K473</f>
        <v>#DIV/0!</v>
      </c>
      <c r="I478" s="240" t="e">
        <f>+I473/K473</f>
        <v>#DIV/0!</v>
      </c>
      <c r="J478" s="240" t="e">
        <f>+J473/K473</f>
        <v>#DIV/0!</v>
      </c>
      <c r="K478" s="241"/>
      <c r="R478" s="244"/>
      <c r="S478" s="247"/>
      <c r="T478" s="247"/>
      <c r="U478" s="247"/>
      <c r="X478" s="239" t="s">
        <v>679</v>
      </c>
      <c r="Y478" s="240" t="e">
        <f>+Y473/AB473</f>
        <v>#DIV/0!</v>
      </c>
      <c r="Z478" s="240" t="e">
        <f>+Z473/AB473</f>
        <v>#DIV/0!</v>
      </c>
      <c r="AA478" s="240" t="e">
        <f>+AA473/AB473</f>
        <v>#DIV/0!</v>
      </c>
      <c r="AB478" s="241"/>
    </row>
    <row r="479" spans="1:28" x14ac:dyDescent="0.3">
      <c r="A479" s="244"/>
      <c r="B479" s="247"/>
      <c r="C479" s="247"/>
      <c r="D479" s="247"/>
      <c r="G479" s="240" t="s">
        <v>683</v>
      </c>
      <c r="H479" s="240" t="e">
        <f>+H475/K475</f>
        <v>#DIV/0!</v>
      </c>
      <c r="I479" s="240" t="e">
        <f>+I475/K475</f>
        <v>#DIV/0!</v>
      </c>
      <c r="J479" s="240" t="e">
        <f>+J475/K475</f>
        <v>#DIV/0!</v>
      </c>
      <c r="K479" s="241"/>
      <c r="R479" s="244"/>
      <c r="S479" s="247"/>
      <c r="T479" s="247"/>
      <c r="U479" s="247"/>
      <c r="X479" s="240" t="s">
        <v>683</v>
      </c>
      <c r="Y479" s="240" t="e">
        <f>+Y475/AB475</f>
        <v>#DIV/0!</v>
      </c>
      <c r="Z479" s="240" t="e">
        <f>+Z475/AB475</f>
        <v>#DIV/0!</v>
      </c>
      <c r="AA479" s="240" t="e">
        <f>+AA475/AB475</f>
        <v>#DIV/0!</v>
      </c>
      <c r="AB479" s="241"/>
    </row>
    <row r="480" spans="1:28" x14ac:dyDescent="0.3">
      <c r="A480" s="246"/>
      <c r="B480" s="247"/>
      <c r="C480" s="247"/>
      <c r="D480" s="247"/>
      <c r="G480" s="240"/>
      <c r="H480" s="240"/>
      <c r="I480" s="240"/>
      <c r="J480" s="240"/>
      <c r="K480" s="241"/>
      <c r="R480" s="246"/>
      <c r="S480" s="247"/>
      <c r="T480" s="247"/>
      <c r="U480" s="247"/>
      <c r="X480" s="240"/>
      <c r="Y480" s="240"/>
      <c r="Z480" s="240"/>
      <c r="AA480" s="240"/>
      <c r="AB480" s="241"/>
    </row>
    <row r="481" spans="1:28" x14ac:dyDescent="0.3">
      <c r="A481" s="223"/>
      <c r="G481" s="240" t="s">
        <v>688</v>
      </c>
      <c r="H481" s="240" t="e">
        <f>+(K473^2+K475^2-K474^2)/(2*K473*K475)</f>
        <v>#DIV/0!</v>
      </c>
      <c r="I481" s="240"/>
      <c r="J481" s="240"/>
      <c r="K481" s="241"/>
      <c r="R481" s="223"/>
      <c r="X481" s="240" t="s">
        <v>688</v>
      </c>
      <c r="Y481" s="240" t="e">
        <f>+(AB473^2+AB475^2-AB474^2)/(2*AB473*AB475)</f>
        <v>#DIV/0!</v>
      </c>
      <c r="Z481" s="240"/>
      <c r="AA481" s="240"/>
      <c r="AB481" s="241"/>
    </row>
    <row r="482" spans="1:28" x14ac:dyDescent="0.3">
      <c r="A482" s="223"/>
      <c r="G482" s="240" t="s">
        <v>689</v>
      </c>
      <c r="H482" s="240" t="e">
        <f>+H481*K475</f>
        <v>#DIV/0!</v>
      </c>
      <c r="I482" s="240"/>
      <c r="J482" s="240"/>
      <c r="K482" s="241"/>
      <c r="R482" s="223"/>
      <c r="X482" s="240" t="s">
        <v>689</v>
      </c>
      <c r="Y482" s="240" t="e">
        <f>+Y481*AB475</f>
        <v>#DIV/0!</v>
      </c>
      <c r="Z482" s="240"/>
      <c r="AA482" s="240"/>
      <c r="AB482" s="241"/>
    </row>
    <row r="483" spans="1:28" x14ac:dyDescent="0.3">
      <c r="A483" s="223"/>
      <c r="G483" s="240" t="s">
        <v>690</v>
      </c>
      <c r="H483" s="240" t="e">
        <f>+(K475^2-H482^2)^0.5</f>
        <v>#DIV/0!</v>
      </c>
      <c r="I483" s="240" t="e">
        <f>+K475*H489</f>
        <v>#DIV/0!</v>
      </c>
      <c r="J483" s="240"/>
      <c r="K483" s="241"/>
      <c r="R483" s="223"/>
      <c r="X483" s="240" t="s">
        <v>690</v>
      </c>
      <c r="Y483" s="240" t="e">
        <f>+(AB475^2-Y482^2)^0.5</f>
        <v>#DIV/0!</v>
      </c>
      <c r="Z483" s="240" t="e">
        <f>+AB475*Y489</f>
        <v>#DIV/0!</v>
      </c>
      <c r="AA483" s="240"/>
      <c r="AB483" s="241"/>
    </row>
    <row r="484" spans="1:28" x14ac:dyDescent="0.3">
      <c r="A484" s="223"/>
      <c r="G484" s="240" t="s">
        <v>691</v>
      </c>
      <c r="H484" s="240" t="e">
        <f>+B473+H482*H478</f>
        <v>#DIV/0!</v>
      </c>
      <c r="I484" s="240" t="e">
        <f>+C473+H482*I478</f>
        <v>#DIV/0!</v>
      </c>
      <c r="J484" s="240" t="e">
        <f>+D473+H482*J478</f>
        <v>#DIV/0!</v>
      </c>
      <c r="K484" s="241"/>
      <c r="R484" s="223"/>
      <c r="X484" s="240" t="s">
        <v>691</v>
      </c>
      <c r="Y484" s="240" t="e">
        <f>+S473+Y482*Y478</f>
        <v>#DIV/0!</v>
      </c>
      <c r="Z484" s="240" t="e">
        <f>+T473+Y482*Z478</f>
        <v>#DIV/0!</v>
      </c>
      <c r="AA484" s="240" t="e">
        <f>+U473+Y482*AA478</f>
        <v>#DIV/0!</v>
      </c>
      <c r="AB484" s="241"/>
    </row>
    <row r="485" spans="1:28" x14ac:dyDescent="0.3">
      <c r="A485" s="223"/>
      <c r="G485" s="239" t="s">
        <v>684</v>
      </c>
      <c r="H485" s="240"/>
      <c r="I485" s="240"/>
      <c r="J485" s="240"/>
      <c r="K485" s="241"/>
      <c r="R485" s="223"/>
      <c r="X485" s="239" t="s">
        <v>684</v>
      </c>
      <c r="Y485" s="240"/>
      <c r="Z485" s="240"/>
      <c r="AA485" s="240"/>
      <c r="AB485" s="241"/>
    </row>
    <row r="486" spans="1:28" x14ac:dyDescent="0.3">
      <c r="A486" s="223"/>
      <c r="G486" s="248"/>
      <c r="H486" s="243" t="s">
        <v>685</v>
      </c>
      <c r="I486" s="243" t="s">
        <v>686</v>
      </c>
      <c r="J486" s="243" t="s">
        <v>687</v>
      </c>
      <c r="K486" s="241"/>
      <c r="R486" s="223"/>
      <c r="X486" s="248"/>
      <c r="Y486" s="243" t="s">
        <v>685</v>
      </c>
      <c r="Z486" s="243" t="s">
        <v>686</v>
      </c>
      <c r="AA486" s="243" t="s">
        <v>687</v>
      </c>
      <c r="AB486" s="241"/>
    </row>
    <row r="487" spans="1:28" x14ac:dyDescent="0.3">
      <c r="A487" s="223"/>
      <c r="G487" s="240" t="s">
        <v>690</v>
      </c>
      <c r="H487" s="240" t="e">
        <f>+(B475-H484)/H483</f>
        <v>#DIV/0!</v>
      </c>
      <c r="I487" s="240" t="e">
        <f>+(C475-I484)/H483</f>
        <v>#DIV/0!</v>
      </c>
      <c r="J487" s="240" t="e">
        <f>+(D475-J484)/H483</f>
        <v>#DIV/0!</v>
      </c>
      <c r="K487" s="241"/>
      <c r="R487" s="223"/>
      <c r="X487" s="240" t="s">
        <v>690</v>
      </c>
      <c r="Y487" s="240" t="e">
        <f>+(S475-Y484)/Y483</f>
        <v>#DIV/0!</v>
      </c>
      <c r="Z487" s="240" t="e">
        <f>+(T475-Z484)/Y483</f>
        <v>#DIV/0!</v>
      </c>
      <c r="AA487" s="240" t="e">
        <f>+(U475-AA484)/Y483</f>
        <v>#DIV/0!</v>
      </c>
      <c r="AB487" s="241"/>
    </row>
    <row r="488" spans="1:28" x14ac:dyDescent="0.3">
      <c r="A488" s="223"/>
      <c r="G488" s="240"/>
      <c r="H488" s="240"/>
      <c r="I488" s="240"/>
      <c r="J488" s="240"/>
      <c r="K488" s="241"/>
      <c r="R488" s="223"/>
      <c r="X488" s="240"/>
      <c r="Y488" s="240"/>
      <c r="Z488" s="240"/>
      <c r="AA488" s="240"/>
      <c r="AB488" s="241"/>
    </row>
    <row r="489" spans="1:28" x14ac:dyDescent="0.3">
      <c r="A489" s="223"/>
      <c r="G489" s="240" t="s">
        <v>692</v>
      </c>
      <c r="H489" s="240" t="e">
        <f>+(1-H481^2)^0.5</f>
        <v>#DIV/0!</v>
      </c>
      <c r="I489" s="240"/>
      <c r="J489" s="240"/>
      <c r="K489" s="241"/>
      <c r="R489" s="223"/>
      <c r="X489" s="240" t="s">
        <v>692</v>
      </c>
      <c r="Y489" s="240" t="e">
        <f>+(1-Y481^2)^0.5</f>
        <v>#DIV/0!</v>
      </c>
      <c r="Z489" s="240"/>
      <c r="AA489" s="240"/>
      <c r="AB489" s="241"/>
    </row>
    <row r="490" spans="1:28" x14ac:dyDescent="0.3">
      <c r="A490" s="223"/>
      <c r="F490" s="166" t="s">
        <v>643</v>
      </c>
      <c r="G490" s="240" t="s">
        <v>693</v>
      </c>
      <c r="H490" s="249" t="e">
        <f>+K474/(2*H489)</f>
        <v>#DIV/0!</v>
      </c>
      <c r="I490" s="240"/>
      <c r="J490" s="240"/>
      <c r="K490" s="241"/>
      <c r="R490" s="223"/>
      <c r="W490" s="166" t="s">
        <v>643</v>
      </c>
      <c r="X490" s="240" t="s">
        <v>693</v>
      </c>
      <c r="Y490" s="249" t="e">
        <f>+AB474/(2*Y489)</f>
        <v>#DIV/0!</v>
      </c>
      <c r="Z490" s="240"/>
      <c r="AA490" s="240"/>
      <c r="AB490" s="241"/>
    </row>
    <row r="491" spans="1:28" x14ac:dyDescent="0.3">
      <c r="A491" s="223"/>
      <c r="F491" s="250" t="e">
        <f>IF((ABS(K496)+ABS(K497)+ABS(K498))&gt;0.000000001,TRUE,FALSE)</f>
        <v>#DIV/0!</v>
      </c>
      <c r="G491" s="240"/>
      <c r="H491" s="240"/>
      <c r="I491" s="240"/>
      <c r="J491" s="240"/>
      <c r="K491" s="241"/>
      <c r="R491" s="223"/>
      <c r="W491" s="250" t="e">
        <f>IF((ABS(AB496)+ABS(AB497)+ABS(AB498))&gt;0.000000001,TRUE,FALSE)</f>
        <v>#DIV/0!</v>
      </c>
      <c r="X491" s="240"/>
      <c r="Y491" s="240"/>
      <c r="Z491" s="240"/>
      <c r="AA491" s="240"/>
      <c r="AB491" s="241"/>
    </row>
    <row r="492" spans="1:28" x14ac:dyDescent="0.3">
      <c r="A492" s="223"/>
      <c r="F492" s="166" t="s">
        <v>637</v>
      </c>
      <c r="G492" s="240" t="s">
        <v>694</v>
      </c>
      <c r="H492" s="240">
        <f>+K473/2</f>
        <v>0</v>
      </c>
      <c r="I492" s="240" t="e">
        <f>+(H490^2-H492^2)^0.5</f>
        <v>#DIV/0!</v>
      </c>
      <c r="J492" s="240">
        <v>0</v>
      </c>
      <c r="K492" s="241"/>
      <c r="R492" s="223"/>
      <c r="W492" s="166" t="s">
        <v>637</v>
      </c>
      <c r="X492" s="240" t="s">
        <v>694</v>
      </c>
      <c r="Y492" s="240">
        <f>+AB473/2</f>
        <v>0</v>
      </c>
      <c r="Z492" s="240" t="e">
        <f>+(Y490^2-Y492^2)^0.5</f>
        <v>#DIV/0!</v>
      </c>
      <c r="AA492" s="240">
        <v>0</v>
      </c>
      <c r="AB492" s="241"/>
    </row>
    <row r="493" spans="1:28" x14ac:dyDescent="0.3">
      <c r="A493" s="223"/>
      <c r="F493" s="166" t="e">
        <f>IF(K494&gt;0.000000001,TRUE,FALSE)</f>
        <v>#DIV/0!</v>
      </c>
      <c r="G493" s="240" t="s">
        <v>695</v>
      </c>
      <c r="H493" s="251" t="e">
        <f>+B473+H492*H478+I492*H487</f>
        <v>#DIV/0!</v>
      </c>
      <c r="I493" s="251" t="e">
        <f>+C473+H492*I478+I492*I487</f>
        <v>#DIV/0!</v>
      </c>
      <c r="J493" s="251" t="e">
        <f>+D473+H492*J478+I492*J487</f>
        <v>#DIV/0!</v>
      </c>
      <c r="K493" s="241"/>
      <c r="R493" s="223"/>
      <c r="W493" s="166" t="e">
        <f>IF(AB494&gt;0.000000001,TRUE,FALSE)</f>
        <v>#DIV/0!</v>
      </c>
      <c r="X493" s="240" t="s">
        <v>695</v>
      </c>
      <c r="Y493" s="251" t="e">
        <f>+S473+Y492*Y478+Z492*Y487</f>
        <v>#DIV/0!</v>
      </c>
      <c r="Z493" s="251" t="e">
        <f>+T473+Y492*Z478+Z492*Z487</f>
        <v>#DIV/0!</v>
      </c>
      <c r="AA493" s="251" t="e">
        <f>+U473+Y492*AA478+Z492*AA487</f>
        <v>#DIV/0!</v>
      </c>
      <c r="AB493" s="241"/>
    </row>
    <row r="494" spans="1:28" ht="16.2" x14ac:dyDescent="0.3">
      <c r="A494" s="223"/>
      <c r="B494" s="166" t="s">
        <v>650</v>
      </c>
      <c r="C494" s="166" t="s">
        <v>651</v>
      </c>
      <c r="D494" s="166" t="s">
        <v>652</v>
      </c>
      <c r="E494" s="166" t="s">
        <v>653</v>
      </c>
      <c r="F494" s="166" t="s">
        <v>654</v>
      </c>
      <c r="G494" s="166" t="s">
        <v>655</v>
      </c>
      <c r="H494" s="166" t="s">
        <v>656</v>
      </c>
      <c r="I494" s="166" t="s">
        <v>657</v>
      </c>
      <c r="J494" s="166" t="s">
        <v>669</v>
      </c>
      <c r="K494" s="231" t="e">
        <f>MAX(K495:K499)</f>
        <v>#DIV/0!</v>
      </c>
      <c r="R494" s="223"/>
      <c r="S494" s="166" t="s">
        <v>650</v>
      </c>
      <c r="T494" s="166" t="s">
        <v>651</v>
      </c>
      <c r="U494" s="166" t="s">
        <v>652</v>
      </c>
      <c r="V494" s="166" t="s">
        <v>653</v>
      </c>
      <c r="W494" s="166" t="s">
        <v>654</v>
      </c>
      <c r="X494" s="166" t="s">
        <v>655</v>
      </c>
      <c r="Y494" s="166" t="s">
        <v>656</v>
      </c>
      <c r="Z494" s="166" t="s">
        <v>657</v>
      </c>
      <c r="AA494" s="166" t="s">
        <v>669</v>
      </c>
      <c r="AB494" s="231" t="e">
        <f>MAX(AB495:AB499)</f>
        <v>#DIV/0!</v>
      </c>
    </row>
    <row r="495" spans="1:28" x14ac:dyDescent="0.3">
      <c r="A495" s="223">
        <v>1</v>
      </c>
      <c r="B495" s="166" t="e">
        <f>$C$53-H493</f>
        <v>#DIV/0!</v>
      </c>
      <c r="C495" s="166" t="e">
        <f>$D$53-I493</f>
        <v>#DIV/0!</v>
      </c>
      <c r="D495" s="166" t="e">
        <f>$E$53-J493</f>
        <v>#DIV/0!</v>
      </c>
      <c r="E495" s="192" t="e">
        <f>POWER(B495,2)</f>
        <v>#DIV/0!</v>
      </c>
      <c r="F495" s="192" t="e">
        <f>POWER(C495,2)</f>
        <v>#DIV/0!</v>
      </c>
      <c r="G495" s="192" t="e">
        <f>POWER(D495,2)</f>
        <v>#DIV/0!</v>
      </c>
      <c r="H495" s="192" t="e">
        <f>E495+F495+G495</f>
        <v>#DIV/0!</v>
      </c>
      <c r="I495" s="192" t="e">
        <f>SQRT(H495)</f>
        <v>#DIV/0!</v>
      </c>
      <c r="J495" s="192" t="e">
        <f>H490</f>
        <v>#DIV/0!</v>
      </c>
      <c r="K495" s="231" t="e">
        <f>I495-J495</f>
        <v>#DIV/0!</v>
      </c>
      <c r="R495" s="223">
        <v>1</v>
      </c>
      <c r="S495" s="192" t="e">
        <f>$T$53-Y493</f>
        <v>#DIV/0!</v>
      </c>
      <c r="T495" s="192" t="e">
        <f>$U$53-Z493</f>
        <v>#DIV/0!</v>
      </c>
      <c r="U495" s="192" t="e">
        <f>$V$53-AA493</f>
        <v>#DIV/0!</v>
      </c>
      <c r="V495" s="192" t="e">
        <f>POWER(S495,2)</f>
        <v>#DIV/0!</v>
      </c>
      <c r="W495" s="192" t="e">
        <f>POWER(T495,2)</f>
        <v>#DIV/0!</v>
      </c>
      <c r="X495" s="192" t="e">
        <f>POWER(U495,2)</f>
        <v>#DIV/0!</v>
      </c>
      <c r="Y495" s="192" t="e">
        <f>V495+W495+X495</f>
        <v>#DIV/0!</v>
      </c>
      <c r="Z495" s="192" t="e">
        <f>SQRT(Y495)</f>
        <v>#DIV/0!</v>
      </c>
      <c r="AA495" s="192" t="e">
        <f>Y490</f>
        <v>#DIV/0!</v>
      </c>
      <c r="AB495" s="231" t="e">
        <f>Z495-AA495</f>
        <v>#DIV/0!</v>
      </c>
    </row>
    <row r="496" spans="1:28" x14ac:dyDescent="0.3">
      <c r="A496" s="223">
        <v>2</v>
      </c>
      <c r="B496" s="192" t="e">
        <f>$C$54-H493</f>
        <v>#DIV/0!</v>
      </c>
      <c r="C496" s="192" t="e">
        <f>$D$54-I493</f>
        <v>#DIV/0!</v>
      </c>
      <c r="D496" s="192" t="e">
        <f>$E$54-J493</f>
        <v>#DIV/0!</v>
      </c>
      <c r="E496" s="192" t="e">
        <f t="shared" ref="E496:G499" si="218">POWER(B496,2)</f>
        <v>#DIV/0!</v>
      </c>
      <c r="F496" s="192" t="e">
        <f t="shared" si="218"/>
        <v>#DIV/0!</v>
      </c>
      <c r="G496" s="192" t="e">
        <f t="shared" si="218"/>
        <v>#DIV/0!</v>
      </c>
      <c r="H496" s="192" t="e">
        <f t="shared" ref="H496:H499" si="219">E496+F496+G496</f>
        <v>#DIV/0!</v>
      </c>
      <c r="I496" s="252" t="e">
        <f t="shared" ref="I496:I499" si="220">SQRT(H496)</f>
        <v>#DIV/0!</v>
      </c>
      <c r="J496" s="192" t="e">
        <f>J495</f>
        <v>#DIV/0!</v>
      </c>
      <c r="K496" s="231" t="e">
        <f t="shared" ref="K496:K499" si="221">I496-J496</f>
        <v>#DIV/0!</v>
      </c>
      <c r="R496" s="223">
        <v>2</v>
      </c>
      <c r="S496" s="192" t="e">
        <f>$T$54-Y493</f>
        <v>#DIV/0!</v>
      </c>
      <c r="T496" s="192" t="e">
        <f>$U$54-Z493</f>
        <v>#DIV/0!</v>
      </c>
      <c r="U496" s="192" t="e">
        <f>$V$54-AA493</f>
        <v>#DIV/0!</v>
      </c>
      <c r="V496" s="192" t="e">
        <f t="shared" ref="V496:X499" si="222">POWER(S496,2)</f>
        <v>#DIV/0!</v>
      </c>
      <c r="W496" s="192" t="e">
        <f t="shared" si="222"/>
        <v>#DIV/0!</v>
      </c>
      <c r="X496" s="192" t="e">
        <f t="shared" si="222"/>
        <v>#DIV/0!</v>
      </c>
      <c r="Y496" s="192" t="e">
        <f t="shared" ref="Y496:Y499" si="223">V496+W496+X496</f>
        <v>#DIV/0!</v>
      </c>
      <c r="Z496" s="252" t="e">
        <f t="shared" ref="Z496:Z499" si="224">SQRT(Y496)</f>
        <v>#DIV/0!</v>
      </c>
      <c r="AA496" s="192" t="e">
        <f>AA495</f>
        <v>#DIV/0!</v>
      </c>
      <c r="AB496" s="231" t="e">
        <f t="shared" ref="AB496:AB499" si="225">Z496-AA496</f>
        <v>#DIV/0!</v>
      </c>
    </row>
    <row r="497" spans="1:28" x14ac:dyDescent="0.3">
      <c r="A497" s="223">
        <v>3</v>
      </c>
      <c r="B497" s="192" t="e">
        <f>$C$55-H493</f>
        <v>#DIV/0!</v>
      </c>
      <c r="C497" s="192" t="e">
        <f>$D$55-I493</f>
        <v>#DIV/0!</v>
      </c>
      <c r="D497" s="192" t="e">
        <f>$E$55-J493</f>
        <v>#DIV/0!</v>
      </c>
      <c r="E497" s="192" t="e">
        <f t="shared" si="218"/>
        <v>#DIV/0!</v>
      </c>
      <c r="F497" s="192" t="e">
        <f t="shared" si="218"/>
        <v>#DIV/0!</v>
      </c>
      <c r="G497" s="192" t="e">
        <f t="shared" si="218"/>
        <v>#DIV/0!</v>
      </c>
      <c r="H497" s="192" t="e">
        <f t="shared" si="219"/>
        <v>#DIV/0!</v>
      </c>
      <c r="I497" s="252" t="e">
        <f t="shared" si="220"/>
        <v>#DIV/0!</v>
      </c>
      <c r="J497" s="192" t="e">
        <f t="shared" ref="J497:J499" si="226">J496</f>
        <v>#DIV/0!</v>
      </c>
      <c r="K497" s="231" t="e">
        <f t="shared" si="221"/>
        <v>#DIV/0!</v>
      </c>
      <c r="R497" s="223">
        <v>3</v>
      </c>
      <c r="S497" s="192" t="e">
        <f>$T$55-Y493</f>
        <v>#DIV/0!</v>
      </c>
      <c r="T497" s="192" t="e">
        <f>$U$55-Z493</f>
        <v>#DIV/0!</v>
      </c>
      <c r="U497" s="192" t="e">
        <f>$V$55-AA493</f>
        <v>#DIV/0!</v>
      </c>
      <c r="V497" s="192" t="e">
        <f t="shared" si="222"/>
        <v>#DIV/0!</v>
      </c>
      <c r="W497" s="192" t="e">
        <f t="shared" si="222"/>
        <v>#DIV/0!</v>
      </c>
      <c r="X497" s="192" t="e">
        <f t="shared" si="222"/>
        <v>#DIV/0!</v>
      </c>
      <c r="Y497" s="192" t="e">
        <f t="shared" si="223"/>
        <v>#DIV/0!</v>
      </c>
      <c r="Z497" s="252" t="e">
        <f t="shared" si="224"/>
        <v>#DIV/0!</v>
      </c>
      <c r="AA497" s="192" t="e">
        <f t="shared" ref="AA497:AA499" si="227">AA496</f>
        <v>#DIV/0!</v>
      </c>
      <c r="AB497" s="231" t="e">
        <f t="shared" si="225"/>
        <v>#DIV/0!</v>
      </c>
    </row>
    <row r="498" spans="1:28" x14ac:dyDescent="0.3">
      <c r="A498" s="223">
        <v>4</v>
      </c>
      <c r="B498" s="192" t="e">
        <f>$C$56-H493</f>
        <v>#DIV/0!</v>
      </c>
      <c r="C498" s="192" t="e">
        <f>$D$56-I493</f>
        <v>#DIV/0!</v>
      </c>
      <c r="D498" s="192" t="e">
        <f>$E$56-J493</f>
        <v>#DIV/0!</v>
      </c>
      <c r="E498" s="192" t="e">
        <f t="shared" si="218"/>
        <v>#DIV/0!</v>
      </c>
      <c r="F498" s="192" t="e">
        <f t="shared" si="218"/>
        <v>#DIV/0!</v>
      </c>
      <c r="G498" s="192" t="e">
        <f t="shared" si="218"/>
        <v>#DIV/0!</v>
      </c>
      <c r="H498" s="192" t="e">
        <f t="shared" si="219"/>
        <v>#DIV/0!</v>
      </c>
      <c r="I498" s="252" t="e">
        <f t="shared" si="220"/>
        <v>#DIV/0!</v>
      </c>
      <c r="J498" s="192" t="e">
        <f t="shared" si="226"/>
        <v>#DIV/0!</v>
      </c>
      <c r="K498" s="231" t="e">
        <f t="shared" si="221"/>
        <v>#DIV/0!</v>
      </c>
      <c r="R498" s="223">
        <v>4</v>
      </c>
      <c r="S498" s="192" t="e">
        <f>$T$56-Y493</f>
        <v>#DIV/0!</v>
      </c>
      <c r="T498" s="192" t="e">
        <f>$U$56-Z493</f>
        <v>#DIV/0!</v>
      </c>
      <c r="U498" s="192" t="e">
        <f>$V$56-AA493</f>
        <v>#DIV/0!</v>
      </c>
      <c r="V498" s="192" t="e">
        <f t="shared" si="222"/>
        <v>#DIV/0!</v>
      </c>
      <c r="W498" s="192" t="e">
        <f t="shared" si="222"/>
        <v>#DIV/0!</v>
      </c>
      <c r="X498" s="192" t="e">
        <f t="shared" si="222"/>
        <v>#DIV/0!</v>
      </c>
      <c r="Y498" s="192" t="e">
        <f t="shared" si="223"/>
        <v>#DIV/0!</v>
      </c>
      <c r="Z498" s="252" t="e">
        <f t="shared" si="224"/>
        <v>#DIV/0!</v>
      </c>
      <c r="AA498" s="192" t="e">
        <f t="shared" si="227"/>
        <v>#DIV/0!</v>
      </c>
      <c r="AB498" s="231" t="e">
        <f t="shared" si="225"/>
        <v>#DIV/0!</v>
      </c>
    </row>
    <row r="499" spans="1:28" x14ac:dyDescent="0.3">
      <c r="A499" s="227">
        <v>5</v>
      </c>
      <c r="B499" s="216" t="e">
        <f>$C$57-H493</f>
        <v>#DIV/0!</v>
      </c>
      <c r="C499" s="216" t="e">
        <f>$D$57-I493</f>
        <v>#DIV/0!</v>
      </c>
      <c r="D499" s="216" t="e">
        <f>$E$57-J493</f>
        <v>#DIV/0!</v>
      </c>
      <c r="E499" s="216" t="e">
        <f t="shared" si="218"/>
        <v>#DIV/0!</v>
      </c>
      <c r="F499" s="216" t="e">
        <f t="shared" si="218"/>
        <v>#DIV/0!</v>
      </c>
      <c r="G499" s="216" t="e">
        <f t="shared" si="218"/>
        <v>#DIV/0!</v>
      </c>
      <c r="H499" s="216" t="e">
        <f t="shared" si="219"/>
        <v>#DIV/0!</v>
      </c>
      <c r="I499" s="216" t="e">
        <f t="shared" si="220"/>
        <v>#DIV/0!</v>
      </c>
      <c r="J499" s="216" t="e">
        <f t="shared" si="226"/>
        <v>#DIV/0!</v>
      </c>
      <c r="K499" s="253" t="e">
        <f t="shared" si="221"/>
        <v>#DIV/0!</v>
      </c>
      <c r="R499" s="227">
        <v>5</v>
      </c>
      <c r="S499" s="216" t="e">
        <f>$T$57-Y493</f>
        <v>#DIV/0!</v>
      </c>
      <c r="T499" s="216" t="e">
        <f>$U$57-Z493</f>
        <v>#DIV/0!</v>
      </c>
      <c r="U499" s="216" t="e">
        <f>$V$57-AA493</f>
        <v>#DIV/0!</v>
      </c>
      <c r="V499" s="216" t="e">
        <f t="shared" si="222"/>
        <v>#DIV/0!</v>
      </c>
      <c r="W499" s="216" t="e">
        <f t="shared" si="222"/>
        <v>#DIV/0!</v>
      </c>
      <c r="X499" s="216" t="e">
        <f t="shared" si="222"/>
        <v>#DIV/0!</v>
      </c>
      <c r="Y499" s="216" t="e">
        <f t="shared" si="223"/>
        <v>#DIV/0!</v>
      </c>
      <c r="Z499" s="216" t="e">
        <f t="shared" si="224"/>
        <v>#DIV/0!</v>
      </c>
      <c r="AA499" s="216" t="e">
        <f t="shared" si="227"/>
        <v>#DIV/0!</v>
      </c>
      <c r="AB499" s="253" t="e">
        <f t="shared" si="225"/>
        <v>#DIV/0!</v>
      </c>
    </row>
    <row r="500" spans="1:28" x14ac:dyDescent="0.3">
      <c r="A500" s="233" t="s">
        <v>696</v>
      </c>
      <c r="B500" s="234"/>
      <c r="C500" s="234"/>
      <c r="D500" s="234"/>
      <c r="E500" s="186"/>
      <c r="F500" s="186"/>
      <c r="G500" s="235" t="s">
        <v>716</v>
      </c>
      <c r="H500" s="236"/>
      <c r="I500" s="236"/>
      <c r="J500" s="236"/>
      <c r="K500" s="237"/>
      <c r="R500" s="233" t="s">
        <v>696</v>
      </c>
      <c r="S500" s="234"/>
      <c r="T500" s="234"/>
      <c r="U500" s="234"/>
      <c r="V500" s="186"/>
      <c r="W500" s="186"/>
      <c r="X500" s="235" t="s">
        <v>716</v>
      </c>
      <c r="Y500" s="236"/>
      <c r="Z500" s="236"/>
      <c r="AA500" s="236"/>
      <c r="AB500" s="237"/>
    </row>
    <row r="501" spans="1:28" x14ac:dyDescent="0.3">
      <c r="A501" s="238"/>
      <c r="B501" s="239"/>
      <c r="C501" s="239"/>
      <c r="D501" s="239"/>
      <c r="G501" s="240" t="s">
        <v>673</v>
      </c>
      <c r="H501" s="240"/>
      <c r="I501" s="240"/>
      <c r="J501" s="240"/>
      <c r="K501" s="241"/>
      <c r="R501" s="238"/>
      <c r="S501" s="239"/>
      <c r="T501" s="239"/>
      <c r="U501" s="239"/>
      <c r="X501" s="240" t="s">
        <v>673</v>
      </c>
      <c r="Y501" s="240"/>
      <c r="Z501" s="240"/>
      <c r="AA501" s="240"/>
      <c r="AB501" s="241"/>
    </row>
    <row r="502" spans="1:28" x14ac:dyDescent="0.3">
      <c r="A502" s="242"/>
      <c r="B502" s="243" t="s">
        <v>513</v>
      </c>
      <c r="C502" s="243" t="s">
        <v>514</v>
      </c>
      <c r="D502" s="243" t="s">
        <v>515</v>
      </c>
      <c r="G502" s="240"/>
      <c r="H502" s="240" t="s">
        <v>674</v>
      </c>
      <c r="I502" s="240" t="s">
        <v>675</v>
      </c>
      <c r="J502" s="240" t="s">
        <v>676</v>
      </c>
      <c r="K502" s="241" t="s">
        <v>677</v>
      </c>
      <c r="R502" s="242"/>
      <c r="S502" s="243" t="s">
        <v>513</v>
      </c>
      <c r="T502" s="243" t="s">
        <v>514</v>
      </c>
      <c r="U502" s="243" t="s">
        <v>515</v>
      </c>
      <c r="X502" s="240"/>
      <c r="Y502" s="240" t="s">
        <v>674</v>
      </c>
      <c r="Z502" s="240" t="s">
        <v>675</v>
      </c>
      <c r="AA502" s="240" t="s">
        <v>676</v>
      </c>
      <c r="AB502" s="241" t="s">
        <v>677</v>
      </c>
    </row>
    <row r="503" spans="1:28" x14ac:dyDescent="0.3">
      <c r="A503" s="244" t="str">
        <f>A473</f>
        <v>Point 2</v>
      </c>
      <c r="B503" s="245">
        <f>B473</f>
        <v>0</v>
      </c>
      <c r="C503" s="245">
        <f t="shared" ref="C503:D503" si="228">C473</f>
        <v>0</v>
      </c>
      <c r="D503" s="245">
        <f t="shared" si="228"/>
        <v>0</v>
      </c>
      <c r="G503" s="240" t="s">
        <v>679</v>
      </c>
      <c r="H503" s="240">
        <f t="shared" ref="H503:J504" si="229">+B504-B503</f>
        <v>0</v>
      </c>
      <c r="I503" s="240">
        <f t="shared" si="229"/>
        <v>0</v>
      </c>
      <c r="J503" s="240">
        <f t="shared" si="229"/>
        <v>0</v>
      </c>
      <c r="K503" s="241">
        <f>+(H503^2+I503^2+J503^2)^0.5</f>
        <v>0</v>
      </c>
      <c r="R503" s="244" t="str">
        <f>R473</f>
        <v>Point 2</v>
      </c>
      <c r="S503" s="245">
        <f>S473</f>
        <v>0</v>
      </c>
      <c r="T503" s="245">
        <f t="shared" ref="T503:U503" si="230">T473</f>
        <v>0</v>
      </c>
      <c r="U503" s="245">
        <f t="shared" si="230"/>
        <v>0</v>
      </c>
      <c r="X503" s="240" t="s">
        <v>679</v>
      </c>
      <c r="Y503" s="240">
        <f t="shared" ref="Y503:AA504" si="231">+S504-S503</f>
        <v>0</v>
      </c>
      <c r="Z503" s="240">
        <f t="shared" si="231"/>
        <v>0</v>
      </c>
      <c r="AA503" s="240">
        <f t="shared" si="231"/>
        <v>0</v>
      </c>
      <c r="AB503" s="241">
        <f>+(Y503^2+Z503^2+AA503^2)^0.5</f>
        <v>0</v>
      </c>
    </row>
    <row r="504" spans="1:28" x14ac:dyDescent="0.3">
      <c r="A504" s="244" t="str">
        <f>A475</f>
        <v>Point 4</v>
      </c>
      <c r="B504" s="245">
        <f>B475</f>
        <v>0</v>
      </c>
      <c r="C504" s="245">
        <f t="shared" ref="C504:D504" si="232">C475</f>
        <v>0</v>
      </c>
      <c r="D504" s="245">
        <f t="shared" si="232"/>
        <v>0</v>
      </c>
      <c r="G504" s="240" t="s">
        <v>681</v>
      </c>
      <c r="H504" s="240">
        <f t="shared" si="229"/>
        <v>0</v>
      </c>
      <c r="I504" s="240">
        <f t="shared" si="229"/>
        <v>0</v>
      </c>
      <c r="J504" s="240">
        <f t="shared" si="229"/>
        <v>0</v>
      </c>
      <c r="K504" s="241">
        <f>+(H504^2+I504^2+J504^2)^0.5</f>
        <v>0</v>
      </c>
      <c r="R504" s="244" t="str">
        <f>R475</f>
        <v>Point 4</v>
      </c>
      <c r="S504" s="245">
        <f>S475</f>
        <v>0</v>
      </c>
      <c r="T504" s="245">
        <f t="shared" ref="T504:U504" si="233">T475</f>
        <v>0</v>
      </c>
      <c r="U504" s="245">
        <f t="shared" si="233"/>
        <v>0</v>
      </c>
      <c r="X504" s="240" t="s">
        <v>681</v>
      </c>
      <c r="Y504" s="240">
        <f t="shared" si="231"/>
        <v>0</v>
      </c>
      <c r="Z504" s="240">
        <f t="shared" si="231"/>
        <v>0</v>
      </c>
      <c r="AA504" s="240">
        <f t="shared" si="231"/>
        <v>0</v>
      </c>
      <c r="AB504" s="241">
        <f>+(Y504^2+Z504^2+AA504^2)^0.5</f>
        <v>0</v>
      </c>
    </row>
    <row r="505" spans="1:28" x14ac:dyDescent="0.3">
      <c r="A505" s="244" t="str">
        <f>A474</f>
        <v>Point 3</v>
      </c>
      <c r="B505" s="245">
        <f>B474</f>
        <v>0</v>
      </c>
      <c r="C505" s="245">
        <f t="shared" ref="C505:D505" si="234">C474</f>
        <v>0</v>
      </c>
      <c r="D505" s="245">
        <f t="shared" si="234"/>
        <v>0</v>
      </c>
      <c r="G505" s="240" t="s">
        <v>683</v>
      </c>
      <c r="H505" s="240">
        <f>+B505-B503</f>
        <v>0</v>
      </c>
      <c r="I505" s="240">
        <f>+C505-C503</f>
        <v>0</v>
      </c>
      <c r="J505" s="240">
        <f>+D505-D503</f>
        <v>0</v>
      </c>
      <c r="K505" s="241">
        <f>+(H505^2+I505^2+J505^2)^0.5</f>
        <v>0</v>
      </c>
      <c r="R505" s="244" t="str">
        <f>R474</f>
        <v>Point 3</v>
      </c>
      <c r="S505" s="245">
        <f>S474</f>
        <v>0</v>
      </c>
      <c r="T505" s="245">
        <f t="shared" ref="T505:U505" si="235">T474</f>
        <v>0</v>
      </c>
      <c r="U505" s="245">
        <f t="shared" si="235"/>
        <v>0</v>
      </c>
      <c r="X505" s="240" t="s">
        <v>683</v>
      </c>
      <c r="Y505" s="240">
        <f>+S505-S503</f>
        <v>0</v>
      </c>
      <c r="Z505" s="240">
        <f>+T505-T503</f>
        <v>0</v>
      </c>
      <c r="AA505" s="240">
        <f>+U505-U503</f>
        <v>0</v>
      </c>
      <c r="AB505" s="241">
        <f>+(Y505^2+Z505^2+AA505^2)^0.5</f>
        <v>0</v>
      </c>
    </row>
    <row r="506" spans="1:28" x14ac:dyDescent="0.3">
      <c r="A506" s="223"/>
      <c r="G506" s="239" t="s">
        <v>684</v>
      </c>
      <c r="H506" s="240"/>
      <c r="I506" s="240"/>
      <c r="J506" s="240"/>
      <c r="K506" s="241"/>
      <c r="R506" s="223"/>
      <c r="X506" s="239" t="s">
        <v>684</v>
      </c>
      <c r="Y506" s="240"/>
      <c r="Z506" s="240"/>
      <c r="AA506" s="240"/>
      <c r="AB506" s="241"/>
    </row>
    <row r="507" spans="1:28" x14ac:dyDescent="0.3">
      <c r="A507" s="242"/>
      <c r="B507" s="243"/>
      <c r="C507" s="243"/>
      <c r="D507" s="243"/>
      <c r="G507" s="239"/>
      <c r="H507" s="243" t="s">
        <v>685</v>
      </c>
      <c r="I507" s="243" t="s">
        <v>686</v>
      </c>
      <c r="J507" s="243" t="s">
        <v>687</v>
      </c>
      <c r="K507" s="241"/>
      <c r="R507" s="242"/>
      <c r="S507" s="243"/>
      <c r="T507" s="243"/>
      <c r="U507" s="243"/>
      <c r="X507" s="239"/>
      <c r="Y507" s="243" t="s">
        <v>685</v>
      </c>
      <c r="Z507" s="243" t="s">
        <v>686</v>
      </c>
      <c r="AA507" s="243" t="s">
        <v>687</v>
      </c>
      <c r="AB507" s="241"/>
    </row>
    <row r="508" spans="1:28" x14ac:dyDescent="0.3">
      <c r="A508" s="244"/>
      <c r="B508" s="247"/>
      <c r="C508" s="247"/>
      <c r="D508" s="247"/>
      <c r="G508" s="239" t="s">
        <v>679</v>
      </c>
      <c r="H508" s="240" t="e">
        <f>+H503/K503</f>
        <v>#DIV/0!</v>
      </c>
      <c r="I508" s="240" t="e">
        <f>+I503/K503</f>
        <v>#DIV/0!</v>
      </c>
      <c r="J508" s="240" t="e">
        <f>+J503/K503</f>
        <v>#DIV/0!</v>
      </c>
      <c r="K508" s="241"/>
      <c r="R508" s="244"/>
      <c r="S508" s="247"/>
      <c r="T508" s="247"/>
      <c r="U508" s="247"/>
      <c r="X508" s="239" t="s">
        <v>679</v>
      </c>
      <c r="Y508" s="240" t="e">
        <f>+Y503/AB503</f>
        <v>#DIV/0!</v>
      </c>
      <c r="Z508" s="240" t="e">
        <f>+Z503/AB503</f>
        <v>#DIV/0!</v>
      </c>
      <c r="AA508" s="240" t="e">
        <f>+AA503/AB503</f>
        <v>#DIV/0!</v>
      </c>
      <c r="AB508" s="241"/>
    </row>
    <row r="509" spans="1:28" x14ac:dyDescent="0.3">
      <c r="A509" s="244"/>
      <c r="B509" s="247"/>
      <c r="C509" s="247"/>
      <c r="D509" s="247"/>
      <c r="G509" s="240" t="s">
        <v>683</v>
      </c>
      <c r="H509" s="240" t="e">
        <f>+H505/K505</f>
        <v>#DIV/0!</v>
      </c>
      <c r="I509" s="240" t="e">
        <f>+I505/K505</f>
        <v>#DIV/0!</v>
      </c>
      <c r="J509" s="240" t="e">
        <f>+J505/K505</f>
        <v>#DIV/0!</v>
      </c>
      <c r="K509" s="241"/>
      <c r="R509" s="244"/>
      <c r="S509" s="247"/>
      <c r="T509" s="247"/>
      <c r="U509" s="247"/>
      <c r="X509" s="240" t="s">
        <v>683</v>
      </c>
      <c r="Y509" s="240" t="e">
        <f>+Y505/AB505</f>
        <v>#DIV/0!</v>
      </c>
      <c r="Z509" s="240" t="e">
        <f>+Z505/AB505</f>
        <v>#DIV/0!</v>
      </c>
      <c r="AA509" s="240" t="e">
        <f>+AA505/AB505</f>
        <v>#DIV/0!</v>
      </c>
      <c r="AB509" s="241"/>
    </row>
    <row r="510" spans="1:28" x14ac:dyDescent="0.3">
      <c r="A510" s="246"/>
      <c r="B510" s="247"/>
      <c r="C510" s="247"/>
      <c r="D510" s="247"/>
      <c r="G510" s="240"/>
      <c r="H510" s="240"/>
      <c r="I510" s="240"/>
      <c r="J510" s="240"/>
      <c r="K510" s="241"/>
      <c r="R510" s="246"/>
      <c r="S510" s="247"/>
      <c r="T510" s="247"/>
      <c r="U510" s="247"/>
      <c r="X510" s="240"/>
      <c r="Y510" s="240"/>
      <c r="Z510" s="240"/>
      <c r="AA510" s="240"/>
      <c r="AB510" s="241"/>
    </row>
    <row r="511" spans="1:28" x14ac:dyDescent="0.3">
      <c r="A511" s="223"/>
      <c r="G511" s="240" t="s">
        <v>688</v>
      </c>
      <c r="H511" s="240" t="e">
        <f>+(K503^2+K505^2-K504^2)/(2*K503*K505)</f>
        <v>#DIV/0!</v>
      </c>
      <c r="I511" s="240"/>
      <c r="J511" s="240"/>
      <c r="K511" s="241"/>
      <c r="R511" s="223"/>
      <c r="X511" s="240" t="s">
        <v>688</v>
      </c>
      <c r="Y511" s="240" t="e">
        <f>+(AB503^2+AB505^2-AB504^2)/(2*AB503*AB505)</f>
        <v>#DIV/0!</v>
      </c>
      <c r="Z511" s="240"/>
      <c r="AA511" s="240"/>
      <c r="AB511" s="241"/>
    </row>
    <row r="512" spans="1:28" x14ac:dyDescent="0.3">
      <c r="A512" s="223"/>
      <c r="G512" s="240" t="s">
        <v>689</v>
      </c>
      <c r="H512" s="240" t="e">
        <f>+H511*K505</f>
        <v>#DIV/0!</v>
      </c>
      <c r="I512" s="240"/>
      <c r="J512" s="240"/>
      <c r="K512" s="241"/>
      <c r="R512" s="223"/>
      <c r="X512" s="240" t="s">
        <v>689</v>
      </c>
      <c r="Y512" s="240" t="e">
        <f>+Y511*AB505</f>
        <v>#DIV/0!</v>
      </c>
      <c r="Z512" s="240"/>
      <c r="AA512" s="240"/>
      <c r="AB512" s="241"/>
    </row>
    <row r="513" spans="1:28" x14ac:dyDescent="0.3">
      <c r="A513" s="223"/>
      <c r="G513" s="240" t="s">
        <v>690</v>
      </c>
      <c r="H513" s="240" t="e">
        <f>+(K505^2-H512^2)^0.5</f>
        <v>#DIV/0!</v>
      </c>
      <c r="I513" s="240" t="e">
        <f>+K505*H519</f>
        <v>#DIV/0!</v>
      </c>
      <c r="J513" s="240"/>
      <c r="K513" s="241"/>
      <c r="R513" s="223"/>
      <c r="X513" s="240" t="s">
        <v>690</v>
      </c>
      <c r="Y513" s="240" t="e">
        <f>+(AB505^2-Y512^2)^0.5</f>
        <v>#DIV/0!</v>
      </c>
      <c r="Z513" s="240" t="e">
        <f>+AB505*Y519</f>
        <v>#DIV/0!</v>
      </c>
      <c r="AA513" s="240"/>
      <c r="AB513" s="241"/>
    </row>
    <row r="514" spans="1:28" x14ac:dyDescent="0.3">
      <c r="A514" s="223"/>
      <c r="G514" s="240" t="s">
        <v>691</v>
      </c>
      <c r="H514" s="240" t="e">
        <f>+B503+H512*H508</f>
        <v>#DIV/0!</v>
      </c>
      <c r="I514" s="240" t="e">
        <f>+C503+H512*I508</f>
        <v>#DIV/0!</v>
      </c>
      <c r="J514" s="240" t="e">
        <f>+D503+H512*J508</f>
        <v>#DIV/0!</v>
      </c>
      <c r="K514" s="241"/>
      <c r="R514" s="223"/>
      <c r="X514" s="240" t="s">
        <v>691</v>
      </c>
      <c r="Y514" s="240" t="e">
        <f>+S503+Y512*Y508</f>
        <v>#DIV/0!</v>
      </c>
      <c r="Z514" s="240" t="e">
        <f>+T503+Y512*Z508</f>
        <v>#DIV/0!</v>
      </c>
      <c r="AA514" s="240" t="e">
        <f>+U503+Y512*AA508</f>
        <v>#DIV/0!</v>
      </c>
      <c r="AB514" s="241"/>
    </row>
    <row r="515" spans="1:28" x14ac:dyDescent="0.3">
      <c r="A515" s="223"/>
      <c r="G515" s="239" t="s">
        <v>684</v>
      </c>
      <c r="H515" s="240"/>
      <c r="I515" s="240"/>
      <c r="J515" s="240"/>
      <c r="K515" s="241"/>
      <c r="R515" s="223"/>
      <c r="X515" s="239" t="s">
        <v>684</v>
      </c>
      <c r="Y515" s="240"/>
      <c r="Z515" s="240"/>
      <c r="AA515" s="240"/>
      <c r="AB515" s="241"/>
    </row>
    <row r="516" spans="1:28" x14ac:dyDescent="0.3">
      <c r="A516" s="223"/>
      <c r="G516" s="248"/>
      <c r="H516" s="243" t="s">
        <v>685</v>
      </c>
      <c r="I516" s="243" t="s">
        <v>686</v>
      </c>
      <c r="J516" s="243" t="s">
        <v>687</v>
      </c>
      <c r="K516" s="241"/>
      <c r="R516" s="223"/>
      <c r="X516" s="248"/>
      <c r="Y516" s="243" t="s">
        <v>685</v>
      </c>
      <c r="Z516" s="243" t="s">
        <v>686</v>
      </c>
      <c r="AA516" s="243" t="s">
        <v>687</v>
      </c>
      <c r="AB516" s="241"/>
    </row>
    <row r="517" spans="1:28" x14ac:dyDescent="0.3">
      <c r="A517" s="223"/>
      <c r="G517" s="240" t="s">
        <v>690</v>
      </c>
      <c r="H517" s="240" t="e">
        <f>+(B505-H514)/H513</f>
        <v>#DIV/0!</v>
      </c>
      <c r="I517" s="240" t="e">
        <f>+(C505-I514)/H513</f>
        <v>#DIV/0!</v>
      </c>
      <c r="J517" s="240" t="e">
        <f>+(D505-J514)/H513</f>
        <v>#DIV/0!</v>
      </c>
      <c r="K517" s="241"/>
      <c r="R517" s="223"/>
      <c r="X517" s="240" t="s">
        <v>690</v>
      </c>
      <c r="Y517" s="240" t="e">
        <f>+(S505-Y514)/Y513</f>
        <v>#DIV/0!</v>
      </c>
      <c r="Z517" s="240" t="e">
        <f>+(T505-Z514)/Y513</f>
        <v>#DIV/0!</v>
      </c>
      <c r="AA517" s="240" t="e">
        <f>+(U505-AA514)/Y513</f>
        <v>#DIV/0!</v>
      </c>
      <c r="AB517" s="241"/>
    </row>
    <row r="518" spans="1:28" x14ac:dyDescent="0.3">
      <c r="A518" s="223"/>
      <c r="G518" s="240"/>
      <c r="H518" s="240"/>
      <c r="I518" s="240"/>
      <c r="J518" s="240"/>
      <c r="K518" s="241"/>
      <c r="R518" s="223"/>
      <c r="X518" s="240"/>
      <c r="Y518" s="240"/>
      <c r="Z518" s="240"/>
      <c r="AA518" s="240"/>
      <c r="AB518" s="241"/>
    </row>
    <row r="519" spans="1:28" x14ac:dyDescent="0.3">
      <c r="A519" s="223"/>
      <c r="G519" s="240" t="s">
        <v>692</v>
      </c>
      <c r="H519" s="240" t="e">
        <f>+(1-H511^2)^0.5</f>
        <v>#DIV/0!</v>
      </c>
      <c r="I519" s="240"/>
      <c r="J519" s="240"/>
      <c r="K519" s="241"/>
      <c r="R519" s="223"/>
      <c r="X519" s="240" t="s">
        <v>692</v>
      </c>
      <c r="Y519" s="240" t="e">
        <f>+(1-Y511^2)^0.5</f>
        <v>#DIV/0!</v>
      </c>
      <c r="Z519" s="240"/>
      <c r="AA519" s="240"/>
      <c r="AB519" s="241"/>
    </row>
    <row r="520" spans="1:28" x14ac:dyDescent="0.3">
      <c r="A520" s="223"/>
      <c r="F520" s="166" t="s">
        <v>643</v>
      </c>
      <c r="G520" s="240" t="s">
        <v>693</v>
      </c>
      <c r="H520" s="249" t="e">
        <f>+K504/(2*H519)</f>
        <v>#DIV/0!</v>
      </c>
      <c r="I520" s="240"/>
      <c r="J520" s="240"/>
      <c r="K520" s="241"/>
      <c r="R520" s="223"/>
      <c r="W520" s="166" t="s">
        <v>643</v>
      </c>
      <c r="X520" s="240" t="s">
        <v>693</v>
      </c>
      <c r="Y520" s="249" t="e">
        <f>+AB504/(2*Y519)</f>
        <v>#DIV/0!</v>
      </c>
      <c r="Z520" s="240"/>
      <c r="AA520" s="240"/>
      <c r="AB520" s="241"/>
    </row>
    <row r="521" spans="1:28" x14ac:dyDescent="0.3">
      <c r="A521" s="223"/>
      <c r="F521" s="250" t="e">
        <f>IF((ABS(K526)+ABS(K527)+ABS(K528))&gt;0.000000001,TRUE,FALSE)</f>
        <v>#DIV/0!</v>
      </c>
      <c r="G521" s="240"/>
      <c r="H521" s="240"/>
      <c r="I521" s="240"/>
      <c r="J521" s="240"/>
      <c r="K521" s="241"/>
      <c r="R521" s="223"/>
      <c r="W521" s="250" t="e">
        <f>IF((ABS(AB526)+ABS(AB527)+ABS(AB528))&gt;0.000000001,TRUE,FALSE)</f>
        <v>#DIV/0!</v>
      </c>
      <c r="X521" s="240"/>
      <c r="Y521" s="240"/>
      <c r="Z521" s="240"/>
      <c r="AA521" s="240"/>
      <c r="AB521" s="241"/>
    </row>
    <row r="522" spans="1:28" x14ac:dyDescent="0.3">
      <c r="A522" s="223"/>
      <c r="F522" s="166" t="s">
        <v>637</v>
      </c>
      <c r="G522" s="240" t="s">
        <v>694</v>
      </c>
      <c r="H522" s="240">
        <f>+K503/2</f>
        <v>0</v>
      </c>
      <c r="I522" s="240" t="e">
        <f>+(H520^2-H522^2)^0.5</f>
        <v>#DIV/0!</v>
      </c>
      <c r="J522" s="240">
        <v>0</v>
      </c>
      <c r="K522" s="241"/>
      <c r="R522" s="223"/>
      <c r="W522" s="166" t="s">
        <v>637</v>
      </c>
      <c r="X522" s="240" t="s">
        <v>694</v>
      </c>
      <c r="Y522" s="240">
        <f>+AB503/2</f>
        <v>0</v>
      </c>
      <c r="Z522" s="240" t="e">
        <f>+(Y520^2-Y522^2)^0.5</f>
        <v>#DIV/0!</v>
      </c>
      <c r="AA522" s="240">
        <v>0</v>
      </c>
      <c r="AB522" s="241"/>
    </row>
    <row r="523" spans="1:28" x14ac:dyDescent="0.3">
      <c r="A523" s="223"/>
      <c r="F523" s="166" t="e">
        <f>IF(K524&gt;0.000000001,TRUE,FALSE)</f>
        <v>#DIV/0!</v>
      </c>
      <c r="G523" s="240" t="s">
        <v>695</v>
      </c>
      <c r="H523" s="251" t="e">
        <f>+B503+H522*H508+I522*H517</f>
        <v>#DIV/0!</v>
      </c>
      <c r="I523" s="251" t="e">
        <f>+C503+H522*I508+I522*I517</f>
        <v>#DIV/0!</v>
      </c>
      <c r="J523" s="251" t="e">
        <f>+D503+H522*J508+I522*J517</f>
        <v>#DIV/0!</v>
      </c>
      <c r="K523" s="241"/>
      <c r="R523" s="223"/>
      <c r="W523" s="166" t="e">
        <f>IF(AB524&gt;0.000000001,TRUE,FALSE)</f>
        <v>#DIV/0!</v>
      </c>
      <c r="X523" s="240" t="s">
        <v>695</v>
      </c>
      <c r="Y523" s="251" t="e">
        <f>+S503+Y522*Y508+Z522*Y517</f>
        <v>#DIV/0!</v>
      </c>
      <c r="Z523" s="251" t="e">
        <f>+T503+Y522*Z508+Z522*Z517</f>
        <v>#DIV/0!</v>
      </c>
      <c r="AA523" s="251" t="e">
        <f>+U503+Y522*AA508+Z522*AA517</f>
        <v>#DIV/0!</v>
      </c>
      <c r="AB523" s="241"/>
    </row>
    <row r="524" spans="1:28" ht="16.2" x14ac:dyDescent="0.3">
      <c r="A524" s="223"/>
      <c r="B524" s="166" t="s">
        <v>650</v>
      </c>
      <c r="C524" s="166" t="s">
        <v>651</v>
      </c>
      <c r="D524" s="166" t="s">
        <v>652</v>
      </c>
      <c r="E524" s="166" t="s">
        <v>653</v>
      </c>
      <c r="F524" s="166" t="s">
        <v>654</v>
      </c>
      <c r="G524" s="166" t="s">
        <v>655</v>
      </c>
      <c r="H524" s="166" t="s">
        <v>656</v>
      </c>
      <c r="I524" s="166" t="s">
        <v>657</v>
      </c>
      <c r="J524" s="166" t="s">
        <v>669</v>
      </c>
      <c r="K524" s="231" t="e">
        <f>MAX(K525:K529)</f>
        <v>#DIV/0!</v>
      </c>
      <c r="R524" s="223"/>
      <c r="S524" s="166" t="s">
        <v>650</v>
      </c>
      <c r="T524" s="166" t="s">
        <v>651</v>
      </c>
      <c r="U524" s="166" t="s">
        <v>652</v>
      </c>
      <c r="V524" s="166" t="s">
        <v>653</v>
      </c>
      <c r="W524" s="166" t="s">
        <v>654</v>
      </c>
      <c r="X524" s="166" t="s">
        <v>655</v>
      </c>
      <c r="Y524" s="166" t="s">
        <v>656</v>
      </c>
      <c r="Z524" s="166" t="s">
        <v>657</v>
      </c>
      <c r="AA524" s="166" t="s">
        <v>669</v>
      </c>
      <c r="AB524" s="231" t="e">
        <f>MAX(AB525:AB529)</f>
        <v>#DIV/0!</v>
      </c>
    </row>
    <row r="525" spans="1:28" x14ac:dyDescent="0.3">
      <c r="A525" s="223">
        <v>1</v>
      </c>
      <c r="B525" s="166" t="e">
        <f>$C$53-H523</f>
        <v>#DIV/0!</v>
      </c>
      <c r="C525" s="166" t="e">
        <f>$D$53-I523</f>
        <v>#DIV/0!</v>
      </c>
      <c r="D525" s="166" t="e">
        <f>$E$53-J523</f>
        <v>#DIV/0!</v>
      </c>
      <c r="E525" s="192" t="e">
        <f>POWER(B525,2)</f>
        <v>#DIV/0!</v>
      </c>
      <c r="F525" s="192" t="e">
        <f>POWER(C525,2)</f>
        <v>#DIV/0!</v>
      </c>
      <c r="G525" s="192" t="e">
        <f>POWER(D525,2)</f>
        <v>#DIV/0!</v>
      </c>
      <c r="H525" s="192" t="e">
        <f>E525+F525+G525</f>
        <v>#DIV/0!</v>
      </c>
      <c r="I525" s="192" t="e">
        <f>SQRT(H525)</f>
        <v>#DIV/0!</v>
      </c>
      <c r="J525" s="192" t="e">
        <f>H520</f>
        <v>#DIV/0!</v>
      </c>
      <c r="K525" s="231" t="e">
        <f>I525-J525</f>
        <v>#DIV/0!</v>
      </c>
      <c r="R525" s="223">
        <v>1</v>
      </c>
      <c r="S525" s="192" t="e">
        <f>$T$53-Y523</f>
        <v>#DIV/0!</v>
      </c>
      <c r="T525" s="192" t="e">
        <f>$U$53-Z523</f>
        <v>#DIV/0!</v>
      </c>
      <c r="U525" s="192" t="e">
        <f>$V$53-AA523</f>
        <v>#DIV/0!</v>
      </c>
      <c r="V525" s="192" t="e">
        <f>POWER(S525,2)</f>
        <v>#DIV/0!</v>
      </c>
      <c r="W525" s="192" t="e">
        <f>POWER(T525,2)</f>
        <v>#DIV/0!</v>
      </c>
      <c r="X525" s="192" t="e">
        <f>POWER(U525,2)</f>
        <v>#DIV/0!</v>
      </c>
      <c r="Y525" s="192" t="e">
        <f>V525+W525+X525</f>
        <v>#DIV/0!</v>
      </c>
      <c r="Z525" s="192" t="e">
        <f>SQRT(Y525)</f>
        <v>#DIV/0!</v>
      </c>
      <c r="AA525" s="192" t="e">
        <f>Y520</f>
        <v>#DIV/0!</v>
      </c>
      <c r="AB525" s="231" t="e">
        <f>Z525-AA525</f>
        <v>#DIV/0!</v>
      </c>
    </row>
    <row r="526" spans="1:28" x14ac:dyDescent="0.3">
      <c r="A526" s="223">
        <v>2</v>
      </c>
      <c r="B526" s="192" t="e">
        <f>$C$54-H523</f>
        <v>#DIV/0!</v>
      </c>
      <c r="C526" s="192" t="e">
        <f>$D$54-I523</f>
        <v>#DIV/0!</v>
      </c>
      <c r="D526" s="192" t="e">
        <f>$E$54-J523</f>
        <v>#DIV/0!</v>
      </c>
      <c r="E526" s="192" t="e">
        <f t="shared" ref="E526:G529" si="236">POWER(B526,2)</f>
        <v>#DIV/0!</v>
      </c>
      <c r="F526" s="192" t="e">
        <f t="shared" si="236"/>
        <v>#DIV/0!</v>
      </c>
      <c r="G526" s="192" t="e">
        <f t="shared" si="236"/>
        <v>#DIV/0!</v>
      </c>
      <c r="H526" s="192" t="e">
        <f t="shared" ref="H526:H529" si="237">E526+F526+G526</f>
        <v>#DIV/0!</v>
      </c>
      <c r="I526" s="252" t="e">
        <f t="shared" ref="I526:I529" si="238">SQRT(H526)</f>
        <v>#DIV/0!</v>
      </c>
      <c r="J526" s="192" t="e">
        <f>J525</f>
        <v>#DIV/0!</v>
      </c>
      <c r="K526" s="231" t="e">
        <f t="shared" ref="K526:K529" si="239">I526-J526</f>
        <v>#DIV/0!</v>
      </c>
      <c r="R526" s="223">
        <v>2</v>
      </c>
      <c r="S526" s="192" t="e">
        <f>$T$54-Y523</f>
        <v>#DIV/0!</v>
      </c>
      <c r="T526" s="192" t="e">
        <f>$U$54-Z523</f>
        <v>#DIV/0!</v>
      </c>
      <c r="U526" s="192" t="e">
        <f>$V$54-AA523</f>
        <v>#DIV/0!</v>
      </c>
      <c r="V526" s="192" t="e">
        <f t="shared" ref="V526:X529" si="240">POWER(S526,2)</f>
        <v>#DIV/0!</v>
      </c>
      <c r="W526" s="192" t="e">
        <f t="shared" si="240"/>
        <v>#DIV/0!</v>
      </c>
      <c r="X526" s="192" t="e">
        <f t="shared" si="240"/>
        <v>#DIV/0!</v>
      </c>
      <c r="Y526" s="192" t="e">
        <f t="shared" ref="Y526:Y529" si="241">V526+W526+X526</f>
        <v>#DIV/0!</v>
      </c>
      <c r="Z526" s="252" t="e">
        <f t="shared" ref="Z526:Z529" si="242">SQRT(Y526)</f>
        <v>#DIV/0!</v>
      </c>
      <c r="AA526" s="192" t="e">
        <f>AA525</f>
        <v>#DIV/0!</v>
      </c>
      <c r="AB526" s="231" t="e">
        <f t="shared" ref="AB526:AB529" si="243">Z526-AA526</f>
        <v>#DIV/0!</v>
      </c>
    </row>
    <row r="527" spans="1:28" x14ac:dyDescent="0.3">
      <c r="A527" s="223">
        <v>3</v>
      </c>
      <c r="B527" s="192" t="e">
        <f>$C$55-H523</f>
        <v>#DIV/0!</v>
      </c>
      <c r="C527" s="192" t="e">
        <f>$D$55-I523</f>
        <v>#DIV/0!</v>
      </c>
      <c r="D527" s="192" t="e">
        <f>$E$55-J523</f>
        <v>#DIV/0!</v>
      </c>
      <c r="E527" s="192" t="e">
        <f t="shared" si="236"/>
        <v>#DIV/0!</v>
      </c>
      <c r="F527" s="192" t="e">
        <f t="shared" si="236"/>
        <v>#DIV/0!</v>
      </c>
      <c r="G527" s="192" t="e">
        <f t="shared" si="236"/>
        <v>#DIV/0!</v>
      </c>
      <c r="H527" s="192" t="e">
        <f t="shared" si="237"/>
        <v>#DIV/0!</v>
      </c>
      <c r="I527" s="252" t="e">
        <f t="shared" si="238"/>
        <v>#DIV/0!</v>
      </c>
      <c r="J527" s="192" t="e">
        <f t="shared" ref="J527:J529" si="244">J526</f>
        <v>#DIV/0!</v>
      </c>
      <c r="K527" s="231" t="e">
        <f t="shared" si="239"/>
        <v>#DIV/0!</v>
      </c>
      <c r="R527" s="223">
        <v>3</v>
      </c>
      <c r="S527" s="192" t="e">
        <f>$T$55-Y523</f>
        <v>#DIV/0!</v>
      </c>
      <c r="T527" s="192" t="e">
        <f>$U$55-Z523</f>
        <v>#DIV/0!</v>
      </c>
      <c r="U527" s="192" t="e">
        <f>$V$55-AA523</f>
        <v>#DIV/0!</v>
      </c>
      <c r="V527" s="192" t="e">
        <f t="shared" si="240"/>
        <v>#DIV/0!</v>
      </c>
      <c r="W527" s="192" t="e">
        <f t="shared" si="240"/>
        <v>#DIV/0!</v>
      </c>
      <c r="X527" s="192" t="e">
        <f t="shared" si="240"/>
        <v>#DIV/0!</v>
      </c>
      <c r="Y527" s="192" t="e">
        <f t="shared" si="241"/>
        <v>#DIV/0!</v>
      </c>
      <c r="Z527" s="252" t="e">
        <f t="shared" si="242"/>
        <v>#DIV/0!</v>
      </c>
      <c r="AA527" s="192" t="e">
        <f t="shared" ref="AA527:AA529" si="245">AA526</f>
        <v>#DIV/0!</v>
      </c>
      <c r="AB527" s="231" t="e">
        <f t="shared" si="243"/>
        <v>#DIV/0!</v>
      </c>
    </row>
    <row r="528" spans="1:28" x14ac:dyDescent="0.3">
      <c r="A528" s="223">
        <v>4</v>
      </c>
      <c r="B528" s="192" t="e">
        <f>$C$56-H523</f>
        <v>#DIV/0!</v>
      </c>
      <c r="C528" s="192" t="e">
        <f>$D$56-I523</f>
        <v>#DIV/0!</v>
      </c>
      <c r="D528" s="192" t="e">
        <f>$E$56-J523</f>
        <v>#DIV/0!</v>
      </c>
      <c r="E528" s="192" t="e">
        <f t="shared" si="236"/>
        <v>#DIV/0!</v>
      </c>
      <c r="F528" s="192" t="e">
        <f t="shared" si="236"/>
        <v>#DIV/0!</v>
      </c>
      <c r="G528" s="192" t="e">
        <f t="shared" si="236"/>
        <v>#DIV/0!</v>
      </c>
      <c r="H528" s="192" t="e">
        <f t="shared" si="237"/>
        <v>#DIV/0!</v>
      </c>
      <c r="I528" s="252" t="e">
        <f t="shared" si="238"/>
        <v>#DIV/0!</v>
      </c>
      <c r="J528" s="192" t="e">
        <f t="shared" si="244"/>
        <v>#DIV/0!</v>
      </c>
      <c r="K528" s="231" t="e">
        <f t="shared" si="239"/>
        <v>#DIV/0!</v>
      </c>
      <c r="R528" s="223">
        <v>4</v>
      </c>
      <c r="S528" s="192" t="e">
        <f>$T$56-Y523</f>
        <v>#DIV/0!</v>
      </c>
      <c r="T528" s="192" t="e">
        <f>$U$56-Z523</f>
        <v>#DIV/0!</v>
      </c>
      <c r="U528" s="192" t="e">
        <f>$V$56-AA523</f>
        <v>#DIV/0!</v>
      </c>
      <c r="V528" s="192" t="e">
        <f t="shared" si="240"/>
        <v>#DIV/0!</v>
      </c>
      <c r="W528" s="192" t="e">
        <f t="shared" si="240"/>
        <v>#DIV/0!</v>
      </c>
      <c r="X528" s="192" t="e">
        <f t="shared" si="240"/>
        <v>#DIV/0!</v>
      </c>
      <c r="Y528" s="192" t="e">
        <f t="shared" si="241"/>
        <v>#DIV/0!</v>
      </c>
      <c r="Z528" s="252" t="e">
        <f t="shared" si="242"/>
        <v>#DIV/0!</v>
      </c>
      <c r="AA528" s="192" t="e">
        <f t="shared" si="245"/>
        <v>#DIV/0!</v>
      </c>
      <c r="AB528" s="231" t="e">
        <f t="shared" si="243"/>
        <v>#DIV/0!</v>
      </c>
    </row>
    <row r="529" spans="1:28" x14ac:dyDescent="0.3">
      <c r="A529" s="227">
        <v>5</v>
      </c>
      <c r="B529" s="216" t="e">
        <f>$C$57-H523</f>
        <v>#DIV/0!</v>
      </c>
      <c r="C529" s="216" t="e">
        <f>$D$57-I523</f>
        <v>#DIV/0!</v>
      </c>
      <c r="D529" s="216" t="e">
        <f>$E$57-J523</f>
        <v>#DIV/0!</v>
      </c>
      <c r="E529" s="216" t="e">
        <f t="shared" si="236"/>
        <v>#DIV/0!</v>
      </c>
      <c r="F529" s="216" t="e">
        <f t="shared" si="236"/>
        <v>#DIV/0!</v>
      </c>
      <c r="G529" s="216" t="e">
        <f t="shared" si="236"/>
        <v>#DIV/0!</v>
      </c>
      <c r="H529" s="216" t="e">
        <f t="shared" si="237"/>
        <v>#DIV/0!</v>
      </c>
      <c r="I529" s="216" t="e">
        <f t="shared" si="238"/>
        <v>#DIV/0!</v>
      </c>
      <c r="J529" s="216" t="e">
        <f t="shared" si="244"/>
        <v>#DIV/0!</v>
      </c>
      <c r="K529" s="253" t="e">
        <f t="shared" si="239"/>
        <v>#DIV/0!</v>
      </c>
      <c r="R529" s="227">
        <v>5</v>
      </c>
      <c r="S529" s="216" t="e">
        <f>$T$57-Y523</f>
        <v>#DIV/0!</v>
      </c>
      <c r="T529" s="216" t="e">
        <f>$U$57-Z523</f>
        <v>#DIV/0!</v>
      </c>
      <c r="U529" s="216" t="e">
        <f>$V$57-AA523</f>
        <v>#DIV/0!</v>
      </c>
      <c r="V529" s="216" t="e">
        <f t="shared" si="240"/>
        <v>#DIV/0!</v>
      </c>
      <c r="W529" s="216" t="e">
        <f t="shared" si="240"/>
        <v>#DIV/0!</v>
      </c>
      <c r="X529" s="216" t="e">
        <f t="shared" si="240"/>
        <v>#DIV/0!</v>
      </c>
      <c r="Y529" s="216" t="e">
        <f t="shared" si="241"/>
        <v>#DIV/0!</v>
      </c>
      <c r="Z529" s="216" t="e">
        <f t="shared" si="242"/>
        <v>#DIV/0!</v>
      </c>
      <c r="AA529" s="216" t="e">
        <f t="shared" si="245"/>
        <v>#DIV/0!</v>
      </c>
      <c r="AB529" s="253" t="e">
        <f t="shared" si="243"/>
        <v>#DIV/0!</v>
      </c>
    </row>
    <row r="530" spans="1:28" x14ac:dyDescent="0.3">
      <c r="A530" s="254" t="s">
        <v>698</v>
      </c>
      <c r="B530" s="186"/>
      <c r="C530" s="186"/>
      <c r="D530" s="186" t="s">
        <v>646</v>
      </c>
      <c r="E530" s="186" t="s">
        <v>647</v>
      </c>
      <c r="F530" s="186" t="s">
        <v>648</v>
      </c>
      <c r="G530" s="186" t="s">
        <v>649</v>
      </c>
      <c r="H530" s="186" t="s">
        <v>611</v>
      </c>
      <c r="I530" s="186" t="s">
        <v>637</v>
      </c>
      <c r="J530" s="186"/>
      <c r="K530" s="220"/>
      <c r="R530" s="254" t="s">
        <v>698</v>
      </c>
      <c r="S530" s="186"/>
      <c r="T530" s="186"/>
      <c r="U530" s="186" t="s">
        <v>646</v>
      </c>
      <c r="V530" s="186" t="s">
        <v>647</v>
      </c>
      <c r="W530" s="186" t="s">
        <v>648</v>
      </c>
      <c r="X530" s="186" t="s">
        <v>649</v>
      </c>
      <c r="Y530" s="186" t="s">
        <v>611</v>
      </c>
      <c r="Z530" s="186" t="s">
        <v>637</v>
      </c>
      <c r="AA530" s="186"/>
      <c r="AB530" s="220"/>
    </row>
    <row r="531" spans="1:28" x14ac:dyDescent="0.3">
      <c r="A531" s="227"/>
      <c r="B531" s="217"/>
      <c r="C531" s="217"/>
      <c r="D531" s="217" t="e">
        <f>IF(F491=FALSE,H493,IF(F521=FALSE,H523,"Error"))</f>
        <v>#DIV/0!</v>
      </c>
      <c r="E531" s="216" t="e">
        <f>IF(F491=FALSE,I493,IF(F521=FALSE,I523,"Error"))</f>
        <v>#DIV/0!</v>
      </c>
      <c r="F531" s="216" t="e">
        <f>IF(F491=FALSE,J493,IF(F521=FALSE,J523,"Error"))</f>
        <v>#DIV/0!</v>
      </c>
      <c r="G531" s="216" t="e">
        <f>IF(F491=FALSE,H490,IF(F521=FALSE,H520,"Error"))</f>
        <v>#DIV/0!</v>
      </c>
      <c r="H531" s="216" t="e">
        <f>G531*2</f>
        <v>#DIV/0!</v>
      </c>
      <c r="I531" s="217" t="e">
        <f>IF(F491=FALSE,F493,IF(F521=FALSE,F523,"Error"))</f>
        <v>#DIV/0!</v>
      </c>
      <c r="J531" s="217"/>
      <c r="K531" s="228"/>
      <c r="R531" s="227"/>
      <c r="S531" s="217"/>
      <c r="T531" s="217"/>
      <c r="U531" s="217" t="e">
        <f>IF(W491=FALSE,Y493,IF(W521=FALSE,Y523,"Error"))</f>
        <v>#DIV/0!</v>
      </c>
      <c r="V531" s="216" t="e">
        <f>IF(W491=FALSE,Z493,IF(W521=FALSE,Z523,"Error"))</f>
        <v>#DIV/0!</v>
      </c>
      <c r="W531" s="216" t="e">
        <f>IF(W491=FALSE,AA493,IF(W521=FALSE,AA523,"Error"))</f>
        <v>#DIV/0!</v>
      </c>
      <c r="X531" s="216" t="e">
        <f>IF(W491=FALSE,Y490,IF(W521=FALSE,Y520,"Error"))</f>
        <v>#DIV/0!</v>
      </c>
      <c r="Y531" s="216" t="e">
        <f>X531*2</f>
        <v>#DIV/0!</v>
      </c>
      <c r="Z531" s="217" t="e">
        <f>IF(W491=FALSE,W493,IF(W521=FALSE,W523,"Error"))</f>
        <v>#DIV/0!</v>
      </c>
      <c r="AA531" s="217"/>
      <c r="AB531" s="228"/>
    </row>
    <row r="533" spans="1:28" x14ac:dyDescent="0.3">
      <c r="A533" s="233" t="s">
        <v>68</v>
      </c>
      <c r="B533" s="234"/>
      <c r="C533" s="234"/>
      <c r="D533" s="234"/>
      <c r="E533" s="186"/>
      <c r="F533" s="186"/>
      <c r="G533" s="235" t="s">
        <v>717</v>
      </c>
      <c r="H533" s="236"/>
      <c r="I533" s="236"/>
      <c r="J533" s="236"/>
      <c r="K533" s="237"/>
      <c r="R533" s="233" t="s">
        <v>68</v>
      </c>
      <c r="S533" s="234"/>
      <c r="T533" s="234"/>
      <c r="U533" s="234"/>
      <c r="V533" s="186"/>
      <c r="W533" s="186"/>
      <c r="X533" s="235" t="s">
        <v>717</v>
      </c>
      <c r="Y533" s="236"/>
      <c r="Z533" s="236"/>
      <c r="AA533" s="236"/>
      <c r="AB533" s="237"/>
    </row>
    <row r="534" spans="1:28" x14ac:dyDescent="0.3">
      <c r="A534" s="238"/>
      <c r="B534" s="239"/>
      <c r="C534" s="239"/>
      <c r="D534" s="239"/>
      <c r="G534" s="240" t="s">
        <v>673</v>
      </c>
      <c r="H534" s="240"/>
      <c r="I534" s="240"/>
      <c r="J534" s="240"/>
      <c r="K534" s="241"/>
      <c r="R534" s="238"/>
      <c r="S534" s="239"/>
      <c r="T534" s="239"/>
      <c r="U534" s="239"/>
      <c r="X534" s="240" t="s">
        <v>673</v>
      </c>
      <c r="Y534" s="240"/>
      <c r="Z534" s="240"/>
      <c r="AA534" s="240"/>
      <c r="AB534" s="241"/>
    </row>
    <row r="535" spans="1:28" x14ac:dyDescent="0.3">
      <c r="A535" s="242"/>
      <c r="B535" s="243" t="s">
        <v>513</v>
      </c>
      <c r="C535" s="243" t="s">
        <v>514</v>
      </c>
      <c r="D535" s="243" t="s">
        <v>515</v>
      </c>
      <c r="G535" s="240"/>
      <c r="H535" s="240" t="s">
        <v>674</v>
      </c>
      <c r="I535" s="240" t="s">
        <v>675</v>
      </c>
      <c r="J535" s="240" t="s">
        <v>676</v>
      </c>
      <c r="K535" s="241" t="s">
        <v>677</v>
      </c>
      <c r="R535" s="242"/>
      <c r="S535" s="243" t="s">
        <v>513</v>
      </c>
      <c r="T535" s="243" t="s">
        <v>514</v>
      </c>
      <c r="U535" s="243" t="s">
        <v>515</v>
      </c>
      <c r="X535" s="240"/>
      <c r="Y535" s="240" t="s">
        <v>674</v>
      </c>
      <c r="Z535" s="240" t="s">
        <v>675</v>
      </c>
      <c r="AA535" s="240" t="s">
        <v>676</v>
      </c>
      <c r="AB535" s="241" t="s">
        <v>677</v>
      </c>
    </row>
    <row r="536" spans="1:28" x14ac:dyDescent="0.3">
      <c r="A536" s="244" t="s">
        <v>680</v>
      </c>
      <c r="B536" s="245">
        <f>$C$54</f>
        <v>0</v>
      </c>
      <c r="C536" s="245">
        <f>$D$54</f>
        <v>0</v>
      </c>
      <c r="D536" s="245">
        <f>$E$54</f>
        <v>0</v>
      </c>
      <c r="G536" s="240" t="s">
        <v>679</v>
      </c>
      <c r="H536" s="240">
        <f t="shared" ref="H536:J537" si="246">+B537-B536</f>
        <v>0</v>
      </c>
      <c r="I536" s="240">
        <f t="shared" si="246"/>
        <v>0</v>
      </c>
      <c r="J536" s="240">
        <f t="shared" si="246"/>
        <v>0</v>
      </c>
      <c r="K536" s="241">
        <f>+(H536^2+I536^2+J536^2)^0.5</f>
        <v>0</v>
      </c>
      <c r="R536" s="244" t="s">
        <v>680</v>
      </c>
      <c r="S536" s="245">
        <f>$T$54</f>
        <v>0</v>
      </c>
      <c r="T536" s="245">
        <f>$U$54</f>
        <v>0</v>
      </c>
      <c r="U536" s="245">
        <f>$V$54</f>
        <v>0</v>
      </c>
      <c r="X536" s="240" t="s">
        <v>679</v>
      </c>
      <c r="Y536" s="240">
        <f t="shared" ref="Y536:AA537" si="247">+S537-S536</f>
        <v>0</v>
      </c>
      <c r="Z536" s="240">
        <f t="shared" si="247"/>
        <v>0</v>
      </c>
      <c r="AA536" s="240">
        <f t="shared" si="247"/>
        <v>0</v>
      </c>
      <c r="AB536" s="241">
        <f>+(Y536^2+Z536^2+AA536^2)^0.5</f>
        <v>0</v>
      </c>
    </row>
    <row r="537" spans="1:28" x14ac:dyDescent="0.3">
      <c r="A537" s="244" t="s">
        <v>682</v>
      </c>
      <c r="B537" s="245">
        <f>$C$55</f>
        <v>0</v>
      </c>
      <c r="C537" s="245">
        <f>$D$55</f>
        <v>0</v>
      </c>
      <c r="D537" s="245">
        <f>$E$55</f>
        <v>0</v>
      </c>
      <c r="G537" s="240" t="s">
        <v>681</v>
      </c>
      <c r="H537" s="240">
        <f t="shared" si="246"/>
        <v>0</v>
      </c>
      <c r="I537" s="240">
        <f t="shared" si="246"/>
        <v>0</v>
      </c>
      <c r="J537" s="240">
        <f t="shared" si="246"/>
        <v>0</v>
      </c>
      <c r="K537" s="241">
        <f>+(H537^2+I537^2+J537^2)^0.5</f>
        <v>0</v>
      </c>
      <c r="R537" s="244" t="s">
        <v>682</v>
      </c>
      <c r="S537" s="245">
        <f>$T$55</f>
        <v>0</v>
      </c>
      <c r="T537" s="245">
        <f>$U$55</f>
        <v>0</v>
      </c>
      <c r="U537" s="245">
        <f>$V$55</f>
        <v>0</v>
      </c>
      <c r="X537" s="240" t="s">
        <v>681</v>
      </c>
      <c r="Y537" s="240">
        <f t="shared" si="247"/>
        <v>0</v>
      </c>
      <c r="Z537" s="240">
        <f t="shared" si="247"/>
        <v>0</v>
      </c>
      <c r="AA537" s="240">
        <f t="shared" si="247"/>
        <v>0</v>
      </c>
      <c r="AB537" s="241">
        <f>+(Y537^2+Z537^2+AA537^2)^0.5</f>
        <v>0</v>
      </c>
    </row>
    <row r="538" spans="1:28" x14ac:dyDescent="0.3">
      <c r="A538" s="246" t="s">
        <v>704</v>
      </c>
      <c r="B538" s="245">
        <f>$C$57</f>
        <v>0</v>
      </c>
      <c r="C538" s="245">
        <f>$D$57</f>
        <v>0</v>
      </c>
      <c r="D538" s="245">
        <f>$E$57</f>
        <v>0</v>
      </c>
      <c r="G538" s="240" t="s">
        <v>683</v>
      </c>
      <c r="H538" s="240">
        <f>+B538-B536</f>
        <v>0</v>
      </c>
      <c r="I538" s="240">
        <f>+C538-C536</f>
        <v>0</v>
      </c>
      <c r="J538" s="240">
        <f>+D538-D536</f>
        <v>0</v>
      </c>
      <c r="K538" s="241">
        <f>+(H538^2+I538^2+J538^2)^0.5</f>
        <v>0</v>
      </c>
      <c r="R538" s="246" t="s">
        <v>704</v>
      </c>
      <c r="S538" s="245">
        <f>$T$57</f>
        <v>0</v>
      </c>
      <c r="T538" s="245">
        <f>$U$57</f>
        <v>0</v>
      </c>
      <c r="U538" s="245">
        <f>$V$57</f>
        <v>0</v>
      </c>
      <c r="X538" s="240" t="s">
        <v>683</v>
      </c>
      <c r="Y538" s="240">
        <f>+S538-S536</f>
        <v>0</v>
      </c>
      <c r="Z538" s="240">
        <f>+T538-T536</f>
        <v>0</v>
      </c>
      <c r="AA538" s="240">
        <f>+U538-U536</f>
        <v>0</v>
      </c>
      <c r="AB538" s="241">
        <f>+(Y538^2+Z538^2+AA538^2)^0.5</f>
        <v>0</v>
      </c>
    </row>
    <row r="539" spans="1:28" x14ac:dyDescent="0.3">
      <c r="A539" s="223"/>
      <c r="G539" s="239" t="s">
        <v>684</v>
      </c>
      <c r="H539" s="240"/>
      <c r="I539" s="240"/>
      <c r="J539" s="240"/>
      <c r="K539" s="241"/>
      <c r="R539" s="223"/>
      <c r="X539" s="239" t="s">
        <v>684</v>
      </c>
      <c r="Y539" s="240"/>
      <c r="Z539" s="240"/>
      <c r="AA539" s="240"/>
      <c r="AB539" s="241"/>
    </row>
    <row r="540" spans="1:28" x14ac:dyDescent="0.3">
      <c r="A540" s="242"/>
      <c r="B540" s="243"/>
      <c r="C540" s="243"/>
      <c r="D540" s="243"/>
      <c r="G540" s="239"/>
      <c r="H540" s="243" t="s">
        <v>685</v>
      </c>
      <c r="I540" s="243" t="s">
        <v>686</v>
      </c>
      <c r="J540" s="243" t="s">
        <v>687</v>
      </c>
      <c r="K540" s="241"/>
      <c r="R540" s="242"/>
      <c r="S540" s="243"/>
      <c r="T540" s="243"/>
      <c r="U540" s="243"/>
      <c r="X540" s="239"/>
      <c r="Y540" s="243" t="s">
        <v>685</v>
      </c>
      <c r="Z540" s="243" t="s">
        <v>686</v>
      </c>
      <c r="AA540" s="243" t="s">
        <v>687</v>
      </c>
      <c r="AB540" s="241"/>
    </row>
    <row r="541" spans="1:28" x14ac:dyDescent="0.3">
      <c r="A541" s="244"/>
      <c r="B541" s="247"/>
      <c r="C541" s="247"/>
      <c r="D541" s="247"/>
      <c r="G541" s="239" t="s">
        <v>679</v>
      </c>
      <c r="H541" s="240" t="e">
        <f>+H536/K536</f>
        <v>#DIV/0!</v>
      </c>
      <c r="I541" s="240" t="e">
        <f>+I536/K536</f>
        <v>#DIV/0!</v>
      </c>
      <c r="J541" s="240" t="e">
        <f>+J536/K536</f>
        <v>#DIV/0!</v>
      </c>
      <c r="K541" s="241"/>
      <c r="R541" s="244"/>
      <c r="S541" s="247"/>
      <c r="T541" s="247"/>
      <c r="U541" s="247"/>
      <c r="X541" s="239" t="s">
        <v>679</v>
      </c>
      <c r="Y541" s="240" t="e">
        <f>+Y536/AB536</f>
        <v>#DIV/0!</v>
      </c>
      <c r="Z541" s="240" t="e">
        <f>+Z536/AB536</f>
        <v>#DIV/0!</v>
      </c>
      <c r="AA541" s="240" t="e">
        <f>+AA536/AB536</f>
        <v>#DIV/0!</v>
      </c>
      <c r="AB541" s="241"/>
    </row>
    <row r="542" spans="1:28" x14ac:dyDescent="0.3">
      <c r="A542" s="244"/>
      <c r="B542" s="247"/>
      <c r="C542" s="247"/>
      <c r="D542" s="247"/>
      <c r="G542" s="240" t="s">
        <v>683</v>
      </c>
      <c r="H542" s="240" t="e">
        <f>+H538/K538</f>
        <v>#DIV/0!</v>
      </c>
      <c r="I542" s="240" t="e">
        <f>+I538/K538</f>
        <v>#DIV/0!</v>
      </c>
      <c r="J542" s="240" t="e">
        <f>+J538/K538</f>
        <v>#DIV/0!</v>
      </c>
      <c r="K542" s="241"/>
      <c r="R542" s="244"/>
      <c r="S542" s="247"/>
      <c r="T542" s="247"/>
      <c r="U542" s="247"/>
      <c r="X542" s="240" t="s">
        <v>683</v>
      </c>
      <c r="Y542" s="240" t="e">
        <f>+Y538/AB538</f>
        <v>#DIV/0!</v>
      </c>
      <c r="Z542" s="240" t="e">
        <f>+Z538/AB538</f>
        <v>#DIV/0!</v>
      </c>
      <c r="AA542" s="240" t="e">
        <f>+AA538/AB538</f>
        <v>#DIV/0!</v>
      </c>
      <c r="AB542" s="241"/>
    </row>
    <row r="543" spans="1:28" x14ac:dyDescent="0.3">
      <c r="A543" s="246"/>
      <c r="B543" s="247"/>
      <c r="C543" s="247"/>
      <c r="D543" s="247"/>
      <c r="G543" s="240"/>
      <c r="H543" s="240"/>
      <c r="I543" s="240"/>
      <c r="J543" s="240"/>
      <c r="K543" s="241"/>
      <c r="R543" s="246"/>
      <c r="S543" s="247"/>
      <c r="T543" s="247"/>
      <c r="U543" s="247"/>
      <c r="X543" s="240"/>
      <c r="Y543" s="240"/>
      <c r="Z543" s="240"/>
      <c r="AA543" s="240"/>
      <c r="AB543" s="241"/>
    </row>
    <row r="544" spans="1:28" x14ac:dyDescent="0.3">
      <c r="A544" s="223"/>
      <c r="G544" s="240" t="s">
        <v>688</v>
      </c>
      <c r="H544" s="240" t="e">
        <f>+(K536^2+K538^2-K537^2)/(2*K536*K538)</f>
        <v>#DIV/0!</v>
      </c>
      <c r="I544" s="240"/>
      <c r="J544" s="240"/>
      <c r="K544" s="241"/>
      <c r="R544" s="223"/>
      <c r="X544" s="240" t="s">
        <v>688</v>
      </c>
      <c r="Y544" s="240" t="e">
        <f>+(AB536^2+AB538^2-AB537^2)/(2*AB536*AB538)</f>
        <v>#DIV/0!</v>
      </c>
      <c r="Z544" s="240"/>
      <c r="AA544" s="240"/>
      <c r="AB544" s="241"/>
    </row>
    <row r="545" spans="1:28" x14ac:dyDescent="0.3">
      <c r="A545" s="223"/>
      <c r="G545" s="240" t="s">
        <v>689</v>
      </c>
      <c r="H545" s="240" t="e">
        <f>+H544*K538</f>
        <v>#DIV/0!</v>
      </c>
      <c r="I545" s="240"/>
      <c r="J545" s="240"/>
      <c r="K545" s="241"/>
      <c r="R545" s="223"/>
      <c r="X545" s="240" t="s">
        <v>689</v>
      </c>
      <c r="Y545" s="240" t="e">
        <f>+Y544*AB538</f>
        <v>#DIV/0!</v>
      </c>
      <c r="Z545" s="240"/>
      <c r="AA545" s="240"/>
      <c r="AB545" s="241"/>
    </row>
    <row r="546" spans="1:28" x14ac:dyDescent="0.3">
      <c r="A546" s="223"/>
      <c r="G546" s="240" t="s">
        <v>690</v>
      </c>
      <c r="H546" s="240" t="e">
        <f>+(K538^2-H545^2)^0.5</f>
        <v>#DIV/0!</v>
      </c>
      <c r="I546" s="240" t="e">
        <f>+K538*H552</f>
        <v>#DIV/0!</v>
      </c>
      <c r="J546" s="240"/>
      <c r="K546" s="241"/>
      <c r="R546" s="223"/>
      <c r="X546" s="240" t="s">
        <v>690</v>
      </c>
      <c r="Y546" s="240" t="e">
        <f>+(AB538^2-Y545^2)^0.5</f>
        <v>#DIV/0!</v>
      </c>
      <c r="Z546" s="240" t="e">
        <f>+AB538*Y552</f>
        <v>#DIV/0!</v>
      </c>
      <c r="AA546" s="240"/>
      <c r="AB546" s="241"/>
    </row>
    <row r="547" spans="1:28" x14ac:dyDescent="0.3">
      <c r="A547" s="223"/>
      <c r="G547" s="240" t="s">
        <v>691</v>
      </c>
      <c r="H547" s="240" t="e">
        <f>+B536+H545*H541</f>
        <v>#DIV/0!</v>
      </c>
      <c r="I547" s="240" t="e">
        <f>+C536+H545*I541</f>
        <v>#DIV/0!</v>
      </c>
      <c r="J547" s="240" t="e">
        <f>+D536+H545*J541</f>
        <v>#DIV/0!</v>
      </c>
      <c r="K547" s="241"/>
      <c r="R547" s="223"/>
      <c r="X547" s="240" t="s">
        <v>691</v>
      </c>
      <c r="Y547" s="240" t="e">
        <f>+S536+Y545*Y541</f>
        <v>#DIV/0!</v>
      </c>
      <c r="Z547" s="240" t="e">
        <f>+T536+Y545*Z541</f>
        <v>#DIV/0!</v>
      </c>
      <c r="AA547" s="240" t="e">
        <f>+U536+Y545*AA541</f>
        <v>#DIV/0!</v>
      </c>
      <c r="AB547" s="241"/>
    </row>
    <row r="548" spans="1:28" x14ac:dyDescent="0.3">
      <c r="A548" s="223"/>
      <c r="G548" s="239" t="s">
        <v>684</v>
      </c>
      <c r="H548" s="240"/>
      <c r="I548" s="240"/>
      <c r="J548" s="240"/>
      <c r="K548" s="241"/>
      <c r="R548" s="223"/>
      <c r="X548" s="239" t="s">
        <v>684</v>
      </c>
      <c r="Y548" s="240"/>
      <c r="Z548" s="240"/>
      <c r="AA548" s="240"/>
      <c r="AB548" s="241"/>
    </row>
    <row r="549" spans="1:28" x14ac:dyDescent="0.3">
      <c r="A549" s="223"/>
      <c r="G549" s="248"/>
      <c r="H549" s="243" t="s">
        <v>685</v>
      </c>
      <c r="I549" s="243" t="s">
        <v>686</v>
      </c>
      <c r="J549" s="243" t="s">
        <v>687</v>
      </c>
      <c r="K549" s="241"/>
      <c r="R549" s="223"/>
      <c r="X549" s="248"/>
      <c r="Y549" s="243" t="s">
        <v>685</v>
      </c>
      <c r="Z549" s="243" t="s">
        <v>686</v>
      </c>
      <c r="AA549" s="243" t="s">
        <v>687</v>
      </c>
      <c r="AB549" s="241"/>
    </row>
    <row r="550" spans="1:28" x14ac:dyDescent="0.3">
      <c r="A550" s="223"/>
      <c r="G550" s="240" t="s">
        <v>690</v>
      </c>
      <c r="H550" s="240" t="e">
        <f>+(B538-H547)/H546</f>
        <v>#DIV/0!</v>
      </c>
      <c r="I550" s="240" t="e">
        <f>+(C538-I547)/H546</f>
        <v>#DIV/0!</v>
      </c>
      <c r="J550" s="240" t="e">
        <f>+(D538-J547)/H546</f>
        <v>#DIV/0!</v>
      </c>
      <c r="K550" s="241"/>
      <c r="R550" s="223"/>
      <c r="X550" s="240" t="s">
        <v>690</v>
      </c>
      <c r="Y550" s="240" t="e">
        <f>+(S538-Y547)/Y546</f>
        <v>#DIV/0!</v>
      </c>
      <c r="Z550" s="240" t="e">
        <f>+(T538-Z547)/Y546</f>
        <v>#DIV/0!</v>
      </c>
      <c r="AA550" s="240" t="e">
        <f>+(U538-AA547)/Y546</f>
        <v>#DIV/0!</v>
      </c>
      <c r="AB550" s="241"/>
    </row>
    <row r="551" spans="1:28" x14ac:dyDescent="0.3">
      <c r="A551" s="223"/>
      <c r="G551" s="240"/>
      <c r="H551" s="240"/>
      <c r="I551" s="240"/>
      <c r="J551" s="240"/>
      <c r="K551" s="241"/>
      <c r="R551" s="223"/>
      <c r="X551" s="240"/>
      <c r="Y551" s="240"/>
      <c r="Z551" s="240"/>
      <c r="AA551" s="240"/>
      <c r="AB551" s="241"/>
    </row>
    <row r="552" spans="1:28" x14ac:dyDescent="0.3">
      <c r="A552" s="223"/>
      <c r="G552" s="240" t="s">
        <v>692</v>
      </c>
      <c r="H552" s="240" t="e">
        <f>+(1-H544^2)^0.5</f>
        <v>#DIV/0!</v>
      </c>
      <c r="I552" s="240"/>
      <c r="J552" s="240"/>
      <c r="K552" s="241"/>
      <c r="R552" s="223"/>
      <c r="X552" s="240" t="s">
        <v>692</v>
      </c>
      <c r="Y552" s="240" t="e">
        <f>+(1-Y544^2)^0.5</f>
        <v>#DIV/0!</v>
      </c>
      <c r="Z552" s="240"/>
      <c r="AA552" s="240"/>
      <c r="AB552" s="241"/>
    </row>
    <row r="553" spans="1:28" x14ac:dyDescent="0.3">
      <c r="A553" s="223"/>
      <c r="F553" s="166" t="s">
        <v>643</v>
      </c>
      <c r="G553" s="240" t="s">
        <v>693</v>
      </c>
      <c r="H553" s="249" t="e">
        <f>+K537/(2*H552)</f>
        <v>#DIV/0!</v>
      </c>
      <c r="I553" s="240"/>
      <c r="J553" s="240"/>
      <c r="K553" s="241"/>
      <c r="R553" s="223"/>
      <c r="W553" s="166" t="s">
        <v>643</v>
      </c>
      <c r="X553" s="240" t="s">
        <v>693</v>
      </c>
      <c r="Y553" s="249" t="e">
        <f>+AB537/(2*Y552)</f>
        <v>#DIV/0!</v>
      </c>
      <c r="Z553" s="240"/>
      <c r="AA553" s="240"/>
      <c r="AB553" s="241"/>
    </row>
    <row r="554" spans="1:28" x14ac:dyDescent="0.3">
      <c r="A554" s="223"/>
      <c r="F554" s="250" t="e">
        <f>IF((ABS(K559)+ABS(K560)+ABS(K562))&gt;0.000000001,TRUE,FALSE)</f>
        <v>#DIV/0!</v>
      </c>
      <c r="G554" s="240"/>
      <c r="H554" s="240"/>
      <c r="I554" s="240"/>
      <c r="J554" s="240"/>
      <c r="K554" s="241"/>
      <c r="R554" s="223"/>
      <c r="W554" s="250" t="e">
        <f>IF((ABS(AB559)+ABS(AB560)+ABS(AB562))&gt;0.000000001,TRUE,FALSE)</f>
        <v>#DIV/0!</v>
      </c>
      <c r="X554" s="240"/>
      <c r="Y554" s="240"/>
      <c r="Z554" s="240"/>
      <c r="AA554" s="240"/>
      <c r="AB554" s="241"/>
    </row>
    <row r="555" spans="1:28" x14ac:dyDescent="0.3">
      <c r="A555" s="223"/>
      <c r="F555" s="166" t="s">
        <v>637</v>
      </c>
      <c r="G555" s="240" t="s">
        <v>694</v>
      </c>
      <c r="H555" s="240">
        <f>+K536/2</f>
        <v>0</v>
      </c>
      <c r="I555" s="240" t="e">
        <f>+(H553^2-H555^2)^0.5</f>
        <v>#DIV/0!</v>
      </c>
      <c r="J555" s="240">
        <v>0</v>
      </c>
      <c r="K555" s="241"/>
      <c r="R555" s="223"/>
      <c r="W555" s="166" t="s">
        <v>637</v>
      </c>
      <c r="X555" s="240" t="s">
        <v>694</v>
      </c>
      <c r="Y555" s="240">
        <f>+AB536/2</f>
        <v>0</v>
      </c>
      <c r="Z555" s="240" t="e">
        <f>+(Y553^2-Y555^2)^0.5</f>
        <v>#DIV/0!</v>
      </c>
      <c r="AA555" s="240">
        <v>0</v>
      </c>
      <c r="AB555" s="241"/>
    </row>
    <row r="556" spans="1:28" x14ac:dyDescent="0.3">
      <c r="A556" s="223"/>
      <c r="F556" s="166" t="e">
        <f>IF(K557&gt;0.000000001,TRUE,FALSE)</f>
        <v>#DIV/0!</v>
      </c>
      <c r="G556" s="240" t="s">
        <v>695</v>
      </c>
      <c r="H556" s="251" t="e">
        <f>+B536+H555*H541+I555*H550</f>
        <v>#DIV/0!</v>
      </c>
      <c r="I556" s="251" t="e">
        <f>+C536+H555*I541+I555*I550</f>
        <v>#DIV/0!</v>
      </c>
      <c r="J556" s="251" t="e">
        <f>+D536+H555*J541+I555*J550</f>
        <v>#DIV/0!</v>
      </c>
      <c r="K556" s="241"/>
      <c r="R556" s="223"/>
      <c r="W556" s="166" t="e">
        <f>IF(AB557&gt;0.000000001,TRUE,FALSE)</f>
        <v>#DIV/0!</v>
      </c>
      <c r="X556" s="240" t="s">
        <v>695</v>
      </c>
      <c r="Y556" s="251" t="e">
        <f>+S536+Y555*Y541+Z555*Y550</f>
        <v>#DIV/0!</v>
      </c>
      <c r="Z556" s="251" t="e">
        <f>+T536+Y555*Z541+Z555*Z550</f>
        <v>#DIV/0!</v>
      </c>
      <c r="AA556" s="251" t="e">
        <f>+U536+Y555*AA541+Z555*AA550</f>
        <v>#DIV/0!</v>
      </c>
      <c r="AB556" s="241"/>
    </row>
    <row r="557" spans="1:28" ht="16.2" x14ac:dyDescent="0.3">
      <c r="A557" s="223"/>
      <c r="B557" s="166" t="s">
        <v>650</v>
      </c>
      <c r="C557" s="166" t="s">
        <v>651</v>
      </c>
      <c r="D557" s="166" t="s">
        <v>652</v>
      </c>
      <c r="E557" s="166" t="s">
        <v>653</v>
      </c>
      <c r="F557" s="166" t="s">
        <v>654</v>
      </c>
      <c r="G557" s="166" t="s">
        <v>655</v>
      </c>
      <c r="H557" s="166" t="s">
        <v>656</v>
      </c>
      <c r="I557" s="166" t="s">
        <v>657</v>
      </c>
      <c r="J557" s="166" t="s">
        <v>669</v>
      </c>
      <c r="K557" s="231" t="e">
        <f>MAX(K558:K562)</f>
        <v>#DIV/0!</v>
      </c>
      <c r="R557" s="223"/>
      <c r="S557" s="166" t="s">
        <v>650</v>
      </c>
      <c r="T557" s="166" t="s">
        <v>651</v>
      </c>
      <c r="U557" s="166" t="s">
        <v>652</v>
      </c>
      <c r="V557" s="166" t="s">
        <v>653</v>
      </c>
      <c r="W557" s="166" t="s">
        <v>654</v>
      </c>
      <c r="X557" s="166" t="s">
        <v>655</v>
      </c>
      <c r="Y557" s="166" t="s">
        <v>656</v>
      </c>
      <c r="Z557" s="166" t="s">
        <v>657</v>
      </c>
      <c r="AA557" s="166" t="s">
        <v>669</v>
      </c>
      <c r="AB557" s="231" t="e">
        <f>MAX(AB558:AB562)</f>
        <v>#DIV/0!</v>
      </c>
    </row>
    <row r="558" spans="1:28" x14ac:dyDescent="0.3">
      <c r="A558" s="223">
        <v>1</v>
      </c>
      <c r="B558" s="166" t="e">
        <f>$C$53-H556</f>
        <v>#DIV/0!</v>
      </c>
      <c r="C558" s="166" t="e">
        <f>$D$53-I556</f>
        <v>#DIV/0!</v>
      </c>
      <c r="D558" s="166" t="e">
        <f>$E$53-J556</f>
        <v>#DIV/0!</v>
      </c>
      <c r="E558" s="192" t="e">
        <f>POWER(B558,2)</f>
        <v>#DIV/0!</v>
      </c>
      <c r="F558" s="192" t="e">
        <f>POWER(C558,2)</f>
        <v>#DIV/0!</v>
      </c>
      <c r="G558" s="192" t="e">
        <f>POWER(D558,2)</f>
        <v>#DIV/0!</v>
      </c>
      <c r="H558" s="192" t="e">
        <f>E558+F558+G558</f>
        <v>#DIV/0!</v>
      </c>
      <c r="I558" s="192" t="e">
        <f>SQRT(H558)</f>
        <v>#DIV/0!</v>
      </c>
      <c r="J558" s="192" t="e">
        <f>H553</f>
        <v>#DIV/0!</v>
      </c>
      <c r="K558" s="231" t="e">
        <f>I558-J558</f>
        <v>#DIV/0!</v>
      </c>
      <c r="R558" s="223">
        <v>1</v>
      </c>
      <c r="S558" s="192" t="e">
        <f>$T$53-Y556</f>
        <v>#DIV/0!</v>
      </c>
      <c r="T558" s="192" t="e">
        <f>$U$53-Z556</f>
        <v>#DIV/0!</v>
      </c>
      <c r="U558" s="192" t="e">
        <f>$V$53-AA556</f>
        <v>#DIV/0!</v>
      </c>
      <c r="V558" s="192" t="e">
        <f>POWER(S558,2)</f>
        <v>#DIV/0!</v>
      </c>
      <c r="W558" s="192" t="e">
        <f>POWER(T558,2)</f>
        <v>#DIV/0!</v>
      </c>
      <c r="X558" s="192" t="e">
        <f>POWER(U558,2)</f>
        <v>#DIV/0!</v>
      </c>
      <c r="Y558" s="192" t="e">
        <f>V558+W558+X558</f>
        <v>#DIV/0!</v>
      </c>
      <c r="Z558" s="192" t="e">
        <f>SQRT(Y558)</f>
        <v>#DIV/0!</v>
      </c>
      <c r="AA558" s="192" t="e">
        <f>Y553</f>
        <v>#DIV/0!</v>
      </c>
      <c r="AB558" s="231" t="e">
        <f>Z558-AA558</f>
        <v>#DIV/0!</v>
      </c>
    </row>
    <row r="559" spans="1:28" x14ac:dyDescent="0.3">
      <c r="A559" s="223">
        <v>2</v>
      </c>
      <c r="B559" s="192" t="e">
        <f>$C$54-H556</f>
        <v>#DIV/0!</v>
      </c>
      <c r="C559" s="192" t="e">
        <f>$D$54-I556</f>
        <v>#DIV/0!</v>
      </c>
      <c r="D559" s="192" t="e">
        <f>$E$54-J556</f>
        <v>#DIV/0!</v>
      </c>
      <c r="E559" s="192" t="e">
        <f t="shared" ref="E559:G562" si="248">POWER(B559,2)</f>
        <v>#DIV/0!</v>
      </c>
      <c r="F559" s="192" t="e">
        <f t="shared" si="248"/>
        <v>#DIV/0!</v>
      </c>
      <c r="G559" s="192" t="e">
        <f t="shared" si="248"/>
        <v>#DIV/0!</v>
      </c>
      <c r="H559" s="192" t="e">
        <f t="shared" ref="H559:H562" si="249">E559+F559+G559</f>
        <v>#DIV/0!</v>
      </c>
      <c r="I559" s="252" t="e">
        <f t="shared" ref="I559:I562" si="250">SQRT(H559)</f>
        <v>#DIV/0!</v>
      </c>
      <c r="J559" s="192" t="e">
        <f>J558</f>
        <v>#DIV/0!</v>
      </c>
      <c r="K559" s="231" t="e">
        <f t="shared" ref="K559:K562" si="251">I559-J559</f>
        <v>#DIV/0!</v>
      </c>
      <c r="R559" s="223">
        <v>2</v>
      </c>
      <c r="S559" s="192" t="e">
        <f>$T$54-Y556</f>
        <v>#DIV/0!</v>
      </c>
      <c r="T559" s="192" t="e">
        <f>$U$54-Z556</f>
        <v>#DIV/0!</v>
      </c>
      <c r="U559" s="192" t="e">
        <f>$V$54-AA556</f>
        <v>#DIV/0!</v>
      </c>
      <c r="V559" s="192" t="e">
        <f t="shared" ref="V559:X562" si="252">POWER(S559,2)</f>
        <v>#DIV/0!</v>
      </c>
      <c r="W559" s="192" t="e">
        <f t="shared" si="252"/>
        <v>#DIV/0!</v>
      </c>
      <c r="X559" s="192" t="e">
        <f t="shared" si="252"/>
        <v>#DIV/0!</v>
      </c>
      <c r="Y559" s="192" t="e">
        <f t="shared" ref="Y559:Y562" si="253">V559+W559+X559</f>
        <v>#DIV/0!</v>
      </c>
      <c r="Z559" s="252" t="e">
        <f t="shared" ref="Z559:Z562" si="254">SQRT(Y559)</f>
        <v>#DIV/0!</v>
      </c>
      <c r="AA559" s="192" t="e">
        <f>AA558</f>
        <v>#DIV/0!</v>
      </c>
      <c r="AB559" s="231" t="e">
        <f t="shared" ref="AB559:AB562" si="255">Z559-AA559</f>
        <v>#DIV/0!</v>
      </c>
    </row>
    <row r="560" spans="1:28" x14ac:dyDescent="0.3">
      <c r="A560" s="223">
        <v>3</v>
      </c>
      <c r="B560" s="192" t="e">
        <f>$C$55-H556</f>
        <v>#DIV/0!</v>
      </c>
      <c r="C560" s="192" t="e">
        <f>$D$55-I556</f>
        <v>#DIV/0!</v>
      </c>
      <c r="D560" s="192" t="e">
        <f>$E$55-J556</f>
        <v>#DIV/0!</v>
      </c>
      <c r="E560" s="192" t="e">
        <f t="shared" si="248"/>
        <v>#DIV/0!</v>
      </c>
      <c r="F560" s="192" t="e">
        <f t="shared" si="248"/>
        <v>#DIV/0!</v>
      </c>
      <c r="G560" s="192" t="e">
        <f t="shared" si="248"/>
        <v>#DIV/0!</v>
      </c>
      <c r="H560" s="192" t="e">
        <f t="shared" si="249"/>
        <v>#DIV/0!</v>
      </c>
      <c r="I560" s="252" t="e">
        <f t="shared" si="250"/>
        <v>#DIV/0!</v>
      </c>
      <c r="J560" s="192" t="e">
        <f t="shared" ref="J560:J562" si="256">J559</f>
        <v>#DIV/0!</v>
      </c>
      <c r="K560" s="231" t="e">
        <f t="shared" si="251"/>
        <v>#DIV/0!</v>
      </c>
      <c r="R560" s="223">
        <v>3</v>
      </c>
      <c r="S560" s="192" t="e">
        <f>$T$55-Y556</f>
        <v>#DIV/0!</v>
      </c>
      <c r="T560" s="192" t="e">
        <f>$U$55-Z556</f>
        <v>#DIV/0!</v>
      </c>
      <c r="U560" s="192" t="e">
        <f>$V$55-AA556</f>
        <v>#DIV/0!</v>
      </c>
      <c r="V560" s="192" t="e">
        <f t="shared" si="252"/>
        <v>#DIV/0!</v>
      </c>
      <c r="W560" s="192" t="e">
        <f t="shared" si="252"/>
        <v>#DIV/0!</v>
      </c>
      <c r="X560" s="192" t="e">
        <f t="shared" si="252"/>
        <v>#DIV/0!</v>
      </c>
      <c r="Y560" s="192" t="e">
        <f t="shared" si="253"/>
        <v>#DIV/0!</v>
      </c>
      <c r="Z560" s="252" t="e">
        <f t="shared" si="254"/>
        <v>#DIV/0!</v>
      </c>
      <c r="AA560" s="192" t="e">
        <f t="shared" ref="AA560:AA562" si="257">AA559</f>
        <v>#DIV/0!</v>
      </c>
      <c r="AB560" s="231" t="e">
        <f t="shared" si="255"/>
        <v>#DIV/0!</v>
      </c>
    </row>
    <row r="561" spans="1:28" x14ac:dyDescent="0.3">
      <c r="A561" s="223">
        <v>4</v>
      </c>
      <c r="B561" s="192" t="e">
        <f>$C$56-H556</f>
        <v>#DIV/0!</v>
      </c>
      <c r="C561" s="192" t="e">
        <f>$D$56-I556</f>
        <v>#DIV/0!</v>
      </c>
      <c r="D561" s="192" t="e">
        <f>$E$56-J556</f>
        <v>#DIV/0!</v>
      </c>
      <c r="E561" s="192" t="e">
        <f t="shared" si="248"/>
        <v>#DIV/0!</v>
      </c>
      <c r="F561" s="192" t="e">
        <f t="shared" si="248"/>
        <v>#DIV/0!</v>
      </c>
      <c r="G561" s="192" t="e">
        <f t="shared" si="248"/>
        <v>#DIV/0!</v>
      </c>
      <c r="H561" s="192" t="e">
        <f t="shared" si="249"/>
        <v>#DIV/0!</v>
      </c>
      <c r="I561" s="192" t="e">
        <f t="shared" si="250"/>
        <v>#DIV/0!</v>
      </c>
      <c r="J561" s="192" t="e">
        <f t="shared" si="256"/>
        <v>#DIV/0!</v>
      </c>
      <c r="K561" s="231" t="e">
        <f t="shared" si="251"/>
        <v>#DIV/0!</v>
      </c>
      <c r="R561" s="223">
        <v>4</v>
      </c>
      <c r="S561" s="192" t="e">
        <f>$T$56-Y556</f>
        <v>#DIV/0!</v>
      </c>
      <c r="T561" s="192" t="e">
        <f>$U$56-Z556</f>
        <v>#DIV/0!</v>
      </c>
      <c r="U561" s="192" t="e">
        <f>$V$56-AA556</f>
        <v>#DIV/0!</v>
      </c>
      <c r="V561" s="192" t="e">
        <f t="shared" si="252"/>
        <v>#DIV/0!</v>
      </c>
      <c r="W561" s="192" t="e">
        <f t="shared" si="252"/>
        <v>#DIV/0!</v>
      </c>
      <c r="X561" s="192" t="e">
        <f t="shared" si="252"/>
        <v>#DIV/0!</v>
      </c>
      <c r="Y561" s="192" t="e">
        <f t="shared" si="253"/>
        <v>#DIV/0!</v>
      </c>
      <c r="Z561" s="192" t="e">
        <f t="shared" si="254"/>
        <v>#DIV/0!</v>
      </c>
      <c r="AA561" s="192" t="e">
        <f t="shared" si="257"/>
        <v>#DIV/0!</v>
      </c>
      <c r="AB561" s="231" t="e">
        <f t="shared" si="255"/>
        <v>#DIV/0!</v>
      </c>
    </row>
    <row r="562" spans="1:28" x14ac:dyDescent="0.3">
      <c r="A562" s="227">
        <v>5</v>
      </c>
      <c r="B562" s="216" t="e">
        <f>$C$57-H556</f>
        <v>#DIV/0!</v>
      </c>
      <c r="C562" s="216" t="e">
        <f>$D$57-I556</f>
        <v>#DIV/0!</v>
      </c>
      <c r="D562" s="216" t="e">
        <f>$E$57-J556</f>
        <v>#DIV/0!</v>
      </c>
      <c r="E562" s="216" t="e">
        <f t="shared" si="248"/>
        <v>#DIV/0!</v>
      </c>
      <c r="F562" s="216" t="e">
        <f t="shared" si="248"/>
        <v>#DIV/0!</v>
      </c>
      <c r="G562" s="216" t="e">
        <f t="shared" si="248"/>
        <v>#DIV/0!</v>
      </c>
      <c r="H562" s="216" t="e">
        <f t="shared" si="249"/>
        <v>#DIV/0!</v>
      </c>
      <c r="I562" s="256" t="e">
        <f t="shared" si="250"/>
        <v>#DIV/0!</v>
      </c>
      <c r="J562" s="216" t="e">
        <f t="shared" si="256"/>
        <v>#DIV/0!</v>
      </c>
      <c r="K562" s="253" t="e">
        <f t="shared" si="251"/>
        <v>#DIV/0!</v>
      </c>
      <c r="R562" s="227">
        <v>5</v>
      </c>
      <c r="S562" s="216" t="e">
        <f>$T$57-Y556</f>
        <v>#DIV/0!</v>
      </c>
      <c r="T562" s="216" t="e">
        <f>$U$57-Z556</f>
        <v>#DIV/0!</v>
      </c>
      <c r="U562" s="216" t="e">
        <f>$V$57-AA556</f>
        <v>#DIV/0!</v>
      </c>
      <c r="V562" s="216" t="e">
        <f t="shared" si="252"/>
        <v>#DIV/0!</v>
      </c>
      <c r="W562" s="216" t="e">
        <f t="shared" si="252"/>
        <v>#DIV/0!</v>
      </c>
      <c r="X562" s="216" t="e">
        <f t="shared" si="252"/>
        <v>#DIV/0!</v>
      </c>
      <c r="Y562" s="216" t="e">
        <f t="shared" si="253"/>
        <v>#DIV/0!</v>
      </c>
      <c r="Z562" s="256" t="e">
        <f t="shared" si="254"/>
        <v>#DIV/0!</v>
      </c>
      <c r="AA562" s="216" t="e">
        <f t="shared" si="257"/>
        <v>#DIV/0!</v>
      </c>
      <c r="AB562" s="253" t="e">
        <f t="shared" si="255"/>
        <v>#DIV/0!</v>
      </c>
    </row>
    <row r="563" spans="1:28" x14ac:dyDescent="0.3">
      <c r="A563" s="233" t="s">
        <v>696</v>
      </c>
      <c r="B563" s="234"/>
      <c r="C563" s="234"/>
      <c r="D563" s="234"/>
      <c r="E563" s="186"/>
      <c r="F563" s="186"/>
      <c r="G563" s="235" t="s">
        <v>718</v>
      </c>
      <c r="H563" s="236"/>
      <c r="I563" s="236"/>
      <c r="J563" s="236"/>
      <c r="K563" s="237"/>
      <c r="R563" s="233" t="s">
        <v>696</v>
      </c>
      <c r="S563" s="234"/>
      <c r="T563" s="234"/>
      <c r="U563" s="234"/>
      <c r="V563" s="186"/>
      <c r="W563" s="186"/>
      <c r="X563" s="235" t="s">
        <v>718</v>
      </c>
      <c r="Y563" s="236"/>
      <c r="Z563" s="236"/>
      <c r="AA563" s="236"/>
      <c r="AB563" s="237"/>
    </row>
    <row r="564" spans="1:28" x14ac:dyDescent="0.3">
      <c r="A564" s="238"/>
      <c r="B564" s="239"/>
      <c r="C564" s="239"/>
      <c r="D564" s="239"/>
      <c r="G564" s="240" t="s">
        <v>673</v>
      </c>
      <c r="H564" s="240"/>
      <c r="I564" s="240"/>
      <c r="J564" s="240"/>
      <c r="K564" s="241"/>
      <c r="R564" s="238"/>
      <c r="S564" s="239"/>
      <c r="T564" s="239"/>
      <c r="U564" s="239"/>
      <c r="X564" s="240" t="s">
        <v>673</v>
      </c>
      <c r="Y564" s="240"/>
      <c r="Z564" s="240"/>
      <c r="AA564" s="240"/>
      <c r="AB564" s="241"/>
    </row>
    <row r="565" spans="1:28" x14ac:dyDescent="0.3">
      <c r="A565" s="242"/>
      <c r="B565" s="243" t="s">
        <v>513</v>
      </c>
      <c r="C565" s="243" t="s">
        <v>514</v>
      </c>
      <c r="D565" s="243" t="s">
        <v>515</v>
      </c>
      <c r="G565" s="240"/>
      <c r="H565" s="240" t="s">
        <v>674</v>
      </c>
      <c r="I565" s="240" t="s">
        <v>675</v>
      </c>
      <c r="J565" s="240" t="s">
        <v>676</v>
      </c>
      <c r="K565" s="241" t="s">
        <v>677</v>
      </c>
      <c r="R565" s="242"/>
      <c r="S565" s="243" t="s">
        <v>513</v>
      </c>
      <c r="T565" s="243" t="s">
        <v>514</v>
      </c>
      <c r="U565" s="243" t="s">
        <v>515</v>
      </c>
      <c r="X565" s="240"/>
      <c r="Y565" s="240" t="s">
        <v>674</v>
      </c>
      <c r="Z565" s="240" t="s">
        <v>675</v>
      </c>
      <c r="AA565" s="240" t="s">
        <v>676</v>
      </c>
      <c r="AB565" s="241" t="s">
        <v>677</v>
      </c>
    </row>
    <row r="566" spans="1:28" x14ac:dyDescent="0.3">
      <c r="A566" s="244" t="str">
        <f>A536</f>
        <v>Point 2</v>
      </c>
      <c r="B566" s="245">
        <f>B536</f>
        <v>0</v>
      </c>
      <c r="C566" s="245">
        <f t="shared" ref="C566:D566" si="258">C536</f>
        <v>0</v>
      </c>
      <c r="D566" s="245">
        <f t="shared" si="258"/>
        <v>0</v>
      </c>
      <c r="G566" s="240" t="s">
        <v>679</v>
      </c>
      <c r="H566" s="240">
        <f t="shared" ref="H566:J567" si="259">+B567-B566</f>
        <v>0</v>
      </c>
      <c r="I566" s="240">
        <f t="shared" si="259"/>
        <v>0</v>
      </c>
      <c r="J566" s="240">
        <f t="shared" si="259"/>
        <v>0</v>
      </c>
      <c r="K566" s="241">
        <f>+(H566^2+I566^2+J566^2)^0.5</f>
        <v>0</v>
      </c>
      <c r="R566" s="244" t="str">
        <f>R536</f>
        <v>Point 2</v>
      </c>
      <c r="S566" s="245">
        <f>S536</f>
        <v>0</v>
      </c>
      <c r="T566" s="245">
        <f t="shared" ref="T566:U566" si="260">T536</f>
        <v>0</v>
      </c>
      <c r="U566" s="245">
        <f t="shared" si="260"/>
        <v>0</v>
      </c>
      <c r="X566" s="240" t="s">
        <v>679</v>
      </c>
      <c r="Y566" s="240">
        <f t="shared" ref="Y566:AA567" si="261">+S567-S566</f>
        <v>0</v>
      </c>
      <c r="Z566" s="240">
        <f t="shared" si="261"/>
        <v>0</v>
      </c>
      <c r="AA566" s="240">
        <f t="shared" si="261"/>
        <v>0</v>
      </c>
      <c r="AB566" s="241">
        <f>+(Y566^2+Z566^2+AA566^2)^0.5</f>
        <v>0</v>
      </c>
    </row>
    <row r="567" spans="1:28" x14ac:dyDescent="0.3">
      <c r="A567" s="244" t="str">
        <f>A538</f>
        <v>Point 5</v>
      </c>
      <c r="B567" s="245">
        <f>B538</f>
        <v>0</v>
      </c>
      <c r="C567" s="245">
        <f t="shared" ref="C567:D567" si="262">C538</f>
        <v>0</v>
      </c>
      <c r="D567" s="245">
        <f t="shared" si="262"/>
        <v>0</v>
      </c>
      <c r="G567" s="240" t="s">
        <v>681</v>
      </c>
      <c r="H567" s="240">
        <f t="shared" si="259"/>
        <v>0</v>
      </c>
      <c r="I567" s="240">
        <f t="shared" si="259"/>
        <v>0</v>
      </c>
      <c r="J567" s="240">
        <f t="shared" si="259"/>
        <v>0</v>
      </c>
      <c r="K567" s="241">
        <f>+(H567^2+I567^2+J567^2)^0.5</f>
        <v>0</v>
      </c>
      <c r="R567" s="244" t="str">
        <f>R538</f>
        <v>Point 5</v>
      </c>
      <c r="S567" s="245">
        <f>S538</f>
        <v>0</v>
      </c>
      <c r="T567" s="245">
        <f t="shared" ref="T567:U567" si="263">T538</f>
        <v>0</v>
      </c>
      <c r="U567" s="245">
        <f t="shared" si="263"/>
        <v>0</v>
      </c>
      <c r="X567" s="240" t="s">
        <v>681</v>
      </c>
      <c r="Y567" s="240">
        <f t="shared" si="261"/>
        <v>0</v>
      </c>
      <c r="Z567" s="240">
        <f t="shared" si="261"/>
        <v>0</v>
      </c>
      <c r="AA567" s="240">
        <f t="shared" si="261"/>
        <v>0</v>
      </c>
      <c r="AB567" s="241">
        <f>+(Y567^2+Z567^2+AA567^2)^0.5</f>
        <v>0</v>
      </c>
    </row>
    <row r="568" spans="1:28" x14ac:dyDescent="0.3">
      <c r="A568" s="244" t="str">
        <f>A537</f>
        <v>Point 3</v>
      </c>
      <c r="B568" s="245">
        <f>B537</f>
        <v>0</v>
      </c>
      <c r="C568" s="245">
        <f t="shared" ref="C568:D568" si="264">C537</f>
        <v>0</v>
      </c>
      <c r="D568" s="245">
        <f t="shared" si="264"/>
        <v>0</v>
      </c>
      <c r="G568" s="240" t="s">
        <v>683</v>
      </c>
      <c r="H568" s="240">
        <f>+B568-B566</f>
        <v>0</v>
      </c>
      <c r="I568" s="240">
        <f>+C568-C566</f>
        <v>0</v>
      </c>
      <c r="J568" s="240">
        <f>+D568-D566</f>
        <v>0</v>
      </c>
      <c r="K568" s="241">
        <f>+(H568^2+I568^2+J568^2)^0.5</f>
        <v>0</v>
      </c>
      <c r="R568" s="244" t="str">
        <f>R537</f>
        <v>Point 3</v>
      </c>
      <c r="S568" s="245">
        <f>S537</f>
        <v>0</v>
      </c>
      <c r="T568" s="245">
        <f t="shared" ref="T568:U568" si="265">T537</f>
        <v>0</v>
      </c>
      <c r="U568" s="245">
        <f t="shared" si="265"/>
        <v>0</v>
      </c>
      <c r="X568" s="240" t="s">
        <v>683</v>
      </c>
      <c r="Y568" s="240">
        <f>+S568-S566</f>
        <v>0</v>
      </c>
      <c r="Z568" s="240">
        <f>+T568-T566</f>
        <v>0</v>
      </c>
      <c r="AA568" s="240">
        <f>+U568-U566</f>
        <v>0</v>
      </c>
      <c r="AB568" s="241">
        <f>+(Y568^2+Z568^2+AA568^2)^0.5</f>
        <v>0</v>
      </c>
    </row>
    <row r="569" spans="1:28" x14ac:dyDescent="0.3">
      <c r="A569" s="223"/>
      <c r="G569" s="239" t="s">
        <v>684</v>
      </c>
      <c r="H569" s="240"/>
      <c r="I569" s="240"/>
      <c r="J569" s="240"/>
      <c r="K569" s="241"/>
      <c r="R569" s="223"/>
      <c r="X569" s="239" t="s">
        <v>684</v>
      </c>
      <c r="Y569" s="240"/>
      <c r="Z569" s="240"/>
      <c r="AA569" s="240"/>
      <c r="AB569" s="241"/>
    </row>
    <row r="570" spans="1:28" x14ac:dyDescent="0.3">
      <c r="A570" s="242"/>
      <c r="B570" s="243"/>
      <c r="C570" s="243"/>
      <c r="D570" s="243"/>
      <c r="G570" s="239"/>
      <c r="H570" s="243" t="s">
        <v>685</v>
      </c>
      <c r="I570" s="243" t="s">
        <v>686</v>
      </c>
      <c r="J570" s="243" t="s">
        <v>687</v>
      </c>
      <c r="K570" s="241"/>
      <c r="R570" s="242"/>
      <c r="S570" s="243"/>
      <c r="T570" s="243"/>
      <c r="U570" s="243"/>
      <c r="X570" s="239"/>
      <c r="Y570" s="243" t="s">
        <v>685</v>
      </c>
      <c r="Z570" s="243" t="s">
        <v>686</v>
      </c>
      <c r="AA570" s="243" t="s">
        <v>687</v>
      </c>
      <c r="AB570" s="241"/>
    </row>
    <row r="571" spans="1:28" x14ac:dyDescent="0.3">
      <c r="A571" s="244"/>
      <c r="B571" s="247"/>
      <c r="C571" s="247"/>
      <c r="D571" s="247"/>
      <c r="G571" s="239" t="s">
        <v>679</v>
      </c>
      <c r="H571" s="240" t="e">
        <f>+H566/K566</f>
        <v>#DIV/0!</v>
      </c>
      <c r="I571" s="240" t="e">
        <f>+I566/K566</f>
        <v>#DIV/0!</v>
      </c>
      <c r="J571" s="240" t="e">
        <f>+J566/K566</f>
        <v>#DIV/0!</v>
      </c>
      <c r="K571" s="241"/>
      <c r="R571" s="244"/>
      <c r="S571" s="247"/>
      <c r="T571" s="247"/>
      <c r="U571" s="247"/>
      <c r="X571" s="239" t="s">
        <v>679</v>
      </c>
      <c r="Y571" s="240" t="e">
        <f>+Y566/AB566</f>
        <v>#DIV/0!</v>
      </c>
      <c r="Z571" s="240" t="e">
        <f>+Z566/AB566</f>
        <v>#DIV/0!</v>
      </c>
      <c r="AA571" s="240" t="e">
        <f>+AA566/AB566</f>
        <v>#DIV/0!</v>
      </c>
      <c r="AB571" s="241"/>
    </row>
    <row r="572" spans="1:28" x14ac:dyDescent="0.3">
      <c r="A572" s="244"/>
      <c r="B572" s="247"/>
      <c r="C572" s="247"/>
      <c r="D572" s="247"/>
      <c r="G572" s="240" t="s">
        <v>683</v>
      </c>
      <c r="H572" s="240" t="e">
        <f>+H568/K568</f>
        <v>#DIV/0!</v>
      </c>
      <c r="I572" s="240" t="e">
        <f>+I568/K568</f>
        <v>#DIV/0!</v>
      </c>
      <c r="J572" s="240" t="e">
        <f>+J568/K568</f>
        <v>#DIV/0!</v>
      </c>
      <c r="K572" s="241"/>
      <c r="R572" s="244"/>
      <c r="S572" s="247"/>
      <c r="T572" s="247"/>
      <c r="U572" s="247"/>
      <c r="X572" s="240" t="s">
        <v>683</v>
      </c>
      <c r="Y572" s="240" t="e">
        <f>+Y568/AB568</f>
        <v>#DIV/0!</v>
      </c>
      <c r="Z572" s="240" t="e">
        <f>+Z568/AB568</f>
        <v>#DIV/0!</v>
      </c>
      <c r="AA572" s="240" t="e">
        <f>+AA568/AB568</f>
        <v>#DIV/0!</v>
      </c>
      <c r="AB572" s="241"/>
    </row>
    <row r="573" spans="1:28" x14ac:dyDescent="0.3">
      <c r="A573" s="246"/>
      <c r="B573" s="247"/>
      <c r="C573" s="247"/>
      <c r="D573" s="247"/>
      <c r="G573" s="240"/>
      <c r="H573" s="240"/>
      <c r="I573" s="240"/>
      <c r="J573" s="240"/>
      <c r="K573" s="241"/>
      <c r="R573" s="246"/>
      <c r="S573" s="247"/>
      <c r="T573" s="247"/>
      <c r="U573" s="247"/>
      <c r="X573" s="240"/>
      <c r="Y573" s="240"/>
      <c r="Z573" s="240"/>
      <c r="AA573" s="240"/>
      <c r="AB573" s="241"/>
    </row>
    <row r="574" spans="1:28" x14ac:dyDescent="0.3">
      <c r="A574" s="223"/>
      <c r="G574" s="240" t="s">
        <v>688</v>
      </c>
      <c r="H574" s="240" t="e">
        <f>+(K566^2+K568^2-K567^2)/(2*K566*K568)</f>
        <v>#DIV/0!</v>
      </c>
      <c r="I574" s="240"/>
      <c r="J574" s="240"/>
      <c r="K574" s="241"/>
      <c r="R574" s="223"/>
      <c r="X574" s="240" t="s">
        <v>688</v>
      </c>
      <c r="Y574" s="240" t="e">
        <f>+(AB566^2+AB568^2-AB567^2)/(2*AB566*AB568)</f>
        <v>#DIV/0!</v>
      </c>
      <c r="Z574" s="240"/>
      <c r="AA574" s="240"/>
      <c r="AB574" s="241"/>
    </row>
    <row r="575" spans="1:28" x14ac:dyDescent="0.3">
      <c r="A575" s="223"/>
      <c r="G575" s="240" t="s">
        <v>689</v>
      </c>
      <c r="H575" s="240" t="e">
        <f>+H574*K568</f>
        <v>#DIV/0!</v>
      </c>
      <c r="I575" s="240"/>
      <c r="J575" s="240"/>
      <c r="K575" s="241"/>
      <c r="R575" s="223"/>
      <c r="X575" s="240" t="s">
        <v>689</v>
      </c>
      <c r="Y575" s="240" t="e">
        <f>+Y574*AB568</f>
        <v>#DIV/0!</v>
      </c>
      <c r="Z575" s="240"/>
      <c r="AA575" s="240"/>
      <c r="AB575" s="241"/>
    </row>
    <row r="576" spans="1:28" x14ac:dyDescent="0.3">
      <c r="A576" s="223"/>
      <c r="G576" s="240" t="s">
        <v>690</v>
      </c>
      <c r="H576" s="240" t="e">
        <f>+(K568^2-H575^2)^0.5</f>
        <v>#DIV/0!</v>
      </c>
      <c r="I576" s="240" t="e">
        <f>+K568*H582</f>
        <v>#DIV/0!</v>
      </c>
      <c r="J576" s="240"/>
      <c r="K576" s="241"/>
      <c r="R576" s="223"/>
      <c r="X576" s="240" t="s">
        <v>690</v>
      </c>
      <c r="Y576" s="240" t="e">
        <f>+(AB568^2-Y575^2)^0.5</f>
        <v>#DIV/0!</v>
      </c>
      <c r="Z576" s="240" t="e">
        <f>+AB568*Y582</f>
        <v>#DIV/0!</v>
      </c>
      <c r="AA576" s="240"/>
      <c r="AB576" s="241"/>
    </row>
    <row r="577" spans="1:28" x14ac:dyDescent="0.3">
      <c r="A577" s="223"/>
      <c r="G577" s="240" t="s">
        <v>691</v>
      </c>
      <c r="H577" s="240" t="e">
        <f>+B566+H575*H571</f>
        <v>#DIV/0!</v>
      </c>
      <c r="I577" s="240" t="e">
        <f>+C566+H575*I571</f>
        <v>#DIV/0!</v>
      </c>
      <c r="J577" s="240" t="e">
        <f>+D566+H575*J571</f>
        <v>#DIV/0!</v>
      </c>
      <c r="K577" s="241"/>
      <c r="R577" s="223"/>
      <c r="X577" s="240" t="s">
        <v>691</v>
      </c>
      <c r="Y577" s="240" t="e">
        <f>+S566+Y575*Y571</f>
        <v>#DIV/0!</v>
      </c>
      <c r="Z577" s="240" t="e">
        <f>+T566+Y575*Z571</f>
        <v>#DIV/0!</v>
      </c>
      <c r="AA577" s="240" t="e">
        <f>+U566+Y575*AA571</f>
        <v>#DIV/0!</v>
      </c>
      <c r="AB577" s="241"/>
    </row>
    <row r="578" spans="1:28" x14ac:dyDescent="0.3">
      <c r="A578" s="223"/>
      <c r="G578" s="239" t="s">
        <v>684</v>
      </c>
      <c r="H578" s="240"/>
      <c r="I578" s="240"/>
      <c r="J578" s="240"/>
      <c r="K578" s="241"/>
      <c r="R578" s="223"/>
      <c r="X578" s="239" t="s">
        <v>684</v>
      </c>
      <c r="Y578" s="240"/>
      <c r="Z578" s="240"/>
      <c r="AA578" s="240"/>
      <c r="AB578" s="241"/>
    </row>
    <row r="579" spans="1:28" x14ac:dyDescent="0.3">
      <c r="A579" s="223"/>
      <c r="G579" s="248"/>
      <c r="H579" s="243" t="s">
        <v>685</v>
      </c>
      <c r="I579" s="243" t="s">
        <v>686</v>
      </c>
      <c r="J579" s="243" t="s">
        <v>687</v>
      </c>
      <c r="K579" s="241"/>
      <c r="R579" s="223"/>
      <c r="X579" s="248"/>
      <c r="Y579" s="243" t="s">
        <v>685</v>
      </c>
      <c r="Z579" s="243" t="s">
        <v>686</v>
      </c>
      <c r="AA579" s="243" t="s">
        <v>687</v>
      </c>
      <c r="AB579" s="241"/>
    </row>
    <row r="580" spans="1:28" x14ac:dyDescent="0.3">
      <c r="A580" s="223"/>
      <c r="G580" s="240" t="s">
        <v>690</v>
      </c>
      <c r="H580" s="240" t="e">
        <f>+(B568-H577)/H576</f>
        <v>#DIV/0!</v>
      </c>
      <c r="I580" s="240" t="e">
        <f>+(C568-I577)/H576</f>
        <v>#DIV/0!</v>
      </c>
      <c r="J580" s="240" t="e">
        <f>+(D568-J577)/H576</f>
        <v>#DIV/0!</v>
      </c>
      <c r="K580" s="241"/>
      <c r="R580" s="223"/>
      <c r="X580" s="240" t="s">
        <v>690</v>
      </c>
      <c r="Y580" s="240" t="e">
        <f>+(S568-Y577)/Y576</f>
        <v>#DIV/0!</v>
      </c>
      <c r="Z580" s="240" t="e">
        <f>+(T568-Z577)/Y576</f>
        <v>#DIV/0!</v>
      </c>
      <c r="AA580" s="240" t="e">
        <f>+(U568-AA577)/Y576</f>
        <v>#DIV/0!</v>
      </c>
      <c r="AB580" s="241"/>
    </row>
    <row r="581" spans="1:28" x14ac:dyDescent="0.3">
      <c r="A581" s="223"/>
      <c r="G581" s="240"/>
      <c r="H581" s="240"/>
      <c r="I581" s="240"/>
      <c r="J581" s="240"/>
      <c r="K581" s="241"/>
      <c r="R581" s="223"/>
      <c r="X581" s="240"/>
      <c r="Y581" s="240"/>
      <c r="Z581" s="240"/>
      <c r="AA581" s="240"/>
      <c r="AB581" s="241"/>
    </row>
    <row r="582" spans="1:28" x14ac:dyDescent="0.3">
      <c r="A582" s="223"/>
      <c r="G582" s="240" t="s">
        <v>692</v>
      </c>
      <c r="H582" s="240" t="e">
        <f>+(1-H574^2)^0.5</f>
        <v>#DIV/0!</v>
      </c>
      <c r="I582" s="240"/>
      <c r="J582" s="240"/>
      <c r="K582" s="241"/>
      <c r="R582" s="223"/>
      <c r="X582" s="240" t="s">
        <v>692</v>
      </c>
      <c r="Y582" s="240" t="e">
        <f>+(1-Y574^2)^0.5</f>
        <v>#DIV/0!</v>
      </c>
      <c r="Z582" s="240"/>
      <c r="AA582" s="240"/>
      <c r="AB582" s="241"/>
    </row>
    <row r="583" spans="1:28" x14ac:dyDescent="0.3">
      <c r="A583" s="223"/>
      <c r="F583" s="166" t="s">
        <v>643</v>
      </c>
      <c r="G583" s="240" t="s">
        <v>693</v>
      </c>
      <c r="H583" s="249" t="e">
        <f>+K567/(2*H582)</f>
        <v>#DIV/0!</v>
      </c>
      <c r="I583" s="240"/>
      <c r="J583" s="240"/>
      <c r="K583" s="241"/>
      <c r="R583" s="223"/>
      <c r="W583" s="166" t="s">
        <v>643</v>
      </c>
      <c r="X583" s="240" t="s">
        <v>693</v>
      </c>
      <c r="Y583" s="249" t="e">
        <f>+AB567/(2*Y582)</f>
        <v>#DIV/0!</v>
      </c>
      <c r="Z583" s="240"/>
      <c r="AA583" s="240"/>
      <c r="AB583" s="241"/>
    </row>
    <row r="584" spans="1:28" x14ac:dyDescent="0.3">
      <c r="A584" s="223"/>
      <c r="F584" s="250" t="e">
        <f>IF((ABS(K589)+ABS(K590)+ABS(K592))&gt;0.000000001,TRUE,FALSE)</f>
        <v>#DIV/0!</v>
      </c>
      <c r="G584" s="240"/>
      <c r="H584" s="240"/>
      <c r="I584" s="240"/>
      <c r="J584" s="240"/>
      <c r="K584" s="241"/>
      <c r="R584" s="223"/>
      <c r="W584" s="250" t="e">
        <f>IF((ABS(AB589)+ABS(AB590)+ABS(AB592))&gt;0.000000001,TRUE,FALSE)</f>
        <v>#DIV/0!</v>
      </c>
      <c r="X584" s="240"/>
      <c r="Y584" s="240"/>
      <c r="Z584" s="240"/>
      <c r="AA584" s="240"/>
      <c r="AB584" s="241"/>
    </row>
    <row r="585" spans="1:28" x14ac:dyDescent="0.3">
      <c r="A585" s="223"/>
      <c r="F585" s="166" t="s">
        <v>637</v>
      </c>
      <c r="G585" s="240" t="s">
        <v>694</v>
      </c>
      <c r="H585" s="240">
        <f>+K566/2</f>
        <v>0</v>
      </c>
      <c r="I585" s="240" t="e">
        <f>+(H583^2-H585^2)^0.5</f>
        <v>#DIV/0!</v>
      </c>
      <c r="J585" s="240">
        <v>0</v>
      </c>
      <c r="K585" s="241"/>
      <c r="R585" s="223"/>
      <c r="W585" s="166" t="s">
        <v>637</v>
      </c>
      <c r="X585" s="240" t="s">
        <v>694</v>
      </c>
      <c r="Y585" s="240">
        <f>+AB566/2</f>
        <v>0</v>
      </c>
      <c r="Z585" s="240" t="e">
        <f>+(Y583^2-Y585^2)^0.5</f>
        <v>#DIV/0!</v>
      </c>
      <c r="AA585" s="240">
        <v>0</v>
      </c>
      <c r="AB585" s="241"/>
    </row>
    <row r="586" spans="1:28" x14ac:dyDescent="0.3">
      <c r="A586" s="223"/>
      <c r="F586" s="166" t="e">
        <f>IF(K587&gt;0.000000001,TRUE,FALSE)</f>
        <v>#DIV/0!</v>
      </c>
      <c r="G586" s="240" t="s">
        <v>695</v>
      </c>
      <c r="H586" s="251" t="e">
        <f>+B566+H585*H571+I585*H580</f>
        <v>#DIV/0!</v>
      </c>
      <c r="I586" s="251" t="e">
        <f>+C566+H585*I571+I585*I580</f>
        <v>#DIV/0!</v>
      </c>
      <c r="J586" s="251" t="e">
        <f>+D566+H585*J571+I585*J580</f>
        <v>#DIV/0!</v>
      </c>
      <c r="K586" s="241"/>
      <c r="R586" s="223"/>
      <c r="W586" s="166" t="e">
        <f>IF(AB587&gt;0.000000001,TRUE,FALSE)</f>
        <v>#DIV/0!</v>
      </c>
      <c r="X586" s="240" t="s">
        <v>695</v>
      </c>
      <c r="Y586" s="251" t="e">
        <f>+S566+Y585*Y571+Z585*Y580</f>
        <v>#DIV/0!</v>
      </c>
      <c r="Z586" s="251" t="e">
        <f>+T566+Y585*Z571+Z585*Z580</f>
        <v>#DIV/0!</v>
      </c>
      <c r="AA586" s="251" t="e">
        <f>+U566+Y585*AA571+Z585*AA580</f>
        <v>#DIV/0!</v>
      </c>
      <c r="AB586" s="241"/>
    </row>
    <row r="587" spans="1:28" ht="16.2" x14ac:dyDescent="0.3">
      <c r="A587" s="223"/>
      <c r="B587" s="166" t="s">
        <v>650</v>
      </c>
      <c r="C587" s="166" t="s">
        <v>651</v>
      </c>
      <c r="D587" s="166" t="s">
        <v>652</v>
      </c>
      <c r="E587" s="166" t="s">
        <v>653</v>
      </c>
      <c r="F587" s="166" t="s">
        <v>654</v>
      </c>
      <c r="G587" s="166" t="s">
        <v>655</v>
      </c>
      <c r="H587" s="166" t="s">
        <v>656</v>
      </c>
      <c r="I587" s="166" t="s">
        <v>657</v>
      </c>
      <c r="J587" s="166" t="s">
        <v>669</v>
      </c>
      <c r="K587" s="231" t="e">
        <f>MAX(K588:K592)</f>
        <v>#DIV/0!</v>
      </c>
      <c r="R587" s="223"/>
      <c r="S587" s="166" t="s">
        <v>650</v>
      </c>
      <c r="T587" s="166" t="s">
        <v>651</v>
      </c>
      <c r="U587" s="166" t="s">
        <v>652</v>
      </c>
      <c r="V587" s="166" t="s">
        <v>653</v>
      </c>
      <c r="W587" s="166" t="s">
        <v>654</v>
      </c>
      <c r="X587" s="166" t="s">
        <v>655</v>
      </c>
      <c r="Y587" s="166" t="s">
        <v>656</v>
      </c>
      <c r="Z587" s="166" t="s">
        <v>657</v>
      </c>
      <c r="AA587" s="166" t="s">
        <v>669</v>
      </c>
      <c r="AB587" s="231" t="e">
        <f>MAX(AB588:AB592)</f>
        <v>#DIV/0!</v>
      </c>
    </row>
    <row r="588" spans="1:28" x14ac:dyDescent="0.3">
      <c r="A588" s="223">
        <v>1</v>
      </c>
      <c r="B588" s="166" t="e">
        <f>$C$53-H586</f>
        <v>#DIV/0!</v>
      </c>
      <c r="C588" s="166" t="e">
        <f>$D$53-I586</f>
        <v>#DIV/0!</v>
      </c>
      <c r="D588" s="166" t="e">
        <f>$E$53-J586</f>
        <v>#DIV/0!</v>
      </c>
      <c r="E588" s="192" t="e">
        <f>POWER(B588,2)</f>
        <v>#DIV/0!</v>
      </c>
      <c r="F588" s="192" t="e">
        <f>POWER(C588,2)</f>
        <v>#DIV/0!</v>
      </c>
      <c r="G588" s="192" t="e">
        <f>POWER(D588,2)</f>
        <v>#DIV/0!</v>
      </c>
      <c r="H588" s="192" t="e">
        <f>E588+F588+G588</f>
        <v>#DIV/0!</v>
      </c>
      <c r="I588" s="192" t="e">
        <f>SQRT(H588)</f>
        <v>#DIV/0!</v>
      </c>
      <c r="J588" s="192" t="e">
        <f>H583</f>
        <v>#DIV/0!</v>
      </c>
      <c r="K588" s="231" t="e">
        <f>I588-J588</f>
        <v>#DIV/0!</v>
      </c>
      <c r="R588" s="223">
        <v>1</v>
      </c>
      <c r="S588" s="192" t="e">
        <f>$T$53-Y586</f>
        <v>#DIV/0!</v>
      </c>
      <c r="T588" s="192" t="e">
        <f>$U$53-Z586</f>
        <v>#DIV/0!</v>
      </c>
      <c r="U588" s="192" t="e">
        <f>$V$53-AA586</f>
        <v>#DIV/0!</v>
      </c>
      <c r="V588" s="192" t="e">
        <f>POWER(S588,2)</f>
        <v>#DIV/0!</v>
      </c>
      <c r="W588" s="192" t="e">
        <f>POWER(T588,2)</f>
        <v>#DIV/0!</v>
      </c>
      <c r="X588" s="192" t="e">
        <f>POWER(U588,2)</f>
        <v>#DIV/0!</v>
      </c>
      <c r="Y588" s="192" t="e">
        <f>V588+W588+X588</f>
        <v>#DIV/0!</v>
      </c>
      <c r="Z588" s="192" t="e">
        <f>SQRT(Y588)</f>
        <v>#DIV/0!</v>
      </c>
      <c r="AA588" s="192" t="e">
        <f>Y583</f>
        <v>#DIV/0!</v>
      </c>
      <c r="AB588" s="231" t="e">
        <f>Z588-AA588</f>
        <v>#DIV/0!</v>
      </c>
    </row>
    <row r="589" spans="1:28" x14ac:dyDescent="0.3">
      <c r="A589" s="223">
        <v>2</v>
      </c>
      <c r="B589" s="192" t="e">
        <f>$C$54-H586</f>
        <v>#DIV/0!</v>
      </c>
      <c r="C589" s="192" t="e">
        <f>$D$54-I586</f>
        <v>#DIV/0!</v>
      </c>
      <c r="D589" s="192" t="e">
        <f>$E$54-J586</f>
        <v>#DIV/0!</v>
      </c>
      <c r="E589" s="192" t="e">
        <f t="shared" ref="E589:G592" si="266">POWER(B589,2)</f>
        <v>#DIV/0!</v>
      </c>
      <c r="F589" s="192" t="e">
        <f t="shared" si="266"/>
        <v>#DIV/0!</v>
      </c>
      <c r="G589" s="192" t="e">
        <f t="shared" si="266"/>
        <v>#DIV/0!</v>
      </c>
      <c r="H589" s="192" t="e">
        <f t="shared" ref="H589:H592" si="267">E589+F589+G589</f>
        <v>#DIV/0!</v>
      </c>
      <c r="I589" s="252" t="e">
        <f t="shared" ref="I589:I592" si="268">SQRT(H589)</f>
        <v>#DIV/0!</v>
      </c>
      <c r="J589" s="192" t="e">
        <f>J588</f>
        <v>#DIV/0!</v>
      </c>
      <c r="K589" s="231" t="e">
        <f t="shared" ref="K589:K592" si="269">I589-J589</f>
        <v>#DIV/0!</v>
      </c>
      <c r="R589" s="223">
        <v>2</v>
      </c>
      <c r="S589" s="192" t="e">
        <f>$T$54-Y586</f>
        <v>#DIV/0!</v>
      </c>
      <c r="T589" s="192" t="e">
        <f>$U$54-Z586</f>
        <v>#DIV/0!</v>
      </c>
      <c r="U589" s="192" t="e">
        <f>$V$54-AA586</f>
        <v>#DIV/0!</v>
      </c>
      <c r="V589" s="192" t="e">
        <f t="shared" ref="V589:X592" si="270">POWER(S589,2)</f>
        <v>#DIV/0!</v>
      </c>
      <c r="W589" s="192" t="e">
        <f t="shared" si="270"/>
        <v>#DIV/0!</v>
      </c>
      <c r="X589" s="192" t="e">
        <f t="shared" si="270"/>
        <v>#DIV/0!</v>
      </c>
      <c r="Y589" s="192" t="e">
        <f t="shared" ref="Y589:Y592" si="271">V589+W589+X589</f>
        <v>#DIV/0!</v>
      </c>
      <c r="Z589" s="252" t="e">
        <f t="shared" ref="Z589:Z592" si="272">SQRT(Y589)</f>
        <v>#DIV/0!</v>
      </c>
      <c r="AA589" s="192" t="e">
        <f>AA588</f>
        <v>#DIV/0!</v>
      </c>
      <c r="AB589" s="231" t="e">
        <f t="shared" ref="AB589:AB592" si="273">Z589-AA589</f>
        <v>#DIV/0!</v>
      </c>
    </row>
    <row r="590" spans="1:28" x14ac:dyDescent="0.3">
      <c r="A590" s="223">
        <v>3</v>
      </c>
      <c r="B590" s="192" t="e">
        <f>$C$55-H586</f>
        <v>#DIV/0!</v>
      </c>
      <c r="C590" s="192" t="e">
        <f>$D$55-I586</f>
        <v>#DIV/0!</v>
      </c>
      <c r="D590" s="192" t="e">
        <f>$E$55-J586</f>
        <v>#DIV/0!</v>
      </c>
      <c r="E590" s="192" t="e">
        <f t="shared" si="266"/>
        <v>#DIV/0!</v>
      </c>
      <c r="F590" s="192" t="e">
        <f t="shared" si="266"/>
        <v>#DIV/0!</v>
      </c>
      <c r="G590" s="192" t="e">
        <f t="shared" si="266"/>
        <v>#DIV/0!</v>
      </c>
      <c r="H590" s="192" t="e">
        <f t="shared" si="267"/>
        <v>#DIV/0!</v>
      </c>
      <c r="I590" s="252" t="e">
        <f t="shared" si="268"/>
        <v>#DIV/0!</v>
      </c>
      <c r="J590" s="192" t="e">
        <f t="shared" ref="J590:J592" si="274">J589</f>
        <v>#DIV/0!</v>
      </c>
      <c r="K590" s="231" t="e">
        <f t="shared" si="269"/>
        <v>#DIV/0!</v>
      </c>
      <c r="R590" s="223">
        <v>3</v>
      </c>
      <c r="S590" s="192" t="e">
        <f>$T$55-Y586</f>
        <v>#DIV/0!</v>
      </c>
      <c r="T590" s="192" t="e">
        <f>$U$55-Z586</f>
        <v>#DIV/0!</v>
      </c>
      <c r="U590" s="192" t="e">
        <f>$V$55-AA586</f>
        <v>#DIV/0!</v>
      </c>
      <c r="V590" s="192" t="e">
        <f t="shared" si="270"/>
        <v>#DIV/0!</v>
      </c>
      <c r="W590" s="192" t="e">
        <f t="shared" si="270"/>
        <v>#DIV/0!</v>
      </c>
      <c r="X590" s="192" t="e">
        <f t="shared" si="270"/>
        <v>#DIV/0!</v>
      </c>
      <c r="Y590" s="192" t="e">
        <f t="shared" si="271"/>
        <v>#DIV/0!</v>
      </c>
      <c r="Z590" s="252" t="e">
        <f t="shared" si="272"/>
        <v>#DIV/0!</v>
      </c>
      <c r="AA590" s="192" t="e">
        <f t="shared" ref="AA590:AA592" si="275">AA589</f>
        <v>#DIV/0!</v>
      </c>
      <c r="AB590" s="231" t="e">
        <f t="shared" si="273"/>
        <v>#DIV/0!</v>
      </c>
    </row>
    <row r="591" spans="1:28" x14ac:dyDescent="0.3">
      <c r="A591" s="223">
        <v>4</v>
      </c>
      <c r="B591" s="192" t="e">
        <f>$C$56-H586</f>
        <v>#DIV/0!</v>
      </c>
      <c r="C591" s="192" t="e">
        <f>$D$56-I586</f>
        <v>#DIV/0!</v>
      </c>
      <c r="D591" s="192" t="e">
        <f>$E$56-J586</f>
        <v>#DIV/0!</v>
      </c>
      <c r="E591" s="192" t="e">
        <f t="shared" si="266"/>
        <v>#DIV/0!</v>
      </c>
      <c r="F591" s="192" t="e">
        <f t="shared" si="266"/>
        <v>#DIV/0!</v>
      </c>
      <c r="G591" s="192" t="e">
        <f t="shared" si="266"/>
        <v>#DIV/0!</v>
      </c>
      <c r="H591" s="192" t="e">
        <f t="shared" si="267"/>
        <v>#DIV/0!</v>
      </c>
      <c r="I591" s="192" t="e">
        <f t="shared" si="268"/>
        <v>#DIV/0!</v>
      </c>
      <c r="J591" s="192" t="e">
        <f t="shared" si="274"/>
        <v>#DIV/0!</v>
      </c>
      <c r="K591" s="231" t="e">
        <f t="shared" si="269"/>
        <v>#DIV/0!</v>
      </c>
      <c r="R591" s="223">
        <v>4</v>
      </c>
      <c r="S591" s="192" t="e">
        <f>$T$56-Y586</f>
        <v>#DIV/0!</v>
      </c>
      <c r="T591" s="192" t="e">
        <f>$U$56-Z586</f>
        <v>#DIV/0!</v>
      </c>
      <c r="U591" s="192" t="e">
        <f>$V$56-AA586</f>
        <v>#DIV/0!</v>
      </c>
      <c r="V591" s="192" t="e">
        <f t="shared" si="270"/>
        <v>#DIV/0!</v>
      </c>
      <c r="W591" s="192" t="e">
        <f t="shared" si="270"/>
        <v>#DIV/0!</v>
      </c>
      <c r="X591" s="192" t="e">
        <f t="shared" si="270"/>
        <v>#DIV/0!</v>
      </c>
      <c r="Y591" s="192" t="e">
        <f t="shared" si="271"/>
        <v>#DIV/0!</v>
      </c>
      <c r="Z591" s="192" t="e">
        <f t="shared" si="272"/>
        <v>#DIV/0!</v>
      </c>
      <c r="AA591" s="192" t="e">
        <f t="shared" si="275"/>
        <v>#DIV/0!</v>
      </c>
      <c r="AB591" s="231" t="e">
        <f t="shared" si="273"/>
        <v>#DIV/0!</v>
      </c>
    </row>
    <row r="592" spans="1:28" x14ac:dyDescent="0.3">
      <c r="A592" s="227">
        <v>5</v>
      </c>
      <c r="B592" s="216" t="e">
        <f>$C$57-H586</f>
        <v>#DIV/0!</v>
      </c>
      <c r="C592" s="216" t="e">
        <f>$D$57-I586</f>
        <v>#DIV/0!</v>
      </c>
      <c r="D592" s="216" t="e">
        <f>$E$57-J586</f>
        <v>#DIV/0!</v>
      </c>
      <c r="E592" s="216" t="e">
        <f t="shared" si="266"/>
        <v>#DIV/0!</v>
      </c>
      <c r="F592" s="216" t="e">
        <f t="shared" si="266"/>
        <v>#DIV/0!</v>
      </c>
      <c r="G592" s="216" t="e">
        <f t="shared" si="266"/>
        <v>#DIV/0!</v>
      </c>
      <c r="H592" s="216" t="e">
        <f t="shared" si="267"/>
        <v>#DIV/0!</v>
      </c>
      <c r="I592" s="256" t="e">
        <f t="shared" si="268"/>
        <v>#DIV/0!</v>
      </c>
      <c r="J592" s="216" t="e">
        <f t="shared" si="274"/>
        <v>#DIV/0!</v>
      </c>
      <c r="K592" s="253" t="e">
        <f t="shared" si="269"/>
        <v>#DIV/0!</v>
      </c>
      <c r="R592" s="227">
        <v>5</v>
      </c>
      <c r="S592" s="216" t="e">
        <f>$T$57-Y586</f>
        <v>#DIV/0!</v>
      </c>
      <c r="T592" s="216" t="e">
        <f>$U$57-Z586</f>
        <v>#DIV/0!</v>
      </c>
      <c r="U592" s="216" t="e">
        <f>$V$57-AA586</f>
        <v>#DIV/0!</v>
      </c>
      <c r="V592" s="216" t="e">
        <f t="shared" si="270"/>
        <v>#DIV/0!</v>
      </c>
      <c r="W592" s="216" t="e">
        <f t="shared" si="270"/>
        <v>#DIV/0!</v>
      </c>
      <c r="X592" s="216" t="e">
        <f t="shared" si="270"/>
        <v>#DIV/0!</v>
      </c>
      <c r="Y592" s="216" t="e">
        <f t="shared" si="271"/>
        <v>#DIV/0!</v>
      </c>
      <c r="Z592" s="256" t="e">
        <f t="shared" si="272"/>
        <v>#DIV/0!</v>
      </c>
      <c r="AA592" s="216" t="e">
        <f t="shared" si="275"/>
        <v>#DIV/0!</v>
      </c>
      <c r="AB592" s="253" t="e">
        <f t="shared" si="273"/>
        <v>#DIV/0!</v>
      </c>
    </row>
    <row r="593" spans="1:28" x14ac:dyDescent="0.3">
      <c r="A593" s="254" t="s">
        <v>698</v>
      </c>
      <c r="B593" s="186"/>
      <c r="C593" s="186"/>
      <c r="D593" s="186" t="s">
        <v>646</v>
      </c>
      <c r="E593" s="186" t="s">
        <v>647</v>
      </c>
      <c r="F593" s="186" t="s">
        <v>648</v>
      </c>
      <c r="G593" s="186" t="s">
        <v>649</v>
      </c>
      <c r="H593" s="186" t="s">
        <v>611</v>
      </c>
      <c r="I593" s="186" t="s">
        <v>637</v>
      </c>
      <c r="J593" s="186"/>
      <c r="K593" s="220"/>
      <c r="R593" s="254" t="s">
        <v>698</v>
      </c>
      <c r="S593" s="186"/>
      <c r="T593" s="186"/>
      <c r="U593" s="186" t="s">
        <v>646</v>
      </c>
      <c r="V593" s="186" t="s">
        <v>647</v>
      </c>
      <c r="W593" s="186" t="s">
        <v>648</v>
      </c>
      <c r="X593" s="186" t="s">
        <v>649</v>
      </c>
      <c r="Y593" s="186" t="s">
        <v>611</v>
      </c>
      <c r="Z593" s="186" t="s">
        <v>637</v>
      </c>
      <c r="AA593" s="186"/>
      <c r="AB593" s="220"/>
    </row>
    <row r="594" spans="1:28" x14ac:dyDescent="0.3">
      <c r="A594" s="227"/>
      <c r="B594" s="217"/>
      <c r="C594" s="217"/>
      <c r="D594" s="217" t="e">
        <f>IF(F554=FALSE,H556,IF(F584=FALSE,H586,"Error"))</f>
        <v>#DIV/0!</v>
      </c>
      <c r="E594" s="216" t="e">
        <f>IF(F554=FALSE,I556,IF(F584=FALSE,I586,"Error"))</f>
        <v>#DIV/0!</v>
      </c>
      <c r="F594" s="216" t="e">
        <f>IF(F554=FALSE,J556,IF(F584=FALSE,J586,"Error"))</f>
        <v>#DIV/0!</v>
      </c>
      <c r="G594" s="216" t="e">
        <f>IF(F554=FALSE,H553,IF(F584=FALSE,H583,"Error"))</f>
        <v>#DIV/0!</v>
      </c>
      <c r="H594" s="216" t="e">
        <f>G594*2</f>
        <v>#DIV/0!</v>
      </c>
      <c r="I594" s="217" t="e">
        <f>IF(F554=FALSE,F556,IF(F584=FALSE,F586,"Error"))</f>
        <v>#DIV/0!</v>
      </c>
      <c r="J594" s="217"/>
      <c r="K594" s="228"/>
      <c r="R594" s="227"/>
      <c r="S594" s="217"/>
      <c r="T594" s="217"/>
      <c r="U594" s="217" t="e">
        <f>IF(W554=FALSE,Y556,IF(W584=FALSE,Y586,"Error"))</f>
        <v>#DIV/0!</v>
      </c>
      <c r="V594" s="216" t="e">
        <f>IF(W554=FALSE,Z556,IF(W584=FALSE,Z586,"Error"))</f>
        <v>#DIV/0!</v>
      </c>
      <c r="W594" s="216" t="e">
        <f>IF(W554=FALSE,AA556,IF(W584=FALSE,AA586,"Error"))</f>
        <v>#DIV/0!</v>
      </c>
      <c r="X594" s="216" t="e">
        <f>IF(W554=FALSE,Y553,IF(W584=FALSE,Y583,"Error"))</f>
        <v>#DIV/0!</v>
      </c>
      <c r="Y594" s="216" t="e">
        <f>X594*2</f>
        <v>#DIV/0!</v>
      </c>
      <c r="Z594" s="217" t="e">
        <f>IF(W554=FALSE,W556,IF(W584=FALSE,W586,"Error"))</f>
        <v>#DIV/0!</v>
      </c>
      <c r="AA594" s="217"/>
      <c r="AB594" s="228"/>
    </row>
    <row r="596" spans="1:28" x14ac:dyDescent="0.3">
      <c r="A596" s="233" t="s">
        <v>719</v>
      </c>
      <c r="B596" s="234"/>
      <c r="C596" s="234"/>
      <c r="D596" s="234"/>
      <c r="E596" s="186"/>
      <c r="F596" s="186"/>
      <c r="G596" s="235" t="s">
        <v>720</v>
      </c>
      <c r="H596" s="236"/>
      <c r="I596" s="236"/>
      <c r="J596" s="236"/>
      <c r="K596" s="237"/>
      <c r="R596" s="233" t="s">
        <v>719</v>
      </c>
      <c r="S596" s="234"/>
      <c r="T596" s="234"/>
      <c r="U596" s="234"/>
      <c r="V596" s="186"/>
      <c r="W596" s="186"/>
      <c r="X596" s="235" t="s">
        <v>720</v>
      </c>
      <c r="Y596" s="236"/>
      <c r="Z596" s="236"/>
      <c r="AA596" s="236"/>
      <c r="AB596" s="237"/>
    </row>
    <row r="597" spans="1:28" x14ac:dyDescent="0.3">
      <c r="A597" s="238"/>
      <c r="B597" s="239"/>
      <c r="C597" s="239"/>
      <c r="D597" s="239"/>
      <c r="G597" s="240" t="s">
        <v>673</v>
      </c>
      <c r="H597" s="240"/>
      <c r="I597" s="240"/>
      <c r="J597" s="240"/>
      <c r="K597" s="241"/>
      <c r="R597" s="238"/>
      <c r="S597" s="239"/>
      <c r="T597" s="239"/>
      <c r="U597" s="239"/>
      <c r="X597" s="240" t="s">
        <v>673</v>
      </c>
      <c r="Y597" s="240"/>
      <c r="Z597" s="240"/>
      <c r="AA597" s="240"/>
      <c r="AB597" s="241"/>
    </row>
    <row r="598" spans="1:28" x14ac:dyDescent="0.3">
      <c r="A598" s="242"/>
      <c r="B598" s="243" t="s">
        <v>513</v>
      </c>
      <c r="C598" s="243" t="s">
        <v>514</v>
      </c>
      <c r="D598" s="243" t="s">
        <v>515</v>
      </c>
      <c r="G598" s="240"/>
      <c r="H598" s="240" t="s">
        <v>674</v>
      </c>
      <c r="I598" s="240" t="s">
        <v>675</v>
      </c>
      <c r="J598" s="240" t="s">
        <v>676</v>
      </c>
      <c r="K598" s="241" t="s">
        <v>677</v>
      </c>
      <c r="R598" s="242"/>
      <c r="S598" s="243" t="s">
        <v>513</v>
      </c>
      <c r="T598" s="243" t="s">
        <v>514</v>
      </c>
      <c r="U598" s="243" t="s">
        <v>515</v>
      </c>
      <c r="X598" s="240"/>
      <c r="Y598" s="240" t="s">
        <v>674</v>
      </c>
      <c r="Z598" s="240" t="s">
        <v>675</v>
      </c>
      <c r="AA598" s="240" t="s">
        <v>676</v>
      </c>
      <c r="AB598" s="241" t="s">
        <v>677</v>
      </c>
    </row>
    <row r="599" spans="1:28" x14ac:dyDescent="0.3">
      <c r="A599" s="244" t="s">
        <v>680</v>
      </c>
      <c r="B599" s="245">
        <f>$C$54</f>
        <v>0</v>
      </c>
      <c r="C599" s="245">
        <f>$D$54</f>
        <v>0</v>
      </c>
      <c r="D599" s="245">
        <f>$E$54</f>
        <v>0</v>
      </c>
      <c r="G599" s="240" t="s">
        <v>679</v>
      </c>
      <c r="H599" s="240">
        <f t="shared" ref="H599:J600" si="276">+B600-B599</f>
        <v>0</v>
      </c>
      <c r="I599" s="240">
        <f t="shared" si="276"/>
        <v>0</v>
      </c>
      <c r="J599" s="240">
        <f t="shared" si="276"/>
        <v>0</v>
      </c>
      <c r="K599" s="241">
        <f>+(H599^2+I599^2+J599^2)^0.5</f>
        <v>0</v>
      </c>
      <c r="R599" s="244" t="s">
        <v>680</v>
      </c>
      <c r="S599" s="245">
        <f>$T$54</f>
        <v>0</v>
      </c>
      <c r="T599" s="245">
        <f>$U$54</f>
        <v>0</v>
      </c>
      <c r="U599" s="245">
        <f>$V$54</f>
        <v>0</v>
      </c>
      <c r="X599" s="240" t="s">
        <v>679</v>
      </c>
      <c r="Y599" s="240">
        <f t="shared" ref="Y599:AA600" si="277">+S600-S599</f>
        <v>0</v>
      </c>
      <c r="Z599" s="240">
        <f t="shared" si="277"/>
        <v>0</v>
      </c>
      <c r="AA599" s="240">
        <f t="shared" si="277"/>
        <v>0</v>
      </c>
      <c r="AB599" s="241">
        <f>+(Y599^2+Z599^2+AA599^2)^0.5</f>
        <v>0</v>
      </c>
    </row>
    <row r="600" spans="1:28" x14ac:dyDescent="0.3">
      <c r="A600" s="244" t="s">
        <v>701</v>
      </c>
      <c r="B600" s="245">
        <f>$C$56</f>
        <v>0</v>
      </c>
      <c r="C600" s="245">
        <f>$D$56</f>
        <v>0</v>
      </c>
      <c r="D600" s="245">
        <f>$E$56</f>
        <v>0</v>
      </c>
      <c r="G600" s="240" t="s">
        <v>681</v>
      </c>
      <c r="H600" s="240">
        <f t="shared" si="276"/>
        <v>0</v>
      </c>
      <c r="I600" s="240">
        <f t="shared" si="276"/>
        <v>0</v>
      </c>
      <c r="J600" s="240">
        <f t="shared" si="276"/>
        <v>0</v>
      </c>
      <c r="K600" s="241">
        <f>+(H600^2+I600^2+J600^2)^0.5</f>
        <v>0</v>
      </c>
      <c r="R600" s="244" t="s">
        <v>701</v>
      </c>
      <c r="S600" s="245">
        <f>$T$56</f>
        <v>0</v>
      </c>
      <c r="T600" s="245">
        <f>$U$56</f>
        <v>0</v>
      </c>
      <c r="U600" s="245">
        <f>$V$56</f>
        <v>0</v>
      </c>
      <c r="X600" s="240" t="s">
        <v>681</v>
      </c>
      <c r="Y600" s="240">
        <f t="shared" si="277"/>
        <v>0</v>
      </c>
      <c r="Z600" s="240">
        <f t="shared" si="277"/>
        <v>0</v>
      </c>
      <c r="AA600" s="240">
        <f t="shared" si="277"/>
        <v>0</v>
      </c>
      <c r="AB600" s="241">
        <f>+(Y600^2+Z600^2+AA600^2)^0.5</f>
        <v>0</v>
      </c>
    </row>
    <row r="601" spans="1:28" x14ac:dyDescent="0.3">
      <c r="A601" s="246" t="s">
        <v>704</v>
      </c>
      <c r="B601" s="245">
        <f>$C$57</f>
        <v>0</v>
      </c>
      <c r="C601" s="245">
        <f>$D$57</f>
        <v>0</v>
      </c>
      <c r="D601" s="245">
        <f>$E$57</f>
        <v>0</v>
      </c>
      <c r="G601" s="240" t="s">
        <v>683</v>
      </c>
      <c r="H601" s="240">
        <f>+B601-B599</f>
        <v>0</v>
      </c>
      <c r="I601" s="240">
        <f>+C601-C599</f>
        <v>0</v>
      </c>
      <c r="J601" s="240">
        <f>+D601-D599</f>
        <v>0</v>
      </c>
      <c r="K601" s="241">
        <f>+(H601^2+I601^2+J601^2)^0.5</f>
        <v>0</v>
      </c>
      <c r="R601" s="246" t="s">
        <v>704</v>
      </c>
      <c r="S601" s="245">
        <f>$T$57</f>
        <v>0</v>
      </c>
      <c r="T601" s="245">
        <f>$U$57</f>
        <v>0</v>
      </c>
      <c r="U601" s="245">
        <f>$V$57</f>
        <v>0</v>
      </c>
      <c r="X601" s="240" t="s">
        <v>683</v>
      </c>
      <c r="Y601" s="240">
        <f>+S601-S599</f>
        <v>0</v>
      </c>
      <c r="Z601" s="240">
        <f>+T601-T599</f>
        <v>0</v>
      </c>
      <c r="AA601" s="240">
        <f>+U601-U599</f>
        <v>0</v>
      </c>
      <c r="AB601" s="241">
        <f>+(Y601^2+Z601^2+AA601^2)^0.5</f>
        <v>0</v>
      </c>
    </row>
    <row r="602" spans="1:28" x14ac:dyDescent="0.3">
      <c r="A602" s="223"/>
      <c r="G602" s="239" t="s">
        <v>684</v>
      </c>
      <c r="H602" s="240"/>
      <c r="I602" s="240"/>
      <c r="J602" s="240"/>
      <c r="K602" s="241"/>
      <c r="R602" s="223"/>
      <c r="X602" s="239" t="s">
        <v>684</v>
      </c>
      <c r="Y602" s="240"/>
      <c r="Z602" s="240"/>
      <c r="AA602" s="240"/>
      <c r="AB602" s="241"/>
    </row>
    <row r="603" spans="1:28" x14ac:dyDescent="0.3">
      <c r="A603" s="242"/>
      <c r="B603" s="243"/>
      <c r="C603" s="243"/>
      <c r="D603" s="243"/>
      <c r="G603" s="239"/>
      <c r="H603" s="243" t="s">
        <v>685</v>
      </c>
      <c r="I603" s="243" t="s">
        <v>686</v>
      </c>
      <c r="J603" s="243" t="s">
        <v>687</v>
      </c>
      <c r="K603" s="241"/>
      <c r="R603" s="242"/>
      <c r="S603" s="243"/>
      <c r="T603" s="243"/>
      <c r="U603" s="243"/>
      <c r="X603" s="239"/>
      <c r="Y603" s="243" t="s">
        <v>685</v>
      </c>
      <c r="Z603" s="243" t="s">
        <v>686</v>
      </c>
      <c r="AA603" s="243" t="s">
        <v>687</v>
      </c>
      <c r="AB603" s="241"/>
    </row>
    <row r="604" spans="1:28" x14ac:dyDescent="0.3">
      <c r="A604" s="244"/>
      <c r="B604" s="247"/>
      <c r="C604" s="247"/>
      <c r="D604" s="247"/>
      <c r="G604" s="239" t="s">
        <v>679</v>
      </c>
      <c r="H604" s="240" t="e">
        <f>+H599/K599</f>
        <v>#DIV/0!</v>
      </c>
      <c r="I604" s="240" t="e">
        <f>+I599/K599</f>
        <v>#DIV/0!</v>
      </c>
      <c r="J604" s="240" t="e">
        <f>+J599/K599</f>
        <v>#DIV/0!</v>
      </c>
      <c r="K604" s="241"/>
      <c r="R604" s="244"/>
      <c r="S604" s="247"/>
      <c r="T604" s="247"/>
      <c r="U604" s="247"/>
      <c r="X604" s="239" t="s">
        <v>679</v>
      </c>
      <c r="Y604" s="240" t="e">
        <f>+Y599/AB599</f>
        <v>#DIV/0!</v>
      </c>
      <c r="Z604" s="240" t="e">
        <f>+Z599/AB599</f>
        <v>#DIV/0!</v>
      </c>
      <c r="AA604" s="240" t="e">
        <f>+AA599/AB599</f>
        <v>#DIV/0!</v>
      </c>
      <c r="AB604" s="241"/>
    </row>
    <row r="605" spans="1:28" x14ac:dyDescent="0.3">
      <c r="A605" s="244"/>
      <c r="B605" s="247"/>
      <c r="C605" s="247"/>
      <c r="D605" s="247"/>
      <c r="G605" s="240" t="s">
        <v>683</v>
      </c>
      <c r="H605" s="240" t="e">
        <f>+H601/K601</f>
        <v>#DIV/0!</v>
      </c>
      <c r="I605" s="240" t="e">
        <f>+I601/K601</f>
        <v>#DIV/0!</v>
      </c>
      <c r="J605" s="240" t="e">
        <f>+J601/K601</f>
        <v>#DIV/0!</v>
      </c>
      <c r="K605" s="241"/>
      <c r="R605" s="244"/>
      <c r="S605" s="247"/>
      <c r="T605" s="247"/>
      <c r="U605" s="247"/>
      <c r="X605" s="240" t="s">
        <v>683</v>
      </c>
      <c r="Y605" s="240" t="e">
        <f>+Y601/AB601</f>
        <v>#DIV/0!</v>
      </c>
      <c r="Z605" s="240" t="e">
        <f>+Z601/AB601</f>
        <v>#DIV/0!</v>
      </c>
      <c r="AA605" s="240" t="e">
        <f>+AA601/AB601</f>
        <v>#DIV/0!</v>
      </c>
      <c r="AB605" s="241"/>
    </row>
    <row r="606" spans="1:28" x14ac:dyDescent="0.3">
      <c r="A606" s="246"/>
      <c r="B606" s="247"/>
      <c r="C606" s="247"/>
      <c r="D606" s="247"/>
      <c r="G606" s="240"/>
      <c r="H606" s="240"/>
      <c r="I606" s="240"/>
      <c r="J606" s="240"/>
      <c r="K606" s="241"/>
      <c r="R606" s="246"/>
      <c r="S606" s="247"/>
      <c r="T606" s="247"/>
      <c r="U606" s="247"/>
      <c r="X606" s="240"/>
      <c r="Y606" s="240"/>
      <c r="Z606" s="240"/>
      <c r="AA606" s="240"/>
      <c r="AB606" s="241"/>
    </row>
    <row r="607" spans="1:28" x14ac:dyDescent="0.3">
      <c r="A607" s="223"/>
      <c r="G607" s="240" t="s">
        <v>688</v>
      </c>
      <c r="H607" s="240" t="e">
        <f>+(K599^2+K601^2-K600^2)/(2*K599*K601)</f>
        <v>#DIV/0!</v>
      </c>
      <c r="I607" s="240"/>
      <c r="J607" s="240"/>
      <c r="K607" s="241"/>
      <c r="R607" s="223"/>
      <c r="X607" s="240" t="s">
        <v>688</v>
      </c>
      <c r="Y607" s="240" t="e">
        <f>+(AB599^2+AB601^2-AB600^2)/(2*AB599*AB601)</f>
        <v>#DIV/0!</v>
      </c>
      <c r="Z607" s="240"/>
      <c r="AA607" s="240"/>
      <c r="AB607" s="241"/>
    </row>
    <row r="608" spans="1:28" x14ac:dyDescent="0.3">
      <c r="A608" s="223"/>
      <c r="G608" s="240" t="s">
        <v>689</v>
      </c>
      <c r="H608" s="240" t="e">
        <f>+H607*K601</f>
        <v>#DIV/0!</v>
      </c>
      <c r="I608" s="240"/>
      <c r="J608" s="240"/>
      <c r="K608" s="241"/>
      <c r="R608" s="223"/>
      <c r="X608" s="240" t="s">
        <v>689</v>
      </c>
      <c r="Y608" s="240" t="e">
        <f>+Y607*AB601</f>
        <v>#DIV/0!</v>
      </c>
      <c r="Z608" s="240"/>
      <c r="AA608" s="240"/>
      <c r="AB608" s="241"/>
    </row>
    <row r="609" spans="1:28" x14ac:dyDescent="0.3">
      <c r="A609" s="223"/>
      <c r="G609" s="240" t="s">
        <v>690</v>
      </c>
      <c r="H609" s="240" t="e">
        <f>+(K601^2-H608^2)^0.5</f>
        <v>#DIV/0!</v>
      </c>
      <c r="I609" s="240" t="e">
        <f>+K601*H615</f>
        <v>#DIV/0!</v>
      </c>
      <c r="J609" s="240"/>
      <c r="K609" s="241"/>
      <c r="R609" s="223"/>
      <c r="X609" s="240" t="s">
        <v>690</v>
      </c>
      <c r="Y609" s="240" t="e">
        <f>+(AB601^2-Y608^2)^0.5</f>
        <v>#DIV/0!</v>
      </c>
      <c r="Z609" s="240" t="e">
        <f>+AB601*Y615</f>
        <v>#DIV/0!</v>
      </c>
      <c r="AA609" s="240"/>
      <c r="AB609" s="241"/>
    </row>
    <row r="610" spans="1:28" x14ac:dyDescent="0.3">
      <c r="A610" s="223"/>
      <c r="G610" s="240" t="s">
        <v>691</v>
      </c>
      <c r="H610" s="240" t="e">
        <f>+B599+H608*H604</f>
        <v>#DIV/0!</v>
      </c>
      <c r="I610" s="240" t="e">
        <f>+C599+H608*I604</f>
        <v>#DIV/0!</v>
      </c>
      <c r="J610" s="240" t="e">
        <f>+D599+H608*J604</f>
        <v>#DIV/0!</v>
      </c>
      <c r="K610" s="241"/>
      <c r="R610" s="223"/>
      <c r="X610" s="240" t="s">
        <v>691</v>
      </c>
      <c r="Y610" s="240" t="e">
        <f>+S599+Y608*Y604</f>
        <v>#DIV/0!</v>
      </c>
      <c r="Z610" s="240" t="e">
        <f>+T599+Y608*Z604</f>
        <v>#DIV/0!</v>
      </c>
      <c r="AA610" s="240" t="e">
        <f>+U599+Y608*AA604</f>
        <v>#DIV/0!</v>
      </c>
      <c r="AB610" s="241"/>
    </row>
    <row r="611" spans="1:28" x14ac:dyDescent="0.3">
      <c r="A611" s="223"/>
      <c r="G611" s="239" t="s">
        <v>684</v>
      </c>
      <c r="H611" s="240"/>
      <c r="I611" s="240"/>
      <c r="J611" s="240"/>
      <c r="K611" s="241"/>
      <c r="R611" s="223"/>
      <c r="X611" s="239" t="s">
        <v>684</v>
      </c>
      <c r="Y611" s="240"/>
      <c r="Z611" s="240"/>
      <c r="AA611" s="240"/>
      <c r="AB611" s="241"/>
    </row>
    <row r="612" spans="1:28" x14ac:dyDescent="0.3">
      <c r="A612" s="223"/>
      <c r="G612" s="248"/>
      <c r="H612" s="243" t="s">
        <v>685</v>
      </c>
      <c r="I612" s="243" t="s">
        <v>686</v>
      </c>
      <c r="J612" s="243" t="s">
        <v>687</v>
      </c>
      <c r="K612" s="241"/>
      <c r="R612" s="223"/>
      <c r="X612" s="248"/>
      <c r="Y612" s="243" t="s">
        <v>685</v>
      </c>
      <c r="Z612" s="243" t="s">
        <v>686</v>
      </c>
      <c r="AA612" s="243" t="s">
        <v>687</v>
      </c>
      <c r="AB612" s="241"/>
    </row>
    <row r="613" spans="1:28" x14ac:dyDescent="0.3">
      <c r="A613" s="223"/>
      <c r="G613" s="240" t="s">
        <v>690</v>
      </c>
      <c r="H613" s="240" t="e">
        <f>+(B601-H610)/H609</f>
        <v>#DIV/0!</v>
      </c>
      <c r="I613" s="240" t="e">
        <f>+(C601-I610)/H609</f>
        <v>#DIV/0!</v>
      </c>
      <c r="J613" s="240" t="e">
        <f>+(D601-J610)/H609</f>
        <v>#DIV/0!</v>
      </c>
      <c r="K613" s="241"/>
      <c r="R613" s="223"/>
      <c r="X613" s="240" t="s">
        <v>690</v>
      </c>
      <c r="Y613" s="240" t="e">
        <f>+(S601-Y610)/Y609</f>
        <v>#DIV/0!</v>
      </c>
      <c r="Z613" s="240" t="e">
        <f>+(T601-Z610)/Y609</f>
        <v>#DIV/0!</v>
      </c>
      <c r="AA613" s="240" t="e">
        <f>+(U601-AA610)/Y609</f>
        <v>#DIV/0!</v>
      </c>
      <c r="AB613" s="241"/>
    </row>
    <row r="614" spans="1:28" x14ac:dyDescent="0.3">
      <c r="A614" s="223"/>
      <c r="G614" s="240"/>
      <c r="H614" s="240"/>
      <c r="I614" s="240"/>
      <c r="J614" s="240"/>
      <c r="K614" s="241"/>
      <c r="R614" s="223"/>
      <c r="X614" s="240"/>
      <c r="Y614" s="240"/>
      <c r="Z614" s="240"/>
      <c r="AA614" s="240"/>
      <c r="AB614" s="241"/>
    </row>
    <row r="615" spans="1:28" x14ac:dyDescent="0.3">
      <c r="A615" s="223"/>
      <c r="G615" s="240" t="s">
        <v>692</v>
      </c>
      <c r="H615" s="240" t="e">
        <f>+(1-H607^2)^0.5</f>
        <v>#DIV/0!</v>
      </c>
      <c r="I615" s="240"/>
      <c r="J615" s="240"/>
      <c r="K615" s="241"/>
      <c r="R615" s="223"/>
      <c r="X615" s="240" t="s">
        <v>692</v>
      </c>
      <c r="Y615" s="240" t="e">
        <f>+(1-Y607^2)^0.5</f>
        <v>#DIV/0!</v>
      </c>
      <c r="Z615" s="240"/>
      <c r="AA615" s="240"/>
      <c r="AB615" s="241"/>
    </row>
    <row r="616" spans="1:28" x14ac:dyDescent="0.3">
      <c r="A616" s="223"/>
      <c r="F616" s="166" t="s">
        <v>643</v>
      </c>
      <c r="G616" s="240" t="s">
        <v>693</v>
      </c>
      <c r="H616" s="249" t="e">
        <f>+K600/(2*H615)</f>
        <v>#DIV/0!</v>
      </c>
      <c r="I616" s="240"/>
      <c r="J616" s="240"/>
      <c r="K616" s="241"/>
      <c r="R616" s="223"/>
      <c r="W616" s="166" t="s">
        <v>643</v>
      </c>
      <c r="X616" s="240" t="s">
        <v>693</v>
      </c>
      <c r="Y616" s="249" t="e">
        <f>+AB600/(2*Y615)</f>
        <v>#DIV/0!</v>
      </c>
      <c r="Z616" s="240"/>
      <c r="AA616" s="240"/>
      <c r="AB616" s="241"/>
    </row>
    <row r="617" spans="1:28" x14ac:dyDescent="0.3">
      <c r="A617" s="223"/>
      <c r="F617" s="250" t="e">
        <f>IF((ABS(K622)+ABS(K624)+ABS(K625))&gt;0.000000001,TRUE,FALSE)</f>
        <v>#DIV/0!</v>
      </c>
      <c r="G617" s="240"/>
      <c r="H617" s="240"/>
      <c r="I617" s="240"/>
      <c r="J617" s="240"/>
      <c r="K617" s="241"/>
      <c r="R617" s="223"/>
      <c r="W617" s="250" t="e">
        <f>IF((ABS(AB622)+ABS(AB624)+ABS(AB625))&gt;0.000000001,TRUE,FALSE)</f>
        <v>#DIV/0!</v>
      </c>
      <c r="X617" s="240"/>
      <c r="Y617" s="240"/>
      <c r="Z617" s="240"/>
      <c r="AA617" s="240"/>
      <c r="AB617" s="241"/>
    </row>
    <row r="618" spans="1:28" x14ac:dyDescent="0.3">
      <c r="A618" s="223"/>
      <c r="F618" s="166" t="s">
        <v>637</v>
      </c>
      <c r="G618" s="240" t="s">
        <v>694</v>
      </c>
      <c r="H618" s="240">
        <f>+K599/2</f>
        <v>0</v>
      </c>
      <c r="I618" s="240" t="e">
        <f>+(H616^2-H618^2)^0.5</f>
        <v>#DIV/0!</v>
      </c>
      <c r="J618" s="240">
        <v>0</v>
      </c>
      <c r="K618" s="241"/>
      <c r="R618" s="223"/>
      <c r="W618" s="166" t="s">
        <v>637</v>
      </c>
      <c r="X618" s="240" t="s">
        <v>694</v>
      </c>
      <c r="Y618" s="240">
        <f>+AB599/2</f>
        <v>0</v>
      </c>
      <c r="Z618" s="240" t="e">
        <f>+(Y616^2-Y618^2)^0.5</f>
        <v>#DIV/0!</v>
      </c>
      <c r="AA618" s="240">
        <v>0</v>
      </c>
      <c r="AB618" s="241"/>
    </row>
    <row r="619" spans="1:28" x14ac:dyDescent="0.3">
      <c r="A619" s="223"/>
      <c r="F619" s="166" t="e">
        <f>IF(K620&gt;0.000000001,TRUE,FALSE)</f>
        <v>#DIV/0!</v>
      </c>
      <c r="G619" s="240" t="s">
        <v>695</v>
      </c>
      <c r="H619" s="251" t="e">
        <f>+B599+H618*H604+I618*H613</f>
        <v>#DIV/0!</v>
      </c>
      <c r="I619" s="251" t="e">
        <f>+C599+H618*I604+I618*I613</f>
        <v>#DIV/0!</v>
      </c>
      <c r="J619" s="251" t="e">
        <f>+D599+H618*J604+I618*J613</f>
        <v>#DIV/0!</v>
      </c>
      <c r="K619" s="241"/>
      <c r="R619" s="223"/>
      <c r="W619" s="166" t="e">
        <f>IF(AB620&gt;0.000000001,TRUE,FALSE)</f>
        <v>#DIV/0!</v>
      </c>
      <c r="X619" s="240" t="s">
        <v>695</v>
      </c>
      <c r="Y619" s="251" t="e">
        <f>+S599+Y618*Y604+Z618*Y613</f>
        <v>#DIV/0!</v>
      </c>
      <c r="Z619" s="251" t="e">
        <f>+T599+Y618*Z604+Z618*Z613</f>
        <v>#DIV/0!</v>
      </c>
      <c r="AA619" s="251" t="e">
        <f>+U599+Y618*AA604+Z618*AA613</f>
        <v>#DIV/0!</v>
      </c>
      <c r="AB619" s="241"/>
    </row>
    <row r="620" spans="1:28" ht="16.2" x14ac:dyDescent="0.3">
      <c r="A620" s="223"/>
      <c r="B620" s="166" t="s">
        <v>650</v>
      </c>
      <c r="C620" s="166" t="s">
        <v>651</v>
      </c>
      <c r="D620" s="166" t="s">
        <v>652</v>
      </c>
      <c r="E620" s="166" t="s">
        <v>653</v>
      </c>
      <c r="F620" s="166" t="s">
        <v>654</v>
      </c>
      <c r="G620" s="166" t="s">
        <v>655</v>
      </c>
      <c r="H620" s="166" t="s">
        <v>656</v>
      </c>
      <c r="I620" s="166" t="s">
        <v>657</v>
      </c>
      <c r="J620" s="166" t="s">
        <v>669</v>
      </c>
      <c r="K620" s="231" t="e">
        <f>MAX(K621:K625)</f>
        <v>#DIV/0!</v>
      </c>
      <c r="R620" s="223"/>
      <c r="S620" s="166" t="s">
        <v>650</v>
      </c>
      <c r="T620" s="166" t="s">
        <v>651</v>
      </c>
      <c r="U620" s="166" t="s">
        <v>652</v>
      </c>
      <c r="V620" s="166" t="s">
        <v>653</v>
      </c>
      <c r="W620" s="166" t="s">
        <v>654</v>
      </c>
      <c r="X620" s="166" t="s">
        <v>655</v>
      </c>
      <c r="Y620" s="166" t="s">
        <v>656</v>
      </c>
      <c r="Z620" s="166" t="s">
        <v>657</v>
      </c>
      <c r="AA620" s="166" t="s">
        <v>669</v>
      </c>
      <c r="AB620" s="231" t="e">
        <f>MAX(AB621:AB625)</f>
        <v>#DIV/0!</v>
      </c>
    </row>
    <row r="621" spans="1:28" x14ac:dyDescent="0.3">
      <c r="A621" s="223">
        <v>1</v>
      </c>
      <c r="B621" s="166" t="e">
        <f>$C$53-H619</f>
        <v>#DIV/0!</v>
      </c>
      <c r="C621" s="166" t="e">
        <f>$D$53-I619</f>
        <v>#DIV/0!</v>
      </c>
      <c r="D621" s="166" t="e">
        <f>$E$53-J619</f>
        <v>#DIV/0!</v>
      </c>
      <c r="E621" s="192" t="e">
        <f>POWER(B621,2)</f>
        <v>#DIV/0!</v>
      </c>
      <c r="F621" s="192" t="e">
        <f>POWER(C621,2)</f>
        <v>#DIV/0!</v>
      </c>
      <c r="G621" s="192" t="e">
        <f>POWER(D621,2)</f>
        <v>#DIV/0!</v>
      </c>
      <c r="H621" s="192" t="e">
        <f>E621+F621+G621</f>
        <v>#DIV/0!</v>
      </c>
      <c r="I621" s="192" t="e">
        <f>SQRT(H621)</f>
        <v>#DIV/0!</v>
      </c>
      <c r="J621" s="192" t="e">
        <f>H616</f>
        <v>#DIV/0!</v>
      </c>
      <c r="K621" s="231" t="e">
        <f>I621-J621</f>
        <v>#DIV/0!</v>
      </c>
      <c r="R621" s="223">
        <v>1</v>
      </c>
      <c r="S621" s="192" t="e">
        <f>$T$53-Y619</f>
        <v>#DIV/0!</v>
      </c>
      <c r="T621" s="192" t="e">
        <f>$U$53-Z619</f>
        <v>#DIV/0!</v>
      </c>
      <c r="U621" s="192" t="e">
        <f>$V$53-AA619</f>
        <v>#DIV/0!</v>
      </c>
      <c r="V621" s="192" t="e">
        <f>POWER(S621,2)</f>
        <v>#DIV/0!</v>
      </c>
      <c r="W621" s="192" t="e">
        <f>POWER(T621,2)</f>
        <v>#DIV/0!</v>
      </c>
      <c r="X621" s="192" t="e">
        <f>POWER(U621,2)</f>
        <v>#DIV/0!</v>
      </c>
      <c r="Y621" s="192" t="e">
        <f>V621+W621+X621</f>
        <v>#DIV/0!</v>
      </c>
      <c r="Z621" s="192" t="e">
        <f>SQRT(Y621)</f>
        <v>#DIV/0!</v>
      </c>
      <c r="AA621" s="192" t="e">
        <f>Y616</f>
        <v>#DIV/0!</v>
      </c>
      <c r="AB621" s="231" t="e">
        <f>Z621-AA621</f>
        <v>#DIV/0!</v>
      </c>
    </row>
    <row r="622" spans="1:28" x14ac:dyDescent="0.3">
      <c r="A622" s="223">
        <v>2</v>
      </c>
      <c r="B622" s="192" t="e">
        <f>$C$54-H619</f>
        <v>#DIV/0!</v>
      </c>
      <c r="C622" s="192" t="e">
        <f>$D$54-I619</f>
        <v>#DIV/0!</v>
      </c>
      <c r="D622" s="192" t="e">
        <f>$E$54-J619</f>
        <v>#DIV/0!</v>
      </c>
      <c r="E622" s="192" t="e">
        <f t="shared" ref="E622:G625" si="278">POWER(B622,2)</f>
        <v>#DIV/0!</v>
      </c>
      <c r="F622" s="192" t="e">
        <f t="shared" si="278"/>
        <v>#DIV/0!</v>
      </c>
      <c r="G622" s="192" t="e">
        <f t="shared" si="278"/>
        <v>#DIV/0!</v>
      </c>
      <c r="H622" s="192" t="e">
        <f t="shared" ref="H622:H625" si="279">E622+F622+G622</f>
        <v>#DIV/0!</v>
      </c>
      <c r="I622" s="252" t="e">
        <f t="shared" ref="I622:I625" si="280">SQRT(H622)</f>
        <v>#DIV/0!</v>
      </c>
      <c r="J622" s="192" t="e">
        <f>J621</f>
        <v>#DIV/0!</v>
      </c>
      <c r="K622" s="231" t="e">
        <f t="shared" ref="K622:K625" si="281">I622-J622</f>
        <v>#DIV/0!</v>
      </c>
      <c r="R622" s="223">
        <v>2</v>
      </c>
      <c r="S622" s="192" t="e">
        <f>$T$54-Y619</f>
        <v>#DIV/0!</v>
      </c>
      <c r="T622" s="192" t="e">
        <f>$U$54-Z619</f>
        <v>#DIV/0!</v>
      </c>
      <c r="U622" s="192" t="e">
        <f>$V$54-AA619</f>
        <v>#DIV/0!</v>
      </c>
      <c r="V622" s="192" t="e">
        <f t="shared" ref="V622:X625" si="282">POWER(S622,2)</f>
        <v>#DIV/0!</v>
      </c>
      <c r="W622" s="192" t="e">
        <f t="shared" si="282"/>
        <v>#DIV/0!</v>
      </c>
      <c r="X622" s="192" t="e">
        <f t="shared" si="282"/>
        <v>#DIV/0!</v>
      </c>
      <c r="Y622" s="192" t="e">
        <f t="shared" ref="Y622:Y625" si="283">V622+W622+X622</f>
        <v>#DIV/0!</v>
      </c>
      <c r="Z622" s="252" t="e">
        <f t="shared" ref="Z622:Z625" si="284">SQRT(Y622)</f>
        <v>#DIV/0!</v>
      </c>
      <c r="AA622" s="192" t="e">
        <f>AA621</f>
        <v>#DIV/0!</v>
      </c>
      <c r="AB622" s="231" t="e">
        <f t="shared" ref="AB622:AB625" si="285">Z622-AA622</f>
        <v>#DIV/0!</v>
      </c>
    </row>
    <row r="623" spans="1:28" x14ac:dyDescent="0.3">
      <c r="A623" s="223">
        <v>3</v>
      </c>
      <c r="B623" s="192" t="e">
        <f>$C$55-H619</f>
        <v>#DIV/0!</v>
      </c>
      <c r="C623" s="192" t="e">
        <f>$D$55-I619</f>
        <v>#DIV/0!</v>
      </c>
      <c r="D623" s="192" t="e">
        <f>$E$55-J619</f>
        <v>#DIV/0!</v>
      </c>
      <c r="E623" s="192" t="e">
        <f t="shared" si="278"/>
        <v>#DIV/0!</v>
      </c>
      <c r="F623" s="192" t="e">
        <f t="shared" si="278"/>
        <v>#DIV/0!</v>
      </c>
      <c r="G623" s="192" t="e">
        <f t="shared" si="278"/>
        <v>#DIV/0!</v>
      </c>
      <c r="H623" s="192" t="e">
        <f t="shared" si="279"/>
        <v>#DIV/0!</v>
      </c>
      <c r="I623" s="192" t="e">
        <f t="shared" si="280"/>
        <v>#DIV/0!</v>
      </c>
      <c r="J623" s="192" t="e">
        <f t="shared" ref="J623:J625" si="286">J622</f>
        <v>#DIV/0!</v>
      </c>
      <c r="K623" s="231" t="e">
        <f t="shared" si="281"/>
        <v>#DIV/0!</v>
      </c>
      <c r="R623" s="223">
        <v>3</v>
      </c>
      <c r="S623" s="192" t="e">
        <f>$T$55-Y619</f>
        <v>#DIV/0!</v>
      </c>
      <c r="T623" s="192" t="e">
        <f>$U$55-Z619</f>
        <v>#DIV/0!</v>
      </c>
      <c r="U623" s="192" t="e">
        <f>$V$55-AA619</f>
        <v>#DIV/0!</v>
      </c>
      <c r="V623" s="192" t="e">
        <f t="shared" si="282"/>
        <v>#DIV/0!</v>
      </c>
      <c r="W623" s="192" t="e">
        <f t="shared" si="282"/>
        <v>#DIV/0!</v>
      </c>
      <c r="X623" s="192" t="e">
        <f t="shared" si="282"/>
        <v>#DIV/0!</v>
      </c>
      <c r="Y623" s="192" t="e">
        <f t="shared" si="283"/>
        <v>#DIV/0!</v>
      </c>
      <c r="Z623" s="192" t="e">
        <f t="shared" si="284"/>
        <v>#DIV/0!</v>
      </c>
      <c r="AA623" s="192" t="e">
        <f t="shared" ref="AA623:AA625" si="287">AA622</f>
        <v>#DIV/0!</v>
      </c>
      <c r="AB623" s="231" t="e">
        <f t="shared" si="285"/>
        <v>#DIV/0!</v>
      </c>
    </row>
    <row r="624" spans="1:28" x14ac:dyDescent="0.3">
      <c r="A624" s="223">
        <v>4</v>
      </c>
      <c r="B624" s="192" t="e">
        <f>$C$56-H619</f>
        <v>#DIV/0!</v>
      </c>
      <c r="C624" s="192" t="e">
        <f>$D$56-I619</f>
        <v>#DIV/0!</v>
      </c>
      <c r="D624" s="192" t="e">
        <f>$E$56-J619</f>
        <v>#DIV/0!</v>
      </c>
      <c r="E624" s="192" t="e">
        <f t="shared" si="278"/>
        <v>#DIV/0!</v>
      </c>
      <c r="F624" s="192" t="e">
        <f t="shared" si="278"/>
        <v>#DIV/0!</v>
      </c>
      <c r="G624" s="192" t="e">
        <f t="shared" si="278"/>
        <v>#DIV/0!</v>
      </c>
      <c r="H624" s="192" t="e">
        <f t="shared" si="279"/>
        <v>#DIV/0!</v>
      </c>
      <c r="I624" s="252" t="e">
        <f t="shared" si="280"/>
        <v>#DIV/0!</v>
      </c>
      <c r="J624" s="192" t="e">
        <f t="shared" si="286"/>
        <v>#DIV/0!</v>
      </c>
      <c r="K624" s="231" t="e">
        <f t="shared" si="281"/>
        <v>#DIV/0!</v>
      </c>
      <c r="R624" s="223">
        <v>4</v>
      </c>
      <c r="S624" s="192" t="e">
        <f>$T$56-Y619</f>
        <v>#DIV/0!</v>
      </c>
      <c r="T624" s="192" t="e">
        <f>$U$56-Z619</f>
        <v>#DIV/0!</v>
      </c>
      <c r="U624" s="192" t="e">
        <f>$V$56-AA619</f>
        <v>#DIV/0!</v>
      </c>
      <c r="V624" s="192" t="e">
        <f t="shared" si="282"/>
        <v>#DIV/0!</v>
      </c>
      <c r="W624" s="192" t="e">
        <f t="shared" si="282"/>
        <v>#DIV/0!</v>
      </c>
      <c r="X624" s="192" t="e">
        <f t="shared" si="282"/>
        <v>#DIV/0!</v>
      </c>
      <c r="Y624" s="192" t="e">
        <f t="shared" si="283"/>
        <v>#DIV/0!</v>
      </c>
      <c r="Z624" s="252" t="e">
        <f t="shared" si="284"/>
        <v>#DIV/0!</v>
      </c>
      <c r="AA624" s="192" t="e">
        <f t="shared" si="287"/>
        <v>#DIV/0!</v>
      </c>
      <c r="AB624" s="231" t="e">
        <f t="shared" si="285"/>
        <v>#DIV/0!</v>
      </c>
    </row>
    <row r="625" spans="1:28" x14ac:dyDescent="0.3">
      <c r="A625" s="227">
        <v>5</v>
      </c>
      <c r="B625" s="216" t="e">
        <f>$C$57-H619</f>
        <v>#DIV/0!</v>
      </c>
      <c r="C625" s="216" t="e">
        <f>$D$57-I619</f>
        <v>#DIV/0!</v>
      </c>
      <c r="D625" s="216" t="e">
        <f>$E$57-J619</f>
        <v>#DIV/0!</v>
      </c>
      <c r="E625" s="216" t="e">
        <f t="shared" si="278"/>
        <v>#DIV/0!</v>
      </c>
      <c r="F625" s="216" t="e">
        <f t="shared" si="278"/>
        <v>#DIV/0!</v>
      </c>
      <c r="G625" s="216" t="e">
        <f t="shared" si="278"/>
        <v>#DIV/0!</v>
      </c>
      <c r="H625" s="216" t="e">
        <f t="shared" si="279"/>
        <v>#DIV/0!</v>
      </c>
      <c r="I625" s="256" t="e">
        <f t="shared" si="280"/>
        <v>#DIV/0!</v>
      </c>
      <c r="J625" s="216" t="e">
        <f t="shared" si="286"/>
        <v>#DIV/0!</v>
      </c>
      <c r="K625" s="253" t="e">
        <f t="shared" si="281"/>
        <v>#DIV/0!</v>
      </c>
      <c r="R625" s="227">
        <v>5</v>
      </c>
      <c r="S625" s="216" t="e">
        <f>$T$57-Y619</f>
        <v>#DIV/0!</v>
      </c>
      <c r="T625" s="216" t="e">
        <f>$U$57-Z619</f>
        <v>#DIV/0!</v>
      </c>
      <c r="U625" s="216" t="e">
        <f>$V$57-AA619</f>
        <v>#DIV/0!</v>
      </c>
      <c r="V625" s="216" t="e">
        <f t="shared" si="282"/>
        <v>#DIV/0!</v>
      </c>
      <c r="W625" s="216" t="e">
        <f t="shared" si="282"/>
        <v>#DIV/0!</v>
      </c>
      <c r="X625" s="216" t="e">
        <f t="shared" si="282"/>
        <v>#DIV/0!</v>
      </c>
      <c r="Y625" s="216" t="e">
        <f t="shared" si="283"/>
        <v>#DIV/0!</v>
      </c>
      <c r="Z625" s="256" t="e">
        <f t="shared" si="284"/>
        <v>#DIV/0!</v>
      </c>
      <c r="AA625" s="216" t="e">
        <f t="shared" si="287"/>
        <v>#DIV/0!</v>
      </c>
      <c r="AB625" s="253" t="e">
        <f t="shared" si="285"/>
        <v>#DIV/0!</v>
      </c>
    </row>
    <row r="626" spans="1:28" x14ac:dyDescent="0.3">
      <c r="A626" s="233" t="s">
        <v>696</v>
      </c>
      <c r="B626" s="234"/>
      <c r="C626" s="234"/>
      <c r="D626" s="234"/>
      <c r="E626" s="186"/>
      <c r="F626" s="186"/>
      <c r="G626" s="235" t="s">
        <v>721</v>
      </c>
      <c r="H626" s="236"/>
      <c r="I626" s="236"/>
      <c r="J626" s="236"/>
      <c r="K626" s="237"/>
      <c r="R626" s="233" t="s">
        <v>696</v>
      </c>
      <c r="S626" s="234"/>
      <c r="T626" s="234"/>
      <c r="U626" s="234"/>
      <c r="V626" s="186"/>
      <c r="W626" s="186"/>
      <c r="X626" s="235" t="s">
        <v>721</v>
      </c>
      <c r="Y626" s="236"/>
      <c r="Z626" s="236"/>
      <c r="AA626" s="236"/>
      <c r="AB626" s="237"/>
    </row>
    <row r="627" spans="1:28" x14ac:dyDescent="0.3">
      <c r="A627" s="238"/>
      <c r="B627" s="239"/>
      <c r="C627" s="239"/>
      <c r="D627" s="239"/>
      <c r="G627" s="240" t="s">
        <v>673</v>
      </c>
      <c r="H627" s="240"/>
      <c r="I627" s="240"/>
      <c r="J627" s="240"/>
      <c r="K627" s="241"/>
      <c r="R627" s="238"/>
      <c r="S627" s="239"/>
      <c r="T627" s="239"/>
      <c r="U627" s="239"/>
      <c r="X627" s="240" t="s">
        <v>673</v>
      </c>
      <c r="Y627" s="240"/>
      <c r="Z627" s="240"/>
      <c r="AA627" s="240"/>
      <c r="AB627" s="241"/>
    </row>
    <row r="628" spans="1:28" x14ac:dyDescent="0.3">
      <c r="A628" s="242"/>
      <c r="B628" s="243" t="s">
        <v>513</v>
      </c>
      <c r="C628" s="243" t="s">
        <v>514</v>
      </c>
      <c r="D628" s="243" t="s">
        <v>515</v>
      </c>
      <c r="G628" s="240"/>
      <c r="H628" s="240" t="s">
        <v>674</v>
      </c>
      <c r="I628" s="240" t="s">
        <v>675</v>
      </c>
      <c r="J628" s="240" t="s">
        <v>676</v>
      </c>
      <c r="K628" s="241" t="s">
        <v>677</v>
      </c>
      <c r="R628" s="242"/>
      <c r="S628" s="243" t="s">
        <v>513</v>
      </c>
      <c r="T628" s="243" t="s">
        <v>514</v>
      </c>
      <c r="U628" s="243" t="s">
        <v>515</v>
      </c>
      <c r="X628" s="240"/>
      <c r="Y628" s="240" t="s">
        <v>674</v>
      </c>
      <c r="Z628" s="240" t="s">
        <v>675</v>
      </c>
      <c r="AA628" s="240" t="s">
        <v>676</v>
      </c>
      <c r="AB628" s="241" t="s">
        <v>677</v>
      </c>
    </row>
    <row r="629" spans="1:28" x14ac:dyDescent="0.3">
      <c r="A629" s="244" t="str">
        <f>A599</f>
        <v>Point 2</v>
      </c>
      <c r="B629" s="245">
        <f>B599</f>
        <v>0</v>
      </c>
      <c r="C629" s="245">
        <f t="shared" ref="C629:D629" si="288">C599</f>
        <v>0</v>
      </c>
      <c r="D629" s="245">
        <f t="shared" si="288"/>
        <v>0</v>
      </c>
      <c r="G629" s="240" t="s">
        <v>679</v>
      </c>
      <c r="H629" s="240">
        <f t="shared" ref="H629:J630" si="289">+B630-B629</f>
        <v>0</v>
      </c>
      <c r="I629" s="240">
        <f t="shared" si="289"/>
        <v>0</v>
      </c>
      <c r="J629" s="240">
        <f t="shared" si="289"/>
        <v>0</v>
      </c>
      <c r="K629" s="241">
        <f>+(H629^2+I629^2+J629^2)^0.5</f>
        <v>0</v>
      </c>
      <c r="R629" s="244" t="str">
        <f>R599</f>
        <v>Point 2</v>
      </c>
      <c r="S629" s="245">
        <f>S599</f>
        <v>0</v>
      </c>
      <c r="T629" s="245">
        <f t="shared" ref="T629:U629" si="290">T599</f>
        <v>0</v>
      </c>
      <c r="U629" s="245">
        <f t="shared" si="290"/>
        <v>0</v>
      </c>
      <c r="X629" s="240" t="s">
        <v>679</v>
      </c>
      <c r="Y629" s="240">
        <f t="shared" ref="Y629:AA630" si="291">+S630-S629</f>
        <v>0</v>
      </c>
      <c r="Z629" s="240">
        <f t="shared" si="291"/>
        <v>0</v>
      </c>
      <c r="AA629" s="240">
        <f t="shared" si="291"/>
        <v>0</v>
      </c>
      <c r="AB629" s="241">
        <f>+(Y629^2+Z629^2+AA629^2)^0.5</f>
        <v>0</v>
      </c>
    </row>
    <row r="630" spans="1:28" x14ac:dyDescent="0.3">
      <c r="A630" s="244" t="str">
        <f>A601</f>
        <v>Point 5</v>
      </c>
      <c r="B630" s="245">
        <f>B601</f>
        <v>0</v>
      </c>
      <c r="C630" s="245">
        <f t="shared" ref="C630:D630" si="292">C601</f>
        <v>0</v>
      </c>
      <c r="D630" s="245">
        <f t="shared" si="292"/>
        <v>0</v>
      </c>
      <c r="G630" s="240" t="s">
        <v>681</v>
      </c>
      <c r="H630" s="240">
        <f t="shared" si="289"/>
        <v>0</v>
      </c>
      <c r="I630" s="240">
        <f t="shared" si="289"/>
        <v>0</v>
      </c>
      <c r="J630" s="240">
        <f t="shared" si="289"/>
        <v>0</v>
      </c>
      <c r="K630" s="241">
        <f>+(H630^2+I630^2+J630^2)^0.5</f>
        <v>0</v>
      </c>
      <c r="R630" s="244" t="str">
        <f>R601</f>
        <v>Point 5</v>
      </c>
      <c r="S630" s="245">
        <f>S601</f>
        <v>0</v>
      </c>
      <c r="T630" s="245">
        <f t="shared" ref="T630:U630" si="293">T601</f>
        <v>0</v>
      </c>
      <c r="U630" s="245">
        <f t="shared" si="293"/>
        <v>0</v>
      </c>
      <c r="X630" s="240" t="s">
        <v>681</v>
      </c>
      <c r="Y630" s="240">
        <f t="shared" si="291"/>
        <v>0</v>
      </c>
      <c r="Z630" s="240">
        <f t="shared" si="291"/>
        <v>0</v>
      </c>
      <c r="AA630" s="240">
        <f t="shared" si="291"/>
        <v>0</v>
      </c>
      <c r="AB630" s="241">
        <f>+(Y630^2+Z630^2+AA630^2)^0.5</f>
        <v>0</v>
      </c>
    </row>
    <row r="631" spans="1:28" x14ac:dyDescent="0.3">
      <c r="A631" s="244" t="str">
        <f>A600</f>
        <v>Point 4</v>
      </c>
      <c r="B631" s="245">
        <f>B600</f>
        <v>0</v>
      </c>
      <c r="C631" s="245">
        <f t="shared" ref="C631:D631" si="294">C600</f>
        <v>0</v>
      </c>
      <c r="D631" s="245">
        <f t="shared" si="294"/>
        <v>0</v>
      </c>
      <c r="G631" s="240" t="s">
        <v>683</v>
      </c>
      <c r="H631" s="240">
        <f>+B631-B629</f>
        <v>0</v>
      </c>
      <c r="I631" s="240">
        <f>+C631-C629</f>
        <v>0</v>
      </c>
      <c r="J631" s="240">
        <f>+D631-D629</f>
        <v>0</v>
      </c>
      <c r="K631" s="241">
        <f>+(H631^2+I631^2+J631^2)^0.5</f>
        <v>0</v>
      </c>
      <c r="R631" s="244" t="str">
        <f>R600</f>
        <v>Point 4</v>
      </c>
      <c r="S631" s="245">
        <f>S600</f>
        <v>0</v>
      </c>
      <c r="T631" s="245">
        <f t="shared" ref="T631:U631" si="295">T600</f>
        <v>0</v>
      </c>
      <c r="U631" s="245">
        <f t="shared" si="295"/>
        <v>0</v>
      </c>
      <c r="X631" s="240" t="s">
        <v>683</v>
      </c>
      <c r="Y631" s="240">
        <f>+S631-S629</f>
        <v>0</v>
      </c>
      <c r="Z631" s="240">
        <f>+T631-T629</f>
        <v>0</v>
      </c>
      <c r="AA631" s="240">
        <f>+U631-U629</f>
        <v>0</v>
      </c>
      <c r="AB631" s="241">
        <f>+(Y631^2+Z631^2+AA631^2)^0.5</f>
        <v>0</v>
      </c>
    </row>
    <row r="632" spans="1:28" x14ac:dyDescent="0.3">
      <c r="A632" s="223"/>
      <c r="G632" s="239" t="s">
        <v>684</v>
      </c>
      <c r="H632" s="240"/>
      <c r="I632" s="240"/>
      <c r="J632" s="240"/>
      <c r="K632" s="241"/>
      <c r="R632" s="223"/>
      <c r="X632" s="239" t="s">
        <v>684</v>
      </c>
      <c r="Y632" s="240"/>
      <c r="Z632" s="240"/>
      <c r="AA632" s="240"/>
      <c r="AB632" s="241"/>
    </row>
    <row r="633" spans="1:28" x14ac:dyDescent="0.3">
      <c r="A633" s="242"/>
      <c r="B633" s="243"/>
      <c r="C633" s="243"/>
      <c r="D633" s="243"/>
      <c r="G633" s="239"/>
      <c r="H633" s="243" t="s">
        <v>685</v>
      </c>
      <c r="I633" s="243" t="s">
        <v>686</v>
      </c>
      <c r="J633" s="243" t="s">
        <v>687</v>
      </c>
      <c r="K633" s="241"/>
      <c r="R633" s="242"/>
      <c r="S633" s="243"/>
      <c r="T633" s="243"/>
      <c r="U633" s="243"/>
      <c r="X633" s="239"/>
      <c r="Y633" s="243" t="s">
        <v>685</v>
      </c>
      <c r="Z633" s="243" t="s">
        <v>686</v>
      </c>
      <c r="AA633" s="243" t="s">
        <v>687</v>
      </c>
      <c r="AB633" s="241"/>
    </row>
    <row r="634" spans="1:28" x14ac:dyDescent="0.3">
      <c r="A634" s="244"/>
      <c r="B634" s="247"/>
      <c r="C634" s="247"/>
      <c r="D634" s="247"/>
      <c r="G634" s="239" t="s">
        <v>679</v>
      </c>
      <c r="H634" s="240" t="e">
        <f>+H629/K629</f>
        <v>#DIV/0!</v>
      </c>
      <c r="I634" s="240" t="e">
        <f>+I629/K629</f>
        <v>#DIV/0!</v>
      </c>
      <c r="J634" s="240" t="e">
        <f>+J629/K629</f>
        <v>#DIV/0!</v>
      </c>
      <c r="K634" s="241"/>
      <c r="R634" s="244"/>
      <c r="S634" s="247"/>
      <c r="T634" s="247"/>
      <c r="U634" s="247"/>
      <c r="X634" s="239" t="s">
        <v>679</v>
      </c>
      <c r="Y634" s="240" t="e">
        <f>+Y629/AB629</f>
        <v>#DIV/0!</v>
      </c>
      <c r="Z634" s="240" t="e">
        <f>+Z629/AB629</f>
        <v>#DIV/0!</v>
      </c>
      <c r="AA634" s="240" t="e">
        <f>+AA629/AB629</f>
        <v>#DIV/0!</v>
      </c>
      <c r="AB634" s="241"/>
    </row>
    <row r="635" spans="1:28" x14ac:dyDescent="0.3">
      <c r="A635" s="244"/>
      <c r="B635" s="247"/>
      <c r="C635" s="247"/>
      <c r="D635" s="247"/>
      <c r="G635" s="240" t="s">
        <v>683</v>
      </c>
      <c r="H635" s="240" t="e">
        <f>+H631/K631</f>
        <v>#DIV/0!</v>
      </c>
      <c r="I635" s="240" t="e">
        <f>+I631/K631</f>
        <v>#DIV/0!</v>
      </c>
      <c r="J635" s="240" t="e">
        <f>+J631/K631</f>
        <v>#DIV/0!</v>
      </c>
      <c r="K635" s="241"/>
      <c r="R635" s="244"/>
      <c r="S635" s="247"/>
      <c r="T635" s="247"/>
      <c r="U635" s="247"/>
      <c r="X635" s="240" t="s">
        <v>683</v>
      </c>
      <c r="Y635" s="240" t="e">
        <f>+Y631/AB631</f>
        <v>#DIV/0!</v>
      </c>
      <c r="Z635" s="240" t="e">
        <f>+Z631/AB631</f>
        <v>#DIV/0!</v>
      </c>
      <c r="AA635" s="240" t="e">
        <f>+AA631/AB631</f>
        <v>#DIV/0!</v>
      </c>
      <c r="AB635" s="241"/>
    </row>
    <row r="636" spans="1:28" x14ac:dyDescent="0.3">
      <c r="A636" s="246"/>
      <c r="B636" s="247"/>
      <c r="C636" s="247"/>
      <c r="D636" s="247"/>
      <c r="G636" s="240"/>
      <c r="H636" s="240"/>
      <c r="I636" s="240"/>
      <c r="J636" s="240"/>
      <c r="K636" s="241"/>
      <c r="R636" s="246"/>
      <c r="S636" s="247"/>
      <c r="T636" s="247"/>
      <c r="U636" s="247"/>
      <c r="X636" s="240"/>
      <c r="Y636" s="240"/>
      <c r="Z636" s="240"/>
      <c r="AA636" s="240"/>
      <c r="AB636" s="241"/>
    </row>
    <row r="637" spans="1:28" x14ac:dyDescent="0.3">
      <c r="A637" s="223"/>
      <c r="G637" s="240" t="s">
        <v>688</v>
      </c>
      <c r="H637" s="240" t="e">
        <f>+(K629^2+K631^2-K630^2)/(2*K629*K631)</f>
        <v>#DIV/0!</v>
      </c>
      <c r="I637" s="240"/>
      <c r="J637" s="240"/>
      <c r="K637" s="241"/>
      <c r="R637" s="223"/>
      <c r="X637" s="240" t="s">
        <v>688</v>
      </c>
      <c r="Y637" s="240" t="e">
        <f>+(AB629^2+AB631^2-AB630^2)/(2*AB629*AB631)</f>
        <v>#DIV/0!</v>
      </c>
      <c r="Z637" s="240"/>
      <c r="AA637" s="240"/>
      <c r="AB637" s="241"/>
    </row>
    <row r="638" spans="1:28" x14ac:dyDescent="0.3">
      <c r="A638" s="223"/>
      <c r="G638" s="240" t="s">
        <v>689</v>
      </c>
      <c r="H638" s="240" t="e">
        <f>+H637*K631</f>
        <v>#DIV/0!</v>
      </c>
      <c r="I638" s="240"/>
      <c r="J638" s="240"/>
      <c r="K638" s="241"/>
      <c r="R638" s="223"/>
      <c r="X638" s="240" t="s">
        <v>689</v>
      </c>
      <c r="Y638" s="240" t="e">
        <f>+Y637*AB631</f>
        <v>#DIV/0!</v>
      </c>
      <c r="Z638" s="240"/>
      <c r="AA638" s="240"/>
      <c r="AB638" s="241"/>
    </row>
    <row r="639" spans="1:28" x14ac:dyDescent="0.3">
      <c r="A639" s="223"/>
      <c r="G639" s="240" t="s">
        <v>690</v>
      </c>
      <c r="H639" s="240" t="e">
        <f>+(K631^2-H638^2)^0.5</f>
        <v>#DIV/0!</v>
      </c>
      <c r="I639" s="240" t="e">
        <f>+K631*H645</f>
        <v>#DIV/0!</v>
      </c>
      <c r="J639" s="240"/>
      <c r="K639" s="241"/>
      <c r="R639" s="223"/>
      <c r="X639" s="240" t="s">
        <v>690</v>
      </c>
      <c r="Y639" s="240" t="e">
        <f>+(AB631^2-Y638^2)^0.5</f>
        <v>#DIV/0!</v>
      </c>
      <c r="Z639" s="240" t="e">
        <f>+AB631*Y645</f>
        <v>#DIV/0!</v>
      </c>
      <c r="AA639" s="240"/>
      <c r="AB639" s="241"/>
    </row>
    <row r="640" spans="1:28" x14ac:dyDescent="0.3">
      <c r="A640" s="223"/>
      <c r="G640" s="240" t="s">
        <v>691</v>
      </c>
      <c r="H640" s="240" t="e">
        <f>+B629+H638*H634</f>
        <v>#DIV/0!</v>
      </c>
      <c r="I640" s="240" t="e">
        <f>+C629+H638*I634</f>
        <v>#DIV/0!</v>
      </c>
      <c r="J640" s="240" t="e">
        <f>+D629+H638*J634</f>
        <v>#DIV/0!</v>
      </c>
      <c r="K640" s="241"/>
      <c r="R640" s="223"/>
      <c r="X640" s="240" t="s">
        <v>691</v>
      </c>
      <c r="Y640" s="240" t="e">
        <f>+S629+Y638*Y634</f>
        <v>#DIV/0!</v>
      </c>
      <c r="Z640" s="240" t="e">
        <f>+T629+Y638*Z634</f>
        <v>#DIV/0!</v>
      </c>
      <c r="AA640" s="240" t="e">
        <f>+U629+Y638*AA634</f>
        <v>#DIV/0!</v>
      </c>
      <c r="AB640" s="241"/>
    </row>
    <row r="641" spans="1:28" x14ac:dyDescent="0.3">
      <c r="A641" s="223"/>
      <c r="G641" s="239" t="s">
        <v>684</v>
      </c>
      <c r="H641" s="240"/>
      <c r="I641" s="240"/>
      <c r="J641" s="240"/>
      <c r="K641" s="241"/>
      <c r="R641" s="223"/>
      <c r="X641" s="239" t="s">
        <v>684</v>
      </c>
      <c r="Y641" s="240"/>
      <c r="Z641" s="240"/>
      <c r="AA641" s="240"/>
      <c r="AB641" s="241"/>
    </row>
    <row r="642" spans="1:28" x14ac:dyDescent="0.3">
      <c r="A642" s="223"/>
      <c r="G642" s="248"/>
      <c r="H642" s="243" t="s">
        <v>685</v>
      </c>
      <c r="I642" s="243" t="s">
        <v>686</v>
      </c>
      <c r="J642" s="243" t="s">
        <v>687</v>
      </c>
      <c r="K642" s="241"/>
      <c r="R642" s="223"/>
      <c r="X642" s="248"/>
      <c r="Y642" s="243" t="s">
        <v>685</v>
      </c>
      <c r="Z642" s="243" t="s">
        <v>686</v>
      </c>
      <c r="AA642" s="243" t="s">
        <v>687</v>
      </c>
      <c r="AB642" s="241"/>
    </row>
    <row r="643" spans="1:28" x14ac:dyDescent="0.3">
      <c r="A643" s="223"/>
      <c r="G643" s="240" t="s">
        <v>690</v>
      </c>
      <c r="H643" s="240" t="e">
        <f>+(B631-H640)/H639</f>
        <v>#DIV/0!</v>
      </c>
      <c r="I643" s="240" t="e">
        <f>+(C631-I640)/H639</f>
        <v>#DIV/0!</v>
      </c>
      <c r="J643" s="240" t="e">
        <f>+(D631-J640)/H639</f>
        <v>#DIV/0!</v>
      </c>
      <c r="K643" s="241"/>
      <c r="R643" s="223"/>
      <c r="X643" s="240" t="s">
        <v>690</v>
      </c>
      <c r="Y643" s="240" t="e">
        <f>+(S631-Y640)/Y639</f>
        <v>#DIV/0!</v>
      </c>
      <c r="Z643" s="240" t="e">
        <f>+(T631-Z640)/Y639</f>
        <v>#DIV/0!</v>
      </c>
      <c r="AA643" s="240" t="e">
        <f>+(U631-AA640)/Y639</f>
        <v>#DIV/0!</v>
      </c>
      <c r="AB643" s="241"/>
    </row>
    <row r="644" spans="1:28" x14ac:dyDescent="0.3">
      <c r="A644" s="223"/>
      <c r="G644" s="240"/>
      <c r="H644" s="240"/>
      <c r="I644" s="240"/>
      <c r="J644" s="240"/>
      <c r="K644" s="241"/>
      <c r="R644" s="223"/>
      <c r="X644" s="240"/>
      <c r="Y644" s="240"/>
      <c r="Z644" s="240"/>
      <c r="AA644" s="240"/>
      <c r="AB644" s="241"/>
    </row>
    <row r="645" spans="1:28" x14ac:dyDescent="0.3">
      <c r="A645" s="223"/>
      <c r="G645" s="240" t="s">
        <v>692</v>
      </c>
      <c r="H645" s="240" t="e">
        <f>+(1-H637^2)^0.5</f>
        <v>#DIV/0!</v>
      </c>
      <c r="I645" s="240"/>
      <c r="J645" s="240"/>
      <c r="K645" s="241"/>
      <c r="R645" s="223"/>
      <c r="X645" s="240" t="s">
        <v>692</v>
      </c>
      <c r="Y645" s="240" t="e">
        <f>+(1-Y637^2)^0.5</f>
        <v>#DIV/0!</v>
      </c>
      <c r="Z645" s="240"/>
      <c r="AA645" s="240"/>
      <c r="AB645" s="241"/>
    </row>
    <row r="646" spans="1:28" x14ac:dyDescent="0.3">
      <c r="A646" s="223"/>
      <c r="F646" s="166" t="s">
        <v>643</v>
      </c>
      <c r="G646" s="240" t="s">
        <v>693</v>
      </c>
      <c r="H646" s="249" t="e">
        <f>+K630/(2*H645)</f>
        <v>#DIV/0!</v>
      </c>
      <c r="I646" s="240"/>
      <c r="J646" s="240"/>
      <c r="K646" s="241"/>
      <c r="R646" s="223"/>
      <c r="W646" s="166" t="s">
        <v>643</v>
      </c>
      <c r="X646" s="240" t="s">
        <v>693</v>
      </c>
      <c r="Y646" s="249" t="e">
        <f>+AB630/(2*Y645)</f>
        <v>#DIV/0!</v>
      </c>
      <c r="Z646" s="240"/>
      <c r="AA646" s="240"/>
      <c r="AB646" s="241"/>
    </row>
    <row r="647" spans="1:28" x14ac:dyDescent="0.3">
      <c r="A647" s="223"/>
      <c r="F647" s="250" t="e">
        <f>IF((ABS(K652)+ABS(K654)+ABS(K655))&gt;0.000000001,TRUE,FALSE)</f>
        <v>#DIV/0!</v>
      </c>
      <c r="G647" s="240"/>
      <c r="H647" s="240"/>
      <c r="I647" s="240"/>
      <c r="J647" s="240"/>
      <c r="K647" s="241"/>
      <c r="R647" s="223"/>
      <c r="W647" s="250" t="e">
        <f>IF((ABS(AB652)+ABS(AB654)+ABS(AB655))&gt;0.000000001,TRUE,FALSE)</f>
        <v>#DIV/0!</v>
      </c>
      <c r="X647" s="240"/>
      <c r="Y647" s="240"/>
      <c r="Z647" s="240"/>
      <c r="AA647" s="240"/>
      <c r="AB647" s="241"/>
    </row>
    <row r="648" spans="1:28" x14ac:dyDescent="0.3">
      <c r="A648" s="223"/>
      <c r="F648" s="166" t="s">
        <v>637</v>
      </c>
      <c r="G648" s="240" t="s">
        <v>694</v>
      </c>
      <c r="H648" s="240">
        <f>+K629/2</f>
        <v>0</v>
      </c>
      <c r="I648" s="240" t="e">
        <f>+(H646^2-H648^2)^0.5</f>
        <v>#DIV/0!</v>
      </c>
      <c r="J648" s="240">
        <v>0</v>
      </c>
      <c r="K648" s="241"/>
      <c r="R648" s="223"/>
      <c r="W648" s="166" t="s">
        <v>637</v>
      </c>
      <c r="X648" s="240" t="s">
        <v>694</v>
      </c>
      <c r="Y648" s="240">
        <f>+AB629/2</f>
        <v>0</v>
      </c>
      <c r="Z648" s="240" t="e">
        <f>+(Y646^2-Y648^2)^0.5</f>
        <v>#DIV/0!</v>
      </c>
      <c r="AA648" s="240">
        <v>0</v>
      </c>
      <c r="AB648" s="241"/>
    </row>
    <row r="649" spans="1:28" x14ac:dyDescent="0.3">
      <c r="A649" s="223"/>
      <c r="F649" s="166" t="e">
        <f>IF(K650&gt;0.000000001,TRUE,FALSE)</f>
        <v>#DIV/0!</v>
      </c>
      <c r="G649" s="240" t="s">
        <v>695</v>
      </c>
      <c r="H649" s="251" t="e">
        <f>+B629+H648*H634+I648*H643</f>
        <v>#DIV/0!</v>
      </c>
      <c r="I649" s="251" t="e">
        <f>+C629+H648*I634+I648*I643</f>
        <v>#DIV/0!</v>
      </c>
      <c r="J649" s="251" t="e">
        <f>+D629+H648*J634+I648*J643</f>
        <v>#DIV/0!</v>
      </c>
      <c r="K649" s="241"/>
      <c r="R649" s="223"/>
      <c r="W649" s="166" t="e">
        <f>IF(AB650&gt;0.000000001,TRUE,FALSE)</f>
        <v>#DIV/0!</v>
      </c>
      <c r="X649" s="240" t="s">
        <v>695</v>
      </c>
      <c r="Y649" s="251" t="e">
        <f>+S629+Y648*Y634+Z648*Y643</f>
        <v>#DIV/0!</v>
      </c>
      <c r="Z649" s="251" t="e">
        <f>+T629+Y648*Z634+Z648*Z643</f>
        <v>#DIV/0!</v>
      </c>
      <c r="AA649" s="251" t="e">
        <f>+U629+Y648*AA634+Z648*AA643</f>
        <v>#DIV/0!</v>
      </c>
      <c r="AB649" s="241"/>
    </row>
    <row r="650" spans="1:28" ht="16.2" x14ac:dyDescent="0.3">
      <c r="A650" s="223"/>
      <c r="B650" s="166" t="s">
        <v>650</v>
      </c>
      <c r="C650" s="166" t="s">
        <v>651</v>
      </c>
      <c r="D650" s="166" t="s">
        <v>652</v>
      </c>
      <c r="E650" s="166" t="s">
        <v>653</v>
      </c>
      <c r="F650" s="166" t="s">
        <v>654</v>
      </c>
      <c r="G650" s="166" t="s">
        <v>655</v>
      </c>
      <c r="H650" s="166" t="s">
        <v>656</v>
      </c>
      <c r="I650" s="166" t="s">
        <v>657</v>
      </c>
      <c r="J650" s="166" t="s">
        <v>669</v>
      </c>
      <c r="K650" s="231" t="e">
        <f>MAX(K651:K655)</f>
        <v>#DIV/0!</v>
      </c>
      <c r="R650" s="223"/>
      <c r="S650" s="166" t="s">
        <v>650</v>
      </c>
      <c r="T650" s="166" t="s">
        <v>651</v>
      </c>
      <c r="U650" s="166" t="s">
        <v>652</v>
      </c>
      <c r="V650" s="166" t="s">
        <v>653</v>
      </c>
      <c r="W650" s="166" t="s">
        <v>654</v>
      </c>
      <c r="X650" s="166" t="s">
        <v>655</v>
      </c>
      <c r="Y650" s="166" t="s">
        <v>656</v>
      </c>
      <c r="Z650" s="166" t="s">
        <v>657</v>
      </c>
      <c r="AA650" s="166" t="s">
        <v>669</v>
      </c>
      <c r="AB650" s="231" t="e">
        <f>MAX(AB651:AB655)</f>
        <v>#DIV/0!</v>
      </c>
    </row>
    <row r="651" spans="1:28" x14ac:dyDescent="0.3">
      <c r="A651" s="223">
        <v>1</v>
      </c>
      <c r="B651" s="166" t="e">
        <f>$C$53-H649</f>
        <v>#DIV/0!</v>
      </c>
      <c r="C651" s="166" t="e">
        <f>$D$53-I649</f>
        <v>#DIV/0!</v>
      </c>
      <c r="D651" s="166" t="e">
        <f>$E$53-J649</f>
        <v>#DIV/0!</v>
      </c>
      <c r="E651" s="192" t="e">
        <f>POWER(B651,2)</f>
        <v>#DIV/0!</v>
      </c>
      <c r="F651" s="192" t="e">
        <f>POWER(C651,2)</f>
        <v>#DIV/0!</v>
      </c>
      <c r="G651" s="192" t="e">
        <f>POWER(D651,2)</f>
        <v>#DIV/0!</v>
      </c>
      <c r="H651" s="192" t="e">
        <f>E651+F651+G651</f>
        <v>#DIV/0!</v>
      </c>
      <c r="I651" s="192" t="e">
        <f>SQRT(H651)</f>
        <v>#DIV/0!</v>
      </c>
      <c r="J651" s="192" t="e">
        <f>H646</f>
        <v>#DIV/0!</v>
      </c>
      <c r="K651" s="231" t="e">
        <f>I651-J651</f>
        <v>#DIV/0!</v>
      </c>
      <c r="R651" s="223">
        <v>1</v>
      </c>
      <c r="S651" s="192" t="e">
        <f>$T$53-Y649</f>
        <v>#DIV/0!</v>
      </c>
      <c r="T651" s="192" t="e">
        <f>$U$53-Z649</f>
        <v>#DIV/0!</v>
      </c>
      <c r="U651" s="192" t="e">
        <f>$V$53-AA649</f>
        <v>#DIV/0!</v>
      </c>
      <c r="V651" s="192" t="e">
        <f>POWER(S651,2)</f>
        <v>#DIV/0!</v>
      </c>
      <c r="W651" s="192" t="e">
        <f>POWER(T651,2)</f>
        <v>#DIV/0!</v>
      </c>
      <c r="X651" s="192" t="e">
        <f>POWER(U651,2)</f>
        <v>#DIV/0!</v>
      </c>
      <c r="Y651" s="192" t="e">
        <f>V651+W651+X651</f>
        <v>#DIV/0!</v>
      </c>
      <c r="Z651" s="192" t="e">
        <f>SQRT(Y651)</f>
        <v>#DIV/0!</v>
      </c>
      <c r="AA651" s="192" t="e">
        <f>Y646</f>
        <v>#DIV/0!</v>
      </c>
      <c r="AB651" s="231" t="e">
        <f>Z651-AA651</f>
        <v>#DIV/0!</v>
      </c>
    </row>
    <row r="652" spans="1:28" x14ac:dyDescent="0.3">
      <c r="A652" s="223">
        <v>2</v>
      </c>
      <c r="B652" s="192" t="e">
        <f>$C$54-H649</f>
        <v>#DIV/0!</v>
      </c>
      <c r="C652" s="192" t="e">
        <f>$D$54-I649</f>
        <v>#DIV/0!</v>
      </c>
      <c r="D652" s="192" t="e">
        <f>$E$54-J649</f>
        <v>#DIV/0!</v>
      </c>
      <c r="E652" s="192" t="e">
        <f t="shared" ref="E652:G655" si="296">POWER(B652,2)</f>
        <v>#DIV/0!</v>
      </c>
      <c r="F652" s="192" t="e">
        <f t="shared" si="296"/>
        <v>#DIV/0!</v>
      </c>
      <c r="G652" s="192" t="e">
        <f t="shared" si="296"/>
        <v>#DIV/0!</v>
      </c>
      <c r="H652" s="192" t="e">
        <f t="shared" ref="H652:H655" si="297">E652+F652+G652</f>
        <v>#DIV/0!</v>
      </c>
      <c r="I652" s="252" t="e">
        <f t="shared" ref="I652:I655" si="298">SQRT(H652)</f>
        <v>#DIV/0!</v>
      </c>
      <c r="J652" s="192" t="e">
        <f>J651</f>
        <v>#DIV/0!</v>
      </c>
      <c r="K652" s="231" t="e">
        <f t="shared" ref="K652:K655" si="299">I652-J652</f>
        <v>#DIV/0!</v>
      </c>
      <c r="R652" s="223">
        <v>2</v>
      </c>
      <c r="S652" s="192" t="e">
        <f>$T$54-Y649</f>
        <v>#DIV/0!</v>
      </c>
      <c r="T652" s="192" t="e">
        <f>$U$54-Z649</f>
        <v>#DIV/0!</v>
      </c>
      <c r="U652" s="192" t="e">
        <f>$V$54-AA649</f>
        <v>#DIV/0!</v>
      </c>
      <c r="V652" s="192" t="e">
        <f t="shared" ref="V652:X655" si="300">POWER(S652,2)</f>
        <v>#DIV/0!</v>
      </c>
      <c r="W652" s="192" t="e">
        <f t="shared" si="300"/>
        <v>#DIV/0!</v>
      </c>
      <c r="X652" s="192" t="e">
        <f t="shared" si="300"/>
        <v>#DIV/0!</v>
      </c>
      <c r="Y652" s="192" t="e">
        <f t="shared" ref="Y652:Y655" si="301">V652+W652+X652</f>
        <v>#DIV/0!</v>
      </c>
      <c r="Z652" s="252" t="e">
        <f t="shared" ref="Z652:Z655" si="302">SQRT(Y652)</f>
        <v>#DIV/0!</v>
      </c>
      <c r="AA652" s="192" t="e">
        <f>AA651</f>
        <v>#DIV/0!</v>
      </c>
      <c r="AB652" s="231" t="e">
        <f t="shared" ref="AB652:AB655" si="303">Z652-AA652</f>
        <v>#DIV/0!</v>
      </c>
    </row>
    <row r="653" spans="1:28" x14ac:dyDescent="0.3">
      <c r="A653" s="223">
        <v>3</v>
      </c>
      <c r="B653" s="192" t="e">
        <f>$C$55-H649</f>
        <v>#DIV/0!</v>
      </c>
      <c r="C653" s="192" t="e">
        <f>$D$55-I649</f>
        <v>#DIV/0!</v>
      </c>
      <c r="D653" s="192" t="e">
        <f>$E$55-J649</f>
        <v>#DIV/0!</v>
      </c>
      <c r="E653" s="192" t="e">
        <f t="shared" si="296"/>
        <v>#DIV/0!</v>
      </c>
      <c r="F653" s="192" t="e">
        <f t="shared" si="296"/>
        <v>#DIV/0!</v>
      </c>
      <c r="G653" s="192" t="e">
        <f t="shared" si="296"/>
        <v>#DIV/0!</v>
      </c>
      <c r="H653" s="192" t="e">
        <f t="shared" si="297"/>
        <v>#DIV/0!</v>
      </c>
      <c r="I653" s="192" t="e">
        <f t="shared" si="298"/>
        <v>#DIV/0!</v>
      </c>
      <c r="J653" s="192" t="e">
        <f t="shared" ref="J653:J655" si="304">J652</f>
        <v>#DIV/0!</v>
      </c>
      <c r="K653" s="231" t="e">
        <f t="shared" si="299"/>
        <v>#DIV/0!</v>
      </c>
      <c r="R653" s="223">
        <v>3</v>
      </c>
      <c r="S653" s="192" t="e">
        <f>$T$55-Y649</f>
        <v>#DIV/0!</v>
      </c>
      <c r="T653" s="192" t="e">
        <f>$U$55-Z649</f>
        <v>#DIV/0!</v>
      </c>
      <c r="U653" s="192" t="e">
        <f>$V$55-AA649</f>
        <v>#DIV/0!</v>
      </c>
      <c r="V653" s="192" t="e">
        <f t="shared" si="300"/>
        <v>#DIV/0!</v>
      </c>
      <c r="W653" s="192" t="e">
        <f t="shared" si="300"/>
        <v>#DIV/0!</v>
      </c>
      <c r="X653" s="192" t="e">
        <f t="shared" si="300"/>
        <v>#DIV/0!</v>
      </c>
      <c r="Y653" s="192" t="e">
        <f t="shared" si="301"/>
        <v>#DIV/0!</v>
      </c>
      <c r="Z653" s="192" t="e">
        <f t="shared" si="302"/>
        <v>#DIV/0!</v>
      </c>
      <c r="AA653" s="192" t="e">
        <f t="shared" ref="AA653:AA655" si="305">AA652</f>
        <v>#DIV/0!</v>
      </c>
      <c r="AB653" s="231" t="e">
        <f t="shared" si="303"/>
        <v>#DIV/0!</v>
      </c>
    </row>
    <row r="654" spans="1:28" x14ac:dyDescent="0.3">
      <c r="A654" s="223">
        <v>4</v>
      </c>
      <c r="B654" s="192" t="e">
        <f>$C$56-H649</f>
        <v>#DIV/0!</v>
      </c>
      <c r="C654" s="192" t="e">
        <f>$D$56-I649</f>
        <v>#DIV/0!</v>
      </c>
      <c r="D654" s="192" t="e">
        <f>$E$56-J649</f>
        <v>#DIV/0!</v>
      </c>
      <c r="E654" s="192" t="e">
        <f t="shared" si="296"/>
        <v>#DIV/0!</v>
      </c>
      <c r="F654" s="192" t="e">
        <f t="shared" si="296"/>
        <v>#DIV/0!</v>
      </c>
      <c r="G654" s="192" t="e">
        <f t="shared" si="296"/>
        <v>#DIV/0!</v>
      </c>
      <c r="H654" s="192" t="e">
        <f t="shared" si="297"/>
        <v>#DIV/0!</v>
      </c>
      <c r="I654" s="252" t="e">
        <f t="shared" si="298"/>
        <v>#DIV/0!</v>
      </c>
      <c r="J654" s="192" t="e">
        <f t="shared" si="304"/>
        <v>#DIV/0!</v>
      </c>
      <c r="K654" s="231" t="e">
        <f t="shared" si="299"/>
        <v>#DIV/0!</v>
      </c>
      <c r="R654" s="223">
        <v>4</v>
      </c>
      <c r="S654" s="192" t="e">
        <f>$T$56-Y649</f>
        <v>#DIV/0!</v>
      </c>
      <c r="T654" s="192" t="e">
        <f>$U$56-Z649</f>
        <v>#DIV/0!</v>
      </c>
      <c r="U654" s="192" t="e">
        <f>$V$56-AA649</f>
        <v>#DIV/0!</v>
      </c>
      <c r="V654" s="192" t="e">
        <f t="shared" si="300"/>
        <v>#DIV/0!</v>
      </c>
      <c r="W654" s="192" t="e">
        <f t="shared" si="300"/>
        <v>#DIV/0!</v>
      </c>
      <c r="X654" s="192" t="e">
        <f t="shared" si="300"/>
        <v>#DIV/0!</v>
      </c>
      <c r="Y654" s="192" t="e">
        <f t="shared" si="301"/>
        <v>#DIV/0!</v>
      </c>
      <c r="Z654" s="252" t="e">
        <f t="shared" si="302"/>
        <v>#DIV/0!</v>
      </c>
      <c r="AA654" s="192" t="e">
        <f t="shared" si="305"/>
        <v>#DIV/0!</v>
      </c>
      <c r="AB654" s="231" t="e">
        <f t="shared" si="303"/>
        <v>#DIV/0!</v>
      </c>
    </row>
    <row r="655" spans="1:28" x14ac:dyDescent="0.3">
      <c r="A655" s="227">
        <v>5</v>
      </c>
      <c r="B655" s="216" t="e">
        <f>$C$57-H649</f>
        <v>#DIV/0!</v>
      </c>
      <c r="C655" s="216" t="e">
        <f>$D$57-I649</f>
        <v>#DIV/0!</v>
      </c>
      <c r="D655" s="216" t="e">
        <f>$E$57-J649</f>
        <v>#DIV/0!</v>
      </c>
      <c r="E655" s="216" t="e">
        <f t="shared" si="296"/>
        <v>#DIV/0!</v>
      </c>
      <c r="F655" s="216" t="e">
        <f t="shared" si="296"/>
        <v>#DIV/0!</v>
      </c>
      <c r="G655" s="216" t="e">
        <f t="shared" si="296"/>
        <v>#DIV/0!</v>
      </c>
      <c r="H655" s="216" t="e">
        <f t="shared" si="297"/>
        <v>#DIV/0!</v>
      </c>
      <c r="I655" s="256" t="e">
        <f t="shared" si="298"/>
        <v>#DIV/0!</v>
      </c>
      <c r="J655" s="216" t="e">
        <f t="shared" si="304"/>
        <v>#DIV/0!</v>
      </c>
      <c r="K655" s="253" t="e">
        <f t="shared" si="299"/>
        <v>#DIV/0!</v>
      </c>
      <c r="R655" s="227">
        <v>5</v>
      </c>
      <c r="S655" s="216" t="e">
        <f>$T$57-Y649</f>
        <v>#DIV/0!</v>
      </c>
      <c r="T655" s="216" t="e">
        <f>$U$57-Z649</f>
        <v>#DIV/0!</v>
      </c>
      <c r="U655" s="216" t="e">
        <f>$V$57-AA649</f>
        <v>#DIV/0!</v>
      </c>
      <c r="V655" s="216" t="e">
        <f t="shared" si="300"/>
        <v>#DIV/0!</v>
      </c>
      <c r="W655" s="216" t="e">
        <f t="shared" si="300"/>
        <v>#DIV/0!</v>
      </c>
      <c r="X655" s="216" t="e">
        <f t="shared" si="300"/>
        <v>#DIV/0!</v>
      </c>
      <c r="Y655" s="216" t="e">
        <f t="shared" si="301"/>
        <v>#DIV/0!</v>
      </c>
      <c r="Z655" s="256" t="e">
        <f t="shared" si="302"/>
        <v>#DIV/0!</v>
      </c>
      <c r="AA655" s="216" t="e">
        <f t="shared" si="305"/>
        <v>#DIV/0!</v>
      </c>
      <c r="AB655" s="253" t="e">
        <f t="shared" si="303"/>
        <v>#DIV/0!</v>
      </c>
    </row>
    <row r="656" spans="1:28" x14ac:dyDescent="0.3">
      <c r="A656" s="254" t="s">
        <v>698</v>
      </c>
      <c r="B656" s="186"/>
      <c r="C656" s="186"/>
      <c r="D656" s="186" t="s">
        <v>646</v>
      </c>
      <c r="E656" s="186" t="s">
        <v>647</v>
      </c>
      <c r="F656" s="186" t="s">
        <v>648</v>
      </c>
      <c r="G656" s="186" t="s">
        <v>649</v>
      </c>
      <c r="H656" s="186" t="s">
        <v>611</v>
      </c>
      <c r="I656" s="186" t="s">
        <v>637</v>
      </c>
      <c r="J656" s="186"/>
      <c r="K656" s="220"/>
      <c r="R656" s="254" t="s">
        <v>698</v>
      </c>
      <c r="S656" s="186"/>
      <c r="T656" s="186"/>
      <c r="U656" s="186" t="s">
        <v>646</v>
      </c>
      <c r="V656" s="186" t="s">
        <v>647</v>
      </c>
      <c r="W656" s="186" t="s">
        <v>648</v>
      </c>
      <c r="X656" s="186" t="s">
        <v>649</v>
      </c>
      <c r="Y656" s="186" t="s">
        <v>611</v>
      </c>
      <c r="Z656" s="186" t="s">
        <v>637</v>
      </c>
      <c r="AA656" s="186"/>
      <c r="AB656" s="220"/>
    </row>
    <row r="657" spans="1:28" x14ac:dyDescent="0.3">
      <c r="A657" s="227"/>
      <c r="B657" s="217"/>
      <c r="C657" s="217"/>
      <c r="D657" s="217" t="e">
        <f>IF(F617=FALSE,H619,IF(F647=FALSE,H649,"Error"))</f>
        <v>#DIV/0!</v>
      </c>
      <c r="E657" s="216" t="e">
        <f>IF(F617=FALSE,I619,IF(F647=FALSE,I649,"Error"))</f>
        <v>#DIV/0!</v>
      </c>
      <c r="F657" s="216" t="e">
        <f>IF(F617=FALSE,J619,IF(F647=FALSE,J649,"Error"))</f>
        <v>#DIV/0!</v>
      </c>
      <c r="G657" s="216" t="e">
        <f>IF(F617=FALSE,H616,IF(F647=FALSE,H646,"Error"))</f>
        <v>#DIV/0!</v>
      </c>
      <c r="H657" s="216" t="e">
        <f>G657*2</f>
        <v>#DIV/0!</v>
      </c>
      <c r="I657" s="217" t="e">
        <f>IF(F617=FALSE,F619,IF(F647=FALSE,F649,"Error"))</f>
        <v>#DIV/0!</v>
      </c>
      <c r="J657" s="217"/>
      <c r="K657" s="228"/>
      <c r="R657" s="227"/>
      <c r="S657" s="217"/>
      <c r="T657" s="217"/>
      <c r="U657" s="217" t="e">
        <f>IF(W617=FALSE,Y619,IF(W647=FALSE,Y649,"Error"))</f>
        <v>#DIV/0!</v>
      </c>
      <c r="V657" s="216" t="e">
        <f>IF(W617=FALSE,Z619,IF(W647=FALSE,Z649,"Error"))</f>
        <v>#DIV/0!</v>
      </c>
      <c r="W657" s="216" t="e">
        <f>IF(W617=FALSE,AA619,IF(W647=FALSE,AA649,"Error"))</f>
        <v>#DIV/0!</v>
      </c>
      <c r="X657" s="216" t="e">
        <f>IF(W617=FALSE,Y616,IF(W647=FALSE,Y646,"Error"))</f>
        <v>#DIV/0!</v>
      </c>
      <c r="Y657" s="216" t="e">
        <f>X657*2</f>
        <v>#DIV/0!</v>
      </c>
      <c r="Z657" s="217" t="e">
        <f>IF(W617=FALSE,W619,IF(W647=FALSE,W649,"Error"))</f>
        <v>#DIV/0!</v>
      </c>
      <c r="AA657" s="217"/>
      <c r="AB657" s="228"/>
    </row>
    <row r="659" spans="1:28" x14ac:dyDescent="0.3">
      <c r="A659" s="233" t="s">
        <v>722</v>
      </c>
      <c r="B659" s="234"/>
      <c r="C659" s="234"/>
      <c r="D659" s="234"/>
      <c r="E659" s="186"/>
      <c r="F659" s="186"/>
      <c r="G659" s="235" t="s">
        <v>723</v>
      </c>
      <c r="H659" s="236"/>
      <c r="I659" s="236"/>
      <c r="J659" s="236"/>
      <c r="K659" s="237"/>
      <c r="R659" s="233" t="s">
        <v>722</v>
      </c>
      <c r="S659" s="234"/>
      <c r="T659" s="234"/>
      <c r="U659" s="234"/>
      <c r="V659" s="186"/>
      <c r="W659" s="186"/>
      <c r="X659" s="235" t="s">
        <v>723</v>
      </c>
      <c r="Y659" s="236"/>
      <c r="Z659" s="236"/>
      <c r="AA659" s="236"/>
      <c r="AB659" s="237"/>
    </row>
    <row r="660" spans="1:28" x14ac:dyDescent="0.3">
      <c r="A660" s="238"/>
      <c r="B660" s="239"/>
      <c r="C660" s="239"/>
      <c r="D660" s="239"/>
      <c r="G660" s="240" t="s">
        <v>673</v>
      </c>
      <c r="H660" s="240"/>
      <c r="I660" s="240"/>
      <c r="J660" s="240"/>
      <c r="K660" s="241"/>
      <c r="R660" s="238"/>
      <c r="S660" s="239"/>
      <c r="T660" s="239"/>
      <c r="U660" s="239"/>
      <c r="X660" s="240" t="s">
        <v>673</v>
      </c>
      <c r="Y660" s="240"/>
      <c r="Z660" s="240"/>
      <c r="AA660" s="240"/>
      <c r="AB660" s="241"/>
    </row>
    <row r="661" spans="1:28" x14ac:dyDescent="0.3">
      <c r="A661" s="242"/>
      <c r="B661" s="243" t="s">
        <v>513</v>
      </c>
      <c r="C661" s="243" t="s">
        <v>514</v>
      </c>
      <c r="D661" s="243" t="s">
        <v>515</v>
      </c>
      <c r="G661" s="240"/>
      <c r="H661" s="240" t="s">
        <v>674</v>
      </c>
      <c r="I661" s="240" t="s">
        <v>675</v>
      </c>
      <c r="J661" s="240" t="s">
        <v>676</v>
      </c>
      <c r="K661" s="241" t="s">
        <v>677</v>
      </c>
      <c r="R661" s="242"/>
      <c r="S661" s="243" t="s">
        <v>513</v>
      </c>
      <c r="T661" s="243" t="s">
        <v>514</v>
      </c>
      <c r="U661" s="243" t="s">
        <v>515</v>
      </c>
      <c r="X661" s="240"/>
      <c r="Y661" s="240" t="s">
        <v>674</v>
      </c>
      <c r="Z661" s="240" t="s">
        <v>675</v>
      </c>
      <c r="AA661" s="240" t="s">
        <v>676</v>
      </c>
      <c r="AB661" s="241" t="s">
        <v>677</v>
      </c>
    </row>
    <row r="662" spans="1:28" x14ac:dyDescent="0.3">
      <c r="A662" s="244" t="s">
        <v>682</v>
      </c>
      <c r="B662" s="245">
        <f>$C$55</f>
        <v>0</v>
      </c>
      <c r="C662" s="245">
        <f>$D$55</f>
        <v>0</v>
      </c>
      <c r="D662" s="245">
        <f>$E$55</f>
        <v>0</v>
      </c>
      <c r="G662" s="240" t="s">
        <v>679</v>
      </c>
      <c r="H662" s="240">
        <f t="shared" ref="H662:J663" si="306">+B663-B662</f>
        <v>0</v>
      </c>
      <c r="I662" s="240">
        <f t="shared" si="306"/>
        <v>0</v>
      </c>
      <c r="J662" s="240">
        <f t="shared" si="306"/>
        <v>0</v>
      </c>
      <c r="K662" s="241">
        <f>+(H662^2+I662^2+J662^2)^0.5</f>
        <v>0</v>
      </c>
      <c r="R662" s="244" t="s">
        <v>682</v>
      </c>
      <c r="S662" s="245">
        <f>$T$55</f>
        <v>0</v>
      </c>
      <c r="T662" s="245">
        <f>$U$55</f>
        <v>0</v>
      </c>
      <c r="U662" s="245">
        <f>$V$55</f>
        <v>0</v>
      </c>
      <c r="X662" s="240" t="s">
        <v>679</v>
      </c>
      <c r="Y662" s="240">
        <f t="shared" ref="Y662:AA663" si="307">+S663-S662</f>
        <v>0</v>
      </c>
      <c r="Z662" s="240">
        <f t="shared" si="307"/>
        <v>0</v>
      </c>
      <c r="AA662" s="240">
        <f t="shared" si="307"/>
        <v>0</v>
      </c>
      <c r="AB662" s="241">
        <f>+(Y662^2+Z662^2+AA662^2)^0.5</f>
        <v>0</v>
      </c>
    </row>
    <row r="663" spans="1:28" x14ac:dyDescent="0.3">
      <c r="A663" s="244" t="s">
        <v>701</v>
      </c>
      <c r="B663" s="245">
        <f>$C$56</f>
        <v>0</v>
      </c>
      <c r="C663" s="245">
        <f>$D$56</f>
        <v>0</v>
      </c>
      <c r="D663" s="245">
        <f>$E$56</f>
        <v>0</v>
      </c>
      <c r="G663" s="240" t="s">
        <v>681</v>
      </c>
      <c r="H663" s="240">
        <f t="shared" si="306"/>
        <v>0</v>
      </c>
      <c r="I663" s="240">
        <f t="shared" si="306"/>
        <v>0</v>
      </c>
      <c r="J663" s="240">
        <f t="shared" si="306"/>
        <v>0</v>
      </c>
      <c r="K663" s="241">
        <f>+(H663^2+I663^2+J663^2)^0.5</f>
        <v>0</v>
      </c>
      <c r="R663" s="244" t="s">
        <v>701</v>
      </c>
      <c r="S663" s="245">
        <f>$T$56</f>
        <v>0</v>
      </c>
      <c r="T663" s="245">
        <f>$U$56</f>
        <v>0</v>
      </c>
      <c r="U663" s="245">
        <f>$V$56</f>
        <v>0</v>
      </c>
      <c r="X663" s="240" t="s">
        <v>681</v>
      </c>
      <c r="Y663" s="240">
        <f t="shared" si="307"/>
        <v>0</v>
      </c>
      <c r="Z663" s="240">
        <f t="shared" si="307"/>
        <v>0</v>
      </c>
      <c r="AA663" s="240">
        <f t="shared" si="307"/>
        <v>0</v>
      </c>
      <c r="AB663" s="241">
        <f>+(Y663^2+Z663^2+AA663^2)^0.5</f>
        <v>0</v>
      </c>
    </row>
    <row r="664" spans="1:28" x14ac:dyDescent="0.3">
      <c r="A664" s="246" t="s">
        <v>704</v>
      </c>
      <c r="B664" s="245">
        <f>$C$57</f>
        <v>0</v>
      </c>
      <c r="C664" s="245">
        <f>$D$57</f>
        <v>0</v>
      </c>
      <c r="D664" s="245">
        <f>$E$57</f>
        <v>0</v>
      </c>
      <c r="G664" s="240" t="s">
        <v>683</v>
      </c>
      <c r="H664" s="240">
        <f>+B664-B662</f>
        <v>0</v>
      </c>
      <c r="I664" s="240">
        <f>+C664-C662</f>
        <v>0</v>
      </c>
      <c r="J664" s="240">
        <f>+D664-D662</f>
        <v>0</v>
      </c>
      <c r="K664" s="241">
        <f>+(H664^2+I664^2+J664^2)^0.5</f>
        <v>0</v>
      </c>
      <c r="R664" s="246" t="s">
        <v>704</v>
      </c>
      <c r="S664" s="245">
        <f>$T$57</f>
        <v>0</v>
      </c>
      <c r="T664" s="245">
        <f>$U$57</f>
        <v>0</v>
      </c>
      <c r="U664" s="245">
        <f>$V$57</f>
        <v>0</v>
      </c>
      <c r="X664" s="240" t="s">
        <v>683</v>
      </c>
      <c r="Y664" s="240">
        <f>+S664-S662</f>
        <v>0</v>
      </c>
      <c r="Z664" s="240">
        <f>+T664-T662</f>
        <v>0</v>
      </c>
      <c r="AA664" s="240">
        <f>+U664-U662</f>
        <v>0</v>
      </c>
      <c r="AB664" s="241">
        <f>+(Y664^2+Z664^2+AA664^2)^0.5</f>
        <v>0</v>
      </c>
    </row>
    <row r="665" spans="1:28" x14ac:dyDescent="0.3">
      <c r="A665" s="223"/>
      <c r="G665" s="239" t="s">
        <v>684</v>
      </c>
      <c r="H665" s="240"/>
      <c r="I665" s="240"/>
      <c r="J665" s="240"/>
      <c r="K665" s="241"/>
      <c r="R665" s="223"/>
      <c r="X665" s="239" t="s">
        <v>684</v>
      </c>
      <c r="Y665" s="240"/>
      <c r="Z665" s="240"/>
      <c r="AA665" s="240"/>
      <c r="AB665" s="241"/>
    </row>
    <row r="666" spans="1:28" x14ac:dyDescent="0.3">
      <c r="A666" s="242"/>
      <c r="B666" s="243"/>
      <c r="C666" s="243"/>
      <c r="D666" s="243"/>
      <c r="G666" s="239"/>
      <c r="H666" s="243" t="s">
        <v>685</v>
      </c>
      <c r="I666" s="243" t="s">
        <v>686</v>
      </c>
      <c r="J666" s="243" t="s">
        <v>687</v>
      </c>
      <c r="K666" s="241"/>
      <c r="R666" s="242"/>
      <c r="S666" s="243"/>
      <c r="T666" s="243"/>
      <c r="U666" s="243"/>
      <c r="X666" s="239"/>
      <c r="Y666" s="243" t="s">
        <v>685</v>
      </c>
      <c r="Z666" s="243" t="s">
        <v>686</v>
      </c>
      <c r="AA666" s="243" t="s">
        <v>687</v>
      </c>
      <c r="AB666" s="241"/>
    </row>
    <row r="667" spans="1:28" x14ac:dyDescent="0.3">
      <c r="A667" s="244"/>
      <c r="B667" s="247"/>
      <c r="C667" s="247"/>
      <c r="D667" s="247"/>
      <c r="G667" s="239" t="s">
        <v>679</v>
      </c>
      <c r="H667" s="240" t="e">
        <f>+H662/K662</f>
        <v>#DIV/0!</v>
      </c>
      <c r="I667" s="240" t="e">
        <f>+I662/K662</f>
        <v>#DIV/0!</v>
      </c>
      <c r="J667" s="240" t="e">
        <f>+J662/K662</f>
        <v>#DIV/0!</v>
      </c>
      <c r="K667" s="241"/>
      <c r="R667" s="244"/>
      <c r="S667" s="247"/>
      <c r="T667" s="247"/>
      <c r="U667" s="247"/>
      <c r="X667" s="239" t="s">
        <v>679</v>
      </c>
      <c r="Y667" s="240" t="e">
        <f>+Y662/AB662</f>
        <v>#DIV/0!</v>
      </c>
      <c r="Z667" s="240" t="e">
        <f>+Z662/AB662</f>
        <v>#DIV/0!</v>
      </c>
      <c r="AA667" s="240" t="e">
        <f>+AA662/AB662</f>
        <v>#DIV/0!</v>
      </c>
      <c r="AB667" s="241"/>
    </row>
    <row r="668" spans="1:28" x14ac:dyDescent="0.3">
      <c r="A668" s="244"/>
      <c r="B668" s="247"/>
      <c r="C668" s="247"/>
      <c r="D668" s="247"/>
      <c r="G668" s="240" t="s">
        <v>683</v>
      </c>
      <c r="H668" s="240" t="e">
        <f>+H664/K664</f>
        <v>#DIV/0!</v>
      </c>
      <c r="I668" s="240" t="e">
        <f>+I664/K664</f>
        <v>#DIV/0!</v>
      </c>
      <c r="J668" s="240" t="e">
        <f>+J664/K664</f>
        <v>#DIV/0!</v>
      </c>
      <c r="K668" s="241"/>
      <c r="R668" s="244"/>
      <c r="S668" s="247"/>
      <c r="T668" s="247"/>
      <c r="U668" s="247"/>
      <c r="X668" s="240" t="s">
        <v>683</v>
      </c>
      <c r="Y668" s="240" t="e">
        <f>+Y664/AB664</f>
        <v>#DIV/0!</v>
      </c>
      <c r="Z668" s="240" t="e">
        <f>+Z664/AB664</f>
        <v>#DIV/0!</v>
      </c>
      <c r="AA668" s="240" t="e">
        <f>+AA664/AB664</f>
        <v>#DIV/0!</v>
      </c>
      <c r="AB668" s="241"/>
    </row>
    <row r="669" spans="1:28" x14ac:dyDescent="0.3">
      <c r="A669" s="246"/>
      <c r="B669" s="247"/>
      <c r="C669" s="247"/>
      <c r="D669" s="247"/>
      <c r="G669" s="240"/>
      <c r="H669" s="240"/>
      <c r="I669" s="240"/>
      <c r="J669" s="240"/>
      <c r="K669" s="241"/>
      <c r="R669" s="246"/>
      <c r="S669" s="247"/>
      <c r="T669" s="247"/>
      <c r="U669" s="247"/>
      <c r="X669" s="240"/>
      <c r="Y669" s="240"/>
      <c r="Z669" s="240"/>
      <c r="AA669" s="240"/>
      <c r="AB669" s="241"/>
    </row>
    <row r="670" spans="1:28" x14ac:dyDescent="0.3">
      <c r="A670" s="223"/>
      <c r="G670" s="240" t="s">
        <v>688</v>
      </c>
      <c r="H670" s="240" t="e">
        <f>+(K662^2+K664^2-K663^2)/(2*K662*K664)</f>
        <v>#DIV/0!</v>
      </c>
      <c r="I670" s="240"/>
      <c r="J670" s="240"/>
      <c r="K670" s="241"/>
      <c r="R670" s="223"/>
      <c r="X670" s="240" t="s">
        <v>688</v>
      </c>
      <c r="Y670" s="240" t="e">
        <f>+(AB662^2+AB664^2-AB663^2)/(2*AB662*AB664)</f>
        <v>#DIV/0!</v>
      </c>
      <c r="Z670" s="240"/>
      <c r="AA670" s="240"/>
      <c r="AB670" s="241"/>
    </row>
    <row r="671" spans="1:28" x14ac:dyDescent="0.3">
      <c r="A671" s="223"/>
      <c r="G671" s="240" t="s">
        <v>689</v>
      </c>
      <c r="H671" s="240" t="e">
        <f>+H670*K664</f>
        <v>#DIV/0!</v>
      </c>
      <c r="I671" s="240"/>
      <c r="J671" s="240"/>
      <c r="K671" s="241"/>
      <c r="R671" s="223"/>
      <c r="X671" s="240" t="s">
        <v>689</v>
      </c>
      <c r="Y671" s="240" t="e">
        <f>+Y670*AB664</f>
        <v>#DIV/0!</v>
      </c>
      <c r="Z671" s="240"/>
      <c r="AA671" s="240"/>
      <c r="AB671" s="241"/>
    </row>
    <row r="672" spans="1:28" x14ac:dyDescent="0.3">
      <c r="A672" s="223"/>
      <c r="G672" s="240" t="s">
        <v>690</v>
      </c>
      <c r="H672" s="240" t="e">
        <f>+(K664^2-H671^2)^0.5</f>
        <v>#DIV/0!</v>
      </c>
      <c r="I672" s="240" t="e">
        <f>+K664*H678</f>
        <v>#DIV/0!</v>
      </c>
      <c r="J672" s="240"/>
      <c r="K672" s="241"/>
      <c r="R672" s="223"/>
      <c r="X672" s="240" t="s">
        <v>690</v>
      </c>
      <c r="Y672" s="240" t="e">
        <f>+(AB664^2-Y671^2)^0.5</f>
        <v>#DIV/0!</v>
      </c>
      <c r="Z672" s="240" t="e">
        <f>+AB664*Y678</f>
        <v>#DIV/0!</v>
      </c>
      <c r="AA672" s="240"/>
      <c r="AB672" s="241"/>
    </row>
    <row r="673" spans="1:28" x14ac:dyDescent="0.3">
      <c r="A673" s="223"/>
      <c r="G673" s="240" t="s">
        <v>691</v>
      </c>
      <c r="H673" s="240" t="e">
        <f>+B662+H671*H667</f>
        <v>#DIV/0!</v>
      </c>
      <c r="I673" s="240" t="e">
        <f>+C662+H671*I667</f>
        <v>#DIV/0!</v>
      </c>
      <c r="J673" s="240" t="e">
        <f>+D662+H671*J667</f>
        <v>#DIV/0!</v>
      </c>
      <c r="K673" s="241"/>
      <c r="R673" s="223"/>
      <c r="X673" s="240" t="s">
        <v>691</v>
      </c>
      <c r="Y673" s="240" t="e">
        <f>+S662+Y671*Y667</f>
        <v>#DIV/0!</v>
      </c>
      <c r="Z673" s="240" t="e">
        <f>+T662+Y671*Z667</f>
        <v>#DIV/0!</v>
      </c>
      <c r="AA673" s="240" t="e">
        <f>+U662+Y671*AA667</f>
        <v>#DIV/0!</v>
      </c>
      <c r="AB673" s="241"/>
    </row>
    <row r="674" spans="1:28" x14ac:dyDescent="0.3">
      <c r="A674" s="223"/>
      <c r="G674" s="239" t="s">
        <v>684</v>
      </c>
      <c r="H674" s="240"/>
      <c r="I674" s="240"/>
      <c r="J674" s="240"/>
      <c r="K674" s="241"/>
      <c r="R674" s="223"/>
      <c r="X674" s="239" t="s">
        <v>684</v>
      </c>
      <c r="Y674" s="240"/>
      <c r="Z674" s="240"/>
      <c r="AA674" s="240"/>
      <c r="AB674" s="241"/>
    </row>
    <row r="675" spans="1:28" x14ac:dyDescent="0.3">
      <c r="A675" s="223"/>
      <c r="G675" s="248"/>
      <c r="H675" s="243" t="s">
        <v>685</v>
      </c>
      <c r="I675" s="243" t="s">
        <v>686</v>
      </c>
      <c r="J675" s="243" t="s">
        <v>687</v>
      </c>
      <c r="K675" s="241"/>
      <c r="R675" s="223"/>
      <c r="X675" s="248"/>
      <c r="Y675" s="243" t="s">
        <v>685</v>
      </c>
      <c r="Z675" s="243" t="s">
        <v>686</v>
      </c>
      <c r="AA675" s="243" t="s">
        <v>687</v>
      </c>
      <c r="AB675" s="241"/>
    </row>
    <row r="676" spans="1:28" x14ac:dyDescent="0.3">
      <c r="A676" s="223"/>
      <c r="G676" s="240" t="s">
        <v>690</v>
      </c>
      <c r="H676" s="240" t="e">
        <f>+(B664-H673)/H672</f>
        <v>#DIV/0!</v>
      </c>
      <c r="I676" s="240" t="e">
        <f>+(C664-I673)/H672</f>
        <v>#DIV/0!</v>
      </c>
      <c r="J676" s="240" t="e">
        <f>+(D664-J673)/H672</f>
        <v>#DIV/0!</v>
      </c>
      <c r="K676" s="241"/>
      <c r="R676" s="223"/>
      <c r="X676" s="240" t="s">
        <v>690</v>
      </c>
      <c r="Y676" s="240" t="e">
        <f>+(S664-Y673)/Y672</f>
        <v>#DIV/0!</v>
      </c>
      <c r="Z676" s="240" t="e">
        <f>+(T664-Z673)/Y672</f>
        <v>#DIV/0!</v>
      </c>
      <c r="AA676" s="240" t="e">
        <f>+(U664-AA673)/Y672</f>
        <v>#DIV/0!</v>
      </c>
      <c r="AB676" s="241"/>
    </row>
    <row r="677" spans="1:28" x14ac:dyDescent="0.3">
      <c r="A677" s="223"/>
      <c r="G677" s="240"/>
      <c r="H677" s="240"/>
      <c r="I677" s="240"/>
      <c r="J677" s="240"/>
      <c r="K677" s="241"/>
      <c r="R677" s="223"/>
      <c r="X677" s="240"/>
      <c r="Y677" s="240"/>
      <c r="Z677" s="240"/>
      <c r="AA677" s="240"/>
      <c r="AB677" s="241"/>
    </row>
    <row r="678" spans="1:28" x14ac:dyDescent="0.3">
      <c r="A678" s="223"/>
      <c r="G678" s="240" t="s">
        <v>692</v>
      </c>
      <c r="H678" s="240" t="e">
        <f>+(1-H670^2)^0.5</f>
        <v>#DIV/0!</v>
      </c>
      <c r="I678" s="240"/>
      <c r="J678" s="240"/>
      <c r="K678" s="241"/>
      <c r="R678" s="223"/>
      <c r="X678" s="240" t="s">
        <v>692</v>
      </c>
      <c r="Y678" s="240" t="e">
        <f>+(1-Y670^2)^0.5</f>
        <v>#DIV/0!</v>
      </c>
      <c r="Z678" s="240"/>
      <c r="AA678" s="240"/>
      <c r="AB678" s="241"/>
    </row>
    <row r="679" spans="1:28" x14ac:dyDescent="0.3">
      <c r="A679" s="223"/>
      <c r="F679" s="166" t="s">
        <v>643</v>
      </c>
      <c r="G679" s="240" t="s">
        <v>693</v>
      </c>
      <c r="H679" s="249" t="e">
        <f>+K663/(2*H678)</f>
        <v>#DIV/0!</v>
      </c>
      <c r="I679" s="240"/>
      <c r="J679" s="240"/>
      <c r="K679" s="241"/>
      <c r="R679" s="223"/>
      <c r="W679" s="166" t="s">
        <v>643</v>
      </c>
      <c r="X679" s="240" t="s">
        <v>693</v>
      </c>
      <c r="Y679" s="249" t="e">
        <f>+AB663/(2*Y678)</f>
        <v>#DIV/0!</v>
      </c>
      <c r="Z679" s="240"/>
      <c r="AA679" s="240"/>
      <c r="AB679" s="241"/>
    </row>
    <row r="680" spans="1:28" x14ac:dyDescent="0.3">
      <c r="A680" s="223"/>
      <c r="F680" s="250" t="e">
        <f>IF((ABS(K686)+ABS(K687)+ABS(K688))&gt;0.000000001,TRUE,FALSE)</f>
        <v>#DIV/0!</v>
      </c>
      <c r="G680" s="240"/>
      <c r="H680" s="240"/>
      <c r="I680" s="240"/>
      <c r="J680" s="240"/>
      <c r="K680" s="241"/>
      <c r="R680" s="223"/>
      <c r="W680" s="250" t="e">
        <f>IF((ABS(AB686)+ABS(AB687)+ABS(AB688))&gt;0.000000001,TRUE,FALSE)</f>
        <v>#DIV/0!</v>
      </c>
      <c r="X680" s="240"/>
      <c r="Y680" s="240"/>
      <c r="Z680" s="240"/>
      <c r="AA680" s="240"/>
      <c r="AB680" s="241"/>
    </row>
    <row r="681" spans="1:28" x14ac:dyDescent="0.3">
      <c r="A681" s="223"/>
      <c r="F681" s="166" t="s">
        <v>637</v>
      </c>
      <c r="G681" s="240" t="s">
        <v>694</v>
      </c>
      <c r="H681" s="240">
        <f>+K662/2</f>
        <v>0</v>
      </c>
      <c r="I681" s="240" t="e">
        <f>+(H679^2-H681^2)^0.5</f>
        <v>#DIV/0!</v>
      </c>
      <c r="J681" s="240">
        <v>0</v>
      </c>
      <c r="K681" s="241"/>
      <c r="R681" s="223"/>
      <c r="W681" s="166" t="s">
        <v>637</v>
      </c>
      <c r="X681" s="240" t="s">
        <v>694</v>
      </c>
      <c r="Y681" s="240">
        <f>+AB662/2</f>
        <v>0</v>
      </c>
      <c r="Z681" s="240" t="e">
        <f>+(Y679^2-Y681^2)^0.5</f>
        <v>#DIV/0!</v>
      </c>
      <c r="AA681" s="240">
        <v>0</v>
      </c>
      <c r="AB681" s="241"/>
    </row>
    <row r="682" spans="1:28" x14ac:dyDescent="0.3">
      <c r="A682" s="223"/>
      <c r="F682" s="166" t="e">
        <f>IF(K683&gt;0.000000001,TRUE,FALSE)</f>
        <v>#DIV/0!</v>
      </c>
      <c r="G682" s="240" t="s">
        <v>695</v>
      </c>
      <c r="H682" s="251" t="e">
        <f>+B662+H681*H667+I681*H676</f>
        <v>#DIV/0!</v>
      </c>
      <c r="I682" s="251" t="e">
        <f>+C662+H681*I667+I681*I676</f>
        <v>#DIV/0!</v>
      </c>
      <c r="J682" s="251" t="e">
        <f>+D662+H681*J667+I681*J676</f>
        <v>#DIV/0!</v>
      </c>
      <c r="K682" s="241"/>
      <c r="R682" s="223"/>
      <c r="W682" s="166" t="e">
        <f>IF(AB683&gt;0.000000001,TRUE,FALSE)</f>
        <v>#DIV/0!</v>
      </c>
      <c r="X682" s="240" t="s">
        <v>695</v>
      </c>
      <c r="Y682" s="251" t="e">
        <f>+S662+Y681*Y667+Z681*Y676</f>
        <v>#DIV/0!</v>
      </c>
      <c r="Z682" s="251" t="e">
        <f>+T662+Y681*Z667+Z681*Z676</f>
        <v>#DIV/0!</v>
      </c>
      <c r="AA682" s="251" t="e">
        <f>+U662+Y681*AA667+Z681*AA676</f>
        <v>#DIV/0!</v>
      </c>
      <c r="AB682" s="241"/>
    </row>
    <row r="683" spans="1:28" ht="16.2" x14ac:dyDescent="0.3">
      <c r="A683" s="223"/>
      <c r="B683" s="166" t="s">
        <v>650</v>
      </c>
      <c r="C683" s="166" t="s">
        <v>651</v>
      </c>
      <c r="D683" s="166" t="s">
        <v>652</v>
      </c>
      <c r="E683" s="166" t="s">
        <v>653</v>
      </c>
      <c r="F683" s="166" t="s">
        <v>654</v>
      </c>
      <c r="G683" s="166" t="s">
        <v>655</v>
      </c>
      <c r="H683" s="166" t="s">
        <v>656</v>
      </c>
      <c r="I683" s="166" t="s">
        <v>657</v>
      </c>
      <c r="J683" s="166" t="s">
        <v>669</v>
      </c>
      <c r="K683" s="231" t="e">
        <f>MAX(K684:K688)</f>
        <v>#DIV/0!</v>
      </c>
      <c r="R683" s="223"/>
      <c r="S683" s="166" t="s">
        <v>650</v>
      </c>
      <c r="T683" s="166" t="s">
        <v>651</v>
      </c>
      <c r="U683" s="166" t="s">
        <v>652</v>
      </c>
      <c r="V683" s="166" t="s">
        <v>653</v>
      </c>
      <c r="W683" s="166" t="s">
        <v>654</v>
      </c>
      <c r="X683" s="166" t="s">
        <v>655</v>
      </c>
      <c r="Y683" s="166" t="s">
        <v>656</v>
      </c>
      <c r="Z683" s="166" t="s">
        <v>657</v>
      </c>
      <c r="AA683" s="166" t="s">
        <v>669</v>
      </c>
      <c r="AB683" s="231" t="e">
        <f>MAX(AB684:AB688)</f>
        <v>#DIV/0!</v>
      </c>
    </row>
    <row r="684" spans="1:28" x14ac:dyDescent="0.3">
      <c r="A684" s="223">
        <v>1</v>
      </c>
      <c r="B684" s="166" t="e">
        <f>$C$53-H682</f>
        <v>#DIV/0!</v>
      </c>
      <c r="C684" s="166" t="e">
        <f>$D$53-I682</f>
        <v>#DIV/0!</v>
      </c>
      <c r="D684" s="166" t="e">
        <f>$E$53-J682</f>
        <v>#DIV/0!</v>
      </c>
      <c r="E684" s="192" t="e">
        <f>POWER(B684,2)</f>
        <v>#DIV/0!</v>
      </c>
      <c r="F684" s="192" t="e">
        <f>POWER(C684,2)</f>
        <v>#DIV/0!</v>
      </c>
      <c r="G684" s="192" t="e">
        <f>POWER(D684,2)</f>
        <v>#DIV/0!</v>
      </c>
      <c r="H684" s="192" t="e">
        <f>E684+F684+G684</f>
        <v>#DIV/0!</v>
      </c>
      <c r="I684" s="192" t="e">
        <f>SQRT(H684)</f>
        <v>#DIV/0!</v>
      </c>
      <c r="J684" s="192" t="e">
        <f>H679</f>
        <v>#DIV/0!</v>
      </c>
      <c r="K684" s="231" t="e">
        <f>I684-J684</f>
        <v>#DIV/0!</v>
      </c>
      <c r="R684" s="223">
        <v>1</v>
      </c>
      <c r="S684" s="192" t="e">
        <f>$T$53-Y682</f>
        <v>#DIV/0!</v>
      </c>
      <c r="T684" s="192" t="e">
        <f>$U$53-Z682</f>
        <v>#DIV/0!</v>
      </c>
      <c r="U684" s="192" t="e">
        <f>$V$53-AA682</f>
        <v>#DIV/0!</v>
      </c>
      <c r="V684" s="192" t="e">
        <f>POWER(S684,2)</f>
        <v>#DIV/0!</v>
      </c>
      <c r="W684" s="192" t="e">
        <f>POWER(T684,2)</f>
        <v>#DIV/0!</v>
      </c>
      <c r="X684" s="192" t="e">
        <f>POWER(U684,2)</f>
        <v>#DIV/0!</v>
      </c>
      <c r="Y684" s="192" t="e">
        <f>V684+W684+X684</f>
        <v>#DIV/0!</v>
      </c>
      <c r="Z684" s="192" t="e">
        <f>SQRT(Y684)</f>
        <v>#DIV/0!</v>
      </c>
      <c r="AA684" s="192" t="e">
        <f>Y679</f>
        <v>#DIV/0!</v>
      </c>
      <c r="AB684" s="231" t="e">
        <f>Z684-AA684</f>
        <v>#DIV/0!</v>
      </c>
    </row>
    <row r="685" spans="1:28" x14ac:dyDescent="0.3">
      <c r="A685" s="223">
        <v>2</v>
      </c>
      <c r="B685" s="192" t="e">
        <f>$C$54-H682</f>
        <v>#DIV/0!</v>
      </c>
      <c r="C685" s="192" t="e">
        <f>$D$54-I682</f>
        <v>#DIV/0!</v>
      </c>
      <c r="D685" s="192" t="e">
        <f>$E$54-J682</f>
        <v>#DIV/0!</v>
      </c>
      <c r="E685" s="192" t="e">
        <f t="shared" ref="E685:G688" si="308">POWER(B685,2)</f>
        <v>#DIV/0!</v>
      </c>
      <c r="F685" s="192" t="e">
        <f t="shared" si="308"/>
        <v>#DIV/0!</v>
      </c>
      <c r="G685" s="192" t="e">
        <f t="shared" si="308"/>
        <v>#DIV/0!</v>
      </c>
      <c r="H685" s="192" t="e">
        <f t="shared" ref="H685:H688" si="309">E685+F685+G685</f>
        <v>#DIV/0!</v>
      </c>
      <c r="I685" s="192" t="e">
        <f t="shared" ref="I685:I688" si="310">SQRT(H685)</f>
        <v>#DIV/0!</v>
      </c>
      <c r="J685" s="192" t="e">
        <f>J684</f>
        <v>#DIV/0!</v>
      </c>
      <c r="K685" s="231" t="e">
        <f t="shared" ref="K685:K688" si="311">I685-J685</f>
        <v>#DIV/0!</v>
      </c>
      <c r="R685" s="223">
        <v>2</v>
      </c>
      <c r="S685" s="192" t="e">
        <f>$T$54-Y682</f>
        <v>#DIV/0!</v>
      </c>
      <c r="T685" s="192" t="e">
        <f>$U$54-Z682</f>
        <v>#DIV/0!</v>
      </c>
      <c r="U685" s="192" t="e">
        <f>$V$54-AA682</f>
        <v>#DIV/0!</v>
      </c>
      <c r="V685" s="192" t="e">
        <f t="shared" ref="V685:X688" si="312">POWER(S685,2)</f>
        <v>#DIV/0!</v>
      </c>
      <c r="W685" s="192" t="e">
        <f t="shared" si="312"/>
        <v>#DIV/0!</v>
      </c>
      <c r="X685" s="192" t="e">
        <f t="shared" si="312"/>
        <v>#DIV/0!</v>
      </c>
      <c r="Y685" s="192" t="e">
        <f t="shared" ref="Y685:Y688" si="313">V685+W685+X685</f>
        <v>#DIV/0!</v>
      </c>
      <c r="Z685" s="192" t="e">
        <f t="shared" ref="Z685:Z688" si="314">SQRT(Y685)</f>
        <v>#DIV/0!</v>
      </c>
      <c r="AA685" s="192" t="e">
        <f>AA684</f>
        <v>#DIV/0!</v>
      </c>
      <c r="AB685" s="231" t="e">
        <f t="shared" ref="AB685:AB688" si="315">Z685-AA685</f>
        <v>#DIV/0!</v>
      </c>
    </row>
    <row r="686" spans="1:28" x14ac:dyDescent="0.3">
      <c r="A686" s="223">
        <v>3</v>
      </c>
      <c r="B686" s="192" t="e">
        <f>$C$55-H682</f>
        <v>#DIV/0!</v>
      </c>
      <c r="C686" s="192" t="e">
        <f>$D$55-I682</f>
        <v>#DIV/0!</v>
      </c>
      <c r="D686" s="192" t="e">
        <f>$E$55-J682</f>
        <v>#DIV/0!</v>
      </c>
      <c r="E686" s="192" t="e">
        <f t="shared" si="308"/>
        <v>#DIV/0!</v>
      </c>
      <c r="F686" s="192" t="e">
        <f t="shared" si="308"/>
        <v>#DIV/0!</v>
      </c>
      <c r="G686" s="192" t="e">
        <f t="shared" si="308"/>
        <v>#DIV/0!</v>
      </c>
      <c r="H686" s="192" t="e">
        <f t="shared" si="309"/>
        <v>#DIV/0!</v>
      </c>
      <c r="I686" s="252" t="e">
        <f t="shared" si="310"/>
        <v>#DIV/0!</v>
      </c>
      <c r="J686" s="192" t="e">
        <f t="shared" ref="J686:J688" si="316">J685</f>
        <v>#DIV/0!</v>
      </c>
      <c r="K686" s="231" t="e">
        <f t="shared" si="311"/>
        <v>#DIV/0!</v>
      </c>
      <c r="R686" s="223">
        <v>3</v>
      </c>
      <c r="S686" s="192" t="e">
        <f>$T$55-Y682</f>
        <v>#DIV/0!</v>
      </c>
      <c r="T686" s="192" t="e">
        <f>$U$55-Z682</f>
        <v>#DIV/0!</v>
      </c>
      <c r="U686" s="192" t="e">
        <f>$V$55-AA682</f>
        <v>#DIV/0!</v>
      </c>
      <c r="V686" s="192" t="e">
        <f t="shared" si="312"/>
        <v>#DIV/0!</v>
      </c>
      <c r="W686" s="192" t="e">
        <f t="shared" si="312"/>
        <v>#DIV/0!</v>
      </c>
      <c r="X686" s="192" t="e">
        <f t="shared" si="312"/>
        <v>#DIV/0!</v>
      </c>
      <c r="Y686" s="192" t="e">
        <f t="shared" si="313"/>
        <v>#DIV/0!</v>
      </c>
      <c r="Z686" s="252" t="e">
        <f t="shared" si="314"/>
        <v>#DIV/0!</v>
      </c>
      <c r="AA686" s="192" t="e">
        <f t="shared" ref="AA686:AA688" si="317">AA685</f>
        <v>#DIV/0!</v>
      </c>
      <c r="AB686" s="231" t="e">
        <f t="shared" si="315"/>
        <v>#DIV/0!</v>
      </c>
    </row>
    <row r="687" spans="1:28" x14ac:dyDescent="0.3">
      <c r="A687" s="223">
        <v>4</v>
      </c>
      <c r="B687" s="192" t="e">
        <f>$C$56-H682</f>
        <v>#DIV/0!</v>
      </c>
      <c r="C687" s="192" t="e">
        <f>$D$56-I682</f>
        <v>#DIV/0!</v>
      </c>
      <c r="D687" s="192" t="e">
        <f>$E$56-J682</f>
        <v>#DIV/0!</v>
      </c>
      <c r="E687" s="192" t="e">
        <f t="shared" si="308"/>
        <v>#DIV/0!</v>
      </c>
      <c r="F687" s="192" t="e">
        <f t="shared" si="308"/>
        <v>#DIV/0!</v>
      </c>
      <c r="G687" s="192" t="e">
        <f t="shared" si="308"/>
        <v>#DIV/0!</v>
      </c>
      <c r="H687" s="192" t="e">
        <f t="shared" si="309"/>
        <v>#DIV/0!</v>
      </c>
      <c r="I687" s="252" t="e">
        <f t="shared" si="310"/>
        <v>#DIV/0!</v>
      </c>
      <c r="J687" s="192" t="e">
        <f t="shared" si="316"/>
        <v>#DIV/0!</v>
      </c>
      <c r="K687" s="231" t="e">
        <f t="shared" si="311"/>
        <v>#DIV/0!</v>
      </c>
      <c r="R687" s="223">
        <v>4</v>
      </c>
      <c r="S687" s="192" t="e">
        <f>$T$56-Y682</f>
        <v>#DIV/0!</v>
      </c>
      <c r="T687" s="192" t="e">
        <f>$U$56-Z682</f>
        <v>#DIV/0!</v>
      </c>
      <c r="U687" s="192" t="e">
        <f>$V$56-AA682</f>
        <v>#DIV/0!</v>
      </c>
      <c r="V687" s="192" t="e">
        <f t="shared" si="312"/>
        <v>#DIV/0!</v>
      </c>
      <c r="W687" s="192" t="e">
        <f t="shared" si="312"/>
        <v>#DIV/0!</v>
      </c>
      <c r="X687" s="192" t="e">
        <f t="shared" si="312"/>
        <v>#DIV/0!</v>
      </c>
      <c r="Y687" s="192" t="e">
        <f t="shared" si="313"/>
        <v>#DIV/0!</v>
      </c>
      <c r="Z687" s="252" t="e">
        <f t="shared" si="314"/>
        <v>#DIV/0!</v>
      </c>
      <c r="AA687" s="192" t="e">
        <f t="shared" si="317"/>
        <v>#DIV/0!</v>
      </c>
      <c r="AB687" s="231" t="e">
        <f t="shared" si="315"/>
        <v>#DIV/0!</v>
      </c>
    </row>
    <row r="688" spans="1:28" x14ac:dyDescent="0.3">
      <c r="A688" s="227">
        <v>5</v>
      </c>
      <c r="B688" s="216" t="e">
        <f>$C$57-H682</f>
        <v>#DIV/0!</v>
      </c>
      <c r="C688" s="216" t="e">
        <f>$D$57-I682</f>
        <v>#DIV/0!</v>
      </c>
      <c r="D688" s="216" t="e">
        <f>$E$57-J682</f>
        <v>#DIV/0!</v>
      </c>
      <c r="E688" s="216" t="e">
        <f t="shared" si="308"/>
        <v>#DIV/0!</v>
      </c>
      <c r="F688" s="216" t="e">
        <f t="shared" si="308"/>
        <v>#DIV/0!</v>
      </c>
      <c r="G688" s="216" t="e">
        <f t="shared" si="308"/>
        <v>#DIV/0!</v>
      </c>
      <c r="H688" s="216" t="e">
        <f t="shared" si="309"/>
        <v>#DIV/0!</v>
      </c>
      <c r="I688" s="256" t="e">
        <f t="shared" si="310"/>
        <v>#DIV/0!</v>
      </c>
      <c r="J688" s="216" t="e">
        <f t="shared" si="316"/>
        <v>#DIV/0!</v>
      </c>
      <c r="K688" s="253" t="e">
        <f t="shared" si="311"/>
        <v>#DIV/0!</v>
      </c>
      <c r="R688" s="227">
        <v>5</v>
      </c>
      <c r="S688" s="216" t="e">
        <f>$T$57-Y682</f>
        <v>#DIV/0!</v>
      </c>
      <c r="T688" s="216" t="e">
        <f>$U$57-Z682</f>
        <v>#DIV/0!</v>
      </c>
      <c r="U688" s="216" t="e">
        <f>$V$57-AA682</f>
        <v>#DIV/0!</v>
      </c>
      <c r="V688" s="216" t="e">
        <f t="shared" si="312"/>
        <v>#DIV/0!</v>
      </c>
      <c r="W688" s="216" t="e">
        <f t="shared" si="312"/>
        <v>#DIV/0!</v>
      </c>
      <c r="X688" s="216" t="e">
        <f t="shared" si="312"/>
        <v>#DIV/0!</v>
      </c>
      <c r="Y688" s="216" t="e">
        <f t="shared" si="313"/>
        <v>#DIV/0!</v>
      </c>
      <c r="Z688" s="256" t="e">
        <f t="shared" si="314"/>
        <v>#DIV/0!</v>
      </c>
      <c r="AA688" s="216" t="e">
        <f t="shared" si="317"/>
        <v>#DIV/0!</v>
      </c>
      <c r="AB688" s="253" t="e">
        <f t="shared" si="315"/>
        <v>#DIV/0!</v>
      </c>
    </row>
    <row r="689" spans="1:28" x14ac:dyDescent="0.3">
      <c r="A689" s="233" t="s">
        <v>696</v>
      </c>
      <c r="B689" s="234"/>
      <c r="C689" s="234"/>
      <c r="D689" s="234"/>
      <c r="E689" s="186"/>
      <c r="F689" s="186"/>
      <c r="G689" s="235" t="s">
        <v>724</v>
      </c>
      <c r="H689" s="236"/>
      <c r="I689" s="236"/>
      <c r="J689" s="236"/>
      <c r="K689" s="237"/>
      <c r="R689" s="233" t="s">
        <v>696</v>
      </c>
      <c r="S689" s="234"/>
      <c r="T689" s="234"/>
      <c r="U689" s="234"/>
      <c r="V689" s="186"/>
      <c r="W689" s="186"/>
      <c r="X689" s="235" t="s">
        <v>724</v>
      </c>
      <c r="Y689" s="236"/>
      <c r="Z689" s="236"/>
      <c r="AA689" s="236"/>
      <c r="AB689" s="237"/>
    </row>
    <row r="690" spans="1:28" x14ac:dyDescent="0.3">
      <c r="A690" s="238"/>
      <c r="B690" s="239"/>
      <c r="C690" s="239"/>
      <c r="D690" s="239"/>
      <c r="G690" s="240" t="s">
        <v>673</v>
      </c>
      <c r="H690" s="240"/>
      <c r="I690" s="240"/>
      <c r="J690" s="240"/>
      <c r="K690" s="241"/>
      <c r="R690" s="238"/>
      <c r="S690" s="239"/>
      <c r="T690" s="239"/>
      <c r="U690" s="239"/>
      <c r="X690" s="240" t="s">
        <v>673</v>
      </c>
      <c r="Y690" s="240"/>
      <c r="Z690" s="240"/>
      <c r="AA690" s="240"/>
      <c r="AB690" s="241"/>
    </row>
    <row r="691" spans="1:28" x14ac:dyDescent="0.3">
      <c r="A691" s="242"/>
      <c r="B691" s="243" t="s">
        <v>513</v>
      </c>
      <c r="C691" s="243" t="s">
        <v>514</v>
      </c>
      <c r="D691" s="243" t="s">
        <v>515</v>
      </c>
      <c r="G691" s="240"/>
      <c r="H691" s="240" t="s">
        <v>674</v>
      </c>
      <c r="I691" s="240" t="s">
        <v>675</v>
      </c>
      <c r="J691" s="240" t="s">
        <v>676</v>
      </c>
      <c r="K691" s="241" t="s">
        <v>677</v>
      </c>
      <c r="R691" s="242"/>
      <c r="S691" s="243" t="s">
        <v>513</v>
      </c>
      <c r="T691" s="243" t="s">
        <v>514</v>
      </c>
      <c r="U691" s="243" t="s">
        <v>515</v>
      </c>
      <c r="X691" s="240"/>
      <c r="Y691" s="240" t="s">
        <v>674</v>
      </c>
      <c r="Z691" s="240" t="s">
        <v>675</v>
      </c>
      <c r="AA691" s="240" t="s">
        <v>676</v>
      </c>
      <c r="AB691" s="241" t="s">
        <v>677</v>
      </c>
    </row>
    <row r="692" spans="1:28" x14ac:dyDescent="0.3">
      <c r="A692" s="244" t="str">
        <f>A662</f>
        <v>Point 3</v>
      </c>
      <c r="B692" s="245">
        <f>B662</f>
        <v>0</v>
      </c>
      <c r="C692" s="245">
        <f t="shared" ref="C692:D692" si="318">C662</f>
        <v>0</v>
      </c>
      <c r="D692" s="245">
        <f t="shared" si="318"/>
        <v>0</v>
      </c>
      <c r="G692" s="240" t="s">
        <v>679</v>
      </c>
      <c r="H692" s="240">
        <f t="shared" ref="H692:J693" si="319">+B693-B692</f>
        <v>0</v>
      </c>
      <c r="I692" s="240">
        <f t="shared" si="319"/>
        <v>0</v>
      </c>
      <c r="J692" s="240">
        <f t="shared" si="319"/>
        <v>0</v>
      </c>
      <c r="K692" s="241">
        <f>+(H692^2+I692^2+J692^2)^0.5</f>
        <v>0</v>
      </c>
      <c r="R692" s="244" t="str">
        <f>R662</f>
        <v>Point 3</v>
      </c>
      <c r="S692" s="245">
        <f>S662</f>
        <v>0</v>
      </c>
      <c r="T692" s="245">
        <f t="shared" ref="T692:U692" si="320">T662</f>
        <v>0</v>
      </c>
      <c r="U692" s="245">
        <f t="shared" si="320"/>
        <v>0</v>
      </c>
      <c r="X692" s="240" t="s">
        <v>679</v>
      </c>
      <c r="Y692" s="240">
        <f t="shared" ref="Y692:AA693" si="321">+S693-S692</f>
        <v>0</v>
      </c>
      <c r="Z692" s="240">
        <f t="shared" si="321"/>
        <v>0</v>
      </c>
      <c r="AA692" s="240">
        <f t="shared" si="321"/>
        <v>0</v>
      </c>
      <c r="AB692" s="241">
        <f>+(Y692^2+Z692^2+AA692^2)^0.5</f>
        <v>0</v>
      </c>
    </row>
    <row r="693" spans="1:28" x14ac:dyDescent="0.3">
      <c r="A693" s="244" t="str">
        <f>A664</f>
        <v>Point 5</v>
      </c>
      <c r="B693" s="245">
        <f>B664</f>
        <v>0</v>
      </c>
      <c r="C693" s="245">
        <f t="shared" ref="C693:D693" si="322">C664</f>
        <v>0</v>
      </c>
      <c r="D693" s="245">
        <f t="shared" si="322"/>
        <v>0</v>
      </c>
      <c r="G693" s="240" t="s">
        <v>681</v>
      </c>
      <c r="H693" s="240">
        <f t="shared" si="319"/>
        <v>0</v>
      </c>
      <c r="I693" s="240">
        <f t="shared" si="319"/>
        <v>0</v>
      </c>
      <c r="J693" s="240">
        <f t="shared" si="319"/>
        <v>0</v>
      </c>
      <c r="K693" s="241">
        <f>+(H693^2+I693^2+J693^2)^0.5</f>
        <v>0</v>
      </c>
      <c r="R693" s="244" t="str">
        <f>R664</f>
        <v>Point 5</v>
      </c>
      <c r="S693" s="245">
        <f>S664</f>
        <v>0</v>
      </c>
      <c r="T693" s="245">
        <f t="shared" ref="T693:U693" si="323">T664</f>
        <v>0</v>
      </c>
      <c r="U693" s="245">
        <f t="shared" si="323"/>
        <v>0</v>
      </c>
      <c r="X693" s="240" t="s">
        <v>681</v>
      </c>
      <c r="Y693" s="240">
        <f t="shared" si="321"/>
        <v>0</v>
      </c>
      <c r="Z693" s="240">
        <f t="shared" si="321"/>
        <v>0</v>
      </c>
      <c r="AA693" s="240">
        <f t="shared" si="321"/>
        <v>0</v>
      </c>
      <c r="AB693" s="241">
        <f>+(Y693^2+Z693^2+AA693^2)^0.5</f>
        <v>0</v>
      </c>
    </row>
    <row r="694" spans="1:28" x14ac:dyDescent="0.3">
      <c r="A694" s="244" t="str">
        <f>A663</f>
        <v>Point 4</v>
      </c>
      <c r="B694" s="245">
        <f>B663</f>
        <v>0</v>
      </c>
      <c r="C694" s="245">
        <f t="shared" ref="C694:D694" si="324">C663</f>
        <v>0</v>
      </c>
      <c r="D694" s="245">
        <f t="shared" si="324"/>
        <v>0</v>
      </c>
      <c r="G694" s="240" t="s">
        <v>683</v>
      </c>
      <c r="H694" s="240">
        <f>+B694-B692</f>
        <v>0</v>
      </c>
      <c r="I694" s="240">
        <f>+C694-C692</f>
        <v>0</v>
      </c>
      <c r="J694" s="240">
        <f>+D694-D692</f>
        <v>0</v>
      </c>
      <c r="K694" s="241">
        <f>+(H694^2+I694^2+J694^2)^0.5</f>
        <v>0</v>
      </c>
      <c r="R694" s="244" t="str">
        <f>R663</f>
        <v>Point 4</v>
      </c>
      <c r="S694" s="245">
        <f>S663</f>
        <v>0</v>
      </c>
      <c r="T694" s="245">
        <f t="shared" ref="T694:U694" si="325">T663</f>
        <v>0</v>
      </c>
      <c r="U694" s="245">
        <f t="shared" si="325"/>
        <v>0</v>
      </c>
      <c r="X694" s="240" t="s">
        <v>683</v>
      </c>
      <c r="Y694" s="240">
        <f>+S694-S692</f>
        <v>0</v>
      </c>
      <c r="Z694" s="240">
        <f>+T694-T692</f>
        <v>0</v>
      </c>
      <c r="AA694" s="240">
        <f>+U694-U692</f>
        <v>0</v>
      </c>
      <c r="AB694" s="241">
        <f>+(Y694^2+Z694^2+AA694^2)^0.5</f>
        <v>0</v>
      </c>
    </row>
    <row r="695" spans="1:28" x14ac:dyDescent="0.3">
      <c r="A695" s="223"/>
      <c r="G695" s="239" t="s">
        <v>684</v>
      </c>
      <c r="H695" s="240"/>
      <c r="I695" s="240"/>
      <c r="J695" s="240"/>
      <c r="K695" s="241"/>
      <c r="R695" s="223"/>
      <c r="X695" s="239" t="s">
        <v>684</v>
      </c>
      <c r="Y695" s="240"/>
      <c r="Z695" s="240"/>
      <c r="AA695" s="240"/>
      <c r="AB695" s="241"/>
    </row>
    <row r="696" spans="1:28" x14ac:dyDescent="0.3">
      <c r="A696" s="242"/>
      <c r="B696" s="243"/>
      <c r="C696" s="243"/>
      <c r="D696" s="243"/>
      <c r="G696" s="239"/>
      <c r="H696" s="243" t="s">
        <v>685</v>
      </c>
      <c r="I696" s="243" t="s">
        <v>686</v>
      </c>
      <c r="J696" s="243" t="s">
        <v>687</v>
      </c>
      <c r="K696" s="241"/>
      <c r="R696" s="242"/>
      <c r="S696" s="243"/>
      <c r="T696" s="243"/>
      <c r="U696" s="243"/>
      <c r="X696" s="239"/>
      <c r="Y696" s="243" t="s">
        <v>685</v>
      </c>
      <c r="Z696" s="243" t="s">
        <v>686</v>
      </c>
      <c r="AA696" s="243" t="s">
        <v>687</v>
      </c>
      <c r="AB696" s="241"/>
    </row>
    <row r="697" spans="1:28" x14ac:dyDescent="0.3">
      <c r="A697" s="244"/>
      <c r="B697" s="247"/>
      <c r="C697" s="247"/>
      <c r="D697" s="247"/>
      <c r="G697" s="239" t="s">
        <v>679</v>
      </c>
      <c r="H697" s="240" t="e">
        <f>+H692/K692</f>
        <v>#DIV/0!</v>
      </c>
      <c r="I697" s="240" t="e">
        <f>+I692/K692</f>
        <v>#DIV/0!</v>
      </c>
      <c r="J697" s="240" t="e">
        <f>+J692/K692</f>
        <v>#DIV/0!</v>
      </c>
      <c r="K697" s="241"/>
      <c r="R697" s="244"/>
      <c r="S697" s="247"/>
      <c r="T697" s="247"/>
      <c r="U697" s="247"/>
      <c r="X697" s="239" t="s">
        <v>679</v>
      </c>
      <c r="Y697" s="240" t="e">
        <f>+Y692/AB692</f>
        <v>#DIV/0!</v>
      </c>
      <c r="Z697" s="240" t="e">
        <f>+Z692/AB692</f>
        <v>#DIV/0!</v>
      </c>
      <c r="AA697" s="240" t="e">
        <f>+AA692/AB692</f>
        <v>#DIV/0!</v>
      </c>
      <c r="AB697" s="241"/>
    </row>
    <row r="698" spans="1:28" x14ac:dyDescent="0.3">
      <c r="A698" s="244"/>
      <c r="B698" s="247"/>
      <c r="C698" s="247"/>
      <c r="D698" s="247"/>
      <c r="G698" s="240" t="s">
        <v>683</v>
      </c>
      <c r="H698" s="240" t="e">
        <f>+H694/K694</f>
        <v>#DIV/0!</v>
      </c>
      <c r="I698" s="240" t="e">
        <f>+I694/K694</f>
        <v>#DIV/0!</v>
      </c>
      <c r="J698" s="240" t="e">
        <f>+J694/K694</f>
        <v>#DIV/0!</v>
      </c>
      <c r="K698" s="241"/>
      <c r="R698" s="244"/>
      <c r="S698" s="247"/>
      <c r="T698" s="247"/>
      <c r="U698" s="247"/>
      <c r="X698" s="240" t="s">
        <v>683</v>
      </c>
      <c r="Y698" s="240" t="e">
        <f>+Y694/AB694</f>
        <v>#DIV/0!</v>
      </c>
      <c r="Z698" s="240" t="e">
        <f>+Z694/AB694</f>
        <v>#DIV/0!</v>
      </c>
      <c r="AA698" s="240" t="e">
        <f>+AA694/AB694</f>
        <v>#DIV/0!</v>
      </c>
      <c r="AB698" s="241"/>
    </row>
    <row r="699" spans="1:28" x14ac:dyDescent="0.3">
      <c r="A699" s="246"/>
      <c r="B699" s="247"/>
      <c r="C699" s="247"/>
      <c r="D699" s="247"/>
      <c r="G699" s="240"/>
      <c r="H699" s="240"/>
      <c r="I699" s="240"/>
      <c r="J699" s="240"/>
      <c r="K699" s="241"/>
      <c r="R699" s="246"/>
      <c r="S699" s="247"/>
      <c r="T699" s="247"/>
      <c r="U699" s="247"/>
      <c r="X699" s="240"/>
      <c r="Y699" s="240"/>
      <c r="Z699" s="240"/>
      <c r="AA699" s="240"/>
      <c r="AB699" s="241"/>
    </row>
    <row r="700" spans="1:28" x14ac:dyDescent="0.3">
      <c r="A700" s="223"/>
      <c r="G700" s="240" t="s">
        <v>688</v>
      </c>
      <c r="H700" s="240" t="e">
        <f>+(K692^2+K694^2-K693^2)/(2*K692*K694)</f>
        <v>#DIV/0!</v>
      </c>
      <c r="I700" s="240"/>
      <c r="J700" s="240"/>
      <c r="K700" s="241"/>
      <c r="R700" s="223"/>
      <c r="X700" s="240" t="s">
        <v>688</v>
      </c>
      <c r="Y700" s="240" t="e">
        <f>+(AB692^2+AB694^2-AB693^2)/(2*AB692*AB694)</f>
        <v>#DIV/0!</v>
      </c>
      <c r="Z700" s="240"/>
      <c r="AA700" s="240"/>
      <c r="AB700" s="241"/>
    </row>
    <row r="701" spans="1:28" x14ac:dyDescent="0.3">
      <c r="A701" s="223"/>
      <c r="G701" s="240" t="s">
        <v>689</v>
      </c>
      <c r="H701" s="240" t="e">
        <f>+H700*K694</f>
        <v>#DIV/0!</v>
      </c>
      <c r="I701" s="240"/>
      <c r="J701" s="240"/>
      <c r="K701" s="241"/>
      <c r="R701" s="223"/>
      <c r="X701" s="240" t="s">
        <v>689</v>
      </c>
      <c r="Y701" s="240" t="e">
        <f>+Y700*AB694</f>
        <v>#DIV/0!</v>
      </c>
      <c r="Z701" s="240"/>
      <c r="AA701" s="240"/>
      <c r="AB701" s="241"/>
    </row>
    <row r="702" spans="1:28" x14ac:dyDescent="0.3">
      <c r="A702" s="223"/>
      <c r="G702" s="240" t="s">
        <v>690</v>
      </c>
      <c r="H702" s="240" t="e">
        <f>+(K694^2-H701^2)^0.5</f>
        <v>#DIV/0!</v>
      </c>
      <c r="I702" s="240" t="e">
        <f>+K694*H708</f>
        <v>#DIV/0!</v>
      </c>
      <c r="J702" s="240"/>
      <c r="K702" s="241"/>
      <c r="R702" s="223"/>
      <c r="X702" s="240" t="s">
        <v>690</v>
      </c>
      <c r="Y702" s="240" t="e">
        <f>+(AB694^2-Y701^2)^0.5</f>
        <v>#DIV/0!</v>
      </c>
      <c r="Z702" s="240" t="e">
        <f>+AB694*Y708</f>
        <v>#DIV/0!</v>
      </c>
      <c r="AA702" s="240"/>
      <c r="AB702" s="241"/>
    </row>
    <row r="703" spans="1:28" x14ac:dyDescent="0.3">
      <c r="A703" s="223"/>
      <c r="G703" s="240" t="s">
        <v>691</v>
      </c>
      <c r="H703" s="240" t="e">
        <f>+B692+H701*H697</f>
        <v>#DIV/0!</v>
      </c>
      <c r="I703" s="240" t="e">
        <f>+C692+H701*I697</f>
        <v>#DIV/0!</v>
      </c>
      <c r="J703" s="240" t="e">
        <f>+D692+H701*J697</f>
        <v>#DIV/0!</v>
      </c>
      <c r="K703" s="241"/>
      <c r="R703" s="223"/>
      <c r="X703" s="240" t="s">
        <v>691</v>
      </c>
      <c r="Y703" s="240" t="e">
        <f>+S692+Y701*Y697</f>
        <v>#DIV/0!</v>
      </c>
      <c r="Z703" s="240" t="e">
        <f>+T692+Y701*Z697</f>
        <v>#DIV/0!</v>
      </c>
      <c r="AA703" s="240" t="e">
        <f>+U692+Y701*AA697</f>
        <v>#DIV/0!</v>
      </c>
      <c r="AB703" s="241"/>
    </row>
    <row r="704" spans="1:28" x14ac:dyDescent="0.3">
      <c r="A704" s="223"/>
      <c r="G704" s="239" t="s">
        <v>684</v>
      </c>
      <c r="H704" s="240"/>
      <c r="I704" s="240"/>
      <c r="J704" s="240"/>
      <c r="K704" s="241"/>
      <c r="R704" s="223"/>
      <c r="X704" s="239" t="s">
        <v>684</v>
      </c>
      <c r="Y704" s="240"/>
      <c r="Z704" s="240"/>
      <c r="AA704" s="240"/>
      <c r="AB704" s="241"/>
    </row>
    <row r="705" spans="1:28" x14ac:dyDescent="0.3">
      <c r="A705" s="223"/>
      <c r="G705" s="248"/>
      <c r="H705" s="243" t="s">
        <v>685</v>
      </c>
      <c r="I705" s="243" t="s">
        <v>686</v>
      </c>
      <c r="J705" s="243" t="s">
        <v>687</v>
      </c>
      <c r="K705" s="241"/>
      <c r="R705" s="223"/>
      <c r="X705" s="248"/>
      <c r="Y705" s="243" t="s">
        <v>685</v>
      </c>
      <c r="Z705" s="243" t="s">
        <v>686</v>
      </c>
      <c r="AA705" s="243" t="s">
        <v>687</v>
      </c>
      <c r="AB705" s="241"/>
    </row>
    <row r="706" spans="1:28" x14ac:dyDescent="0.3">
      <c r="A706" s="223"/>
      <c r="G706" s="240" t="s">
        <v>690</v>
      </c>
      <c r="H706" s="240" t="e">
        <f>+(B694-H703)/H702</f>
        <v>#DIV/0!</v>
      </c>
      <c r="I706" s="240" t="e">
        <f>+(C694-I703)/H702</f>
        <v>#DIV/0!</v>
      </c>
      <c r="J706" s="240" t="e">
        <f>+(D694-J703)/H702</f>
        <v>#DIV/0!</v>
      </c>
      <c r="K706" s="241"/>
      <c r="R706" s="223"/>
      <c r="X706" s="240" t="s">
        <v>690</v>
      </c>
      <c r="Y706" s="240" t="e">
        <f>+(S694-Y703)/Y702</f>
        <v>#DIV/0!</v>
      </c>
      <c r="Z706" s="240" t="e">
        <f>+(T694-Z703)/Y702</f>
        <v>#DIV/0!</v>
      </c>
      <c r="AA706" s="240" t="e">
        <f>+(U694-AA703)/Y702</f>
        <v>#DIV/0!</v>
      </c>
      <c r="AB706" s="241"/>
    </row>
    <row r="707" spans="1:28" x14ac:dyDescent="0.3">
      <c r="A707" s="223"/>
      <c r="G707" s="240"/>
      <c r="H707" s="240"/>
      <c r="I707" s="240"/>
      <c r="J707" s="240"/>
      <c r="K707" s="241"/>
      <c r="R707" s="223"/>
      <c r="X707" s="240"/>
      <c r="Y707" s="240"/>
      <c r="Z707" s="240"/>
      <c r="AA707" s="240"/>
      <c r="AB707" s="241"/>
    </row>
    <row r="708" spans="1:28" x14ac:dyDescent="0.3">
      <c r="A708" s="223"/>
      <c r="G708" s="240" t="s">
        <v>692</v>
      </c>
      <c r="H708" s="240" t="e">
        <f>+(1-H700^2)^0.5</f>
        <v>#DIV/0!</v>
      </c>
      <c r="I708" s="240"/>
      <c r="J708" s="240"/>
      <c r="K708" s="241"/>
      <c r="R708" s="223"/>
      <c r="X708" s="240" t="s">
        <v>692</v>
      </c>
      <c r="Y708" s="240" t="e">
        <f>+(1-Y700^2)^0.5</f>
        <v>#DIV/0!</v>
      </c>
      <c r="Z708" s="240"/>
      <c r="AA708" s="240"/>
      <c r="AB708" s="241"/>
    </row>
    <row r="709" spans="1:28" x14ac:dyDescent="0.3">
      <c r="A709" s="223"/>
      <c r="F709" s="166" t="s">
        <v>643</v>
      </c>
      <c r="G709" s="240" t="s">
        <v>693</v>
      </c>
      <c r="H709" s="249" t="e">
        <f>+K693/(2*H708)</f>
        <v>#DIV/0!</v>
      </c>
      <c r="I709" s="240"/>
      <c r="J709" s="240"/>
      <c r="K709" s="241"/>
      <c r="R709" s="223"/>
      <c r="W709" s="166" t="s">
        <v>643</v>
      </c>
      <c r="X709" s="240" t="s">
        <v>693</v>
      </c>
      <c r="Y709" s="249" t="e">
        <f>+AB693/(2*Y708)</f>
        <v>#DIV/0!</v>
      </c>
      <c r="Z709" s="240"/>
      <c r="AA709" s="240"/>
      <c r="AB709" s="241"/>
    </row>
    <row r="710" spans="1:28" x14ac:dyDescent="0.3">
      <c r="A710" s="223"/>
      <c r="F710" s="250" t="e">
        <f>IF((ABS(K716)+ABS(K717)+ABS(K718))&gt;0.000000001,TRUE,FALSE)</f>
        <v>#DIV/0!</v>
      </c>
      <c r="G710" s="240"/>
      <c r="H710" s="240"/>
      <c r="I710" s="240"/>
      <c r="J710" s="240"/>
      <c r="K710" s="241"/>
      <c r="R710" s="223"/>
      <c r="W710" s="250" t="e">
        <f>IF((ABS(AB716)+ABS(AB717)+ABS(AB718))&gt;0.000000001,TRUE,FALSE)</f>
        <v>#DIV/0!</v>
      </c>
      <c r="X710" s="240"/>
      <c r="Y710" s="240"/>
      <c r="Z710" s="240"/>
      <c r="AA710" s="240"/>
      <c r="AB710" s="241"/>
    </row>
    <row r="711" spans="1:28" x14ac:dyDescent="0.3">
      <c r="A711" s="223"/>
      <c r="F711" s="166" t="s">
        <v>637</v>
      </c>
      <c r="G711" s="240" t="s">
        <v>694</v>
      </c>
      <c r="H711" s="240">
        <f>+K692/2</f>
        <v>0</v>
      </c>
      <c r="I711" s="240" t="e">
        <f>+(H709^2-H711^2)^0.5</f>
        <v>#DIV/0!</v>
      </c>
      <c r="J711" s="240">
        <v>0</v>
      </c>
      <c r="K711" s="241"/>
      <c r="R711" s="223"/>
      <c r="W711" s="166" t="s">
        <v>637</v>
      </c>
      <c r="X711" s="240" t="s">
        <v>694</v>
      </c>
      <c r="Y711" s="240">
        <f>+AB692/2</f>
        <v>0</v>
      </c>
      <c r="Z711" s="240" t="e">
        <f>+(Y709^2-Y711^2)^0.5</f>
        <v>#DIV/0!</v>
      </c>
      <c r="AA711" s="240">
        <v>0</v>
      </c>
      <c r="AB711" s="241"/>
    </row>
    <row r="712" spans="1:28" x14ac:dyDescent="0.3">
      <c r="A712" s="223"/>
      <c r="F712" s="166" t="e">
        <f>IF(K713&gt;0.000000001,TRUE,FALSE)</f>
        <v>#DIV/0!</v>
      </c>
      <c r="G712" s="240" t="s">
        <v>695</v>
      </c>
      <c r="H712" s="251" t="e">
        <f>+B692+H711*H697+I711*H706</f>
        <v>#DIV/0!</v>
      </c>
      <c r="I712" s="251" t="e">
        <f>+C692+H711*I697+I711*I706</f>
        <v>#DIV/0!</v>
      </c>
      <c r="J712" s="251" t="e">
        <f>+D692+H711*J697+I711*J706</f>
        <v>#DIV/0!</v>
      </c>
      <c r="K712" s="241"/>
      <c r="R712" s="223"/>
      <c r="W712" s="166" t="e">
        <f>IF(AB713&gt;0.000000001,TRUE,FALSE)</f>
        <v>#DIV/0!</v>
      </c>
      <c r="X712" s="240" t="s">
        <v>695</v>
      </c>
      <c r="Y712" s="251" t="e">
        <f>+S692+Y711*Y697+Z711*Y706</f>
        <v>#DIV/0!</v>
      </c>
      <c r="Z712" s="251" t="e">
        <f>+T692+Y711*Z697+Z711*Z706</f>
        <v>#DIV/0!</v>
      </c>
      <c r="AA712" s="251" t="e">
        <f>+U692+Y711*AA697+Z711*AA706</f>
        <v>#DIV/0!</v>
      </c>
      <c r="AB712" s="241"/>
    </row>
    <row r="713" spans="1:28" ht="16.2" x14ac:dyDescent="0.3">
      <c r="A713" s="223"/>
      <c r="B713" s="166" t="s">
        <v>650</v>
      </c>
      <c r="C713" s="166" t="s">
        <v>651</v>
      </c>
      <c r="D713" s="166" t="s">
        <v>652</v>
      </c>
      <c r="E713" s="166" t="s">
        <v>653</v>
      </c>
      <c r="F713" s="166" t="s">
        <v>654</v>
      </c>
      <c r="G713" s="166" t="s">
        <v>655</v>
      </c>
      <c r="H713" s="166" t="s">
        <v>656</v>
      </c>
      <c r="I713" s="166" t="s">
        <v>657</v>
      </c>
      <c r="J713" s="166" t="s">
        <v>669</v>
      </c>
      <c r="K713" s="231" t="e">
        <f>MAX(K714:K718)</f>
        <v>#DIV/0!</v>
      </c>
      <c r="R713" s="223"/>
      <c r="S713" s="166" t="s">
        <v>650</v>
      </c>
      <c r="T713" s="166" t="s">
        <v>651</v>
      </c>
      <c r="U713" s="166" t="s">
        <v>652</v>
      </c>
      <c r="V713" s="166" t="s">
        <v>653</v>
      </c>
      <c r="W713" s="166" t="s">
        <v>654</v>
      </c>
      <c r="X713" s="166" t="s">
        <v>655</v>
      </c>
      <c r="Y713" s="166" t="s">
        <v>656</v>
      </c>
      <c r="Z713" s="166" t="s">
        <v>657</v>
      </c>
      <c r="AA713" s="166" t="s">
        <v>669</v>
      </c>
      <c r="AB713" s="231" t="e">
        <f>MAX(AB714:AB718)</f>
        <v>#DIV/0!</v>
      </c>
    </row>
    <row r="714" spans="1:28" x14ac:dyDescent="0.3">
      <c r="A714" s="223">
        <v>1</v>
      </c>
      <c r="B714" s="166" t="e">
        <f>$C$53-H712</f>
        <v>#DIV/0!</v>
      </c>
      <c r="C714" s="166" t="e">
        <f>$D$53-I712</f>
        <v>#DIV/0!</v>
      </c>
      <c r="D714" s="166" t="e">
        <f>$E$53-J712</f>
        <v>#DIV/0!</v>
      </c>
      <c r="E714" s="192" t="e">
        <f>POWER(B714,2)</f>
        <v>#DIV/0!</v>
      </c>
      <c r="F714" s="192" t="e">
        <f>POWER(C714,2)</f>
        <v>#DIV/0!</v>
      </c>
      <c r="G714" s="192" t="e">
        <f>POWER(D714,2)</f>
        <v>#DIV/0!</v>
      </c>
      <c r="H714" s="192" t="e">
        <f>E714+F714+G714</f>
        <v>#DIV/0!</v>
      </c>
      <c r="I714" s="192" t="e">
        <f>SQRT(H714)</f>
        <v>#DIV/0!</v>
      </c>
      <c r="J714" s="192" t="e">
        <f>H709</f>
        <v>#DIV/0!</v>
      </c>
      <c r="K714" s="231" t="e">
        <f>I714-J714</f>
        <v>#DIV/0!</v>
      </c>
      <c r="R714" s="223">
        <v>1</v>
      </c>
      <c r="S714" s="192" t="e">
        <f>$T$53-Y712</f>
        <v>#DIV/0!</v>
      </c>
      <c r="T714" s="192" t="e">
        <f>$U$53-Z712</f>
        <v>#DIV/0!</v>
      </c>
      <c r="U714" s="192" t="e">
        <f>$V$53-AA712</f>
        <v>#DIV/0!</v>
      </c>
      <c r="V714" s="192" t="e">
        <f>POWER(S714,2)</f>
        <v>#DIV/0!</v>
      </c>
      <c r="W714" s="192" t="e">
        <f>POWER(T714,2)</f>
        <v>#DIV/0!</v>
      </c>
      <c r="X714" s="192" t="e">
        <f>POWER(U714,2)</f>
        <v>#DIV/0!</v>
      </c>
      <c r="Y714" s="192" t="e">
        <f>V714+W714+X714</f>
        <v>#DIV/0!</v>
      </c>
      <c r="Z714" s="192" t="e">
        <f>SQRT(Y714)</f>
        <v>#DIV/0!</v>
      </c>
      <c r="AA714" s="192" t="e">
        <f>Y709</f>
        <v>#DIV/0!</v>
      </c>
      <c r="AB714" s="231" t="e">
        <f>Z714-AA714</f>
        <v>#DIV/0!</v>
      </c>
    </row>
    <row r="715" spans="1:28" x14ac:dyDescent="0.3">
      <c r="A715" s="223">
        <v>2</v>
      </c>
      <c r="B715" s="192" t="e">
        <f>$C$54-H712</f>
        <v>#DIV/0!</v>
      </c>
      <c r="C715" s="192" t="e">
        <f>$D$54-I712</f>
        <v>#DIV/0!</v>
      </c>
      <c r="D715" s="192" t="e">
        <f>$E$54-J712</f>
        <v>#DIV/0!</v>
      </c>
      <c r="E715" s="192" t="e">
        <f t="shared" ref="E715:G718" si="326">POWER(B715,2)</f>
        <v>#DIV/0!</v>
      </c>
      <c r="F715" s="192" t="e">
        <f t="shared" si="326"/>
        <v>#DIV/0!</v>
      </c>
      <c r="G715" s="192" t="e">
        <f t="shared" si="326"/>
        <v>#DIV/0!</v>
      </c>
      <c r="H715" s="192" t="e">
        <f t="shared" ref="H715:H718" si="327">E715+F715+G715</f>
        <v>#DIV/0!</v>
      </c>
      <c r="I715" s="192" t="e">
        <f t="shared" ref="I715:I718" si="328">SQRT(H715)</f>
        <v>#DIV/0!</v>
      </c>
      <c r="J715" s="192" t="e">
        <f>J714</f>
        <v>#DIV/0!</v>
      </c>
      <c r="K715" s="231" t="e">
        <f t="shared" ref="K715:K718" si="329">I715-J715</f>
        <v>#DIV/0!</v>
      </c>
      <c r="R715" s="223">
        <v>2</v>
      </c>
      <c r="S715" s="192" t="e">
        <f>$T$54-Y712</f>
        <v>#DIV/0!</v>
      </c>
      <c r="T715" s="192" t="e">
        <f>$U$54-Z712</f>
        <v>#DIV/0!</v>
      </c>
      <c r="U715" s="192" t="e">
        <f>$V$54-AA712</f>
        <v>#DIV/0!</v>
      </c>
      <c r="V715" s="192" t="e">
        <f t="shared" ref="V715:X718" si="330">POWER(S715,2)</f>
        <v>#DIV/0!</v>
      </c>
      <c r="W715" s="192" t="e">
        <f t="shared" si="330"/>
        <v>#DIV/0!</v>
      </c>
      <c r="X715" s="192" t="e">
        <f t="shared" si="330"/>
        <v>#DIV/0!</v>
      </c>
      <c r="Y715" s="192" t="e">
        <f t="shared" ref="Y715:Y718" si="331">V715+W715+X715</f>
        <v>#DIV/0!</v>
      </c>
      <c r="Z715" s="192" t="e">
        <f t="shared" ref="Z715:Z718" si="332">SQRT(Y715)</f>
        <v>#DIV/0!</v>
      </c>
      <c r="AA715" s="192" t="e">
        <f>AA714</f>
        <v>#DIV/0!</v>
      </c>
      <c r="AB715" s="231" t="e">
        <f t="shared" ref="AB715:AB718" si="333">Z715-AA715</f>
        <v>#DIV/0!</v>
      </c>
    </row>
    <row r="716" spans="1:28" x14ac:dyDescent="0.3">
      <c r="A716" s="223">
        <v>3</v>
      </c>
      <c r="B716" s="192" t="e">
        <f>$C$55-H712</f>
        <v>#DIV/0!</v>
      </c>
      <c r="C716" s="192" t="e">
        <f>$D$55-I712</f>
        <v>#DIV/0!</v>
      </c>
      <c r="D716" s="192" t="e">
        <f>$E$55-J712</f>
        <v>#DIV/0!</v>
      </c>
      <c r="E716" s="192" t="e">
        <f t="shared" si="326"/>
        <v>#DIV/0!</v>
      </c>
      <c r="F716" s="192" t="e">
        <f t="shared" si="326"/>
        <v>#DIV/0!</v>
      </c>
      <c r="G716" s="192" t="e">
        <f t="shared" si="326"/>
        <v>#DIV/0!</v>
      </c>
      <c r="H716" s="192" t="e">
        <f t="shared" si="327"/>
        <v>#DIV/0!</v>
      </c>
      <c r="I716" s="252" t="e">
        <f t="shared" si="328"/>
        <v>#DIV/0!</v>
      </c>
      <c r="J716" s="192" t="e">
        <f t="shared" ref="J716:J718" si="334">J715</f>
        <v>#DIV/0!</v>
      </c>
      <c r="K716" s="231" t="e">
        <f t="shared" si="329"/>
        <v>#DIV/0!</v>
      </c>
      <c r="R716" s="223">
        <v>3</v>
      </c>
      <c r="S716" s="192" t="e">
        <f>$T$55-Y712</f>
        <v>#DIV/0!</v>
      </c>
      <c r="T716" s="192" t="e">
        <f>$U$55-Z712</f>
        <v>#DIV/0!</v>
      </c>
      <c r="U716" s="192" t="e">
        <f>$V$55-AA712</f>
        <v>#DIV/0!</v>
      </c>
      <c r="V716" s="192" t="e">
        <f t="shared" si="330"/>
        <v>#DIV/0!</v>
      </c>
      <c r="W716" s="192" t="e">
        <f t="shared" si="330"/>
        <v>#DIV/0!</v>
      </c>
      <c r="X716" s="192" t="e">
        <f t="shared" si="330"/>
        <v>#DIV/0!</v>
      </c>
      <c r="Y716" s="192" t="e">
        <f t="shared" si="331"/>
        <v>#DIV/0!</v>
      </c>
      <c r="Z716" s="252" t="e">
        <f t="shared" si="332"/>
        <v>#DIV/0!</v>
      </c>
      <c r="AA716" s="192" t="e">
        <f t="shared" ref="AA716:AA718" si="335">AA715</f>
        <v>#DIV/0!</v>
      </c>
      <c r="AB716" s="231" t="e">
        <f t="shared" si="333"/>
        <v>#DIV/0!</v>
      </c>
    </row>
    <row r="717" spans="1:28" x14ac:dyDescent="0.3">
      <c r="A717" s="223">
        <v>4</v>
      </c>
      <c r="B717" s="192" t="e">
        <f>$C$56-H712</f>
        <v>#DIV/0!</v>
      </c>
      <c r="C717" s="192" t="e">
        <f>$D$56-I712</f>
        <v>#DIV/0!</v>
      </c>
      <c r="D717" s="192" t="e">
        <f>$E$56-J712</f>
        <v>#DIV/0!</v>
      </c>
      <c r="E717" s="192" t="e">
        <f t="shared" si="326"/>
        <v>#DIV/0!</v>
      </c>
      <c r="F717" s="192" t="e">
        <f t="shared" si="326"/>
        <v>#DIV/0!</v>
      </c>
      <c r="G717" s="192" t="e">
        <f t="shared" si="326"/>
        <v>#DIV/0!</v>
      </c>
      <c r="H717" s="192" t="e">
        <f t="shared" si="327"/>
        <v>#DIV/0!</v>
      </c>
      <c r="I717" s="252" t="e">
        <f t="shared" si="328"/>
        <v>#DIV/0!</v>
      </c>
      <c r="J717" s="192" t="e">
        <f t="shared" si="334"/>
        <v>#DIV/0!</v>
      </c>
      <c r="K717" s="231" t="e">
        <f t="shared" si="329"/>
        <v>#DIV/0!</v>
      </c>
      <c r="R717" s="223">
        <v>4</v>
      </c>
      <c r="S717" s="192" t="e">
        <f>$T$56-Y712</f>
        <v>#DIV/0!</v>
      </c>
      <c r="T717" s="192" t="e">
        <f>$U$56-Z712</f>
        <v>#DIV/0!</v>
      </c>
      <c r="U717" s="192" t="e">
        <f>$V$56-AA712</f>
        <v>#DIV/0!</v>
      </c>
      <c r="V717" s="192" t="e">
        <f t="shared" si="330"/>
        <v>#DIV/0!</v>
      </c>
      <c r="W717" s="192" t="e">
        <f t="shared" si="330"/>
        <v>#DIV/0!</v>
      </c>
      <c r="X717" s="192" t="e">
        <f t="shared" si="330"/>
        <v>#DIV/0!</v>
      </c>
      <c r="Y717" s="192" t="e">
        <f t="shared" si="331"/>
        <v>#DIV/0!</v>
      </c>
      <c r="Z717" s="252" t="e">
        <f t="shared" si="332"/>
        <v>#DIV/0!</v>
      </c>
      <c r="AA717" s="192" t="e">
        <f t="shared" si="335"/>
        <v>#DIV/0!</v>
      </c>
      <c r="AB717" s="231" t="e">
        <f t="shared" si="333"/>
        <v>#DIV/0!</v>
      </c>
    </row>
    <row r="718" spans="1:28" x14ac:dyDescent="0.3">
      <c r="A718" s="227">
        <v>5</v>
      </c>
      <c r="B718" s="216" t="e">
        <f>$C$57-H712</f>
        <v>#DIV/0!</v>
      </c>
      <c r="C718" s="216" t="e">
        <f>$D$57-I712</f>
        <v>#DIV/0!</v>
      </c>
      <c r="D718" s="216" t="e">
        <f>$E$57-J712</f>
        <v>#DIV/0!</v>
      </c>
      <c r="E718" s="216" t="e">
        <f t="shared" si="326"/>
        <v>#DIV/0!</v>
      </c>
      <c r="F718" s="216" t="e">
        <f t="shared" si="326"/>
        <v>#DIV/0!</v>
      </c>
      <c r="G718" s="216" t="e">
        <f t="shared" si="326"/>
        <v>#DIV/0!</v>
      </c>
      <c r="H718" s="216" t="e">
        <f t="shared" si="327"/>
        <v>#DIV/0!</v>
      </c>
      <c r="I718" s="256" t="e">
        <f t="shared" si="328"/>
        <v>#DIV/0!</v>
      </c>
      <c r="J718" s="216" t="e">
        <f t="shared" si="334"/>
        <v>#DIV/0!</v>
      </c>
      <c r="K718" s="253" t="e">
        <f t="shared" si="329"/>
        <v>#DIV/0!</v>
      </c>
      <c r="R718" s="227">
        <v>5</v>
      </c>
      <c r="S718" s="216" t="e">
        <f>$T$57-Y712</f>
        <v>#DIV/0!</v>
      </c>
      <c r="T718" s="216" t="e">
        <f>$U$57-Z712</f>
        <v>#DIV/0!</v>
      </c>
      <c r="U718" s="216" t="e">
        <f>$V$57-AA712</f>
        <v>#DIV/0!</v>
      </c>
      <c r="V718" s="216" t="e">
        <f t="shared" si="330"/>
        <v>#DIV/0!</v>
      </c>
      <c r="W718" s="216" t="e">
        <f t="shared" si="330"/>
        <v>#DIV/0!</v>
      </c>
      <c r="X718" s="216" t="e">
        <f t="shared" si="330"/>
        <v>#DIV/0!</v>
      </c>
      <c r="Y718" s="216" t="e">
        <f t="shared" si="331"/>
        <v>#DIV/0!</v>
      </c>
      <c r="Z718" s="256" t="e">
        <f t="shared" si="332"/>
        <v>#DIV/0!</v>
      </c>
      <c r="AA718" s="216" t="e">
        <f t="shared" si="335"/>
        <v>#DIV/0!</v>
      </c>
      <c r="AB718" s="253" t="e">
        <f t="shared" si="333"/>
        <v>#DIV/0!</v>
      </c>
    </row>
    <row r="719" spans="1:28" x14ac:dyDescent="0.3">
      <c r="A719" s="254" t="s">
        <v>698</v>
      </c>
      <c r="B719" s="186"/>
      <c r="C719" s="186"/>
      <c r="D719" s="186" t="s">
        <v>646</v>
      </c>
      <c r="E719" s="186" t="s">
        <v>647</v>
      </c>
      <c r="F719" s="186" t="s">
        <v>648</v>
      </c>
      <c r="G719" s="186" t="s">
        <v>649</v>
      </c>
      <c r="H719" s="186" t="s">
        <v>611</v>
      </c>
      <c r="I719" s="186" t="s">
        <v>637</v>
      </c>
      <c r="J719" s="186"/>
      <c r="K719" s="220"/>
      <c r="R719" s="254" t="s">
        <v>698</v>
      </c>
      <c r="S719" s="186"/>
      <c r="T719" s="186"/>
      <c r="U719" s="186" t="s">
        <v>646</v>
      </c>
      <c r="V719" s="186" t="s">
        <v>647</v>
      </c>
      <c r="W719" s="186" t="s">
        <v>648</v>
      </c>
      <c r="X719" s="186" t="s">
        <v>649</v>
      </c>
      <c r="Y719" s="186" t="s">
        <v>611</v>
      </c>
      <c r="Z719" s="186" t="s">
        <v>637</v>
      </c>
      <c r="AA719" s="186"/>
      <c r="AB719" s="220"/>
    </row>
    <row r="720" spans="1:28" x14ac:dyDescent="0.3">
      <c r="A720" s="227"/>
      <c r="B720" s="217"/>
      <c r="C720" s="217"/>
      <c r="D720" s="217" t="e">
        <f>IF(F680=FALSE,H682,IF(F710=FALSE,H712,"Error"))</f>
        <v>#DIV/0!</v>
      </c>
      <c r="E720" s="216" t="e">
        <f>IF(F680=FALSE,I682,IF(F710=FALSE,I712,"Error"))</f>
        <v>#DIV/0!</v>
      </c>
      <c r="F720" s="216" t="e">
        <f>IF(F680=FALSE,J682,IF(F710=FALSE,J712,"Error"))</f>
        <v>#DIV/0!</v>
      </c>
      <c r="G720" s="216" t="e">
        <f>IF(F680=FALSE,H679,IF(F710=FALSE,H709,"Error"))</f>
        <v>#DIV/0!</v>
      </c>
      <c r="H720" s="216" t="e">
        <f>G720*2</f>
        <v>#DIV/0!</v>
      </c>
      <c r="I720" s="217" t="e">
        <f>IF(F680=FALSE,F682,IF(F710=FALSE,F712,"Error"))</f>
        <v>#DIV/0!</v>
      </c>
      <c r="J720" s="217"/>
      <c r="K720" s="228"/>
      <c r="R720" s="227"/>
      <c r="S720" s="217"/>
      <c r="T720" s="217"/>
      <c r="U720" s="217" t="e">
        <f>IF(W680=FALSE,Y682,IF(W710=FALSE,Y712,"Error"))</f>
        <v>#DIV/0!</v>
      </c>
      <c r="V720" s="216" t="e">
        <f>IF(W680=FALSE,Z682,IF(W710=FALSE,Z712,"Error"))</f>
        <v>#DIV/0!</v>
      </c>
      <c r="W720" s="216" t="e">
        <f>IF(W680=FALSE,AA682,IF(W710=FALSE,AA712,"Error"))</f>
        <v>#DIV/0!</v>
      </c>
      <c r="X720" s="216" t="e">
        <f>IF(W680=FALSE,Y679,IF(W710=FALSE,Y709,"Error"))</f>
        <v>#DIV/0!</v>
      </c>
      <c r="Y720" s="216" t="e">
        <f>X720*2</f>
        <v>#DIV/0!</v>
      </c>
      <c r="Z720" s="217" t="e">
        <f>IF(W680=FALSE,W682,IF(W710=FALSE,W712,"Error"))</f>
        <v>#DIV/0!</v>
      </c>
      <c r="AA720" s="217"/>
      <c r="AB720" s="228"/>
    </row>
    <row r="722" spans="1:29" x14ac:dyDescent="0.3">
      <c r="A722" s="258"/>
      <c r="B722" s="186" t="s">
        <v>637</v>
      </c>
      <c r="C722" s="186"/>
      <c r="D722" s="186" t="s">
        <v>646</v>
      </c>
      <c r="E722" s="186" t="s">
        <v>647</v>
      </c>
      <c r="F722" s="186" t="s">
        <v>648</v>
      </c>
      <c r="G722" s="186" t="s">
        <v>649</v>
      </c>
      <c r="H722" s="186" t="s">
        <v>611</v>
      </c>
      <c r="I722" s="186" t="s">
        <v>725</v>
      </c>
      <c r="J722" s="186" t="s">
        <v>726</v>
      </c>
      <c r="K722" s="220" t="s">
        <v>643</v>
      </c>
      <c r="R722" s="258"/>
      <c r="S722" s="186" t="s">
        <v>637</v>
      </c>
      <c r="T722" s="186"/>
      <c r="U722" s="186" t="s">
        <v>646</v>
      </c>
      <c r="V722" s="186" t="s">
        <v>647</v>
      </c>
      <c r="W722" s="186" t="s">
        <v>648</v>
      </c>
      <c r="X722" s="186" t="s">
        <v>649</v>
      </c>
      <c r="Y722" s="186" t="s">
        <v>611</v>
      </c>
      <c r="Z722" s="186" t="s">
        <v>725</v>
      </c>
      <c r="AA722" s="186" t="s">
        <v>726</v>
      </c>
      <c r="AB722" s="220" t="s">
        <v>643</v>
      </c>
    </row>
    <row r="723" spans="1:29" x14ac:dyDescent="0.3">
      <c r="A723" s="223" t="s">
        <v>727</v>
      </c>
      <c r="B723" s="166" t="e">
        <f>I153</f>
        <v>#DIV/0!</v>
      </c>
      <c r="C723" s="166" t="e">
        <f>IF(H723=L723,1,"")</f>
        <v>#DIV/0!</v>
      </c>
      <c r="D723" s="192" t="e">
        <f>D153</f>
        <v>#DIV/0!</v>
      </c>
      <c r="E723" s="192" t="e">
        <f t="shared" ref="E723:G723" si="336">E153</f>
        <v>#DIV/0!</v>
      </c>
      <c r="F723" s="192" t="e">
        <f t="shared" si="336"/>
        <v>#DIV/0!</v>
      </c>
      <c r="G723" s="192" t="e">
        <f t="shared" si="336"/>
        <v>#DIV/0!</v>
      </c>
      <c r="H723" s="192" t="e">
        <f>IF(B723=FALSE,G723*2,"")</f>
        <v>#DIV/0!</v>
      </c>
      <c r="I723" s="250" t="e">
        <f>F113</f>
        <v>#DIV/0!</v>
      </c>
      <c r="J723" s="250" t="e">
        <f>F143</f>
        <v>#DIV/0!</v>
      </c>
      <c r="K723" s="222" t="e">
        <f>IF(AND(I723=TRUE,J723=TRUE),TRUE,FALSE)</f>
        <v>#DIV/0!</v>
      </c>
      <c r="L723" s="192" t="e">
        <f>MIN(H723:H732)</f>
        <v>#DIV/0!</v>
      </c>
      <c r="R723" s="223" t="s">
        <v>727</v>
      </c>
      <c r="S723" s="166" t="e">
        <f>Z153</f>
        <v>#DIV/0!</v>
      </c>
      <c r="T723" s="166" t="e">
        <f>IF(Y723=AC723,1,"")</f>
        <v>#DIV/0!</v>
      </c>
      <c r="U723" s="192" t="e">
        <f>U153</f>
        <v>#DIV/0!</v>
      </c>
      <c r="V723" s="192" t="e">
        <f t="shared" ref="V723:X723" si="337">V153</f>
        <v>#DIV/0!</v>
      </c>
      <c r="W723" s="192" t="e">
        <f t="shared" si="337"/>
        <v>#DIV/0!</v>
      </c>
      <c r="X723" s="192" t="e">
        <f t="shared" si="337"/>
        <v>#DIV/0!</v>
      </c>
      <c r="Y723" s="192" t="e">
        <f>IF(S723=FALSE,X723*2,"")</f>
        <v>#DIV/0!</v>
      </c>
      <c r="Z723" s="250" t="e">
        <f>W113</f>
        <v>#DIV/0!</v>
      </c>
      <c r="AA723" s="250" t="e">
        <f>W143</f>
        <v>#DIV/0!</v>
      </c>
      <c r="AB723" s="222" t="e">
        <f>IF(AND(Z723=TRUE,AA723=TRUE),TRUE,FALSE)</f>
        <v>#DIV/0!</v>
      </c>
      <c r="AC723" s="192" t="e">
        <f>MIN(Y723:Y732)</f>
        <v>#DIV/0!</v>
      </c>
    </row>
    <row r="724" spans="1:29" x14ac:dyDescent="0.3">
      <c r="A724" s="223" t="s">
        <v>728</v>
      </c>
      <c r="B724" s="166" t="e">
        <f>I216</f>
        <v>#DIV/0!</v>
      </c>
      <c r="C724" s="166" t="e">
        <f t="shared" ref="C724:C732" si="338">IF(H724=L724,1,"")</f>
        <v>#DIV/0!</v>
      </c>
      <c r="D724" s="192" t="e">
        <f>D216</f>
        <v>#DIV/0!</v>
      </c>
      <c r="E724" s="192" t="e">
        <f t="shared" ref="E724:G724" si="339">E216</f>
        <v>#DIV/0!</v>
      </c>
      <c r="F724" s="192" t="e">
        <f t="shared" si="339"/>
        <v>#DIV/0!</v>
      </c>
      <c r="G724" s="192" t="e">
        <f t="shared" si="339"/>
        <v>#DIV/0!</v>
      </c>
      <c r="H724" s="192" t="e">
        <f t="shared" ref="H724:H732" si="340">IF(B724=FALSE,G724*2,"")</f>
        <v>#DIV/0!</v>
      </c>
      <c r="I724" s="250" t="e">
        <f>F176</f>
        <v>#DIV/0!</v>
      </c>
      <c r="J724" s="250" t="e">
        <f>F206</f>
        <v>#DIV/0!</v>
      </c>
      <c r="K724" s="222" t="e">
        <f t="shared" ref="K724:K732" si="341">IF(AND(I724=TRUE,J724=TRUE),TRUE,FALSE)</f>
        <v>#DIV/0!</v>
      </c>
      <c r="L724" s="192" t="e">
        <f>L723</f>
        <v>#DIV/0!</v>
      </c>
      <c r="R724" s="223" t="s">
        <v>728</v>
      </c>
      <c r="S724" s="166" t="e">
        <f>Z216</f>
        <v>#DIV/0!</v>
      </c>
      <c r="T724" s="166" t="e">
        <f t="shared" ref="T724:T732" si="342">IF(Y724=AC724,1,"")</f>
        <v>#DIV/0!</v>
      </c>
      <c r="U724" s="192" t="e">
        <f>U216</f>
        <v>#DIV/0!</v>
      </c>
      <c r="V724" s="192" t="e">
        <f t="shared" ref="V724:X724" si="343">V216</f>
        <v>#DIV/0!</v>
      </c>
      <c r="W724" s="192" t="e">
        <f t="shared" si="343"/>
        <v>#DIV/0!</v>
      </c>
      <c r="X724" s="192" t="e">
        <f t="shared" si="343"/>
        <v>#DIV/0!</v>
      </c>
      <c r="Y724" s="192" t="e">
        <f t="shared" ref="Y724:Y732" si="344">IF(S724=FALSE,X724*2,"")</f>
        <v>#DIV/0!</v>
      </c>
      <c r="Z724" s="250" t="e">
        <f>W176</f>
        <v>#DIV/0!</v>
      </c>
      <c r="AA724" s="250" t="e">
        <f>W206</f>
        <v>#DIV/0!</v>
      </c>
      <c r="AB724" s="222" t="e">
        <f t="shared" ref="AB724:AB732" si="345">IF(AND(Z724=TRUE,AA724=TRUE),TRUE,FALSE)</f>
        <v>#DIV/0!</v>
      </c>
      <c r="AC724" s="192" t="e">
        <f>AC723</f>
        <v>#DIV/0!</v>
      </c>
    </row>
    <row r="725" spans="1:29" x14ac:dyDescent="0.3">
      <c r="A725" s="223" t="s">
        <v>729</v>
      </c>
      <c r="B725" s="166" t="e">
        <f>I279</f>
        <v>#DIV/0!</v>
      </c>
      <c r="C725" s="166" t="e">
        <f t="shared" si="338"/>
        <v>#DIV/0!</v>
      </c>
      <c r="D725" s="192" t="e">
        <f>D279</f>
        <v>#DIV/0!</v>
      </c>
      <c r="E725" s="192" t="e">
        <f t="shared" ref="E725:G725" si="346">E279</f>
        <v>#DIV/0!</v>
      </c>
      <c r="F725" s="192" t="e">
        <f t="shared" si="346"/>
        <v>#DIV/0!</v>
      </c>
      <c r="G725" s="192" t="e">
        <f t="shared" si="346"/>
        <v>#DIV/0!</v>
      </c>
      <c r="H725" s="192" t="e">
        <f t="shared" si="340"/>
        <v>#DIV/0!</v>
      </c>
      <c r="I725" s="250" t="e">
        <f>F239</f>
        <v>#DIV/0!</v>
      </c>
      <c r="J725" s="250" t="e">
        <f>F269</f>
        <v>#DIV/0!</v>
      </c>
      <c r="K725" s="222" t="e">
        <f t="shared" si="341"/>
        <v>#DIV/0!</v>
      </c>
      <c r="L725" s="192" t="e">
        <f t="shared" ref="L725:L732" si="347">L724</f>
        <v>#DIV/0!</v>
      </c>
      <c r="R725" s="223" t="s">
        <v>729</v>
      </c>
      <c r="S725" s="166" t="e">
        <f>Z279</f>
        <v>#DIV/0!</v>
      </c>
      <c r="T725" s="166" t="e">
        <f t="shared" si="342"/>
        <v>#DIV/0!</v>
      </c>
      <c r="U725" s="192" t="e">
        <f>U279</f>
        <v>#DIV/0!</v>
      </c>
      <c r="V725" s="192" t="e">
        <f t="shared" ref="V725:X725" si="348">V279</f>
        <v>#DIV/0!</v>
      </c>
      <c r="W725" s="192" t="e">
        <f t="shared" si="348"/>
        <v>#DIV/0!</v>
      </c>
      <c r="X725" s="192" t="e">
        <f t="shared" si="348"/>
        <v>#DIV/0!</v>
      </c>
      <c r="Y725" s="192" t="e">
        <f t="shared" si="344"/>
        <v>#DIV/0!</v>
      </c>
      <c r="Z725" s="250" t="e">
        <f>W239</f>
        <v>#DIV/0!</v>
      </c>
      <c r="AA725" s="250" t="e">
        <f>W269</f>
        <v>#DIV/0!</v>
      </c>
      <c r="AB725" s="222" t="e">
        <f t="shared" si="345"/>
        <v>#DIV/0!</v>
      </c>
      <c r="AC725" s="192" t="e">
        <f t="shared" ref="AC725:AC732" si="349">AC724</f>
        <v>#DIV/0!</v>
      </c>
    </row>
    <row r="726" spans="1:29" x14ac:dyDescent="0.3">
      <c r="A726" s="223" t="s">
        <v>730</v>
      </c>
      <c r="B726" s="166" t="e">
        <f>I342</f>
        <v>#DIV/0!</v>
      </c>
      <c r="C726" s="166" t="e">
        <f t="shared" si="338"/>
        <v>#DIV/0!</v>
      </c>
      <c r="D726" s="192" t="e">
        <f>D342</f>
        <v>#DIV/0!</v>
      </c>
      <c r="E726" s="192" t="e">
        <f t="shared" ref="E726:G726" si="350">E342</f>
        <v>#DIV/0!</v>
      </c>
      <c r="F726" s="192" t="e">
        <f t="shared" si="350"/>
        <v>#DIV/0!</v>
      </c>
      <c r="G726" s="192" t="e">
        <f t="shared" si="350"/>
        <v>#DIV/0!</v>
      </c>
      <c r="H726" s="192" t="e">
        <f t="shared" si="340"/>
        <v>#DIV/0!</v>
      </c>
      <c r="I726" s="250" t="e">
        <f>F302</f>
        <v>#DIV/0!</v>
      </c>
      <c r="J726" s="250" t="e">
        <f>F332</f>
        <v>#DIV/0!</v>
      </c>
      <c r="K726" s="222" t="e">
        <f t="shared" si="341"/>
        <v>#DIV/0!</v>
      </c>
      <c r="L726" s="192" t="e">
        <f t="shared" si="347"/>
        <v>#DIV/0!</v>
      </c>
      <c r="R726" s="223" t="s">
        <v>730</v>
      </c>
      <c r="S726" s="166" t="e">
        <f>Z342</f>
        <v>#DIV/0!</v>
      </c>
      <c r="T726" s="166" t="e">
        <f t="shared" si="342"/>
        <v>#DIV/0!</v>
      </c>
      <c r="U726" s="192" t="e">
        <f>U342</f>
        <v>#DIV/0!</v>
      </c>
      <c r="V726" s="192" t="e">
        <f t="shared" ref="V726:X726" si="351">V342</f>
        <v>#DIV/0!</v>
      </c>
      <c r="W726" s="192" t="e">
        <f t="shared" si="351"/>
        <v>#DIV/0!</v>
      </c>
      <c r="X726" s="192" t="e">
        <f t="shared" si="351"/>
        <v>#DIV/0!</v>
      </c>
      <c r="Y726" s="192" t="e">
        <f t="shared" si="344"/>
        <v>#DIV/0!</v>
      </c>
      <c r="Z726" s="250" t="e">
        <f>W302</f>
        <v>#DIV/0!</v>
      </c>
      <c r="AA726" s="250" t="e">
        <f>W332</f>
        <v>#DIV/0!</v>
      </c>
      <c r="AB726" s="222" t="e">
        <f t="shared" si="345"/>
        <v>#DIV/0!</v>
      </c>
      <c r="AC726" s="192" t="e">
        <f t="shared" si="349"/>
        <v>#DIV/0!</v>
      </c>
    </row>
    <row r="727" spans="1:29" x14ac:dyDescent="0.3">
      <c r="A727" s="223" t="s">
        <v>731</v>
      </c>
      <c r="B727" s="166" t="e">
        <f>I405</f>
        <v>#DIV/0!</v>
      </c>
      <c r="C727" s="166" t="e">
        <f t="shared" si="338"/>
        <v>#DIV/0!</v>
      </c>
      <c r="D727" s="192" t="e">
        <f>D405</f>
        <v>#DIV/0!</v>
      </c>
      <c r="E727" s="192" t="e">
        <f t="shared" ref="E727:G727" si="352">E405</f>
        <v>#DIV/0!</v>
      </c>
      <c r="F727" s="192" t="e">
        <f t="shared" si="352"/>
        <v>#DIV/0!</v>
      </c>
      <c r="G727" s="192" t="e">
        <f t="shared" si="352"/>
        <v>#DIV/0!</v>
      </c>
      <c r="H727" s="192" t="e">
        <f t="shared" si="340"/>
        <v>#DIV/0!</v>
      </c>
      <c r="I727" s="250" t="e">
        <f>F365</f>
        <v>#DIV/0!</v>
      </c>
      <c r="J727" s="250" t="e">
        <f>F395</f>
        <v>#DIV/0!</v>
      </c>
      <c r="K727" s="222" t="e">
        <f t="shared" si="341"/>
        <v>#DIV/0!</v>
      </c>
      <c r="L727" s="192" t="e">
        <f t="shared" si="347"/>
        <v>#DIV/0!</v>
      </c>
      <c r="R727" s="223" t="s">
        <v>731</v>
      </c>
      <c r="S727" s="166" t="e">
        <f>Z405</f>
        <v>#DIV/0!</v>
      </c>
      <c r="T727" s="166" t="e">
        <f t="shared" si="342"/>
        <v>#DIV/0!</v>
      </c>
      <c r="U727" s="192" t="e">
        <f>U405</f>
        <v>#DIV/0!</v>
      </c>
      <c r="V727" s="192" t="e">
        <f t="shared" ref="V727:X727" si="353">V405</f>
        <v>#DIV/0!</v>
      </c>
      <c r="W727" s="192" t="e">
        <f t="shared" si="353"/>
        <v>#DIV/0!</v>
      </c>
      <c r="X727" s="192" t="e">
        <f t="shared" si="353"/>
        <v>#DIV/0!</v>
      </c>
      <c r="Y727" s="192" t="e">
        <f t="shared" si="344"/>
        <v>#DIV/0!</v>
      </c>
      <c r="Z727" s="250" t="e">
        <f>W365</f>
        <v>#DIV/0!</v>
      </c>
      <c r="AA727" s="250" t="e">
        <f>W395</f>
        <v>#DIV/0!</v>
      </c>
      <c r="AB727" s="222" t="e">
        <f t="shared" si="345"/>
        <v>#DIV/0!</v>
      </c>
      <c r="AC727" s="192" t="e">
        <f t="shared" si="349"/>
        <v>#DIV/0!</v>
      </c>
    </row>
    <row r="728" spans="1:29" x14ac:dyDescent="0.3">
      <c r="A728" s="223" t="s">
        <v>732</v>
      </c>
      <c r="B728" s="166" t="e">
        <f>I468</f>
        <v>#DIV/0!</v>
      </c>
      <c r="C728" s="166" t="e">
        <f t="shared" si="338"/>
        <v>#DIV/0!</v>
      </c>
      <c r="D728" s="192" t="e">
        <f>D468</f>
        <v>#DIV/0!</v>
      </c>
      <c r="E728" s="192" t="e">
        <f t="shared" ref="E728:G728" si="354">E468</f>
        <v>#DIV/0!</v>
      </c>
      <c r="F728" s="192" t="e">
        <f t="shared" si="354"/>
        <v>#DIV/0!</v>
      </c>
      <c r="G728" s="192" t="e">
        <f t="shared" si="354"/>
        <v>#DIV/0!</v>
      </c>
      <c r="H728" s="192" t="e">
        <f t="shared" si="340"/>
        <v>#DIV/0!</v>
      </c>
      <c r="I728" s="250" t="e">
        <f>F428</f>
        <v>#DIV/0!</v>
      </c>
      <c r="J728" s="250" t="e">
        <f>F458</f>
        <v>#DIV/0!</v>
      </c>
      <c r="K728" s="222" t="e">
        <f t="shared" si="341"/>
        <v>#DIV/0!</v>
      </c>
      <c r="L728" s="192" t="e">
        <f t="shared" si="347"/>
        <v>#DIV/0!</v>
      </c>
      <c r="R728" s="223" t="s">
        <v>732</v>
      </c>
      <c r="S728" s="166" t="e">
        <f>Z468</f>
        <v>#DIV/0!</v>
      </c>
      <c r="T728" s="166" t="e">
        <f t="shared" si="342"/>
        <v>#DIV/0!</v>
      </c>
      <c r="U728" s="192" t="e">
        <f>U468</f>
        <v>#DIV/0!</v>
      </c>
      <c r="V728" s="192" t="e">
        <f t="shared" ref="V728:X728" si="355">V468</f>
        <v>#DIV/0!</v>
      </c>
      <c r="W728" s="192" t="e">
        <f t="shared" si="355"/>
        <v>#DIV/0!</v>
      </c>
      <c r="X728" s="192" t="e">
        <f t="shared" si="355"/>
        <v>#DIV/0!</v>
      </c>
      <c r="Y728" s="192" t="e">
        <f t="shared" si="344"/>
        <v>#DIV/0!</v>
      </c>
      <c r="Z728" s="250" t="e">
        <f>W428</f>
        <v>#DIV/0!</v>
      </c>
      <c r="AA728" s="250" t="e">
        <f>W458</f>
        <v>#DIV/0!</v>
      </c>
      <c r="AB728" s="222" t="e">
        <f t="shared" si="345"/>
        <v>#DIV/0!</v>
      </c>
      <c r="AC728" s="192" t="e">
        <f t="shared" si="349"/>
        <v>#DIV/0!</v>
      </c>
    </row>
    <row r="729" spans="1:29" x14ac:dyDescent="0.3">
      <c r="A729" s="223" t="s">
        <v>733</v>
      </c>
      <c r="B729" s="166" t="e">
        <f>I531</f>
        <v>#DIV/0!</v>
      </c>
      <c r="C729" s="166" t="e">
        <f t="shared" si="338"/>
        <v>#DIV/0!</v>
      </c>
      <c r="D729" s="192" t="e">
        <f>D531</f>
        <v>#DIV/0!</v>
      </c>
      <c r="E729" s="192" t="e">
        <f t="shared" ref="E729:G729" si="356">E531</f>
        <v>#DIV/0!</v>
      </c>
      <c r="F729" s="192" t="e">
        <f t="shared" si="356"/>
        <v>#DIV/0!</v>
      </c>
      <c r="G729" s="192" t="e">
        <f t="shared" si="356"/>
        <v>#DIV/0!</v>
      </c>
      <c r="H729" s="192" t="e">
        <f t="shared" si="340"/>
        <v>#DIV/0!</v>
      </c>
      <c r="I729" s="250" t="e">
        <f>F491</f>
        <v>#DIV/0!</v>
      </c>
      <c r="J729" s="250" t="e">
        <f>F521</f>
        <v>#DIV/0!</v>
      </c>
      <c r="K729" s="222" t="e">
        <f t="shared" si="341"/>
        <v>#DIV/0!</v>
      </c>
      <c r="L729" s="192" t="e">
        <f t="shared" si="347"/>
        <v>#DIV/0!</v>
      </c>
      <c r="R729" s="223" t="s">
        <v>733</v>
      </c>
      <c r="S729" s="166" t="e">
        <f>Z531</f>
        <v>#DIV/0!</v>
      </c>
      <c r="T729" s="166" t="e">
        <f t="shared" si="342"/>
        <v>#DIV/0!</v>
      </c>
      <c r="U729" s="192" t="e">
        <f>U531</f>
        <v>#DIV/0!</v>
      </c>
      <c r="V729" s="192" t="e">
        <f t="shared" ref="V729:X729" si="357">V531</f>
        <v>#DIV/0!</v>
      </c>
      <c r="W729" s="192" t="e">
        <f t="shared" si="357"/>
        <v>#DIV/0!</v>
      </c>
      <c r="X729" s="192" t="e">
        <f t="shared" si="357"/>
        <v>#DIV/0!</v>
      </c>
      <c r="Y729" s="192" t="e">
        <f t="shared" si="344"/>
        <v>#DIV/0!</v>
      </c>
      <c r="Z729" s="250" t="e">
        <f>W491</f>
        <v>#DIV/0!</v>
      </c>
      <c r="AA729" s="250" t="e">
        <f>W521</f>
        <v>#DIV/0!</v>
      </c>
      <c r="AB729" s="222" t="e">
        <f t="shared" si="345"/>
        <v>#DIV/0!</v>
      </c>
      <c r="AC729" s="192" t="e">
        <f t="shared" si="349"/>
        <v>#DIV/0!</v>
      </c>
    </row>
    <row r="730" spans="1:29" x14ac:dyDescent="0.3">
      <c r="A730" s="223" t="s">
        <v>734</v>
      </c>
      <c r="B730" s="166" t="e">
        <f>I594</f>
        <v>#DIV/0!</v>
      </c>
      <c r="C730" s="166" t="e">
        <f t="shared" si="338"/>
        <v>#DIV/0!</v>
      </c>
      <c r="D730" s="192" t="e">
        <f>D594</f>
        <v>#DIV/0!</v>
      </c>
      <c r="E730" s="192" t="e">
        <f t="shared" ref="E730:G730" si="358">E594</f>
        <v>#DIV/0!</v>
      </c>
      <c r="F730" s="192" t="e">
        <f t="shared" si="358"/>
        <v>#DIV/0!</v>
      </c>
      <c r="G730" s="192" t="e">
        <f t="shared" si="358"/>
        <v>#DIV/0!</v>
      </c>
      <c r="H730" s="192" t="e">
        <f t="shared" si="340"/>
        <v>#DIV/0!</v>
      </c>
      <c r="I730" s="250" t="e">
        <f>F554</f>
        <v>#DIV/0!</v>
      </c>
      <c r="J730" s="250" t="e">
        <f>F584</f>
        <v>#DIV/0!</v>
      </c>
      <c r="K730" s="222" t="e">
        <f t="shared" si="341"/>
        <v>#DIV/0!</v>
      </c>
      <c r="L730" s="192" t="e">
        <f t="shared" si="347"/>
        <v>#DIV/0!</v>
      </c>
      <c r="R730" s="223" t="s">
        <v>734</v>
      </c>
      <c r="S730" s="166" t="e">
        <f>Z594</f>
        <v>#DIV/0!</v>
      </c>
      <c r="T730" s="166" t="e">
        <f t="shared" si="342"/>
        <v>#DIV/0!</v>
      </c>
      <c r="U730" s="192" t="e">
        <f>U594</f>
        <v>#DIV/0!</v>
      </c>
      <c r="V730" s="192" t="e">
        <f t="shared" ref="V730:X730" si="359">V594</f>
        <v>#DIV/0!</v>
      </c>
      <c r="W730" s="192" t="e">
        <f t="shared" si="359"/>
        <v>#DIV/0!</v>
      </c>
      <c r="X730" s="192" t="e">
        <f t="shared" si="359"/>
        <v>#DIV/0!</v>
      </c>
      <c r="Y730" s="192" t="e">
        <f t="shared" si="344"/>
        <v>#DIV/0!</v>
      </c>
      <c r="Z730" s="250" t="e">
        <f>W554</f>
        <v>#DIV/0!</v>
      </c>
      <c r="AA730" s="250" t="e">
        <f>W584</f>
        <v>#DIV/0!</v>
      </c>
      <c r="AB730" s="222" t="e">
        <f t="shared" si="345"/>
        <v>#DIV/0!</v>
      </c>
      <c r="AC730" s="192" t="e">
        <f t="shared" si="349"/>
        <v>#DIV/0!</v>
      </c>
    </row>
    <row r="731" spans="1:29" x14ac:dyDescent="0.3">
      <c r="A731" s="223" t="s">
        <v>735</v>
      </c>
      <c r="B731" s="166" t="e">
        <f>I657</f>
        <v>#DIV/0!</v>
      </c>
      <c r="C731" s="166" t="e">
        <f t="shared" si="338"/>
        <v>#DIV/0!</v>
      </c>
      <c r="D731" s="192" t="e">
        <f>D657</f>
        <v>#DIV/0!</v>
      </c>
      <c r="E731" s="192" t="e">
        <f t="shared" ref="E731:G731" si="360">E657</f>
        <v>#DIV/0!</v>
      </c>
      <c r="F731" s="192" t="e">
        <f t="shared" si="360"/>
        <v>#DIV/0!</v>
      </c>
      <c r="G731" s="192" t="e">
        <f t="shared" si="360"/>
        <v>#DIV/0!</v>
      </c>
      <c r="H731" s="192" t="e">
        <f t="shared" si="340"/>
        <v>#DIV/0!</v>
      </c>
      <c r="I731" s="250" t="e">
        <f>F617</f>
        <v>#DIV/0!</v>
      </c>
      <c r="J731" s="250" t="e">
        <f>F647</f>
        <v>#DIV/0!</v>
      </c>
      <c r="K731" s="222" t="e">
        <f t="shared" si="341"/>
        <v>#DIV/0!</v>
      </c>
      <c r="L731" s="192" t="e">
        <f t="shared" si="347"/>
        <v>#DIV/0!</v>
      </c>
      <c r="R731" s="223" t="s">
        <v>735</v>
      </c>
      <c r="S731" s="166" t="e">
        <f>Z657</f>
        <v>#DIV/0!</v>
      </c>
      <c r="T731" s="166" t="e">
        <f t="shared" si="342"/>
        <v>#DIV/0!</v>
      </c>
      <c r="U731" s="192" t="e">
        <f>U657</f>
        <v>#DIV/0!</v>
      </c>
      <c r="V731" s="192" t="e">
        <f t="shared" ref="V731:X731" si="361">V657</f>
        <v>#DIV/0!</v>
      </c>
      <c r="W731" s="192" t="e">
        <f t="shared" si="361"/>
        <v>#DIV/0!</v>
      </c>
      <c r="X731" s="192" t="e">
        <f t="shared" si="361"/>
        <v>#DIV/0!</v>
      </c>
      <c r="Y731" s="192" t="e">
        <f t="shared" si="344"/>
        <v>#DIV/0!</v>
      </c>
      <c r="Z731" s="250" t="e">
        <f>W617</f>
        <v>#DIV/0!</v>
      </c>
      <c r="AA731" s="250" t="e">
        <f>W647</f>
        <v>#DIV/0!</v>
      </c>
      <c r="AB731" s="222" t="e">
        <f t="shared" si="345"/>
        <v>#DIV/0!</v>
      </c>
      <c r="AC731" s="192" t="e">
        <f t="shared" si="349"/>
        <v>#DIV/0!</v>
      </c>
    </row>
    <row r="732" spans="1:29" x14ac:dyDescent="0.3">
      <c r="A732" s="223" t="s">
        <v>736</v>
      </c>
      <c r="B732" s="166" t="e">
        <f>I720</f>
        <v>#DIV/0!</v>
      </c>
      <c r="C732" s="166" t="e">
        <f t="shared" si="338"/>
        <v>#DIV/0!</v>
      </c>
      <c r="D732" s="192" t="e">
        <f>D720</f>
        <v>#DIV/0!</v>
      </c>
      <c r="E732" s="192" t="e">
        <f t="shared" ref="E732:G732" si="362">E720</f>
        <v>#DIV/0!</v>
      </c>
      <c r="F732" s="192" t="e">
        <f t="shared" si="362"/>
        <v>#DIV/0!</v>
      </c>
      <c r="G732" s="192" t="e">
        <f t="shared" si="362"/>
        <v>#DIV/0!</v>
      </c>
      <c r="H732" s="192" t="e">
        <f t="shared" si="340"/>
        <v>#DIV/0!</v>
      </c>
      <c r="I732" s="250" t="e">
        <f>F680</f>
        <v>#DIV/0!</v>
      </c>
      <c r="J732" s="250" t="e">
        <f>F710</f>
        <v>#DIV/0!</v>
      </c>
      <c r="K732" s="222" t="e">
        <f t="shared" si="341"/>
        <v>#DIV/0!</v>
      </c>
      <c r="L732" s="192" t="e">
        <f t="shared" si="347"/>
        <v>#DIV/0!</v>
      </c>
      <c r="R732" s="223" t="s">
        <v>736</v>
      </c>
      <c r="S732" s="166" t="e">
        <f>Z720</f>
        <v>#DIV/0!</v>
      </c>
      <c r="T732" s="166" t="e">
        <f t="shared" si="342"/>
        <v>#DIV/0!</v>
      </c>
      <c r="U732" s="192" t="e">
        <f>U720</f>
        <v>#DIV/0!</v>
      </c>
      <c r="V732" s="192" t="e">
        <f t="shared" ref="V732:X732" si="363">V720</f>
        <v>#DIV/0!</v>
      </c>
      <c r="W732" s="192" t="e">
        <f t="shared" si="363"/>
        <v>#DIV/0!</v>
      </c>
      <c r="X732" s="192" t="e">
        <f t="shared" si="363"/>
        <v>#DIV/0!</v>
      </c>
      <c r="Y732" s="192" t="e">
        <f t="shared" si="344"/>
        <v>#DIV/0!</v>
      </c>
      <c r="Z732" s="250" t="e">
        <f>W680</f>
        <v>#DIV/0!</v>
      </c>
      <c r="AA732" s="250" t="e">
        <f>W710</f>
        <v>#DIV/0!</v>
      </c>
      <c r="AB732" s="222" t="e">
        <f t="shared" si="345"/>
        <v>#DIV/0!</v>
      </c>
      <c r="AC732" s="192" t="e">
        <f t="shared" si="349"/>
        <v>#DIV/0!</v>
      </c>
    </row>
    <row r="733" spans="1:29" x14ac:dyDescent="0.3">
      <c r="A733" s="227">
        <f>COUNTIF(B723:B732,FALSE)</f>
        <v>0</v>
      </c>
      <c r="B733" s="217" t="b">
        <f>IF(A733&gt;0,FALSE,TRUE)</f>
        <v>1</v>
      </c>
      <c r="C733" s="217"/>
      <c r="D733" s="256" t="e">
        <f>IF(G58=3,D723,VLOOKUP(1,C723:G732,2))</f>
        <v>#N/A</v>
      </c>
      <c r="E733" s="256" t="e">
        <f>IF(G58=3,E723,VLOOKUP(1,C723:G732,3))</f>
        <v>#N/A</v>
      </c>
      <c r="F733" s="256" t="e">
        <f>IF(G58=3,F723,VLOOKUP(1,C723:G732,4))</f>
        <v>#N/A</v>
      </c>
      <c r="G733" s="256" t="e">
        <f>IF(G58=3,G723,VLOOKUP(1,C723:G732,5))</f>
        <v>#N/A</v>
      </c>
      <c r="H733" s="216" t="e">
        <f t="shared" ref="H733" si="364">G733*2</f>
        <v>#N/A</v>
      </c>
      <c r="I733" s="259"/>
      <c r="J733" s="259"/>
      <c r="K733" s="228"/>
      <c r="R733" s="227">
        <f>COUNTIF(S723:S732,FALSE)</f>
        <v>0</v>
      </c>
      <c r="S733" s="217" t="b">
        <f>IF(R733&gt;0,FALSE,TRUE)</f>
        <v>1</v>
      </c>
      <c r="T733" s="217"/>
      <c r="U733" s="256" t="e">
        <f>IF(X58=3,U723,VLOOKUP(1,T723:X732,2))</f>
        <v>#N/A</v>
      </c>
      <c r="V733" s="256" t="e">
        <f>IF(X58=3,V723,VLOOKUP(1,T723:X732,3))</f>
        <v>#N/A</v>
      </c>
      <c r="W733" s="256" t="e">
        <f>IF(X58=3,W723,VLOOKUP(1,T723:X732,4))</f>
        <v>#N/A</v>
      </c>
      <c r="X733" s="256" t="e">
        <f>IF(X58=3,X723,VLOOKUP(1,T723:X732,5))</f>
        <v>#N/A</v>
      </c>
      <c r="Y733" s="216" t="e">
        <f t="shared" ref="Y733" si="365">X733*2</f>
        <v>#N/A</v>
      </c>
      <c r="Z733" s="259"/>
      <c r="AA733" s="259"/>
      <c r="AB733" s="228"/>
    </row>
    <row r="740" spans="1:28" x14ac:dyDescent="0.3">
      <c r="A740" s="232" t="s">
        <v>737</v>
      </c>
      <c r="B740" s="232"/>
      <c r="C740" s="232"/>
      <c r="R740" s="232" t="s">
        <v>737</v>
      </c>
      <c r="S740" s="232"/>
      <c r="T740" s="232"/>
    </row>
    <row r="742" spans="1:28" x14ac:dyDescent="0.3">
      <c r="A742" s="233" t="s">
        <v>671</v>
      </c>
      <c r="B742" s="260" t="s">
        <v>513</v>
      </c>
      <c r="C742" s="260" t="s">
        <v>514</v>
      </c>
      <c r="D742" s="260" t="s">
        <v>515</v>
      </c>
      <c r="E742" s="186"/>
      <c r="F742" s="186"/>
      <c r="G742" s="186" t="s">
        <v>738</v>
      </c>
      <c r="H742" s="186" t="s">
        <v>739</v>
      </c>
      <c r="I742" s="186" t="s">
        <v>740</v>
      </c>
      <c r="J742" s="186" t="s">
        <v>741</v>
      </c>
      <c r="K742" s="220" t="s">
        <v>742</v>
      </c>
      <c r="R742" s="233" t="s">
        <v>671</v>
      </c>
      <c r="S742" s="260" t="s">
        <v>513</v>
      </c>
      <c r="T742" s="260" t="s">
        <v>514</v>
      </c>
      <c r="U742" s="260" t="s">
        <v>515</v>
      </c>
      <c r="V742" s="186"/>
      <c r="W742" s="186"/>
      <c r="X742" s="186" t="s">
        <v>738</v>
      </c>
      <c r="Y742" s="186" t="s">
        <v>739</v>
      </c>
      <c r="Z742" s="186" t="s">
        <v>740</v>
      </c>
      <c r="AA742" s="186" t="s">
        <v>741</v>
      </c>
      <c r="AB742" s="220" t="s">
        <v>742</v>
      </c>
    </row>
    <row r="743" spans="1:28" x14ac:dyDescent="0.3">
      <c r="A743" s="244" t="s">
        <v>678</v>
      </c>
      <c r="B743" s="245">
        <f t="shared" ref="B743:D746" si="366">C53</f>
        <v>0</v>
      </c>
      <c r="C743" s="245">
        <f t="shared" si="366"/>
        <v>0</v>
      </c>
      <c r="D743" s="245">
        <f t="shared" si="366"/>
        <v>0</v>
      </c>
      <c r="F743" s="196" t="s">
        <v>743</v>
      </c>
      <c r="G743" s="214">
        <f t="shared" ref="G743:I746" si="367">B743^2</f>
        <v>0</v>
      </c>
      <c r="H743" s="214">
        <f t="shared" si="367"/>
        <v>0</v>
      </c>
      <c r="I743" s="214">
        <f t="shared" si="367"/>
        <v>0</v>
      </c>
      <c r="J743" s="214">
        <f>G743+H743+I743</f>
        <v>0</v>
      </c>
      <c r="K743" s="261">
        <f>-J743</f>
        <v>0</v>
      </c>
      <c r="R743" s="244" t="s">
        <v>678</v>
      </c>
      <c r="S743" s="245">
        <f t="shared" ref="S743:U746" si="368">T53</f>
        <v>0</v>
      </c>
      <c r="T743" s="245">
        <f t="shared" si="368"/>
        <v>0</v>
      </c>
      <c r="U743" s="245">
        <f t="shared" si="368"/>
        <v>0</v>
      </c>
      <c r="W743" s="196" t="s">
        <v>743</v>
      </c>
      <c r="X743" s="214">
        <f t="shared" ref="X743:Z746" si="369">S743^2</f>
        <v>0</v>
      </c>
      <c r="Y743" s="214">
        <f t="shared" si="369"/>
        <v>0</v>
      </c>
      <c r="Z743" s="214">
        <f t="shared" si="369"/>
        <v>0</v>
      </c>
      <c r="AA743" s="214">
        <f>X743+Y743+Z743</f>
        <v>0</v>
      </c>
      <c r="AB743" s="261">
        <f>-AA743</f>
        <v>0</v>
      </c>
    </row>
    <row r="744" spans="1:28" x14ac:dyDescent="0.3">
      <c r="A744" s="244" t="s">
        <v>680</v>
      </c>
      <c r="B744" s="245">
        <f t="shared" si="366"/>
        <v>0</v>
      </c>
      <c r="C744" s="245">
        <f t="shared" si="366"/>
        <v>0</v>
      </c>
      <c r="D744" s="245">
        <f t="shared" si="366"/>
        <v>0</v>
      </c>
      <c r="F744" s="196" t="s">
        <v>744</v>
      </c>
      <c r="G744" s="214">
        <f t="shared" si="367"/>
        <v>0</v>
      </c>
      <c r="H744" s="214">
        <f t="shared" si="367"/>
        <v>0</v>
      </c>
      <c r="I744" s="214">
        <f t="shared" si="367"/>
        <v>0</v>
      </c>
      <c r="J744" s="214">
        <f t="shared" ref="J744:J746" si="370">G744+H744+I744</f>
        <v>0</v>
      </c>
      <c r="K744" s="261">
        <f t="shared" ref="K744:K746" si="371">-J744</f>
        <v>0</v>
      </c>
      <c r="R744" s="244" t="s">
        <v>680</v>
      </c>
      <c r="S744" s="245">
        <f t="shared" si="368"/>
        <v>0</v>
      </c>
      <c r="T744" s="245">
        <f t="shared" si="368"/>
        <v>0</v>
      </c>
      <c r="U744" s="245">
        <f t="shared" si="368"/>
        <v>0</v>
      </c>
      <c r="W744" s="196" t="s">
        <v>744</v>
      </c>
      <c r="X744" s="214">
        <f t="shared" si="369"/>
        <v>0</v>
      </c>
      <c r="Y744" s="214">
        <f t="shared" si="369"/>
        <v>0</v>
      </c>
      <c r="Z744" s="214">
        <f t="shared" si="369"/>
        <v>0</v>
      </c>
      <c r="AA744" s="214">
        <f t="shared" ref="AA744:AA746" si="372">X744+Y744+Z744</f>
        <v>0</v>
      </c>
      <c r="AB744" s="261">
        <f t="shared" ref="AB744:AB746" si="373">-AA744</f>
        <v>0</v>
      </c>
    </row>
    <row r="745" spans="1:28" x14ac:dyDescent="0.3">
      <c r="A745" s="246" t="s">
        <v>682</v>
      </c>
      <c r="B745" s="245">
        <f t="shared" si="366"/>
        <v>0</v>
      </c>
      <c r="C745" s="245">
        <f t="shared" si="366"/>
        <v>0</v>
      </c>
      <c r="D745" s="245">
        <f t="shared" si="366"/>
        <v>0</v>
      </c>
      <c r="F745" s="196" t="s">
        <v>745</v>
      </c>
      <c r="G745" s="214">
        <f t="shared" si="367"/>
        <v>0</v>
      </c>
      <c r="H745" s="214">
        <f t="shared" si="367"/>
        <v>0</v>
      </c>
      <c r="I745" s="214">
        <f t="shared" si="367"/>
        <v>0</v>
      </c>
      <c r="J745" s="214">
        <f t="shared" si="370"/>
        <v>0</v>
      </c>
      <c r="K745" s="261">
        <f t="shared" si="371"/>
        <v>0</v>
      </c>
      <c r="R745" s="246" t="s">
        <v>682</v>
      </c>
      <c r="S745" s="245">
        <f t="shared" si="368"/>
        <v>0</v>
      </c>
      <c r="T745" s="245">
        <f t="shared" si="368"/>
        <v>0</v>
      </c>
      <c r="U745" s="245">
        <f t="shared" si="368"/>
        <v>0</v>
      </c>
      <c r="W745" s="196" t="s">
        <v>745</v>
      </c>
      <c r="X745" s="214">
        <f t="shared" si="369"/>
        <v>0</v>
      </c>
      <c r="Y745" s="214">
        <f t="shared" si="369"/>
        <v>0</v>
      </c>
      <c r="Z745" s="214">
        <f t="shared" si="369"/>
        <v>0</v>
      </c>
      <c r="AA745" s="214">
        <f t="shared" si="372"/>
        <v>0</v>
      </c>
      <c r="AB745" s="261">
        <f t="shared" si="373"/>
        <v>0</v>
      </c>
    </row>
    <row r="746" spans="1:28" x14ac:dyDescent="0.3">
      <c r="A746" s="246" t="s">
        <v>701</v>
      </c>
      <c r="B746" s="245">
        <f t="shared" si="366"/>
        <v>0</v>
      </c>
      <c r="C746" s="245">
        <f t="shared" si="366"/>
        <v>0</v>
      </c>
      <c r="D746" s="245">
        <f t="shared" si="366"/>
        <v>0</v>
      </c>
      <c r="F746" s="196" t="s">
        <v>746</v>
      </c>
      <c r="G746" s="214">
        <f t="shared" si="367"/>
        <v>0</v>
      </c>
      <c r="H746" s="214">
        <f t="shared" si="367"/>
        <v>0</v>
      </c>
      <c r="I746" s="214">
        <f t="shared" si="367"/>
        <v>0</v>
      </c>
      <c r="J746" s="214">
        <f t="shared" si="370"/>
        <v>0</v>
      </c>
      <c r="K746" s="261">
        <f t="shared" si="371"/>
        <v>0</v>
      </c>
      <c r="R746" s="246" t="s">
        <v>701</v>
      </c>
      <c r="S746" s="245">
        <f t="shared" si="368"/>
        <v>0</v>
      </c>
      <c r="T746" s="245">
        <f t="shared" si="368"/>
        <v>0</v>
      </c>
      <c r="U746" s="245">
        <f t="shared" si="368"/>
        <v>0</v>
      </c>
      <c r="W746" s="196" t="s">
        <v>746</v>
      </c>
      <c r="X746" s="214">
        <f t="shared" si="369"/>
        <v>0</v>
      </c>
      <c r="Y746" s="214">
        <f t="shared" si="369"/>
        <v>0</v>
      </c>
      <c r="Z746" s="214">
        <f t="shared" si="369"/>
        <v>0</v>
      </c>
      <c r="AA746" s="214">
        <f t="shared" si="372"/>
        <v>0</v>
      </c>
      <c r="AB746" s="261">
        <f t="shared" si="373"/>
        <v>0</v>
      </c>
    </row>
    <row r="747" spans="1:28" x14ac:dyDescent="0.3">
      <c r="A747" s="223"/>
      <c r="G747" s="240"/>
      <c r="H747" s="240"/>
      <c r="I747" s="240"/>
      <c r="J747" s="240"/>
      <c r="K747" s="241"/>
      <c r="R747" s="223"/>
      <c r="X747" s="240"/>
      <c r="Y747" s="240"/>
      <c r="Z747" s="240"/>
      <c r="AA747" s="240"/>
      <c r="AB747" s="241"/>
    </row>
    <row r="748" spans="1:28" x14ac:dyDescent="0.3">
      <c r="A748" s="223"/>
      <c r="B748" s="262">
        <f>B743</f>
        <v>0</v>
      </c>
      <c r="C748" s="211">
        <f t="shared" ref="C748:D748" si="374">C743</f>
        <v>0</v>
      </c>
      <c r="D748" s="211">
        <f t="shared" si="374"/>
        <v>0</v>
      </c>
      <c r="E748" s="263">
        <v>1</v>
      </c>
      <c r="G748" s="239"/>
      <c r="H748" s="240"/>
      <c r="I748" s="240"/>
      <c r="J748" s="240"/>
      <c r="K748" s="241"/>
      <c r="R748" s="223"/>
      <c r="S748" s="262">
        <f>S743</f>
        <v>0</v>
      </c>
      <c r="T748" s="211">
        <f t="shared" ref="T748:U748" si="375">T743</f>
        <v>0</v>
      </c>
      <c r="U748" s="211">
        <f t="shared" si="375"/>
        <v>0</v>
      </c>
      <c r="V748" s="263">
        <v>1</v>
      </c>
      <c r="X748" s="239"/>
      <c r="Y748" s="240"/>
      <c r="Z748" s="240"/>
      <c r="AA748" s="240"/>
      <c r="AB748" s="241"/>
    </row>
    <row r="749" spans="1:28" x14ac:dyDescent="0.3">
      <c r="A749" s="264" t="s">
        <v>747</v>
      </c>
      <c r="B749" s="262">
        <f t="shared" ref="B749:D751" si="376">B744</f>
        <v>0</v>
      </c>
      <c r="C749" s="211">
        <f t="shared" si="376"/>
        <v>0</v>
      </c>
      <c r="D749" s="211">
        <f t="shared" si="376"/>
        <v>0</v>
      </c>
      <c r="E749" s="263">
        <v>1</v>
      </c>
      <c r="F749" s="166" t="s">
        <v>748</v>
      </c>
      <c r="G749" s="239"/>
      <c r="H749" s="243" t="s">
        <v>513</v>
      </c>
      <c r="I749" s="243" t="s">
        <v>514</v>
      </c>
      <c r="J749" s="243" t="s">
        <v>515</v>
      </c>
      <c r="K749" s="241"/>
      <c r="R749" s="264" t="s">
        <v>747</v>
      </c>
      <c r="S749" s="262">
        <f t="shared" ref="S749:U751" si="377">S744</f>
        <v>0</v>
      </c>
      <c r="T749" s="211">
        <f t="shared" si="377"/>
        <v>0</v>
      </c>
      <c r="U749" s="211">
        <f t="shared" si="377"/>
        <v>0</v>
      </c>
      <c r="V749" s="263">
        <v>1</v>
      </c>
      <c r="W749" s="166" t="s">
        <v>748</v>
      </c>
      <c r="X749" s="239"/>
      <c r="Y749" s="243" t="s">
        <v>513</v>
      </c>
      <c r="Z749" s="243" t="s">
        <v>514</v>
      </c>
      <c r="AA749" s="243" t="s">
        <v>515</v>
      </c>
      <c r="AB749" s="241"/>
    </row>
    <row r="750" spans="1:28" x14ac:dyDescent="0.3">
      <c r="A750" s="264"/>
      <c r="B750" s="262">
        <f t="shared" si="376"/>
        <v>0</v>
      </c>
      <c r="C750" s="211">
        <f t="shared" si="376"/>
        <v>0</v>
      </c>
      <c r="D750" s="211">
        <f t="shared" si="376"/>
        <v>0</v>
      </c>
      <c r="E750" s="263">
        <v>1</v>
      </c>
      <c r="F750" s="265">
        <f>MDETERM(B748:E751)</f>
        <v>0</v>
      </c>
      <c r="G750" s="239"/>
      <c r="H750" s="266" t="s">
        <v>749</v>
      </c>
      <c r="I750" s="266" t="s">
        <v>750</v>
      </c>
      <c r="J750" s="266" t="s">
        <v>751</v>
      </c>
      <c r="K750" s="241"/>
      <c r="R750" s="264"/>
      <c r="S750" s="262">
        <f t="shared" si="377"/>
        <v>0</v>
      </c>
      <c r="T750" s="211">
        <f t="shared" si="377"/>
        <v>0</v>
      </c>
      <c r="U750" s="211">
        <f t="shared" si="377"/>
        <v>0</v>
      </c>
      <c r="V750" s="263">
        <v>1</v>
      </c>
      <c r="W750" s="265">
        <f>MDETERM(S748:V751)</f>
        <v>0</v>
      </c>
      <c r="X750" s="239"/>
      <c r="Y750" s="266" t="s">
        <v>749</v>
      </c>
      <c r="Z750" s="266" t="s">
        <v>750</v>
      </c>
      <c r="AA750" s="266" t="s">
        <v>751</v>
      </c>
      <c r="AB750" s="241"/>
    </row>
    <row r="751" spans="1:28" x14ac:dyDescent="0.3">
      <c r="A751" s="223"/>
      <c r="B751" s="262">
        <f t="shared" si="376"/>
        <v>0</v>
      </c>
      <c r="C751" s="211">
        <f t="shared" si="376"/>
        <v>0</v>
      </c>
      <c r="D751" s="211">
        <f t="shared" si="376"/>
        <v>0</v>
      </c>
      <c r="E751" s="263">
        <v>1</v>
      </c>
      <c r="G751" s="240"/>
      <c r="H751" s="214" t="e">
        <f>-F756/2</f>
        <v>#DIV/0!</v>
      </c>
      <c r="I751" s="214" t="e">
        <f>-F761/2</f>
        <v>#DIV/0!</v>
      </c>
      <c r="J751" s="214" t="e">
        <f>-F766/2</f>
        <v>#DIV/0!</v>
      </c>
      <c r="K751" s="241"/>
      <c r="R751" s="223"/>
      <c r="S751" s="262">
        <f t="shared" si="377"/>
        <v>0</v>
      </c>
      <c r="T751" s="211">
        <f t="shared" si="377"/>
        <v>0</v>
      </c>
      <c r="U751" s="211">
        <f t="shared" si="377"/>
        <v>0</v>
      </c>
      <c r="V751" s="263">
        <v>1</v>
      </c>
      <c r="X751" s="240"/>
      <c r="Y751" s="214" t="e">
        <f>-W756/2</f>
        <v>#DIV/0!</v>
      </c>
      <c r="Z751" s="214" t="e">
        <f>-W761/2</f>
        <v>#DIV/0!</v>
      </c>
      <c r="AA751" s="214" t="e">
        <f>-W766/2</f>
        <v>#DIV/0!</v>
      </c>
      <c r="AB751" s="241"/>
    </row>
    <row r="752" spans="1:28" x14ac:dyDescent="0.3">
      <c r="A752" s="223"/>
      <c r="G752" s="240"/>
      <c r="H752" s="240"/>
      <c r="I752" s="240"/>
      <c r="J752" s="240"/>
      <c r="K752" s="241"/>
      <c r="R752" s="223"/>
      <c r="X752" s="240"/>
      <c r="Y752" s="240"/>
      <c r="Z752" s="240"/>
      <c r="AA752" s="240"/>
      <c r="AB752" s="241"/>
    </row>
    <row r="753" spans="1:28" x14ac:dyDescent="0.3">
      <c r="A753" s="223"/>
      <c r="B753" s="267">
        <f>K743</f>
        <v>0</v>
      </c>
      <c r="C753" s="196">
        <f t="shared" ref="C753:E756" si="378">C748</f>
        <v>0</v>
      </c>
      <c r="D753" s="196">
        <f t="shared" si="378"/>
        <v>0</v>
      </c>
      <c r="E753" s="263">
        <f t="shared" si="378"/>
        <v>1</v>
      </c>
      <c r="F753" s="166" t="s">
        <v>748</v>
      </c>
      <c r="H753" s="268">
        <f>B743</f>
        <v>0</v>
      </c>
      <c r="I753" s="247">
        <f t="shared" ref="I753:J756" si="379">C743</f>
        <v>0</v>
      </c>
      <c r="J753" s="247">
        <f t="shared" si="379"/>
        <v>0</v>
      </c>
      <c r="K753" s="269">
        <f>K743</f>
        <v>0</v>
      </c>
      <c r="R753" s="223"/>
      <c r="S753" s="267">
        <f>AB743</f>
        <v>0</v>
      </c>
      <c r="T753" s="196">
        <f t="shared" ref="T753:V756" si="380">T748</f>
        <v>0</v>
      </c>
      <c r="U753" s="196">
        <f t="shared" si="380"/>
        <v>0</v>
      </c>
      <c r="V753" s="263">
        <f t="shared" si="380"/>
        <v>1</v>
      </c>
      <c r="W753" s="166" t="s">
        <v>748</v>
      </c>
      <c r="Y753" s="268">
        <f>S743</f>
        <v>0</v>
      </c>
      <c r="Z753" s="247">
        <f t="shared" ref="Z753:AA756" si="381">T743</f>
        <v>0</v>
      </c>
      <c r="AA753" s="247">
        <f t="shared" si="381"/>
        <v>0</v>
      </c>
      <c r="AB753" s="269">
        <f>AB743</f>
        <v>0</v>
      </c>
    </row>
    <row r="754" spans="1:28" x14ac:dyDescent="0.3">
      <c r="A754" s="270" t="s">
        <v>752</v>
      </c>
      <c r="B754" s="267">
        <f>K744</f>
        <v>0</v>
      </c>
      <c r="C754" s="196">
        <f t="shared" si="378"/>
        <v>0</v>
      </c>
      <c r="D754" s="196">
        <f t="shared" si="378"/>
        <v>0</v>
      </c>
      <c r="E754" s="263">
        <f t="shared" si="378"/>
        <v>1</v>
      </c>
      <c r="F754" s="166">
        <f>MDETERM(B753:E756)</f>
        <v>0</v>
      </c>
      <c r="G754" s="271" t="s">
        <v>753</v>
      </c>
      <c r="H754" s="268">
        <f t="shared" ref="H754:H756" si="382">B744</f>
        <v>0</v>
      </c>
      <c r="I754" s="247">
        <f t="shared" si="379"/>
        <v>0</v>
      </c>
      <c r="J754" s="247">
        <f t="shared" si="379"/>
        <v>0</v>
      </c>
      <c r="K754" s="269">
        <f t="shared" ref="K754:K756" si="383">K744</f>
        <v>0</v>
      </c>
      <c r="R754" s="270" t="s">
        <v>752</v>
      </c>
      <c r="S754" s="267">
        <f>AB744</f>
        <v>0</v>
      </c>
      <c r="T754" s="196">
        <f t="shared" si="380"/>
        <v>0</v>
      </c>
      <c r="U754" s="196">
        <f t="shared" si="380"/>
        <v>0</v>
      </c>
      <c r="V754" s="263">
        <f t="shared" si="380"/>
        <v>1</v>
      </c>
      <c r="W754" s="166">
        <f>MDETERM(S753:V756)</f>
        <v>0</v>
      </c>
      <c r="X754" s="271" t="s">
        <v>753</v>
      </c>
      <c r="Y754" s="268">
        <f t="shared" ref="Y754:Y756" si="384">S744</f>
        <v>0</v>
      </c>
      <c r="Z754" s="247">
        <f t="shared" si="381"/>
        <v>0</v>
      </c>
      <c r="AA754" s="247">
        <f t="shared" si="381"/>
        <v>0</v>
      </c>
      <c r="AB754" s="269">
        <f t="shared" ref="AB754:AB756" si="385">AB744</f>
        <v>0</v>
      </c>
    </row>
    <row r="755" spans="1:28" x14ac:dyDescent="0.3">
      <c r="A755" s="270"/>
      <c r="B755" s="267">
        <f>K745</f>
        <v>0</v>
      </c>
      <c r="C755" s="196">
        <f t="shared" si="378"/>
        <v>0</v>
      </c>
      <c r="D755" s="196">
        <f t="shared" si="378"/>
        <v>0</v>
      </c>
      <c r="E755" s="263">
        <f t="shared" si="378"/>
        <v>1</v>
      </c>
      <c r="F755" s="272" t="s">
        <v>754</v>
      </c>
      <c r="G755" s="271"/>
      <c r="H755" s="268">
        <f t="shared" si="382"/>
        <v>0</v>
      </c>
      <c r="I755" s="247">
        <f t="shared" si="379"/>
        <v>0</v>
      </c>
      <c r="J755" s="247">
        <f t="shared" si="379"/>
        <v>0</v>
      </c>
      <c r="K755" s="269">
        <f t="shared" si="383"/>
        <v>0</v>
      </c>
      <c r="R755" s="270"/>
      <c r="S755" s="267">
        <f>AB745</f>
        <v>0</v>
      </c>
      <c r="T755" s="196">
        <f t="shared" si="380"/>
        <v>0</v>
      </c>
      <c r="U755" s="196">
        <f t="shared" si="380"/>
        <v>0</v>
      </c>
      <c r="V755" s="263">
        <f t="shared" si="380"/>
        <v>1</v>
      </c>
      <c r="W755" s="272" t="s">
        <v>754</v>
      </c>
      <c r="X755" s="271"/>
      <c r="Y755" s="268">
        <f t="shared" si="384"/>
        <v>0</v>
      </c>
      <c r="Z755" s="247">
        <f t="shared" si="381"/>
        <v>0</v>
      </c>
      <c r="AA755" s="247">
        <f t="shared" si="381"/>
        <v>0</v>
      </c>
      <c r="AB755" s="269">
        <f t="shared" si="385"/>
        <v>0</v>
      </c>
    </row>
    <row r="756" spans="1:28" x14ac:dyDescent="0.3">
      <c r="A756" s="223"/>
      <c r="B756" s="267">
        <f>K746</f>
        <v>0</v>
      </c>
      <c r="C756" s="196">
        <f t="shared" si="378"/>
        <v>0</v>
      </c>
      <c r="D756" s="196">
        <f t="shared" si="378"/>
        <v>0</v>
      </c>
      <c r="E756" s="263">
        <f t="shared" si="378"/>
        <v>1</v>
      </c>
      <c r="F756" s="166" t="e">
        <f>F754/F750</f>
        <v>#DIV/0!</v>
      </c>
      <c r="H756" s="268">
        <f t="shared" si="382"/>
        <v>0</v>
      </c>
      <c r="I756" s="247">
        <f t="shared" si="379"/>
        <v>0</v>
      </c>
      <c r="J756" s="247">
        <f t="shared" si="379"/>
        <v>0</v>
      </c>
      <c r="K756" s="269">
        <f t="shared" si="383"/>
        <v>0</v>
      </c>
      <c r="R756" s="223"/>
      <c r="S756" s="267">
        <f>AB746</f>
        <v>0</v>
      </c>
      <c r="T756" s="196">
        <f t="shared" si="380"/>
        <v>0</v>
      </c>
      <c r="U756" s="196">
        <f t="shared" si="380"/>
        <v>0</v>
      </c>
      <c r="V756" s="263">
        <f t="shared" si="380"/>
        <v>1</v>
      </c>
      <c r="W756" s="166" t="e">
        <f>W754/W750</f>
        <v>#DIV/0!</v>
      </c>
      <c r="Y756" s="268">
        <f t="shared" si="384"/>
        <v>0</v>
      </c>
      <c r="Z756" s="247">
        <f t="shared" si="381"/>
        <v>0</v>
      </c>
      <c r="AA756" s="247">
        <f t="shared" si="381"/>
        <v>0</v>
      </c>
      <c r="AB756" s="269">
        <f t="shared" si="385"/>
        <v>0</v>
      </c>
    </row>
    <row r="757" spans="1:28" x14ac:dyDescent="0.3">
      <c r="A757" s="223"/>
      <c r="G757" s="239"/>
      <c r="H757" s="240"/>
      <c r="I757" s="240"/>
      <c r="J757" s="240"/>
      <c r="K757" s="241"/>
      <c r="R757" s="223"/>
      <c r="X757" s="239"/>
      <c r="Y757" s="240"/>
      <c r="Z757" s="240"/>
      <c r="AA757" s="240"/>
      <c r="AB757" s="241"/>
    </row>
    <row r="758" spans="1:28" x14ac:dyDescent="0.3">
      <c r="A758" s="223"/>
      <c r="B758" s="267">
        <f>B748</f>
        <v>0</v>
      </c>
      <c r="C758" s="273">
        <f>K743</f>
        <v>0</v>
      </c>
      <c r="D758" s="196">
        <f t="shared" ref="D758:E761" si="386">D748</f>
        <v>0</v>
      </c>
      <c r="E758" s="263">
        <f t="shared" si="386"/>
        <v>1</v>
      </c>
      <c r="F758" s="166" t="s">
        <v>748</v>
      </c>
      <c r="H758" s="195" t="s">
        <v>748</v>
      </c>
      <c r="I758" s="243">
        <f>MDETERM(H753:K756)</f>
        <v>0</v>
      </c>
      <c r="J758" s="243"/>
      <c r="K758" s="241"/>
      <c r="R758" s="223"/>
      <c r="S758" s="267">
        <f>S748</f>
        <v>0</v>
      </c>
      <c r="T758" s="273">
        <f>AB743</f>
        <v>0</v>
      </c>
      <c r="U758" s="196">
        <f t="shared" ref="U758:V761" si="387">U748</f>
        <v>0</v>
      </c>
      <c r="V758" s="263">
        <f t="shared" si="387"/>
        <v>1</v>
      </c>
      <c r="W758" s="166" t="s">
        <v>748</v>
      </c>
      <c r="Y758" s="195" t="s">
        <v>748</v>
      </c>
      <c r="Z758" s="243">
        <f>MDETERM(Y753:AB756)</f>
        <v>0</v>
      </c>
      <c r="AA758" s="243"/>
      <c r="AB758" s="241"/>
    </row>
    <row r="759" spans="1:28" x14ac:dyDescent="0.3">
      <c r="A759" s="264" t="s">
        <v>755</v>
      </c>
      <c r="B759" s="267">
        <f>B749</f>
        <v>0</v>
      </c>
      <c r="C759" s="273">
        <f>K744</f>
        <v>0</v>
      </c>
      <c r="D759" s="196">
        <f t="shared" si="386"/>
        <v>0</v>
      </c>
      <c r="E759" s="263">
        <f t="shared" si="386"/>
        <v>1</v>
      </c>
      <c r="F759" s="166">
        <f>MDETERM(B758:E761)</f>
        <v>0</v>
      </c>
      <c r="H759" s="272" t="s">
        <v>754</v>
      </c>
      <c r="I759" s="247" t="e">
        <f>I758/F750</f>
        <v>#DIV/0!</v>
      </c>
      <c r="J759" s="240"/>
      <c r="K759" s="241"/>
      <c r="R759" s="264" t="s">
        <v>755</v>
      </c>
      <c r="S759" s="267">
        <f>S749</f>
        <v>0</v>
      </c>
      <c r="T759" s="273">
        <f>AB744</f>
        <v>0</v>
      </c>
      <c r="U759" s="196">
        <f t="shared" si="387"/>
        <v>0</v>
      </c>
      <c r="V759" s="263">
        <f t="shared" si="387"/>
        <v>1</v>
      </c>
      <c r="W759" s="166">
        <f>MDETERM(S758:V761)</f>
        <v>0</v>
      </c>
      <c r="Y759" s="272" t="s">
        <v>754</v>
      </c>
      <c r="Z759" s="247" t="e">
        <f>Z758/W750</f>
        <v>#DIV/0!</v>
      </c>
      <c r="AA759" s="240"/>
      <c r="AB759" s="241"/>
    </row>
    <row r="760" spans="1:28" x14ac:dyDescent="0.3">
      <c r="A760" s="264"/>
      <c r="B760" s="267">
        <f>B750</f>
        <v>0</v>
      </c>
      <c r="C760" s="273">
        <f>K745</f>
        <v>0</v>
      </c>
      <c r="D760" s="196">
        <f t="shared" si="386"/>
        <v>0</v>
      </c>
      <c r="E760" s="263">
        <f t="shared" si="386"/>
        <v>1</v>
      </c>
      <c r="F760" s="272" t="s">
        <v>754</v>
      </c>
      <c r="H760" s="240"/>
      <c r="I760" s="240"/>
      <c r="J760" s="240"/>
      <c r="K760" s="241"/>
      <c r="R760" s="264"/>
      <c r="S760" s="267">
        <f>S750</f>
        <v>0</v>
      </c>
      <c r="T760" s="273">
        <f>AB745</f>
        <v>0</v>
      </c>
      <c r="U760" s="196">
        <f t="shared" si="387"/>
        <v>0</v>
      </c>
      <c r="V760" s="263">
        <f t="shared" si="387"/>
        <v>1</v>
      </c>
      <c r="W760" s="272" t="s">
        <v>754</v>
      </c>
      <c r="Y760" s="240"/>
      <c r="Z760" s="240"/>
      <c r="AA760" s="240"/>
      <c r="AB760" s="241"/>
    </row>
    <row r="761" spans="1:28" x14ac:dyDescent="0.3">
      <c r="A761" s="223"/>
      <c r="B761" s="267">
        <f>B751</f>
        <v>0</v>
      </c>
      <c r="C761" s="273">
        <f>K746</f>
        <v>0</v>
      </c>
      <c r="D761" s="196">
        <f t="shared" si="386"/>
        <v>0</v>
      </c>
      <c r="E761" s="263">
        <f t="shared" si="386"/>
        <v>1</v>
      </c>
      <c r="F761" s="166" t="e">
        <f>F759/F750</f>
        <v>#DIV/0!</v>
      </c>
      <c r="H761" s="240" t="s">
        <v>649</v>
      </c>
      <c r="I761" s="274" t="e">
        <f>(SQRT(F756*F756+F761*F761+F766*F766-4*I759))/2</f>
        <v>#DIV/0!</v>
      </c>
      <c r="J761" s="240"/>
      <c r="K761" s="241"/>
      <c r="R761" s="223"/>
      <c r="S761" s="267">
        <f>S751</f>
        <v>0</v>
      </c>
      <c r="T761" s="273">
        <f>AB746</f>
        <v>0</v>
      </c>
      <c r="U761" s="196">
        <f t="shared" si="387"/>
        <v>0</v>
      </c>
      <c r="V761" s="263">
        <f t="shared" si="387"/>
        <v>1</v>
      </c>
      <c r="W761" s="166" t="e">
        <f>W759/W750</f>
        <v>#DIV/0!</v>
      </c>
      <c r="Y761" s="240" t="s">
        <v>649</v>
      </c>
      <c r="Z761" s="274" t="e">
        <f>(SQRT(W756*W756+W761*W761+W766*W766-4*Z759))/2</f>
        <v>#DIV/0!</v>
      </c>
      <c r="AA761" s="240"/>
      <c r="AB761" s="241"/>
    </row>
    <row r="762" spans="1:28" x14ac:dyDescent="0.3">
      <c r="A762" s="223"/>
      <c r="H762" s="240" t="s">
        <v>611</v>
      </c>
      <c r="I762" s="274" t="e">
        <f>SQRT(F756*F756+F761*F761+F766*F766-4*I759)</f>
        <v>#DIV/0!</v>
      </c>
      <c r="J762" s="240"/>
      <c r="K762" s="241"/>
      <c r="R762" s="223"/>
      <c r="Y762" s="240" t="s">
        <v>611</v>
      </c>
      <c r="Z762" s="274" t="e">
        <f>SQRT(W756*W756+W761*W761+W766*W766-4*Z759)</f>
        <v>#DIV/0!</v>
      </c>
      <c r="AA762" s="240"/>
      <c r="AB762" s="241"/>
    </row>
    <row r="763" spans="1:28" x14ac:dyDescent="0.3">
      <c r="A763" s="223"/>
      <c r="B763" s="267">
        <f t="shared" ref="B763:C766" si="388">B748</f>
        <v>0</v>
      </c>
      <c r="C763" s="273">
        <f t="shared" si="388"/>
        <v>0</v>
      </c>
      <c r="D763" s="273">
        <f>K743</f>
        <v>0</v>
      </c>
      <c r="E763" s="263">
        <f>E748</f>
        <v>1</v>
      </c>
      <c r="F763" s="166" t="s">
        <v>748</v>
      </c>
      <c r="H763" s="240"/>
      <c r="I763" s="240"/>
      <c r="J763" s="240"/>
      <c r="K763" s="241"/>
      <c r="R763" s="223"/>
      <c r="S763" s="267">
        <f t="shared" ref="S763:T766" si="389">S748</f>
        <v>0</v>
      </c>
      <c r="T763" s="273">
        <f t="shared" si="389"/>
        <v>0</v>
      </c>
      <c r="U763" s="273">
        <f>AB743</f>
        <v>0</v>
      </c>
      <c r="V763" s="263">
        <f>V748</f>
        <v>1</v>
      </c>
      <c r="W763" s="166" t="s">
        <v>748</v>
      </c>
      <c r="Y763" s="240"/>
      <c r="Z763" s="240"/>
      <c r="AA763" s="240"/>
      <c r="AB763" s="241"/>
    </row>
    <row r="764" spans="1:28" x14ac:dyDescent="0.3">
      <c r="A764" s="270" t="s">
        <v>756</v>
      </c>
      <c r="B764" s="267">
        <f t="shared" si="388"/>
        <v>0</v>
      </c>
      <c r="C764" s="273">
        <f t="shared" si="388"/>
        <v>0</v>
      </c>
      <c r="D764" s="273">
        <f>K744</f>
        <v>0</v>
      </c>
      <c r="E764" s="263">
        <f>E749</f>
        <v>1</v>
      </c>
      <c r="F764" s="166">
        <f>MDETERM(B763:E766)</f>
        <v>0</v>
      </c>
      <c r="H764" s="240"/>
      <c r="I764" s="240"/>
      <c r="J764" s="240"/>
      <c r="K764" s="241"/>
      <c r="R764" s="270" t="s">
        <v>756</v>
      </c>
      <c r="S764" s="267">
        <f t="shared" si="389"/>
        <v>0</v>
      </c>
      <c r="T764" s="273">
        <f t="shared" si="389"/>
        <v>0</v>
      </c>
      <c r="U764" s="273">
        <f>AB744</f>
        <v>0</v>
      </c>
      <c r="V764" s="263">
        <f>V749</f>
        <v>1</v>
      </c>
      <c r="W764" s="166">
        <f>MDETERM(S763:V766)</f>
        <v>0</v>
      </c>
      <c r="Y764" s="240"/>
      <c r="Z764" s="240"/>
      <c r="AA764" s="240"/>
      <c r="AB764" s="241"/>
    </row>
    <row r="765" spans="1:28" x14ac:dyDescent="0.3">
      <c r="A765" s="270"/>
      <c r="B765" s="267">
        <f t="shared" si="388"/>
        <v>0</v>
      </c>
      <c r="C765" s="273">
        <f t="shared" si="388"/>
        <v>0</v>
      </c>
      <c r="D765" s="273">
        <f>K745</f>
        <v>0</v>
      </c>
      <c r="E765" s="263">
        <f>E750</f>
        <v>1</v>
      </c>
      <c r="F765" s="272" t="s">
        <v>754</v>
      </c>
      <c r="K765" s="222"/>
      <c r="R765" s="270"/>
      <c r="S765" s="267">
        <f t="shared" si="389"/>
        <v>0</v>
      </c>
      <c r="T765" s="273">
        <f t="shared" si="389"/>
        <v>0</v>
      </c>
      <c r="U765" s="273">
        <f>AB745</f>
        <v>0</v>
      </c>
      <c r="V765" s="263">
        <f>V750</f>
        <v>1</v>
      </c>
      <c r="W765" s="272" t="s">
        <v>754</v>
      </c>
      <c r="AB765" s="222"/>
    </row>
    <row r="766" spans="1:28" x14ac:dyDescent="0.3">
      <c r="A766" s="223"/>
      <c r="B766" s="267">
        <f t="shared" si="388"/>
        <v>0</v>
      </c>
      <c r="C766" s="273">
        <f t="shared" si="388"/>
        <v>0</v>
      </c>
      <c r="D766" s="273">
        <f>K746</f>
        <v>0</v>
      </c>
      <c r="E766" s="263">
        <f>E751</f>
        <v>1</v>
      </c>
      <c r="F766" s="166" t="e">
        <f>F764/F750</f>
        <v>#DIV/0!</v>
      </c>
      <c r="I766" s="196" t="s">
        <v>757</v>
      </c>
      <c r="K766" s="222"/>
      <c r="R766" s="223"/>
      <c r="S766" s="267">
        <f t="shared" si="389"/>
        <v>0</v>
      </c>
      <c r="T766" s="273">
        <f t="shared" si="389"/>
        <v>0</v>
      </c>
      <c r="U766" s="273">
        <f>AB746</f>
        <v>0</v>
      </c>
      <c r="V766" s="263">
        <f>V751</f>
        <v>1</v>
      </c>
      <c r="W766" s="166" t="e">
        <f>W764/W750</f>
        <v>#DIV/0!</v>
      </c>
      <c r="Z766" s="196" t="s">
        <v>757</v>
      </c>
      <c r="AB766" s="222"/>
    </row>
    <row r="767" spans="1:28" x14ac:dyDescent="0.3">
      <c r="A767" s="223"/>
      <c r="H767" s="196" t="s">
        <v>513</v>
      </c>
      <c r="I767" s="196" t="s">
        <v>514</v>
      </c>
      <c r="J767" s="196" t="s">
        <v>515</v>
      </c>
      <c r="K767" s="222"/>
      <c r="R767" s="223"/>
      <c r="Y767" s="196" t="s">
        <v>513</v>
      </c>
      <c r="Z767" s="196" t="s">
        <v>514</v>
      </c>
      <c r="AA767" s="196" t="s">
        <v>515</v>
      </c>
      <c r="AB767" s="222"/>
    </row>
    <row r="768" spans="1:28" x14ac:dyDescent="0.3">
      <c r="A768" s="223" t="s">
        <v>637</v>
      </c>
      <c r="B768" s="166" t="e">
        <f>IF(K769&gt;0.000000001,TRUE,FALSE)</f>
        <v>#DIV/0!</v>
      </c>
      <c r="G768" s="240"/>
      <c r="H768" s="275" t="e">
        <f>H751</f>
        <v>#DIV/0!</v>
      </c>
      <c r="I768" s="275" t="e">
        <f>I751</f>
        <v>#DIV/0!</v>
      </c>
      <c r="J768" s="275" t="e">
        <f>J751</f>
        <v>#DIV/0!</v>
      </c>
      <c r="K768" s="241"/>
      <c r="R768" s="223" t="s">
        <v>637</v>
      </c>
      <c r="S768" s="166" t="e">
        <f>IF(AB769&gt;0.000000001,TRUE,FALSE)</f>
        <v>#DIV/0!</v>
      </c>
      <c r="X768" s="240"/>
      <c r="Y768" s="275" t="e">
        <f>Y751</f>
        <v>#DIV/0!</v>
      </c>
      <c r="Z768" s="275" t="e">
        <f>Z751</f>
        <v>#DIV/0!</v>
      </c>
      <c r="AA768" s="275" t="e">
        <f>AA751</f>
        <v>#DIV/0!</v>
      </c>
      <c r="AB768" s="241"/>
    </row>
    <row r="769" spans="1:30" ht="16.2" x14ac:dyDescent="0.3">
      <c r="A769" s="223"/>
      <c r="B769" s="166" t="s">
        <v>650</v>
      </c>
      <c r="C769" s="166" t="s">
        <v>651</v>
      </c>
      <c r="D769" s="166" t="s">
        <v>652</v>
      </c>
      <c r="E769" s="166" t="s">
        <v>653</v>
      </c>
      <c r="F769" s="166" t="s">
        <v>654</v>
      </c>
      <c r="G769" s="166" t="s">
        <v>655</v>
      </c>
      <c r="H769" s="166" t="s">
        <v>656</v>
      </c>
      <c r="I769" s="166" t="s">
        <v>657</v>
      </c>
      <c r="J769" s="166" t="s">
        <v>669</v>
      </c>
      <c r="K769" s="231" t="e">
        <f>MAX(K770:K774)</f>
        <v>#DIV/0!</v>
      </c>
      <c r="M769" s="192"/>
      <c r="R769" s="223"/>
      <c r="S769" s="166" t="s">
        <v>650</v>
      </c>
      <c r="T769" s="166" t="s">
        <v>651</v>
      </c>
      <c r="U769" s="166" t="s">
        <v>652</v>
      </c>
      <c r="V769" s="166" t="s">
        <v>653</v>
      </c>
      <c r="W769" s="166" t="s">
        <v>654</v>
      </c>
      <c r="X769" s="166" t="s">
        <v>655</v>
      </c>
      <c r="Y769" s="166" t="s">
        <v>656</v>
      </c>
      <c r="Z769" s="166" t="s">
        <v>657</v>
      </c>
      <c r="AA769" s="166" t="s">
        <v>669</v>
      </c>
      <c r="AB769" s="231" t="e">
        <f>MAX(AB770:AB774)</f>
        <v>#DIV/0!</v>
      </c>
      <c r="AD769" s="192"/>
    </row>
    <row r="770" spans="1:30" x14ac:dyDescent="0.3">
      <c r="A770" s="223">
        <v>1</v>
      </c>
      <c r="B770" s="192" t="e">
        <f>C53-H768</f>
        <v>#DIV/0!</v>
      </c>
      <c r="C770" s="192" t="e">
        <f>D53-I768</f>
        <v>#DIV/0!</v>
      </c>
      <c r="D770" s="192" t="e">
        <f>E53-J768</f>
        <v>#DIV/0!</v>
      </c>
      <c r="E770" s="192" t="e">
        <f>POWER(B770,2)</f>
        <v>#DIV/0!</v>
      </c>
      <c r="F770" s="192" t="e">
        <f>POWER(C770,2)</f>
        <v>#DIV/0!</v>
      </c>
      <c r="G770" s="192" t="e">
        <f>POWER(D770,2)</f>
        <v>#DIV/0!</v>
      </c>
      <c r="H770" s="192" t="e">
        <f>E770+F770+G770</f>
        <v>#DIV/0!</v>
      </c>
      <c r="I770" s="192" t="e">
        <f>SQRT(H770)</f>
        <v>#DIV/0!</v>
      </c>
      <c r="J770" s="214" t="e">
        <f>I761</f>
        <v>#DIV/0!</v>
      </c>
      <c r="K770" s="231" t="e">
        <f>I770-J770</f>
        <v>#DIV/0!</v>
      </c>
      <c r="R770" s="223">
        <v>1</v>
      </c>
      <c r="S770" s="192" t="e">
        <f>T53-Y768</f>
        <v>#DIV/0!</v>
      </c>
      <c r="T770" s="192" t="e">
        <f>U53-Z768</f>
        <v>#DIV/0!</v>
      </c>
      <c r="U770" s="192" t="e">
        <f>V53-AA768</f>
        <v>#DIV/0!</v>
      </c>
      <c r="V770" s="192" t="e">
        <f>POWER(S770,2)</f>
        <v>#DIV/0!</v>
      </c>
      <c r="W770" s="192" t="e">
        <f>POWER(T770,2)</f>
        <v>#DIV/0!</v>
      </c>
      <c r="X770" s="192" t="e">
        <f>POWER(U770,2)</f>
        <v>#DIV/0!</v>
      </c>
      <c r="Y770" s="192" t="e">
        <f>V770+W770+X770</f>
        <v>#DIV/0!</v>
      </c>
      <c r="Z770" s="192" t="e">
        <f>SQRT(Y770)</f>
        <v>#DIV/0!</v>
      </c>
      <c r="AA770" s="214" t="e">
        <f>Z761</f>
        <v>#DIV/0!</v>
      </c>
      <c r="AB770" s="231" t="e">
        <f>Z770-AA770</f>
        <v>#DIV/0!</v>
      </c>
    </row>
    <row r="771" spans="1:30" x14ac:dyDescent="0.3">
      <c r="A771" s="223">
        <v>2</v>
      </c>
      <c r="B771" s="192" t="e">
        <f>C54-H768</f>
        <v>#DIV/0!</v>
      </c>
      <c r="C771" s="192" t="e">
        <f>D54-I768</f>
        <v>#DIV/0!</v>
      </c>
      <c r="D771" s="192" t="e">
        <f>E54-J768</f>
        <v>#DIV/0!</v>
      </c>
      <c r="E771" s="192" t="e">
        <f t="shared" ref="E771:G774" si="390">POWER(B771,2)</f>
        <v>#DIV/0!</v>
      </c>
      <c r="F771" s="192" t="e">
        <f t="shared" si="390"/>
        <v>#DIV/0!</v>
      </c>
      <c r="G771" s="192" t="e">
        <f t="shared" si="390"/>
        <v>#DIV/0!</v>
      </c>
      <c r="H771" s="192" t="e">
        <f t="shared" ref="H771:H774" si="391">E771+F771+G771</f>
        <v>#DIV/0!</v>
      </c>
      <c r="I771" s="192" t="e">
        <f t="shared" ref="I771:I774" si="392">SQRT(H771)</f>
        <v>#DIV/0!</v>
      </c>
      <c r="J771" s="214" t="e">
        <f>J770</f>
        <v>#DIV/0!</v>
      </c>
      <c r="K771" s="231" t="e">
        <f t="shared" ref="K771:K774" si="393">I771-J771</f>
        <v>#DIV/0!</v>
      </c>
      <c r="R771" s="223">
        <v>2</v>
      </c>
      <c r="S771" s="192" t="e">
        <f>T54-Y768</f>
        <v>#DIV/0!</v>
      </c>
      <c r="T771" s="192" t="e">
        <f>U54-Z768</f>
        <v>#DIV/0!</v>
      </c>
      <c r="U771" s="192" t="e">
        <f>V54-AA768</f>
        <v>#DIV/0!</v>
      </c>
      <c r="V771" s="192" t="e">
        <f t="shared" ref="V771:X774" si="394">POWER(S771,2)</f>
        <v>#DIV/0!</v>
      </c>
      <c r="W771" s="192" t="e">
        <f t="shared" si="394"/>
        <v>#DIV/0!</v>
      </c>
      <c r="X771" s="192" t="e">
        <f t="shared" si="394"/>
        <v>#DIV/0!</v>
      </c>
      <c r="Y771" s="192" t="e">
        <f t="shared" ref="Y771:Y774" si="395">V771+W771+X771</f>
        <v>#DIV/0!</v>
      </c>
      <c r="Z771" s="192" t="e">
        <f t="shared" ref="Z771:Z774" si="396">SQRT(Y771)</f>
        <v>#DIV/0!</v>
      </c>
      <c r="AA771" s="214" t="e">
        <f>AA770</f>
        <v>#DIV/0!</v>
      </c>
      <c r="AB771" s="231" t="e">
        <f t="shared" ref="AB771:AB774" si="397">Z771-AA771</f>
        <v>#DIV/0!</v>
      </c>
    </row>
    <row r="772" spans="1:30" x14ac:dyDescent="0.3">
      <c r="A772" s="223">
        <v>3</v>
      </c>
      <c r="B772" s="192" t="e">
        <f>C55-H768</f>
        <v>#DIV/0!</v>
      </c>
      <c r="C772" s="192" t="e">
        <f>D55-I768</f>
        <v>#DIV/0!</v>
      </c>
      <c r="D772" s="192" t="e">
        <f>E55-J768</f>
        <v>#DIV/0!</v>
      </c>
      <c r="E772" s="192" t="e">
        <f t="shared" si="390"/>
        <v>#DIV/0!</v>
      </c>
      <c r="F772" s="192" t="e">
        <f t="shared" si="390"/>
        <v>#DIV/0!</v>
      </c>
      <c r="G772" s="192" t="e">
        <f t="shared" si="390"/>
        <v>#DIV/0!</v>
      </c>
      <c r="H772" s="192" t="e">
        <f t="shared" si="391"/>
        <v>#DIV/0!</v>
      </c>
      <c r="I772" s="192" t="e">
        <f t="shared" si="392"/>
        <v>#DIV/0!</v>
      </c>
      <c r="J772" s="214" t="e">
        <f t="shared" ref="J772:J774" si="398">J771</f>
        <v>#DIV/0!</v>
      </c>
      <c r="K772" s="231" t="e">
        <f t="shared" si="393"/>
        <v>#DIV/0!</v>
      </c>
      <c r="R772" s="223">
        <v>3</v>
      </c>
      <c r="S772" s="192" t="e">
        <f>T55-Y768</f>
        <v>#DIV/0!</v>
      </c>
      <c r="T772" s="192" t="e">
        <f>U55-Z768</f>
        <v>#DIV/0!</v>
      </c>
      <c r="U772" s="192" t="e">
        <f>V55-AA768</f>
        <v>#DIV/0!</v>
      </c>
      <c r="V772" s="192" t="e">
        <f t="shared" si="394"/>
        <v>#DIV/0!</v>
      </c>
      <c r="W772" s="192" t="e">
        <f t="shared" si="394"/>
        <v>#DIV/0!</v>
      </c>
      <c r="X772" s="192" t="e">
        <f t="shared" si="394"/>
        <v>#DIV/0!</v>
      </c>
      <c r="Y772" s="192" t="e">
        <f t="shared" si="395"/>
        <v>#DIV/0!</v>
      </c>
      <c r="Z772" s="192" t="e">
        <f t="shared" si="396"/>
        <v>#DIV/0!</v>
      </c>
      <c r="AA772" s="214" t="e">
        <f t="shared" ref="AA772:AA774" si="399">AA771</f>
        <v>#DIV/0!</v>
      </c>
      <c r="AB772" s="231" t="e">
        <f t="shared" si="397"/>
        <v>#DIV/0!</v>
      </c>
    </row>
    <row r="773" spans="1:30" x14ac:dyDescent="0.3">
      <c r="A773" s="223">
        <v>4</v>
      </c>
      <c r="B773" s="192" t="e">
        <f>C56-H768</f>
        <v>#DIV/0!</v>
      </c>
      <c r="C773" s="192" t="e">
        <f>D56-I768</f>
        <v>#DIV/0!</v>
      </c>
      <c r="D773" s="192" t="e">
        <f>E56-J768</f>
        <v>#DIV/0!</v>
      </c>
      <c r="E773" s="192" t="e">
        <f t="shared" si="390"/>
        <v>#DIV/0!</v>
      </c>
      <c r="F773" s="192" t="e">
        <f t="shared" si="390"/>
        <v>#DIV/0!</v>
      </c>
      <c r="G773" s="192" t="e">
        <f t="shared" si="390"/>
        <v>#DIV/0!</v>
      </c>
      <c r="H773" s="192" t="e">
        <f t="shared" si="391"/>
        <v>#DIV/0!</v>
      </c>
      <c r="I773" s="192" t="e">
        <f t="shared" si="392"/>
        <v>#DIV/0!</v>
      </c>
      <c r="J773" s="214" t="e">
        <f t="shared" si="398"/>
        <v>#DIV/0!</v>
      </c>
      <c r="K773" s="231" t="e">
        <f t="shared" si="393"/>
        <v>#DIV/0!</v>
      </c>
      <c r="R773" s="223">
        <v>4</v>
      </c>
      <c r="S773" s="192" t="e">
        <f>T56-Y768</f>
        <v>#DIV/0!</v>
      </c>
      <c r="T773" s="192" t="e">
        <f>U56-Z768</f>
        <v>#DIV/0!</v>
      </c>
      <c r="U773" s="192" t="e">
        <f>V56-AA768</f>
        <v>#DIV/0!</v>
      </c>
      <c r="V773" s="192" t="e">
        <f t="shared" si="394"/>
        <v>#DIV/0!</v>
      </c>
      <c r="W773" s="192" t="e">
        <f t="shared" si="394"/>
        <v>#DIV/0!</v>
      </c>
      <c r="X773" s="192" t="e">
        <f t="shared" si="394"/>
        <v>#DIV/0!</v>
      </c>
      <c r="Y773" s="192" t="e">
        <f t="shared" si="395"/>
        <v>#DIV/0!</v>
      </c>
      <c r="Z773" s="192" t="e">
        <f t="shared" si="396"/>
        <v>#DIV/0!</v>
      </c>
      <c r="AA773" s="214" t="e">
        <f t="shared" si="399"/>
        <v>#DIV/0!</v>
      </c>
      <c r="AB773" s="231" t="e">
        <f t="shared" si="397"/>
        <v>#DIV/0!</v>
      </c>
    </row>
    <row r="774" spans="1:30" x14ac:dyDescent="0.3">
      <c r="A774" s="227">
        <v>5</v>
      </c>
      <c r="B774" s="216" t="e">
        <f>C57-H768</f>
        <v>#DIV/0!</v>
      </c>
      <c r="C774" s="216" t="e">
        <f>D57-I768</f>
        <v>#DIV/0!</v>
      </c>
      <c r="D774" s="216" t="e">
        <f>E57-J768</f>
        <v>#DIV/0!</v>
      </c>
      <c r="E774" s="216" t="e">
        <f t="shared" si="390"/>
        <v>#DIV/0!</v>
      </c>
      <c r="F774" s="216" t="e">
        <f t="shared" si="390"/>
        <v>#DIV/0!</v>
      </c>
      <c r="G774" s="216" t="e">
        <f t="shared" si="390"/>
        <v>#DIV/0!</v>
      </c>
      <c r="H774" s="216" t="e">
        <f t="shared" si="391"/>
        <v>#DIV/0!</v>
      </c>
      <c r="I774" s="216" t="e">
        <f t="shared" si="392"/>
        <v>#DIV/0!</v>
      </c>
      <c r="J774" s="276" t="e">
        <f t="shared" si="398"/>
        <v>#DIV/0!</v>
      </c>
      <c r="K774" s="253" t="e">
        <f t="shared" si="393"/>
        <v>#DIV/0!</v>
      </c>
      <c r="R774" s="227">
        <v>5</v>
      </c>
      <c r="S774" s="216" t="e">
        <f>T57-Y768</f>
        <v>#DIV/0!</v>
      </c>
      <c r="T774" s="216" t="e">
        <f>U57-Z768</f>
        <v>#DIV/0!</v>
      </c>
      <c r="U774" s="216" t="e">
        <f>V57-AA768</f>
        <v>#DIV/0!</v>
      </c>
      <c r="V774" s="216" t="e">
        <f t="shared" si="394"/>
        <v>#DIV/0!</v>
      </c>
      <c r="W774" s="216" t="e">
        <f t="shared" si="394"/>
        <v>#DIV/0!</v>
      </c>
      <c r="X774" s="216" t="e">
        <f t="shared" si="394"/>
        <v>#DIV/0!</v>
      </c>
      <c r="Y774" s="216" t="e">
        <f t="shared" si="395"/>
        <v>#DIV/0!</v>
      </c>
      <c r="Z774" s="216" t="e">
        <f t="shared" si="396"/>
        <v>#DIV/0!</v>
      </c>
      <c r="AA774" s="276" t="e">
        <f t="shared" si="399"/>
        <v>#DIV/0!</v>
      </c>
      <c r="AB774" s="253" t="e">
        <f t="shared" si="397"/>
        <v>#DIV/0!</v>
      </c>
    </row>
    <row r="776" spans="1:30" x14ac:dyDescent="0.3">
      <c r="A776" s="233" t="s">
        <v>699</v>
      </c>
      <c r="B776" s="260" t="s">
        <v>513</v>
      </c>
      <c r="C776" s="260" t="s">
        <v>514</v>
      </c>
      <c r="D776" s="260" t="s">
        <v>515</v>
      </c>
      <c r="E776" s="186"/>
      <c r="F776" s="186"/>
      <c r="G776" s="186" t="s">
        <v>738</v>
      </c>
      <c r="H776" s="186" t="s">
        <v>739</v>
      </c>
      <c r="I776" s="186" t="s">
        <v>740</v>
      </c>
      <c r="J776" s="186" t="s">
        <v>741</v>
      </c>
      <c r="K776" s="220" t="s">
        <v>742</v>
      </c>
      <c r="R776" s="233" t="s">
        <v>699</v>
      </c>
      <c r="S776" s="260" t="s">
        <v>513</v>
      </c>
      <c r="T776" s="260" t="s">
        <v>514</v>
      </c>
      <c r="U776" s="260" t="s">
        <v>515</v>
      </c>
      <c r="V776" s="186"/>
      <c r="W776" s="186"/>
      <c r="X776" s="186" t="s">
        <v>738</v>
      </c>
      <c r="Y776" s="186" t="s">
        <v>739</v>
      </c>
      <c r="Z776" s="186" t="s">
        <v>740</v>
      </c>
      <c r="AA776" s="186" t="s">
        <v>741</v>
      </c>
      <c r="AB776" s="220" t="s">
        <v>742</v>
      </c>
    </row>
    <row r="777" spans="1:30" x14ac:dyDescent="0.3">
      <c r="A777" s="244" t="s">
        <v>678</v>
      </c>
      <c r="B777" s="245">
        <f t="shared" ref="B777:D779" si="400">C53</f>
        <v>0</v>
      </c>
      <c r="C777" s="245">
        <f t="shared" si="400"/>
        <v>0</v>
      </c>
      <c r="D777" s="245">
        <f t="shared" si="400"/>
        <v>0</v>
      </c>
      <c r="F777" s="196" t="s">
        <v>743</v>
      </c>
      <c r="G777" s="214">
        <f t="shared" ref="G777:I780" si="401">B777^2</f>
        <v>0</v>
      </c>
      <c r="H777" s="214">
        <f t="shared" si="401"/>
        <v>0</v>
      </c>
      <c r="I777" s="214">
        <f t="shared" si="401"/>
        <v>0</v>
      </c>
      <c r="J777" s="214">
        <f>G777+H777+I777</f>
        <v>0</v>
      </c>
      <c r="K777" s="261">
        <f>-J777</f>
        <v>0</v>
      </c>
      <c r="R777" s="244" t="s">
        <v>678</v>
      </c>
      <c r="S777" s="245">
        <f t="shared" ref="S777:U779" si="402">T53</f>
        <v>0</v>
      </c>
      <c r="T777" s="245">
        <f t="shared" si="402"/>
        <v>0</v>
      </c>
      <c r="U777" s="245">
        <f t="shared" si="402"/>
        <v>0</v>
      </c>
      <c r="W777" s="196" t="s">
        <v>743</v>
      </c>
      <c r="X777" s="214">
        <f t="shared" ref="X777:Z780" si="403">S777^2</f>
        <v>0</v>
      </c>
      <c r="Y777" s="214">
        <f t="shared" si="403"/>
        <v>0</v>
      </c>
      <c r="Z777" s="214">
        <f t="shared" si="403"/>
        <v>0</v>
      </c>
      <c r="AA777" s="214">
        <f>X777+Y777+Z777</f>
        <v>0</v>
      </c>
      <c r="AB777" s="261">
        <f>-AA777</f>
        <v>0</v>
      </c>
    </row>
    <row r="778" spans="1:30" x14ac:dyDescent="0.3">
      <c r="A778" s="244" t="s">
        <v>680</v>
      </c>
      <c r="B778" s="245">
        <f t="shared" si="400"/>
        <v>0</v>
      </c>
      <c r="C778" s="245">
        <f t="shared" si="400"/>
        <v>0</v>
      </c>
      <c r="D778" s="245">
        <f t="shared" si="400"/>
        <v>0</v>
      </c>
      <c r="F778" s="196" t="s">
        <v>744</v>
      </c>
      <c r="G778" s="214">
        <f t="shared" si="401"/>
        <v>0</v>
      </c>
      <c r="H778" s="214">
        <f t="shared" si="401"/>
        <v>0</v>
      </c>
      <c r="I778" s="214">
        <f t="shared" si="401"/>
        <v>0</v>
      </c>
      <c r="J778" s="214">
        <f t="shared" ref="J778:J780" si="404">G778+H778+I778</f>
        <v>0</v>
      </c>
      <c r="K778" s="261">
        <f t="shared" ref="K778:K780" si="405">-J778</f>
        <v>0</v>
      </c>
      <c r="R778" s="244" t="s">
        <v>680</v>
      </c>
      <c r="S778" s="245">
        <f t="shared" si="402"/>
        <v>0</v>
      </c>
      <c r="T778" s="245">
        <f t="shared" si="402"/>
        <v>0</v>
      </c>
      <c r="U778" s="245">
        <f t="shared" si="402"/>
        <v>0</v>
      </c>
      <c r="W778" s="196" t="s">
        <v>744</v>
      </c>
      <c r="X778" s="214">
        <f t="shared" si="403"/>
        <v>0</v>
      </c>
      <c r="Y778" s="214">
        <f t="shared" si="403"/>
        <v>0</v>
      </c>
      <c r="Z778" s="214">
        <f t="shared" si="403"/>
        <v>0</v>
      </c>
      <c r="AA778" s="214">
        <f t="shared" ref="AA778:AA780" si="406">X778+Y778+Z778</f>
        <v>0</v>
      </c>
      <c r="AB778" s="261">
        <f t="shared" ref="AB778:AB780" si="407">-AA778</f>
        <v>0</v>
      </c>
    </row>
    <row r="779" spans="1:30" x14ac:dyDescent="0.3">
      <c r="A779" s="246" t="s">
        <v>682</v>
      </c>
      <c r="B779" s="245">
        <f t="shared" si="400"/>
        <v>0</v>
      </c>
      <c r="C779" s="245">
        <f t="shared" si="400"/>
        <v>0</v>
      </c>
      <c r="D779" s="245">
        <f t="shared" si="400"/>
        <v>0</v>
      </c>
      <c r="F779" s="196" t="s">
        <v>745</v>
      </c>
      <c r="G779" s="214">
        <f t="shared" si="401"/>
        <v>0</v>
      </c>
      <c r="H779" s="214">
        <f t="shared" si="401"/>
        <v>0</v>
      </c>
      <c r="I779" s="214">
        <f t="shared" si="401"/>
        <v>0</v>
      </c>
      <c r="J779" s="214">
        <f t="shared" si="404"/>
        <v>0</v>
      </c>
      <c r="K779" s="261">
        <f t="shared" si="405"/>
        <v>0</v>
      </c>
      <c r="R779" s="246" t="s">
        <v>682</v>
      </c>
      <c r="S779" s="245">
        <f t="shared" si="402"/>
        <v>0</v>
      </c>
      <c r="T779" s="245">
        <f t="shared" si="402"/>
        <v>0</v>
      </c>
      <c r="U779" s="245">
        <f t="shared" si="402"/>
        <v>0</v>
      </c>
      <c r="W779" s="196" t="s">
        <v>745</v>
      </c>
      <c r="X779" s="214">
        <f t="shared" si="403"/>
        <v>0</v>
      </c>
      <c r="Y779" s="214">
        <f t="shared" si="403"/>
        <v>0</v>
      </c>
      <c r="Z779" s="214">
        <f t="shared" si="403"/>
        <v>0</v>
      </c>
      <c r="AA779" s="214">
        <f t="shared" si="406"/>
        <v>0</v>
      </c>
      <c r="AB779" s="261">
        <f t="shared" si="407"/>
        <v>0</v>
      </c>
    </row>
    <row r="780" spans="1:30" x14ac:dyDescent="0.3">
      <c r="A780" s="246" t="s">
        <v>704</v>
      </c>
      <c r="B780" s="245">
        <f>C57</f>
        <v>0</v>
      </c>
      <c r="C780" s="245">
        <f>D57</f>
        <v>0</v>
      </c>
      <c r="D780" s="245">
        <f>E57</f>
        <v>0</v>
      </c>
      <c r="F780" s="196" t="s">
        <v>746</v>
      </c>
      <c r="G780" s="214">
        <f t="shared" si="401"/>
        <v>0</v>
      </c>
      <c r="H780" s="214">
        <f t="shared" si="401"/>
        <v>0</v>
      </c>
      <c r="I780" s="214">
        <f t="shared" si="401"/>
        <v>0</v>
      </c>
      <c r="J780" s="214">
        <f t="shared" si="404"/>
        <v>0</v>
      </c>
      <c r="K780" s="261">
        <f t="shared" si="405"/>
        <v>0</v>
      </c>
      <c r="R780" s="246" t="s">
        <v>704</v>
      </c>
      <c r="S780" s="245">
        <f>T57</f>
        <v>0</v>
      </c>
      <c r="T780" s="245">
        <f>U57</f>
        <v>0</v>
      </c>
      <c r="U780" s="245">
        <f>V57</f>
        <v>0</v>
      </c>
      <c r="W780" s="196" t="s">
        <v>746</v>
      </c>
      <c r="X780" s="214">
        <f t="shared" si="403"/>
        <v>0</v>
      </c>
      <c r="Y780" s="214">
        <f t="shared" si="403"/>
        <v>0</v>
      </c>
      <c r="Z780" s="214">
        <f t="shared" si="403"/>
        <v>0</v>
      </c>
      <c r="AA780" s="214">
        <f t="shared" si="406"/>
        <v>0</v>
      </c>
      <c r="AB780" s="261">
        <f t="shared" si="407"/>
        <v>0</v>
      </c>
    </row>
    <row r="781" spans="1:30" x14ac:dyDescent="0.3">
      <c r="A781" s="223"/>
      <c r="G781" s="240"/>
      <c r="H781" s="240"/>
      <c r="I781" s="240"/>
      <c r="J781" s="240"/>
      <c r="K781" s="241"/>
      <c r="R781" s="223"/>
      <c r="X781" s="240"/>
      <c r="Y781" s="240"/>
      <c r="Z781" s="240"/>
      <c r="AA781" s="240"/>
      <c r="AB781" s="241"/>
    </row>
    <row r="782" spans="1:30" x14ac:dyDescent="0.3">
      <c r="A782" s="223"/>
      <c r="B782" s="262">
        <f>B777</f>
        <v>0</v>
      </c>
      <c r="C782" s="211">
        <f t="shared" ref="C782:D782" si="408">C777</f>
        <v>0</v>
      </c>
      <c r="D782" s="211">
        <f t="shared" si="408"/>
        <v>0</v>
      </c>
      <c r="E782" s="263">
        <v>1</v>
      </c>
      <c r="G782" s="239"/>
      <c r="H782" s="240"/>
      <c r="I782" s="240"/>
      <c r="J782" s="240"/>
      <c r="K782" s="241"/>
      <c r="R782" s="223"/>
      <c r="S782" s="262">
        <f>S777</f>
        <v>0</v>
      </c>
      <c r="T782" s="211">
        <f t="shared" ref="T782:U782" si="409">T777</f>
        <v>0</v>
      </c>
      <c r="U782" s="211">
        <f t="shared" si="409"/>
        <v>0</v>
      </c>
      <c r="V782" s="263">
        <v>1</v>
      </c>
      <c r="X782" s="239"/>
      <c r="Y782" s="240"/>
      <c r="Z782" s="240"/>
      <c r="AA782" s="240"/>
      <c r="AB782" s="241"/>
    </row>
    <row r="783" spans="1:30" x14ac:dyDescent="0.3">
      <c r="A783" s="264" t="s">
        <v>747</v>
      </c>
      <c r="B783" s="262">
        <f t="shared" ref="B783:D785" si="410">B778</f>
        <v>0</v>
      </c>
      <c r="C783" s="211">
        <f t="shared" si="410"/>
        <v>0</v>
      </c>
      <c r="D783" s="211">
        <f t="shared" si="410"/>
        <v>0</v>
      </c>
      <c r="E783" s="263">
        <v>1</v>
      </c>
      <c r="F783" s="166" t="s">
        <v>748</v>
      </c>
      <c r="G783" s="239"/>
      <c r="H783" s="243" t="s">
        <v>513</v>
      </c>
      <c r="I783" s="243" t="s">
        <v>514</v>
      </c>
      <c r="J783" s="243" t="s">
        <v>515</v>
      </c>
      <c r="K783" s="241"/>
      <c r="R783" s="264" t="s">
        <v>747</v>
      </c>
      <c r="S783" s="262">
        <f t="shared" ref="S783:U785" si="411">S778</f>
        <v>0</v>
      </c>
      <c r="T783" s="211">
        <f t="shared" si="411"/>
        <v>0</v>
      </c>
      <c r="U783" s="211">
        <f t="shared" si="411"/>
        <v>0</v>
      </c>
      <c r="V783" s="263">
        <v>1</v>
      </c>
      <c r="W783" s="166" t="s">
        <v>748</v>
      </c>
      <c r="X783" s="239"/>
      <c r="Y783" s="243" t="s">
        <v>513</v>
      </c>
      <c r="Z783" s="243" t="s">
        <v>514</v>
      </c>
      <c r="AA783" s="243" t="s">
        <v>515</v>
      </c>
      <c r="AB783" s="241"/>
    </row>
    <row r="784" spans="1:30" x14ac:dyDescent="0.3">
      <c r="A784" s="264"/>
      <c r="B784" s="262">
        <f t="shared" si="410"/>
        <v>0</v>
      </c>
      <c r="C784" s="211">
        <f t="shared" si="410"/>
        <v>0</v>
      </c>
      <c r="D784" s="211">
        <f t="shared" si="410"/>
        <v>0</v>
      </c>
      <c r="E784" s="263">
        <v>1</v>
      </c>
      <c r="F784" s="265">
        <f>MDETERM(B782:E785)</f>
        <v>0</v>
      </c>
      <c r="G784" s="239"/>
      <c r="H784" s="266" t="s">
        <v>749</v>
      </c>
      <c r="I784" s="266" t="s">
        <v>750</v>
      </c>
      <c r="J784" s="266" t="s">
        <v>751</v>
      </c>
      <c r="K784" s="241"/>
      <c r="R784" s="264"/>
      <c r="S784" s="262">
        <f t="shared" si="411"/>
        <v>0</v>
      </c>
      <c r="T784" s="211">
        <f t="shared" si="411"/>
        <v>0</v>
      </c>
      <c r="U784" s="211">
        <f t="shared" si="411"/>
        <v>0</v>
      </c>
      <c r="V784" s="263">
        <v>1</v>
      </c>
      <c r="W784" s="265">
        <f>MDETERM(S782:V785)</f>
        <v>0</v>
      </c>
      <c r="X784" s="239"/>
      <c r="Y784" s="266" t="s">
        <v>749</v>
      </c>
      <c r="Z784" s="266" t="s">
        <v>750</v>
      </c>
      <c r="AA784" s="266" t="s">
        <v>751</v>
      </c>
      <c r="AB784" s="241"/>
    </row>
    <row r="785" spans="1:28" x14ac:dyDescent="0.3">
      <c r="A785" s="223"/>
      <c r="B785" s="262">
        <f t="shared" si="410"/>
        <v>0</v>
      </c>
      <c r="C785" s="211">
        <f t="shared" si="410"/>
        <v>0</v>
      </c>
      <c r="D785" s="211">
        <f t="shared" si="410"/>
        <v>0</v>
      </c>
      <c r="E785" s="263">
        <v>1</v>
      </c>
      <c r="G785" s="240"/>
      <c r="H785" s="214" t="e">
        <f>-F790/2</f>
        <v>#DIV/0!</v>
      </c>
      <c r="I785" s="214" t="e">
        <f>-F795/2</f>
        <v>#DIV/0!</v>
      </c>
      <c r="J785" s="214" t="e">
        <f>-F800/2</f>
        <v>#DIV/0!</v>
      </c>
      <c r="K785" s="241"/>
      <c r="R785" s="223"/>
      <c r="S785" s="262">
        <f t="shared" si="411"/>
        <v>0</v>
      </c>
      <c r="T785" s="211">
        <f t="shared" si="411"/>
        <v>0</v>
      </c>
      <c r="U785" s="211">
        <f t="shared" si="411"/>
        <v>0</v>
      </c>
      <c r="V785" s="263">
        <v>1</v>
      </c>
      <c r="X785" s="240"/>
      <c r="Y785" s="214" t="e">
        <f>-W790/2</f>
        <v>#DIV/0!</v>
      </c>
      <c r="Z785" s="214" t="e">
        <f>-W795/2</f>
        <v>#DIV/0!</v>
      </c>
      <c r="AA785" s="214" t="e">
        <f>-W800/2</f>
        <v>#DIV/0!</v>
      </c>
      <c r="AB785" s="241"/>
    </row>
    <row r="786" spans="1:28" x14ac:dyDescent="0.3">
      <c r="A786" s="223"/>
      <c r="G786" s="240"/>
      <c r="H786" s="240"/>
      <c r="I786" s="240"/>
      <c r="J786" s="240"/>
      <c r="K786" s="241"/>
      <c r="R786" s="223"/>
      <c r="X786" s="240"/>
      <c r="Y786" s="240"/>
      <c r="Z786" s="240"/>
      <c r="AA786" s="240"/>
      <c r="AB786" s="241"/>
    </row>
    <row r="787" spans="1:28" x14ac:dyDescent="0.3">
      <c r="A787" s="223"/>
      <c r="B787" s="267">
        <f>K777</f>
        <v>0</v>
      </c>
      <c r="C787" s="196">
        <f t="shared" ref="C787:E790" si="412">C782</f>
        <v>0</v>
      </c>
      <c r="D787" s="196">
        <f t="shared" si="412"/>
        <v>0</v>
      </c>
      <c r="E787" s="263">
        <f t="shared" si="412"/>
        <v>1</v>
      </c>
      <c r="F787" s="166" t="s">
        <v>748</v>
      </c>
      <c r="H787" s="268">
        <f>B777</f>
        <v>0</v>
      </c>
      <c r="I787" s="247">
        <f t="shared" ref="I787:J790" si="413">C777</f>
        <v>0</v>
      </c>
      <c r="J787" s="247">
        <f t="shared" si="413"/>
        <v>0</v>
      </c>
      <c r="K787" s="269">
        <f>K777</f>
        <v>0</v>
      </c>
      <c r="R787" s="223"/>
      <c r="S787" s="267">
        <f>AB777</f>
        <v>0</v>
      </c>
      <c r="T787" s="196">
        <f t="shared" ref="T787:V790" si="414">T782</f>
        <v>0</v>
      </c>
      <c r="U787" s="196">
        <f t="shared" si="414"/>
        <v>0</v>
      </c>
      <c r="V787" s="263">
        <f t="shared" si="414"/>
        <v>1</v>
      </c>
      <c r="W787" s="166" t="s">
        <v>748</v>
      </c>
      <c r="Y787" s="268">
        <f>S777</f>
        <v>0</v>
      </c>
      <c r="Z787" s="247">
        <f t="shared" ref="Z787:AA790" si="415">T777</f>
        <v>0</v>
      </c>
      <c r="AA787" s="247">
        <f t="shared" si="415"/>
        <v>0</v>
      </c>
      <c r="AB787" s="269">
        <f>AB777</f>
        <v>0</v>
      </c>
    </row>
    <row r="788" spans="1:28" x14ac:dyDescent="0.3">
      <c r="A788" s="270" t="s">
        <v>752</v>
      </c>
      <c r="B788" s="267">
        <f>K778</f>
        <v>0</v>
      </c>
      <c r="C788" s="196">
        <f t="shared" si="412"/>
        <v>0</v>
      </c>
      <c r="D788" s="196">
        <f t="shared" si="412"/>
        <v>0</v>
      </c>
      <c r="E788" s="263">
        <f t="shared" si="412"/>
        <v>1</v>
      </c>
      <c r="F788" s="166">
        <f>MDETERM(B787:E790)</f>
        <v>0</v>
      </c>
      <c r="G788" s="271" t="s">
        <v>753</v>
      </c>
      <c r="H788" s="268">
        <f t="shared" ref="H788:H790" si="416">B778</f>
        <v>0</v>
      </c>
      <c r="I788" s="247">
        <f t="shared" si="413"/>
        <v>0</v>
      </c>
      <c r="J788" s="247">
        <f t="shared" si="413"/>
        <v>0</v>
      </c>
      <c r="K788" s="269">
        <f t="shared" ref="K788:K790" si="417">K778</f>
        <v>0</v>
      </c>
      <c r="R788" s="270" t="s">
        <v>752</v>
      </c>
      <c r="S788" s="267">
        <f>AB778</f>
        <v>0</v>
      </c>
      <c r="T788" s="196">
        <f t="shared" si="414"/>
        <v>0</v>
      </c>
      <c r="U788" s="196">
        <f t="shared" si="414"/>
        <v>0</v>
      </c>
      <c r="V788" s="263">
        <f t="shared" si="414"/>
        <v>1</v>
      </c>
      <c r="W788" s="166">
        <f>MDETERM(S787:V790)</f>
        <v>0</v>
      </c>
      <c r="X788" s="271" t="s">
        <v>753</v>
      </c>
      <c r="Y788" s="268">
        <f t="shared" ref="Y788:Y790" si="418">S778</f>
        <v>0</v>
      </c>
      <c r="Z788" s="247">
        <f t="shared" si="415"/>
        <v>0</v>
      </c>
      <c r="AA788" s="247">
        <f t="shared" si="415"/>
        <v>0</v>
      </c>
      <c r="AB788" s="269">
        <f t="shared" ref="AB788:AB790" si="419">AB778</f>
        <v>0</v>
      </c>
    </row>
    <row r="789" spans="1:28" x14ac:dyDescent="0.3">
      <c r="A789" s="270"/>
      <c r="B789" s="267">
        <f>K779</f>
        <v>0</v>
      </c>
      <c r="C789" s="196">
        <f t="shared" si="412"/>
        <v>0</v>
      </c>
      <c r="D789" s="196">
        <f t="shared" si="412"/>
        <v>0</v>
      </c>
      <c r="E789" s="263">
        <f t="shared" si="412"/>
        <v>1</v>
      </c>
      <c r="F789" s="272" t="s">
        <v>754</v>
      </c>
      <c r="G789" s="271"/>
      <c r="H789" s="268">
        <f t="shared" si="416"/>
        <v>0</v>
      </c>
      <c r="I789" s="247">
        <f t="shared" si="413"/>
        <v>0</v>
      </c>
      <c r="J789" s="247">
        <f t="shared" si="413"/>
        <v>0</v>
      </c>
      <c r="K789" s="269">
        <f t="shared" si="417"/>
        <v>0</v>
      </c>
      <c r="R789" s="270"/>
      <c r="S789" s="267">
        <f>AB779</f>
        <v>0</v>
      </c>
      <c r="T789" s="196">
        <f t="shared" si="414"/>
        <v>0</v>
      </c>
      <c r="U789" s="196">
        <f t="shared" si="414"/>
        <v>0</v>
      </c>
      <c r="V789" s="263">
        <f t="shared" si="414"/>
        <v>1</v>
      </c>
      <c r="W789" s="272" t="s">
        <v>754</v>
      </c>
      <c r="X789" s="271"/>
      <c r="Y789" s="268">
        <f t="shared" si="418"/>
        <v>0</v>
      </c>
      <c r="Z789" s="247">
        <f t="shared" si="415"/>
        <v>0</v>
      </c>
      <c r="AA789" s="247">
        <f t="shared" si="415"/>
        <v>0</v>
      </c>
      <c r="AB789" s="269">
        <f t="shared" si="419"/>
        <v>0</v>
      </c>
    </row>
    <row r="790" spans="1:28" x14ac:dyDescent="0.3">
      <c r="A790" s="223"/>
      <c r="B790" s="267">
        <f>K780</f>
        <v>0</v>
      </c>
      <c r="C790" s="196">
        <f t="shared" si="412"/>
        <v>0</v>
      </c>
      <c r="D790" s="196">
        <f t="shared" si="412"/>
        <v>0</v>
      </c>
      <c r="E790" s="263">
        <f t="shared" si="412"/>
        <v>1</v>
      </c>
      <c r="F790" s="166" t="e">
        <f>F788/F784</f>
        <v>#DIV/0!</v>
      </c>
      <c r="H790" s="268">
        <f t="shared" si="416"/>
        <v>0</v>
      </c>
      <c r="I790" s="247">
        <f t="shared" si="413"/>
        <v>0</v>
      </c>
      <c r="J790" s="247">
        <f t="shared" si="413"/>
        <v>0</v>
      </c>
      <c r="K790" s="269">
        <f t="shared" si="417"/>
        <v>0</v>
      </c>
      <c r="R790" s="223"/>
      <c r="S790" s="267">
        <f>AB780</f>
        <v>0</v>
      </c>
      <c r="T790" s="196">
        <f t="shared" si="414"/>
        <v>0</v>
      </c>
      <c r="U790" s="196">
        <f t="shared" si="414"/>
        <v>0</v>
      </c>
      <c r="V790" s="263">
        <f t="shared" si="414"/>
        <v>1</v>
      </c>
      <c r="W790" s="166" t="e">
        <f>W788/W784</f>
        <v>#DIV/0!</v>
      </c>
      <c r="Y790" s="268">
        <f t="shared" si="418"/>
        <v>0</v>
      </c>
      <c r="Z790" s="247">
        <f t="shared" si="415"/>
        <v>0</v>
      </c>
      <c r="AA790" s="247">
        <f t="shared" si="415"/>
        <v>0</v>
      </c>
      <c r="AB790" s="269">
        <f t="shared" si="419"/>
        <v>0</v>
      </c>
    </row>
    <row r="791" spans="1:28" x14ac:dyDescent="0.3">
      <c r="A791" s="223"/>
      <c r="G791" s="239"/>
      <c r="H791" s="240"/>
      <c r="I791" s="240"/>
      <c r="J791" s="240"/>
      <c r="K791" s="241"/>
      <c r="R791" s="223"/>
      <c r="X791" s="239"/>
      <c r="Y791" s="240"/>
      <c r="Z791" s="240"/>
      <c r="AA791" s="240"/>
      <c r="AB791" s="241"/>
    </row>
    <row r="792" spans="1:28" x14ac:dyDescent="0.3">
      <c r="A792" s="223"/>
      <c r="B792" s="267">
        <f>B782</f>
        <v>0</v>
      </c>
      <c r="C792" s="273">
        <f>K777</f>
        <v>0</v>
      </c>
      <c r="D792" s="196">
        <f t="shared" ref="D792:E795" si="420">D782</f>
        <v>0</v>
      </c>
      <c r="E792" s="263">
        <f t="shared" si="420"/>
        <v>1</v>
      </c>
      <c r="F792" s="166" t="s">
        <v>748</v>
      </c>
      <c r="H792" s="195" t="s">
        <v>748</v>
      </c>
      <c r="I792" s="243">
        <f>MDETERM(H787:K790)</f>
        <v>0</v>
      </c>
      <c r="J792" s="243"/>
      <c r="K792" s="241"/>
      <c r="R792" s="223"/>
      <c r="S792" s="267">
        <f>S782</f>
        <v>0</v>
      </c>
      <c r="T792" s="273">
        <f>AB777</f>
        <v>0</v>
      </c>
      <c r="U792" s="196">
        <f t="shared" ref="U792:V795" si="421">U782</f>
        <v>0</v>
      </c>
      <c r="V792" s="263">
        <f t="shared" si="421"/>
        <v>1</v>
      </c>
      <c r="W792" s="166" t="s">
        <v>748</v>
      </c>
      <c r="Y792" s="195" t="s">
        <v>748</v>
      </c>
      <c r="Z792" s="243">
        <f>MDETERM(Y787:AB790)</f>
        <v>0</v>
      </c>
      <c r="AA792" s="243"/>
      <c r="AB792" s="241"/>
    </row>
    <row r="793" spans="1:28" x14ac:dyDescent="0.3">
      <c r="A793" s="264" t="s">
        <v>755</v>
      </c>
      <c r="B793" s="267">
        <f>B783</f>
        <v>0</v>
      </c>
      <c r="C793" s="273">
        <f>K778</f>
        <v>0</v>
      </c>
      <c r="D793" s="196">
        <f t="shared" si="420"/>
        <v>0</v>
      </c>
      <c r="E793" s="263">
        <f t="shared" si="420"/>
        <v>1</v>
      </c>
      <c r="F793" s="166">
        <f>MDETERM(B792:E795)</f>
        <v>0</v>
      </c>
      <c r="H793" s="272" t="s">
        <v>754</v>
      </c>
      <c r="I793" s="247" t="e">
        <f>I792/F784</f>
        <v>#DIV/0!</v>
      </c>
      <c r="J793" s="240"/>
      <c r="K793" s="241"/>
      <c r="R793" s="264" t="s">
        <v>755</v>
      </c>
      <c r="S793" s="267">
        <f>S783</f>
        <v>0</v>
      </c>
      <c r="T793" s="273">
        <f>AB778</f>
        <v>0</v>
      </c>
      <c r="U793" s="196">
        <f t="shared" si="421"/>
        <v>0</v>
      </c>
      <c r="V793" s="263">
        <f t="shared" si="421"/>
        <v>1</v>
      </c>
      <c r="W793" s="166">
        <f>MDETERM(S792:V795)</f>
        <v>0</v>
      </c>
      <c r="Y793" s="272" t="s">
        <v>754</v>
      </c>
      <c r="Z793" s="247" t="e">
        <f>Z792/W784</f>
        <v>#DIV/0!</v>
      </c>
      <c r="AA793" s="240"/>
      <c r="AB793" s="241"/>
    </row>
    <row r="794" spans="1:28" x14ac:dyDescent="0.3">
      <c r="A794" s="264"/>
      <c r="B794" s="267">
        <f>B784</f>
        <v>0</v>
      </c>
      <c r="C794" s="273">
        <f>K779</f>
        <v>0</v>
      </c>
      <c r="D794" s="196">
        <f t="shared" si="420"/>
        <v>0</v>
      </c>
      <c r="E794" s="263">
        <f t="shared" si="420"/>
        <v>1</v>
      </c>
      <c r="F794" s="272" t="s">
        <v>754</v>
      </c>
      <c r="H794" s="240"/>
      <c r="I794" s="240"/>
      <c r="J794" s="240"/>
      <c r="K794" s="241"/>
      <c r="R794" s="264"/>
      <c r="S794" s="267">
        <f>S784</f>
        <v>0</v>
      </c>
      <c r="T794" s="273">
        <f>AB779</f>
        <v>0</v>
      </c>
      <c r="U794" s="196">
        <f t="shared" si="421"/>
        <v>0</v>
      </c>
      <c r="V794" s="263">
        <f t="shared" si="421"/>
        <v>1</v>
      </c>
      <c r="W794" s="272" t="s">
        <v>754</v>
      </c>
      <c r="Y794" s="240"/>
      <c r="Z794" s="240"/>
      <c r="AA794" s="240"/>
      <c r="AB794" s="241"/>
    </row>
    <row r="795" spans="1:28" x14ac:dyDescent="0.3">
      <c r="A795" s="223"/>
      <c r="B795" s="267">
        <f>B785</f>
        <v>0</v>
      </c>
      <c r="C795" s="273">
        <f>K780</f>
        <v>0</v>
      </c>
      <c r="D795" s="196">
        <f t="shared" si="420"/>
        <v>0</v>
      </c>
      <c r="E795" s="263">
        <f t="shared" si="420"/>
        <v>1</v>
      </c>
      <c r="F795" s="166" t="e">
        <f>F793/F784</f>
        <v>#DIV/0!</v>
      </c>
      <c r="H795" s="240" t="s">
        <v>649</v>
      </c>
      <c r="I795" s="274" t="e">
        <f>(SQRT(F790*F790+F795*F795+F800*F800-4*I793))/2</f>
        <v>#DIV/0!</v>
      </c>
      <c r="J795" s="240"/>
      <c r="K795" s="241"/>
      <c r="R795" s="223"/>
      <c r="S795" s="267">
        <f>S785</f>
        <v>0</v>
      </c>
      <c r="T795" s="273">
        <f>AB780</f>
        <v>0</v>
      </c>
      <c r="U795" s="196">
        <f t="shared" si="421"/>
        <v>0</v>
      </c>
      <c r="V795" s="263">
        <f t="shared" si="421"/>
        <v>1</v>
      </c>
      <c r="W795" s="166" t="e">
        <f>W793/W784</f>
        <v>#DIV/0!</v>
      </c>
      <c r="Y795" s="240" t="s">
        <v>649</v>
      </c>
      <c r="Z795" s="274" t="e">
        <f>(SQRT(W790*W790+W795*W795+W800*W800-4*Z793))/2</f>
        <v>#DIV/0!</v>
      </c>
      <c r="AA795" s="240"/>
      <c r="AB795" s="241"/>
    </row>
    <row r="796" spans="1:28" x14ac:dyDescent="0.3">
      <c r="A796" s="223"/>
      <c r="H796" s="240" t="s">
        <v>611</v>
      </c>
      <c r="I796" s="274" t="e">
        <f>SQRT(F790*F790+F795*F795+F800*F800-4*I793)</f>
        <v>#DIV/0!</v>
      </c>
      <c r="J796" s="240"/>
      <c r="K796" s="241"/>
      <c r="R796" s="223"/>
      <c r="Y796" s="240" t="s">
        <v>611</v>
      </c>
      <c r="Z796" s="274" t="e">
        <f>SQRT(W790*W790+W795*W795+W800*W800-4*Z793)</f>
        <v>#DIV/0!</v>
      </c>
      <c r="AA796" s="240"/>
      <c r="AB796" s="241"/>
    </row>
    <row r="797" spans="1:28" x14ac:dyDescent="0.3">
      <c r="A797" s="223"/>
      <c r="B797" s="267">
        <f t="shared" ref="B797:C800" si="422">B782</f>
        <v>0</v>
      </c>
      <c r="C797" s="273">
        <f t="shared" si="422"/>
        <v>0</v>
      </c>
      <c r="D797" s="273">
        <f>K777</f>
        <v>0</v>
      </c>
      <c r="E797" s="263">
        <f>E782</f>
        <v>1</v>
      </c>
      <c r="F797" s="166" t="s">
        <v>748</v>
      </c>
      <c r="H797" s="240"/>
      <c r="I797" s="240"/>
      <c r="J797" s="240"/>
      <c r="K797" s="241"/>
      <c r="R797" s="223"/>
      <c r="S797" s="267">
        <f t="shared" ref="S797:T800" si="423">S782</f>
        <v>0</v>
      </c>
      <c r="T797" s="273">
        <f t="shared" si="423"/>
        <v>0</v>
      </c>
      <c r="U797" s="273">
        <f>AB777</f>
        <v>0</v>
      </c>
      <c r="V797" s="263">
        <f>V782</f>
        <v>1</v>
      </c>
      <c r="W797" s="166" t="s">
        <v>748</v>
      </c>
      <c r="Y797" s="240"/>
      <c r="Z797" s="240"/>
      <c r="AA797" s="240"/>
      <c r="AB797" s="241"/>
    </row>
    <row r="798" spans="1:28" x14ac:dyDescent="0.3">
      <c r="A798" s="270" t="s">
        <v>756</v>
      </c>
      <c r="B798" s="267">
        <f t="shared" si="422"/>
        <v>0</v>
      </c>
      <c r="C798" s="273">
        <f t="shared" si="422"/>
        <v>0</v>
      </c>
      <c r="D798" s="273">
        <f>K778</f>
        <v>0</v>
      </c>
      <c r="E798" s="263">
        <f>E783</f>
        <v>1</v>
      </c>
      <c r="F798" s="166">
        <f>MDETERM(B797:E800)</f>
        <v>0</v>
      </c>
      <c r="H798" s="240"/>
      <c r="I798" s="240"/>
      <c r="J798" s="240"/>
      <c r="K798" s="241"/>
      <c r="R798" s="270" t="s">
        <v>756</v>
      </c>
      <c r="S798" s="267">
        <f t="shared" si="423"/>
        <v>0</v>
      </c>
      <c r="T798" s="273">
        <f t="shared" si="423"/>
        <v>0</v>
      </c>
      <c r="U798" s="273">
        <f>AB778</f>
        <v>0</v>
      </c>
      <c r="V798" s="263">
        <f>V783</f>
        <v>1</v>
      </c>
      <c r="W798" s="166">
        <f>MDETERM(S797:V800)</f>
        <v>0</v>
      </c>
      <c r="Y798" s="240"/>
      <c r="Z798" s="240"/>
      <c r="AA798" s="240"/>
      <c r="AB798" s="241"/>
    </row>
    <row r="799" spans="1:28" x14ac:dyDescent="0.3">
      <c r="A799" s="270"/>
      <c r="B799" s="267">
        <f t="shared" si="422"/>
        <v>0</v>
      </c>
      <c r="C799" s="273">
        <f t="shared" si="422"/>
        <v>0</v>
      </c>
      <c r="D799" s="273">
        <f>K779</f>
        <v>0</v>
      </c>
      <c r="E799" s="263">
        <f>E784</f>
        <v>1</v>
      </c>
      <c r="F799" s="272" t="s">
        <v>754</v>
      </c>
      <c r="K799" s="222"/>
      <c r="R799" s="270"/>
      <c r="S799" s="267">
        <f t="shared" si="423"/>
        <v>0</v>
      </c>
      <c r="T799" s="273">
        <f t="shared" si="423"/>
        <v>0</v>
      </c>
      <c r="U799" s="273">
        <f>AB779</f>
        <v>0</v>
      </c>
      <c r="V799" s="263">
        <f>V784</f>
        <v>1</v>
      </c>
      <c r="W799" s="272" t="s">
        <v>754</v>
      </c>
      <c r="AB799" s="222"/>
    </row>
    <row r="800" spans="1:28" x14ac:dyDescent="0.3">
      <c r="A800" s="223"/>
      <c r="B800" s="267">
        <f t="shared" si="422"/>
        <v>0</v>
      </c>
      <c r="C800" s="273">
        <f t="shared" si="422"/>
        <v>0</v>
      </c>
      <c r="D800" s="273">
        <f>K780</f>
        <v>0</v>
      </c>
      <c r="E800" s="263">
        <f>E785</f>
        <v>1</v>
      </c>
      <c r="F800" s="166" t="e">
        <f>F798/F784</f>
        <v>#DIV/0!</v>
      </c>
      <c r="I800" s="196" t="s">
        <v>757</v>
      </c>
      <c r="K800" s="222"/>
      <c r="R800" s="223"/>
      <c r="S800" s="267">
        <f t="shared" si="423"/>
        <v>0</v>
      </c>
      <c r="T800" s="273">
        <f t="shared" si="423"/>
        <v>0</v>
      </c>
      <c r="U800" s="273">
        <f>AB780</f>
        <v>0</v>
      </c>
      <c r="V800" s="263">
        <f>V785</f>
        <v>1</v>
      </c>
      <c r="W800" s="166" t="e">
        <f>W798/W784</f>
        <v>#DIV/0!</v>
      </c>
      <c r="Z800" s="196" t="s">
        <v>757</v>
      </c>
      <c r="AB800" s="222"/>
    </row>
    <row r="801" spans="1:28" x14ac:dyDescent="0.3">
      <c r="A801" s="223"/>
      <c r="H801" s="196" t="s">
        <v>513</v>
      </c>
      <c r="I801" s="196" t="s">
        <v>514</v>
      </c>
      <c r="J801" s="196" t="s">
        <v>515</v>
      </c>
      <c r="K801" s="222"/>
      <c r="R801" s="223"/>
      <c r="Y801" s="196" t="s">
        <v>513</v>
      </c>
      <c r="Z801" s="196" t="s">
        <v>514</v>
      </c>
      <c r="AA801" s="196" t="s">
        <v>515</v>
      </c>
      <c r="AB801" s="222"/>
    </row>
    <row r="802" spans="1:28" x14ac:dyDescent="0.3">
      <c r="A802" s="223" t="s">
        <v>637</v>
      </c>
      <c r="B802" s="166" t="e">
        <f>IF(K803&gt;0.000000001,TRUE,FALSE)</f>
        <v>#DIV/0!</v>
      </c>
      <c r="G802" s="240"/>
      <c r="H802" s="275" t="e">
        <f>H785</f>
        <v>#DIV/0!</v>
      </c>
      <c r="I802" s="275" t="e">
        <f>I785</f>
        <v>#DIV/0!</v>
      </c>
      <c r="J802" s="275" t="e">
        <f>J785</f>
        <v>#DIV/0!</v>
      </c>
      <c r="K802" s="241"/>
      <c r="R802" s="223" t="s">
        <v>637</v>
      </c>
      <c r="S802" s="166" t="e">
        <f>IF(AB803&gt;0.000000001,TRUE,FALSE)</f>
        <v>#DIV/0!</v>
      </c>
      <c r="X802" s="240"/>
      <c r="Y802" s="275" t="e">
        <f>Y785</f>
        <v>#DIV/0!</v>
      </c>
      <c r="Z802" s="275" t="e">
        <f>Z785</f>
        <v>#DIV/0!</v>
      </c>
      <c r="AA802" s="275" t="e">
        <f>AA785</f>
        <v>#DIV/0!</v>
      </c>
      <c r="AB802" s="241"/>
    </row>
    <row r="803" spans="1:28" ht="16.2" x14ac:dyDescent="0.3">
      <c r="A803" s="223"/>
      <c r="B803" s="166" t="s">
        <v>650</v>
      </c>
      <c r="C803" s="166" t="s">
        <v>651</v>
      </c>
      <c r="D803" s="166" t="s">
        <v>652</v>
      </c>
      <c r="E803" s="166" t="s">
        <v>653</v>
      </c>
      <c r="F803" s="166" t="s">
        <v>654</v>
      </c>
      <c r="G803" s="166" t="s">
        <v>655</v>
      </c>
      <c r="H803" s="166" t="s">
        <v>656</v>
      </c>
      <c r="I803" s="166" t="s">
        <v>657</v>
      </c>
      <c r="J803" s="166" t="s">
        <v>669</v>
      </c>
      <c r="K803" s="231" t="e">
        <f>MAX(K804:K808)</f>
        <v>#DIV/0!</v>
      </c>
      <c r="R803" s="223"/>
      <c r="S803" s="166" t="s">
        <v>650</v>
      </c>
      <c r="T803" s="166" t="s">
        <v>651</v>
      </c>
      <c r="U803" s="166" t="s">
        <v>652</v>
      </c>
      <c r="V803" s="166" t="s">
        <v>653</v>
      </c>
      <c r="W803" s="166" t="s">
        <v>654</v>
      </c>
      <c r="X803" s="166" t="s">
        <v>655</v>
      </c>
      <c r="Y803" s="166" t="s">
        <v>656</v>
      </c>
      <c r="Z803" s="166" t="s">
        <v>657</v>
      </c>
      <c r="AA803" s="166" t="s">
        <v>669</v>
      </c>
      <c r="AB803" s="231" t="e">
        <f>MAX(AB804:AB808)</f>
        <v>#DIV/0!</v>
      </c>
    </row>
    <row r="804" spans="1:28" x14ac:dyDescent="0.3">
      <c r="A804" s="223">
        <v>1</v>
      </c>
      <c r="B804" s="192" t="e">
        <f>C53-H802</f>
        <v>#DIV/0!</v>
      </c>
      <c r="C804" s="192" t="e">
        <f>D53-I802</f>
        <v>#DIV/0!</v>
      </c>
      <c r="D804" s="192" t="e">
        <f>E53-J802</f>
        <v>#DIV/0!</v>
      </c>
      <c r="E804" s="192" t="e">
        <f>POWER(B804,2)</f>
        <v>#DIV/0!</v>
      </c>
      <c r="F804" s="192" t="e">
        <f>POWER(C804,2)</f>
        <v>#DIV/0!</v>
      </c>
      <c r="G804" s="192" t="e">
        <f>POWER(D804,2)</f>
        <v>#DIV/0!</v>
      </c>
      <c r="H804" s="192" t="e">
        <f>E804+F804+G804</f>
        <v>#DIV/0!</v>
      </c>
      <c r="I804" s="192" t="e">
        <f>SQRT(H804)</f>
        <v>#DIV/0!</v>
      </c>
      <c r="J804" s="214" t="e">
        <f>I795</f>
        <v>#DIV/0!</v>
      </c>
      <c r="K804" s="231" t="e">
        <f>I804-J804</f>
        <v>#DIV/0!</v>
      </c>
      <c r="R804" s="223">
        <v>1</v>
      </c>
      <c r="S804" s="192" t="e">
        <f>T53-Y802</f>
        <v>#DIV/0!</v>
      </c>
      <c r="T804" s="192" t="e">
        <f>U53-Z802</f>
        <v>#DIV/0!</v>
      </c>
      <c r="U804" s="192" t="e">
        <f>V53-AA802</f>
        <v>#DIV/0!</v>
      </c>
      <c r="V804" s="192" t="e">
        <f>POWER(S804,2)</f>
        <v>#DIV/0!</v>
      </c>
      <c r="W804" s="192" t="e">
        <f>POWER(T804,2)</f>
        <v>#DIV/0!</v>
      </c>
      <c r="X804" s="192" t="e">
        <f>POWER(U804,2)</f>
        <v>#DIV/0!</v>
      </c>
      <c r="Y804" s="192" t="e">
        <f>V804+W804+X804</f>
        <v>#DIV/0!</v>
      </c>
      <c r="Z804" s="192" t="e">
        <f>SQRT(Y804)</f>
        <v>#DIV/0!</v>
      </c>
      <c r="AA804" s="214" t="e">
        <f>Z795</f>
        <v>#DIV/0!</v>
      </c>
      <c r="AB804" s="231" t="e">
        <f>Z804-AA804</f>
        <v>#DIV/0!</v>
      </c>
    </row>
    <row r="805" spans="1:28" x14ac:dyDescent="0.3">
      <c r="A805" s="223">
        <v>2</v>
      </c>
      <c r="B805" s="192" t="e">
        <f>C54-H802</f>
        <v>#DIV/0!</v>
      </c>
      <c r="C805" s="192" t="e">
        <f>D54-I802</f>
        <v>#DIV/0!</v>
      </c>
      <c r="D805" s="192" t="e">
        <f>E54-J802</f>
        <v>#DIV/0!</v>
      </c>
      <c r="E805" s="192" t="e">
        <f t="shared" ref="E805:G808" si="424">POWER(B805,2)</f>
        <v>#DIV/0!</v>
      </c>
      <c r="F805" s="192" t="e">
        <f t="shared" si="424"/>
        <v>#DIV/0!</v>
      </c>
      <c r="G805" s="192" t="e">
        <f t="shared" si="424"/>
        <v>#DIV/0!</v>
      </c>
      <c r="H805" s="192" t="e">
        <f t="shared" ref="H805:H808" si="425">E805+F805+G805</f>
        <v>#DIV/0!</v>
      </c>
      <c r="I805" s="192" t="e">
        <f t="shared" ref="I805:I808" si="426">SQRT(H805)</f>
        <v>#DIV/0!</v>
      </c>
      <c r="J805" s="214" t="e">
        <f>J804</f>
        <v>#DIV/0!</v>
      </c>
      <c r="K805" s="231" t="e">
        <f t="shared" ref="K805:K808" si="427">I805-J805</f>
        <v>#DIV/0!</v>
      </c>
      <c r="R805" s="223">
        <v>2</v>
      </c>
      <c r="S805" s="192" t="e">
        <f>T54-Y802</f>
        <v>#DIV/0!</v>
      </c>
      <c r="T805" s="192" t="e">
        <f>U54-Z802</f>
        <v>#DIV/0!</v>
      </c>
      <c r="U805" s="192" t="e">
        <f>V54-AA802</f>
        <v>#DIV/0!</v>
      </c>
      <c r="V805" s="192" t="e">
        <f t="shared" ref="V805:X808" si="428">POWER(S805,2)</f>
        <v>#DIV/0!</v>
      </c>
      <c r="W805" s="192" t="e">
        <f t="shared" si="428"/>
        <v>#DIV/0!</v>
      </c>
      <c r="X805" s="192" t="e">
        <f t="shared" si="428"/>
        <v>#DIV/0!</v>
      </c>
      <c r="Y805" s="192" t="e">
        <f t="shared" ref="Y805:Y808" si="429">V805+W805+X805</f>
        <v>#DIV/0!</v>
      </c>
      <c r="Z805" s="192" t="e">
        <f t="shared" ref="Z805:Z808" si="430">SQRT(Y805)</f>
        <v>#DIV/0!</v>
      </c>
      <c r="AA805" s="214" t="e">
        <f>AA804</f>
        <v>#DIV/0!</v>
      </c>
      <c r="AB805" s="231" t="e">
        <f t="shared" ref="AB805:AB808" si="431">Z805-AA805</f>
        <v>#DIV/0!</v>
      </c>
    </row>
    <row r="806" spans="1:28" x14ac:dyDescent="0.3">
      <c r="A806" s="223">
        <v>3</v>
      </c>
      <c r="B806" s="192" t="e">
        <f>C55-H802</f>
        <v>#DIV/0!</v>
      </c>
      <c r="C806" s="192" t="e">
        <f>D55-I802</f>
        <v>#DIV/0!</v>
      </c>
      <c r="D806" s="192" t="e">
        <f>E55-J802</f>
        <v>#DIV/0!</v>
      </c>
      <c r="E806" s="192" t="e">
        <f t="shared" si="424"/>
        <v>#DIV/0!</v>
      </c>
      <c r="F806" s="192" t="e">
        <f t="shared" si="424"/>
        <v>#DIV/0!</v>
      </c>
      <c r="G806" s="192" t="e">
        <f t="shared" si="424"/>
        <v>#DIV/0!</v>
      </c>
      <c r="H806" s="192" t="e">
        <f t="shared" si="425"/>
        <v>#DIV/0!</v>
      </c>
      <c r="I806" s="192" t="e">
        <f t="shared" si="426"/>
        <v>#DIV/0!</v>
      </c>
      <c r="J806" s="214" t="e">
        <f t="shared" ref="J806:J808" si="432">J805</f>
        <v>#DIV/0!</v>
      </c>
      <c r="K806" s="231" t="e">
        <f t="shared" si="427"/>
        <v>#DIV/0!</v>
      </c>
      <c r="R806" s="223">
        <v>3</v>
      </c>
      <c r="S806" s="192" t="e">
        <f>T55-Y802</f>
        <v>#DIV/0!</v>
      </c>
      <c r="T806" s="192" t="e">
        <f>U55-Z802</f>
        <v>#DIV/0!</v>
      </c>
      <c r="U806" s="192" t="e">
        <f>V55-AA802</f>
        <v>#DIV/0!</v>
      </c>
      <c r="V806" s="192" t="e">
        <f t="shared" si="428"/>
        <v>#DIV/0!</v>
      </c>
      <c r="W806" s="192" t="e">
        <f t="shared" si="428"/>
        <v>#DIV/0!</v>
      </c>
      <c r="X806" s="192" t="e">
        <f t="shared" si="428"/>
        <v>#DIV/0!</v>
      </c>
      <c r="Y806" s="192" t="e">
        <f t="shared" si="429"/>
        <v>#DIV/0!</v>
      </c>
      <c r="Z806" s="192" t="e">
        <f t="shared" si="430"/>
        <v>#DIV/0!</v>
      </c>
      <c r="AA806" s="214" t="e">
        <f t="shared" ref="AA806:AA808" si="433">AA805</f>
        <v>#DIV/0!</v>
      </c>
      <c r="AB806" s="231" t="e">
        <f t="shared" si="431"/>
        <v>#DIV/0!</v>
      </c>
    </row>
    <row r="807" spans="1:28" x14ac:dyDescent="0.3">
      <c r="A807" s="223">
        <v>4</v>
      </c>
      <c r="B807" s="192" t="e">
        <f>C56-H802</f>
        <v>#DIV/0!</v>
      </c>
      <c r="C807" s="192" t="e">
        <f>D56-I802</f>
        <v>#DIV/0!</v>
      </c>
      <c r="D807" s="192" t="e">
        <f>E56-J802</f>
        <v>#DIV/0!</v>
      </c>
      <c r="E807" s="192" t="e">
        <f t="shared" si="424"/>
        <v>#DIV/0!</v>
      </c>
      <c r="F807" s="192" t="e">
        <f t="shared" si="424"/>
        <v>#DIV/0!</v>
      </c>
      <c r="G807" s="192" t="e">
        <f t="shared" si="424"/>
        <v>#DIV/0!</v>
      </c>
      <c r="H807" s="192" t="e">
        <f t="shared" si="425"/>
        <v>#DIV/0!</v>
      </c>
      <c r="I807" s="192" t="e">
        <f t="shared" si="426"/>
        <v>#DIV/0!</v>
      </c>
      <c r="J807" s="214" t="e">
        <f t="shared" si="432"/>
        <v>#DIV/0!</v>
      </c>
      <c r="K807" s="231" t="e">
        <f t="shared" si="427"/>
        <v>#DIV/0!</v>
      </c>
      <c r="R807" s="223">
        <v>4</v>
      </c>
      <c r="S807" s="192" t="e">
        <f>T56-Y802</f>
        <v>#DIV/0!</v>
      </c>
      <c r="T807" s="192" t="e">
        <f>U56-Z802</f>
        <v>#DIV/0!</v>
      </c>
      <c r="U807" s="192" t="e">
        <f>V56-AA802</f>
        <v>#DIV/0!</v>
      </c>
      <c r="V807" s="192" t="e">
        <f t="shared" si="428"/>
        <v>#DIV/0!</v>
      </c>
      <c r="W807" s="192" t="e">
        <f t="shared" si="428"/>
        <v>#DIV/0!</v>
      </c>
      <c r="X807" s="192" t="e">
        <f t="shared" si="428"/>
        <v>#DIV/0!</v>
      </c>
      <c r="Y807" s="192" t="e">
        <f t="shared" si="429"/>
        <v>#DIV/0!</v>
      </c>
      <c r="Z807" s="192" t="e">
        <f t="shared" si="430"/>
        <v>#DIV/0!</v>
      </c>
      <c r="AA807" s="214" t="e">
        <f t="shared" si="433"/>
        <v>#DIV/0!</v>
      </c>
      <c r="AB807" s="231" t="e">
        <f t="shared" si="431"/>
        <v>#DIV/0!</v>
      </c>
    </row>
    <row r="808" spans="1:28" x14ac:dyDescent="0.3">
      <c r="A808" s="227">
        <v>5</v>
      </c>
      <c r="B808" s="216" t="e">
        <f>C57-H802</f>
        <v>#DIV/0!</v>
      </c>
      <c r="C808" s="216" t="e">
        <f>D57-I802</f>
        <v>#DIV/0!</v>
      </c>
      <c r="D808" s="216" t="e">
        <f>E57-J802</f>
        <v>#DIV/0!</v>
      </c>
      <c r="E808" s="216" t="e">
        <f t="shared" si="424"/>
        <v>#DIV/0!</v>
      </c>
      <c r="F808" s="216" t="e">
        <f t="shared" si="424"/>
        <v>#DIV/0!</v>
      </c>
      <c r="G808" s="216" t="e">
        <f t="shared" si="424"/>
        <v>#DIV/0!</v>
      </c>
      <c r="H808" s="216" t="e">
        <f t="shared" si="425"/>
        <v>#DIV/0!</v>
      </c>
      <c r="I808" s="216" t="e">
        <f t="shared" si="426"/>
        <v>#DIV/0!</v>
      </c>
      <c r="J808" s="276" t="e">
        <f t="shared" si="432"/>
        <v>#DIV/0!</v>
      </c>
      <c r="K808" s="253" t="e">
        <f t="shared" si="427"/>
        <v>#DIV/0!</v>
      </c>
      <c r="R808" s="227">
        <v>5</v>
      </c>
      <c r="S808" s="216" t="e">
        <f>T57-Y802</f>
        <v>#DIV/0!</v>
      </c>
      <c r="T808" s="216" t="e">
        <f>U57-Z802</f>
        <v>#DIV/0!</v>
      </c>
      <c r="U808" s="216" t="e">
        <f>V57-AA802</f>
        <v>#DIV/0!</v>
      </c>
      <c r="V808" s="216" t="e">
        <f t="shared" si="428"/>
        <v>#DIV/0!</v>
      </c>
      <c r="W808" s="216" t="e">
        <f t="shared" si="428"/>
        <v>#DIV/0!</v>
      </c>
      <c r="X808" s="216" t="e">
        <f t="shared" si="428"/>
        <v>#DIV/0!</v>
      </c>
      <c r="Y808" s="216" t="e">
        <f t="shared" si="429"/>
        <v>#DIV/0!</v>
      </c>
      <c r="Z808" s="216" t="e">
        <f t="shared" si="430"/>
        <v>#DIV/0!</v>
      </c>
      <c r="AA808" s="276" t="e">
        <f t="shared" si="433"/>
        <v>#DIV/0!</v>
      </c>
      <c r="AB808" s="253" t="e">
        <f t="shared" si="431"/>
        <v>#DIV/0!</v>
      </c>
    </row>
    <row r="810" spans="1:28" x14ac:dyDescent="0.3">
      <c r="A810" s="233" t="s">
        <v>702</v>
      </c>
      <c r="B810" s="260" t="s">
        <v>513</v>
      </c>
      <c r="C810" s="260" t="s">
        <v>514</v>
      </c>
      <c r="D810" s="260" t="s">
        <v>515</v>
      </c>
      <c r="E810" s="186"/>
      <c r="F810" s="186"/>
      <c r="G810" s="186" t="s">
        <v>738</v>
      </c>
      <c r="H810" s="186" t="s">
        <v>739</v>
      </c>
      <c r="I810" s="186" t="s">
        <v>740</v>
      </c>
      <c r="J810" s="186" t="s">
        <v>741</v>
      </c>
      <c r="K810" s="220" t="s">
        <v>742</v>
      </c>
      <c r="R810" s="233" t="s">
        <v>702</v>
      </c>
      <c r="S810" s="260" t="s">
        <v>513</v>
      </c>
      <c r="T810" s="260" t="s">
        <v>514</v>
      </c>
      <c r="U810" s="260" t="s">
        <v>515</v>
      </c>
      <c r="V810" s="186"/>
      <c r="W810" s="186"/>
      <c r="X810" s="186" t="s">
        <v>738</v>
      </c>
      <c r="Y810" s="186" t="s">
        <v>739</v>
      </c>
      <c r="Z810" s="186" t="s">
        <v>740</v>
      </c>
      <c r="AA810" s="186" t="s">
        <v>741</v>
      </c>
      <c r="AB810" s="220" t="s">
        <v>742</v>
      </c>
    </row>
    <row r="811" spans="1:28" x14ac:dyDescent="0.3">
      <c r="A811" s="244" t="s">
        <v>678</v>
      </c>
      <c r="B811" s="245">
        <f t="shared" ref="B811:D812" si="434">C53</f>
        <v>0</v>
      </c>
      <c r="C811" s="245">
        <f t="shared" si="434"/>
        <v>0</v>
      </c>
      <c r="D811" s="245">
        <f t="shared" si="434"/>
        <v>0</v>
      </c>
      <c r="F811" s="196" t="s">
        <v>743</v>
      </c>
      <c r="G811" s="214">
        <f t="shared" ref="G811:I814" si="435">B811^2</f>
        <v>0</v>
      </c>
      <c r="H811" s="214">
        <f t="shared" si="435"/>
        <v>0</v>
      </c>
      <c r="I811" s="214">
        <f t="shared" si="435"/>
        <v>0</v>
      </c>
      <c r="J811" s="214">
        <f>G811+H811+I811</f>
        <v>0</v>
      </c>
      <c r="K811" s="261">
        <f>-J811</f>
        <v>0</v>
      </c>
      <c r="R811" s="244" t="s">
        <v>678</v>
      </c>
      <c r="S811" s="245">
        <f t="shared" ref="S811:U812" si="436">T53</f>
        <v>0</v>
      </c>
      <c r="T811" s="245">
        <f t="shared" si="436"/>
        <v>0</v>
      </c>
      <c r="U811" s="245">
        <f t="shared" si="436"/>
        <v>0</v>
      </c>
      <c r="W811" s="196" t="s">
        <v>743</v>
      </c>
      <c r="X811" s="214">
        <f t="shared" ref="X811:Z814" si="437">S811^2</f>
        <v>0</v>
      </c>
      <c r="Y811" s="214">
        <f t="shared" si="437"/>
        <v>0</v>
      </c>
      <c r="Z811" s="214">
        <f t="shared" si="437"/>
        <v>0</v>
      </c>
      <c r="AA811" s="214">
        <f>X811+Y811+Z811</f>
        <v>0</v>
      </c>
      <c r="AB811" s="261">
        <f>-AA811</f>
        <v>0</v>
      </c>
    </row>
    <row r="812" spans="1:28" x14ac:dyDescent="0.3">
      <c r="A812" s="244" t="s">
        <v>680</v>
      </c>
      <c r="B812" s="245">
        <f t="shared" si="434"/>
        <v>0</v>
      </c>
      <c r="C812" s="245">
        <f t="shared" si="434"/>
        <v>0</v>
      </c>
      <c r="D812" s="245">
        <f t="shared" si="434"/>
        <v>0</v>
      </c>
      <c r="F812" s="196" t="s">
        <v>744</v>
      </c>
      <c r="G812" s="214">
        <f t="shared" si="435"/>
        <v>0</v>
      </c>
      <c r="H812" s="214">
        <f t="shared" si="435"/>
        <v>0</v>
      </c>
      <c r="I812" s="214">
        <f t="shared" si="435"/>
        <v>0</v>
      </c>
      <c r="J812" s="214">
        <f t="shared" ref="J812:J814" si="438">G812+H812+I812</f>
        <v>0</v>
      </c>
      <c r="K812" s="261">
        <f t="shared" ref="K812:K814" si="439">-J812</f>
        <v>0</v>
      </c>
      <c r="R812" s="244" t="s">
        <v>680</v>
      </c>
      <c r="S812" s="245">
        <f t="shared" si="436"/>
        <v>0</v>
      </c>
      <c r="T812" s="245">
        <f t="shared" si="436"/>
        <v>0</v>
      </c>
      <c r="U812" s="245">
        <f t="shared" si="436"/>
        <v>0</v>
      </c>
      <c r="W812" s="196" t="s">
        <v>744</v>
      </c>
      <c r="X812" s="214">
        <f t="shared" si="437"/>
        <v>0</v>
      </c>
      <c r="Y812" s="214">
        <f t="shared" si="437"/>
        <v>0</v>
      </c>
      <c r="Z812" s="214">
        <f t="shared" si="437"/>
        <v>0</v>
      </c>
      <c r="AA812" s="214">
        <f t="shared" ref="AA812:AA814" si="440">X812+Y812+Z812</f>
        <v>0</v>
      </c>
      <c r="AB812" s="261">
        <f t="shared" ref="AB812:AB814" si="441">-AA812</f>
        <v>0</v>
      </c>
    </row>
    <row r="813" spans="1:28" x14ac:dyDescent="0.3">
      <c r="A813" s="246" t="s">
        <v>701</v>
      </c>
      <c r="B813" s="245">
        <f t="shared" ref="B813:D814" si="442">C56</f>
        <v>0</v>
      </c>
      <c r="C813" s="245">
        <f t="shared" si="442"/>
        <v>0</v>
      </c>
      <c r="D813" s="245">
        <f t="shared" si="442"/>
        <v>0</v>
      </c>
      <c r="F813" s="196" t="s">
        <v>745</v>
      </c>
      <c r="G813" s="214">
        <f t="shared" si="435"/>
        <v>0</v>
      </c>
      <c r="H813" s="214">
        <f t="shared" si="435"/>
        <v>0</v>
      </c>
      <c r="I813" s="214">
        <f t="shared" si="435"/>
        <v>0</v>
      </c>
      <c r="J813" s="214">
        <f t="shared" si="438"/>
        <v>0</v>
      </c>
      <c r="K813" s="261">
        <f t="shared" si="439"/>
        <v>0</v>
      </c>
      <c r="R813" s="246" t="s">
        <v>701</v>
      </c>
      <c r="S813" s="245">
        <f t="shared" ref="S813:U814" si="443">T56</f>
        <v>0</v>
      </c>
      <c r="T813" s="245">
        <f t="shared" si="443"/>
        <v>0</v>
      </c>
      <c r="U813" s="245">
        <f t="shared" si="443"/>
        <v>0</v>
      </c>
      <c r="W813" s="196" t="s">
        <v>745</v>
      </c>
      <c r="X813" s="214">
        <f t="shared" si="437"/>
        <v>0</v>
      </c>
      <c r="Y813" s="214">
        <f t="shared" si="437"/>
        <v>0</v>
      </c>
      <c r="Z813" s="214">
        <f t="shared" si="437"/>
        <v>0</v>
      </c>
      <c r="AA813" s="214">
        <f t="shared" si="440"/>
        <v>0</v>
      </c>
      <c r="AB813" s="261">
        <f t="shared" si="441"/>
        <v>0</v>
      </c>
    </row>
    <row r="814" spans="1:28" x14ac:dyDescent="0.3">
      <c r="A814" s="246" t="s">
        <v>704</v>
      </c>
      <c r="B814" s="245">
        <f t="shared" si="442"/>
        <v>0</v>
      </c>
      <c r="C814" s="245">
        <f t="shared" si="442"/>
        <v>0</v>
      </c>
      <c r="D814" s="245">
        <f t="shared" si="442"/>
        <v>0</v>
      </c>
      <c r="F814" s="196" t="s">
        <v>746</v>
      </c>
      <c r="G814" s="214">
        <f t="shared" si="435"/>
        <v>0</v>
      </c>
      <c r="H814" s="214">
        <f t="shared" si="435"/>
        <v>0</v>
      </c>
      <c r="I814" s="214">
        <f t="shared" si="435"/>
        <v>0</v>
      </c>
      <c r="J814" s="214">
        <f t="shared" si="438"/>
        <v>0</v>
      </c>
      <c r="K814" s="261">
        <f t="shared" si="439"/>
        <v>0</v>
      </c>
      <c r="R814" s="246" t="s">
        <v>704</v>
      </c>
      <c r="S814" s="245">
        <f t="shared" si="443"/>
        <v>0</v>
      </c>
      <c r="T814" s="245">
        <f t="shared" si="443"/>
        <v>0</v>
      </c>
      <c r="U814" s="245">
        <f t="shared" si="443"/>
        <v>0</v>
      </c>
      <c r="W814" s="196" t="s">
        <v>746</v>
      </c>
      <c r="X814" s="214">
        <f t="shared" si="437"/>
        <v>0</v>
      </c>
      <c r="Y814" s="214">
        <f t="shared" si="437"/>
        <v>0</v>
      </c>
      <c r="Z814" s="214">
        <f t="shared" si="437"/>
        <v>0</v>
      </c>
      <c r="AA814" s="214">
        <f t="shared" si="440"/>
        <v>0</v>
      </c>
      <c r="AB814" s="261">
        <f t="shared" si="441"/>
        <v>0</v>
      </c>
    </row>
    <row r="815" spans="1:28" x14ac:dyDescent="0.3">
      <c r="A815" s="223"/>
      <c r="G815" s="240"/>
      <c r="H815" s="240"/>
      <c r="I815" s="240"/>
      <c r="J815" s="240"/>
      <c r="K815" s="241"/>
      <c r="R815" s="223"/>
      <c r="X815" s="240"/>
      <c r="Y815" s="240"/>
      <c r="Z815" s="240"/>
      <c r="AA815" s="240"/>
      <c r="AB815" s="241"/>
    </row>
    <row r="816" spans="1:28" x14ac:dyDescent="0.3">
      <c r="A816" s="223"/>
      <c r="B816" s="262">
        <f>B811</f>
        <v>0</v>
      </c>
      <c r="C816" s="211">
        <f t="shared" ref="C816:D816" si="444">C811</f>
        <v>0</v>
      </c>
      <c r="D816" s="211">
        <f t="shared" si="444"/>
        <v>0</v>
      </c>
      <c r="E816" s="263">
        <v>1</v>
      </c>
      <c r="G816" s="239"/>
      <c r="H816" s="240"/>
      <c r="I816" s="240"/>
      <c r="J816" s="240"/>
      <c r="K816" s="241"/>
      <c r="R816" s="223"/>
      <c r="S816" s="262">
        <f>S811</f>
        <v>0</v>
      </c>
      <c r="T816" s="211">
        <f t="shared" ref="T816:U816" si="445">T811</f>
        <v>0</v>
      </c>
      <c r="U816" s="211">
        <f t="shared" si="445"/>
        <v>0</v>
      </c>
      <c r="V816" s="263">
        <v>1</v>
      </c>
      <c r="X816" s="239"/>
      <c r="Y816" s="240"/>
      <c r="Z816" s="240"/>
      <c r="AA816" s="240"/>
      <c r="AB816" s="241"/>
    </row>
    <row r="817" spans="1:28" x14ac:dyDescent="0.3">
      <c r="A817" s="264" t="s">
        <v>747</v>
      </c>
      <c r="B817" s="262">
        <f t="shared" ref="B817:D819" si="446">B812</f>
        <v>0</v>
      </c>
      <c r="C817" s="211">
        <f t="shared" si="446"/>
        <v>0</v>
      </c>
      <c r="D817" s="211">
        <f t="shared" si="446"/>
        <v>0</v>
      </c>
      <c r="E817" s="263">
        <v>1</v>
      </c>
      <c r="F817" s="166" t="s">
        <v>748</v>
      </c>
      <c r="G817" s="239"/>
      <c r="H817" s="243" t="s">
        <v>513</v>
      </c>
      <c r="I817" s="243" t="s">
        <v>514</v>
      </c>
      <c r="J817" s="243" t="s">
        <v>515</v>
      </c>
      <c r="K817" s="241"/>
      <c r="R817" s="264" t="s">
        <v>747</v>
      </c>
      <c r="S817" s="262">
        <f t="shared" ref="S817:U819" si="447">S812</f>
        <v>0</v>
      </c>
      <c r="T817" s="211">
        <f t="shared" si="447"/>
        <v>0</v>
      </c>
      <c r="U817" s="211">
        <f t="shared" si="447"/>
        <v>0</v>
      </c>
      <c r="V817" s="263">
        <v>1</v>
      </c>
      <c r="W817" s="166" t="s">
        <v>748</v>
      </c>
      <c r="X817" s="239"/>
      <c r="Y817" s="243" t="s">
        <v>513</v>
      </c>
      <c r="Z817" s="243" t="s">
        <v>514</v>
      </c>
      <c r="AA817" s="243" t="s">
        <v>515</v>
      </c>
      <c r="AB817" s="241"/>
    </row>
    <row r="818" spans="1:28" x14ac:dyDescent="0.3">
      <c r="A818" s="264"/>
      <c r="B818" s="262">
        <f t="shared" si="446"/>
        <v>0</v>
      </c>
      <c r="C818" s="211">
        <f t="shared" si="446"/>
        <v>0</v>
      </c>
      <c r="D818" s="211">
        <f t="shared" si="446"/>
        <v>0</v>
      </c>
      <c r="E818" s="263">
        <v>1</v>
      </c>
      <c r="F818" s="265">
        <f>MDETERM(B816:E819)</f>
        <v>0</v>
      </c>
      <c r="G818" s="239"/>
      <c r="H818" s="266" t="s">
        <v>749</v>
      </c>
      <c r="I818" s="266" t="s">
        <v>750</v>
      </c>
      <c r="J818" s="266" t="s">
        <v>751</v>
      </c>
      <c r="K818" s="241"/>
      <c r="R818" s="264"/>
      <c r="S818" s="262">
        <f t="shared" si="447"/>
        <v>0</v>
      </c>
      <c r="T818" s="211">
        <f t="shared" si="447"/>
        <v>0</v>
      </c>
      <c r="U818" s="211">
        <f t="shared" si="447"/>
        <v>0</v>
      </c>
      <c r="V818" s="263">
        <v>1</v>
      </c>
      <c r="W818" s="265">
        <f>MDETERM(S816:V819)</f>
        <v>0</v>
      </c>
      <c r="X818" s="239"/>
      <c r="Y818" s="266" t="s">
        <v>749</v>
      </c>
      <c r="Z818" s="266" t="s">
        <v>750</v>
      </c>
      <c r="AA818" s="266" t="s">
        <v>751</v>
      </c>
      <c r="AB818" s="241"/>
    </row>
    <row r="819" spans="1:28" x14ac:dyDescent="0.3">
      <c r="A819" s="223"/>
      <c r="B819" s="262">
        <f t="shared" si="446"/>
        <v>0</v>
      </c>
      <c r="C819" s="211">
        <f t="shared" si="446"/>
        <v>0</v>
      </c>
      <c r="D819" s="211">
        <f t="shared" si="446"/>
        <v>0</v>
      </c>
      <c r="E819" s="263">
        <v>1</v>
      </c>
      <c r="G819" s="240"/>
      <c r="H819" s="214" t="e">
        <f>-F824/2</f>
        <v>#DIV/0!</v>
      </c>
      <c r="I819" s="214" t="e">
        <f>-F829/2</f>
        <v>#DIV/0!</v>
      </c>
      <c r="J819" s="214" t="e">
        <f>-F834/2</f>
        <v>#DIV/0!</v>
      </c>
      <c r="K819" s="241"/>
      <c r="R819" s="223"/>
      <c r="S819" s="262">
        <f t="shared" si="447"/>
        <v>0</v>
      </c>
      <c r="T819" s="211">
        <f t="shared" si="447"/>
        <v>0</v>
      </c>
      <c r="U819" s="211">
        <f t="shared" si="447"/>
        <v>0</v>
      </c>
      <c r="V819" s="263">
        <v>1</v>
      </c>
      <c r="X819" s="240"/>
      <c r="Y819" s="214" t="e">
        <f>-W824/2</f>
        <v>#DIV/0!</v>
      </c>
      <c r="Z819" s="214" t="e">
        <f>-W829/2</f>
        <v>#DIV/0!</v>
      </c>
      <c r="AA819" s="214" t="e">
        <f>-W834/2</f>
        <v>#DIV/0!</v>
      </c>
      <c r="AB819" s="241"/>
    </row>
    <row r="820" spans="1:28" x14ac:dyDescent="0.3">
      <c r="A820" s="223"/>
      <c r="G820" s="240"/>
      <c r="H820" s="240"/>
      <c r="I820" s="240"/>
      <c r="J820" s="240"/>
      <c r="K820" s="241"/>
      <c r="R820" s="223"/>
      <c r="X820" s="240"/>
      <c r="Y820" s="240"/>
      <c r="Z820" s="240"/>
      <c r="AA820" s="240"/>
      <c r="AB820" s="241"/>
    </row>
    <row r="821" spans="1:28" x14ac:dyDescent="0.3">
      <c r="A821" s="223"/>
      <c r="B821" s="267">
        <f>K811</f>
        <v>0</v>
      </c>
      <c r="C821" s="196">
        <f t="shared" ref="C821:E824" si="448">C816</f>
        <v>0</v>
      </c>
      <c r="D821" s="196">
        <f t="shared" si="448"/>
        <v>0</v>
      </c>
      <c r="E821" s="263">
        <f t="shared" si="448"/>
        <v>1</v>
      </c>
      <c r="F821" s="166" t="s">
        <v>748</v>
      </c>
      <c r="H821" s="268">
        <f>B811</f>
        <v>0</v>
      </c>
      <c r="I821" s="247">
        <f t="shared" ref="I821:J824" si="449">C811</f>
        <v>0</v>
      </c>
      <c r="J821" s="247">
        <f t="shared" si="449"/>
        <v>0</v>
      </c>
      <c r="K821" s="269">
        <f>K811</f>
        <v>0</v>
      </c>
      <c r="R821" s="223"/>
      <c r="S821" s="267">
        <f>AB811</f>
        <v>0</v>
      </c>
      <c r="T821" s="196">
        <f t="shared" ref="T821:V824" si="450">T816</f>
        <v>0</v>
      </c>
      <c r="U821" s="196">
        <f t="shared" si="450"/>
        <v>0</v>
      </c>
      <c r="V821" s="263">
        <f t="shared" si="450"/>
        <v>1</v>
      </c>
      <c r="W821" s="166" t="s">
        <v>748</v>
      </c>
      <c r="Y821" s="268">
        <f>S811</f>
        <v>0</v>
      </c>
      <c r="Z821" s="247">
        <f t="shared" ref="Z821:AA824" si="451">T811</f>
        <v>0</v>
      </c>
      <c r="AA821" s="247">
        <f t="shared" si="451"/>
        <v>0</v>
      </c>
      <c r="AB821" s="269">
        <f>AB811</f>
        <v>0</v>
      </c>
    </row>
    <row r="822" spans="1:28" x14ac:dyDescent="0.3">
      <c r="A822" s="270" t="s">
        <v>752</v>
      </c>
      <c r="B822" s="267">
        <f>K812</f>
        <v>0</v>
      </c>
      <c r="C822" s="196">
        <f t="shared" si="448"/>
        <v>0</v>
      </c>
      <c r="D822" s="196">
        <f t="shared" si="448"/>
        <v>0</v>
      </c>
      <c r="E822" s="263">
        <f t="shared" si="448"/>
        <v>1</v>
      </c>
      <c r="F822" s="166">
        <f>MDETERM(B821:E824)</f>
        <v>0</v>
      </c>
      <c r="G822" s="271" t="s">
        <v>753</v>
      </c>
      <c r="H822" s="268">
        <f t="shared" ref="H822:H824" si="452">B812</f>
        <v>0</v>
      </c>
      <c r="I822" s="247">
        <f t="shared" si="449"/>
        <v>0</v>
      </c>
      <c r="J822" s="247">
        <f t="shared" si="449"/>
        <v>0</v>
      </c>
      <c r="K822" s="269">
        <f t="shared" ref="K822:K824" si="453">K812</f>
        <v>0</v>
      </c>
      <c r="R822" s="270" t="s">
        <v>752</v>
      </c>
      <c r="S822" s="267">
        <f>AB812</f>
        <v>0</v>
      </c>
      <c r="T822" s="196">
        <f t="shared" si="450"/>
        <v>0</v>
      </c>
      <c r="U822" s="196">
        <f t="shared" si="450"/>
        <v>0</v>
      </c>
      <c r="V822" s="263">
        <f t="shared" si="450"/>
        <v>1</v>
      </c>
      <c r="W822" s="166">
        <f>MDETERM(S821:V824)</f>
        <v>0</v>
      </c>
      <c r="X822" s="271" t="s">
        <v>753</v>
      </c>
      <c r="Y822" s="268">
        <f t="shared" ref="Y822:Y824" si="454">S812</f>
        <v>0</v>
      </c>
      <c r="Z822" s="247">
        <f t="shared" si="451"/>
        <v>0</v>
      </c>
      <c r="AA822" s="247">
        <f t="shared" si="451"/>
        <v>0</v>
      </c>
      <c r="AB822" s="269">
        <f t="shared" ref="AB822:AB824" si="455">AB812</f>
        <v>0</v>
      </c>
    </row>
    <row r="823" spans="1:28" x14ac:dyDescent="0.3">
      <c r="A823" s="270"/>
      <c r="B823" s="267">
        <f>K813</f>
        <v>0</v>
      </c>
      <c r="C823" s="196">
        <f t="shared" si="448"/>
        <v>0</v>
      </c>
      <c r="D823" s="196">
        <f t="shared" si="448"/>
        <v>0</v>
      </c>
      <c r="E823" s="263">
        <f t="shared" si="448"/>
        <v>1</v>
      </c>
      <c r="F823" s="272" t="s">
        <v>754</v>
      </c>
      <c r="G823" s="271"/>
      <c r="H823" s="268">
        <f t="shared" si="452"/>
        <v>0</v>
      </c>
      <c r="I823" s="247">
        <f t="shared" si="449"/>
        <v>0</v>
      </c>
      <c r="J823" s="247">
        <f t="shared" si="449"/>
        <v>0</v>
      </c>
      <c r="K823" s="269">
        <f t="shared" si="453"/>
        <v>0</v>
      </c>
      <c r="R823" s="270"/>
      <c r="S823" s="267">
        <f>AB813</f>
        <v>0</v>
      </c>
      <c r="T823" s="196">
        <f t="shared" si="450"/>
        <v>0</v>
      </c>
      <c r="U823" s="196">
        <f t="shared" si="450"/>
        <v>0</v>
      </c>
      <c r="V823" s="263">
        <f t="shared" si="450"/>
        <v>1</v>
      </c>
      <c r="W823" s="272" t="s">
        <v>754</v>
      </c>
      <c r="X823" s="271"/>
      <c r="Y823" s="268">
        <f t="shared" si="454"/>
        <v>0</v>
      </c>
      <c r="Z823" s="247">
        <f t="shared" si="451"/>
        <v>0</v>
      </c>
      <c r="AA823" s="247">
        <f t="shared" si="451"/>
        <v>0</v>
      </c>
      <c r="AB823" s="269">
        <f t="shared" si="455"/>
        <v>0</v>
      </c>
    </row>
    <row r="824" spans="1:28" x14ac:dyDescent="0.3">
      <c r="A824" s="223"/>
      <c r="B824" s="267">
        <f>K814</f>
        <v>0</v>
      </c>
      <c r="C824" s="196">
        <f t="shared" si="448"/>
        <v>0</v>
      </c>
      <c r="D824" s="196">
        <f t="shared" si="448"/>
        <v>0</v>
      </c>
      <c r="E824" s="263">
        <f t="shared" si="448"/>
        <v>1</v>
      </c>
      <c r="F824" s="166" t="e">
        <f>F822/F818</f>
        <v>#DIV/0!</v>
      </c>
      <c r="H824" s="268">
        <f t="shared" si="452"/>
        <v>0</v>
      </c>
      <c r="I824" s="247">
        <f t="shared" si="449"/>
        <v>0</v>
      </c>
      <c r="J824" s="247">
        <f t="shared" si="449"/>
        <v>0</v>
      </c>
      <c r="K824" s="269">
        <f t="shared" si="453"/>
        <v>0</v>
      </c>
      <c r="R824" s="223"/>
      <c r="S824" s="267">
        <f>AB814</f>
        <v>0</v>
      </c>
      <c r="T824" s="196">
        <f t="shared" si="450"/>
        <v>0</v>
      </c>
      <c r="U824" s="196">
        <f t="shared" si="450"/>
        <v>0</v>
      </c>
      <c r="V824" s="263">
        <f t="shared" si="450"/>
        <v>1</v>
      </c>
      <c r="W824" s="166" t="e">
        <f>W822/W818</f>
        <v>#DIV/0!</v>
      </c>
      <c r="Y824" s="268">
        <f t="shared" si="454"/>
        <v>0</v>
      </c>
      <c r="Z824" s="247">
        <f t="shared" si="451"/>
        <v>0</v>
      </c>
      <c r="AA824" s="247">
        <f t="shared" si="451"/>
        <v>0</v>
      </c>
      <c r="AB824" s="269">
        <f t="shared" si="455"/>
        <v>0</v>
      </c>
    </row>
    <row r="825" spans="1:28" x14ac:dyDescent="0.3">
      <c r="A825" s="223"/>
      <c r="G825" s="239"/>
      <c r="H825" s="240"/>
      <c r="I825" s="240"/>
      <c r="J825" s="240"/>
      <c r="K825" s="241"/>
      <c r="R825" s="223"/>
      <c r="X825" s="239"/>
      <c r="Y825" s="240"/>
      <c r="Z825" s="240"/>
      <c r="AA825" s="240"/>
      <c r="AB825" s="241"/>
    </row>
    <row r="826" spans="1:28" x14ac:dyDescent="0.3">
      <c r="A826" s="223"/>
      <c r="B826" s="267">
        <f>B816</f>
        <v>0</v>
      </c>
      <c r="C826" s="273">
        <f>K811</f>
        <v>0</v>
      </c>
      <c r="D826" s="196">
        <f t="shared" ref="D826:E829" si="456">D816</f>
        <v>0</v>
      </c>
      <c r="E826" s="263">
        <f t="shared" si="456"/>
        <v>1</v>
      </c>
      <c r="F826" s="166" t="s">
        <v>748</v>
      </c>
      <c r="H826" s="195" t="s">
        <v>748</v>
      </c>
      <c r="I826" s="243">
        <f>MDETERM(H821:K824)</f>
        <v>0</v>
      </c>
      <c r="J826" s="243"/>
      <c r="K826" s="241"/>
      <c r="R826" s="223"/>
      <c r="S826" s="267">
        <f>S816</f>
        <v>0</v>
      </c>
      <c r="T826" s="273">
        <f>AB811</f>
        <v>0</v>
      </c>
      <c r="U826" s="196">
        <f t="shared" ref="U826:V829" si="457">U816</f>
        <v>0</v>
      </c>
      <c r="V826" s="263">
        <f t="shared" si="457"/>
        <v>1</v>
      </c>
      <c r="W826" s="166" t="s">
        <v>748</v>
      </c>
      <c r="Y826" s="195" t="s">
        <v>748</v>
      </c>
      <c r="Z826" s="243">
        <f>MDETERM(Y821:AB824)</f>
        <v>0</v>
      </c>
      <c r="AA826" s="243"/>
      <c r="AB826" s="241"/>
    </row>
    <row r="827" spans="1:28" x14ac:dyDescent="0.3">
      <c r="A827" s="264" t="s">
        <v>755</v>
      </c>
      <c r="B827" s="267">
        <f>B817</f>
        <v>0</v>
      </c>
      <c r="C827" s="273">
        <f>K812</f>
        <v>0</v>
      </c>
      <c r="D827" s="196">
        <f t="shared" si="456"/>
        <v>0</v>
      </c>
      <c r="E827" s="263">
        <f t="shared" si="456"/>
        <v>1</v>
      </c>
      <c r="F827" s="166">
        <f>MDETERM(B826:E829)</f>
        <v>0</v>
      </c>
      <c r="H827" s="272" t="s">
        <v>754</v>
      </c>
      <c r="I827" s="247" t="e">
        <f>I826/F818</f>
        <v>#DIV/0!</v>
      </c>
      <c r="J827" s="240"/>
      <c r="K827" s="241"/>
      <c r="R827" s="264" t="s">
        <v>755</v>
      </c>
      <c r="S827" s="267">
        <f>S817</f>
        <v>0</v>
      </c>
      <c r="T827" s="273">
        <f>AB812</f>
        <v>0</v>
      </c>
      <c r="U827" s="196">
        <f t="shared" si="457"/>
        <v>0</v>
      </c>
      <c r="V827" s="263">
        <f t="shared" si="457"/>
        <v>1</v>
      </c>
      <c r="W827" s="166">
        <f>MDETERM(S826:V829)</f>
        <v>0</v>
      </c>
      <c r="Y827" s="272" t="s">
        <v>754</v>
      </c>
      <c r="Z827" s="247" t="e">
        <f>Z826/W818</f>
        <v>#DIV/0!</v>
      </c>
      <c r="AA827" s="240"/>
      <c r="AB827" s="241"/>
    </row>
    <row r="828" spans="1:28" x14ac:dyDescent="0.3">
      <c r="A828" s="264"/>
      <c r="B828" s="267">
        <f>B818</f>
        <v>0</v>
      </c>
      <c r="C828" s="273">
        <f>K813</f>
        <v>0</v>
      </c>
      <c r="D828" s="196">
        <f t="shared" si="456"/>
        <v>0</v>
      </c>
      <c r="E828" s="263">
        <f t="shared" si="456"/>
        <v>1</v>
      </c>
      <c r="F828" s="272" t="s">
        <v>754</v>
      </c>
      <c r="H828" s="240"/>
      <c r="I828" s="240"/>
      <c r="J828" s="240"/>
      <c r="K828" s="241"/>
      <c r="R828" s="264"/>
      <c r="S828" s="267">
        <f>S818</f>
        <v>0</v>
      </c>
      <c r="T828" s="273">
        <f>AB813</f>
        <v>0</v>
      </c>
      <c r="U828" s="196">
        <f t="shared" si="457"/>
        <v>0</v>
      </c>
      <c r="V828" s="263">
        <f t="shared" si="457"/>
        <v>1</v>
      </c>
      <c r="W828" s="272" t="s">
        <v>754</v>
      </c>
      <c r="Y828" s="240"/>
      <c r="Z828" s="240"/>
      <c r="AA828" s="240"/>
      <c r="AB828" s="241"/>
    </row>
    <row r="829" spans="1:28" x14ac:dyDescent="0.3">
      <c r="A829" s="223"/>
      <c r="B829" s="267">
        <f>B819</f>
        <v>0</v>
      </c>
      <c r="C829" s="273">
        <f>K814</f>
        <v>0</v>
      </c>
      <c r="D829" s="196">
        <f t="shared" si="456"/>
        <v>0</v>
      </c>
      <c r="E829" s="263">
        <f t="shared" si="456"/>
        <v>1</v>
      </c>
      <c r="F829" s="166" t="e">
        <f>F827/F818</f>
        <v>#DIV/0!</v>
      </c>
      <c r="H829" s="240" t="s">
        <v>649</v>
      </c>
      <c r="I829" s="274" t="e">
        <f>(SQRT(F824*F824+F829*F829+F834*F834-4*I827))/2</f>
        <v>#DIV/0!</v>
      </c>
      <c r="J829" s="240"/>
      <c r="K829" s="241"/>
      <c r="R829" s="223"/>
      <c r="S829" s="267">
        <f>S819</f>
        <v>0</v>
      </c>
      <c r="T829" s="273">
        <f>AB814</f>
        <v>0</v>
      </c>
      <c r="U829" s="196">
        <f t="shared" si="457"/>
        <v>0</v>
      </c>
      <c r="V829" s="263">
        <f t="shared" si="457"/>
        <v>1</v>
      </c>
      <c r="W829" s="166" t="e">
        <f>W827/W818</f>
        <v>#DIV/0!</v>
      </c>
      <c r="Y829" s="240" t="s">
        <v>649</v>
      </c>
      <c r="Z829" s="274" t="e">
        <f>(SQRT(W824*W824+W829*W829+W834*W834-4*Z827))/2</f>
        <v>#DIV/0!</v>
      </c>
      <c r="AA829" s="240"/>
      <c r="AB829" s="241"/>
    </row>
    <row r="830" spans="1:28" x14ac:dyDescent="0.3">
      <c r="A830" s="223"/>
      <c r="H830" s="240" t="s">
        <v>611</v>
      </c>
      <c r="I830" s="274" t="e">
        <f>SQRT(F824*F824+F829*F829+F834*F834-4*I827)</f>
        <v>#DIV/0!</v>
      </c>
      <c r="J830" s="240"/>
      <c r="K830" s="241"/>
      <c r="R830" s="223"/>
      <c r="Y830" s="240" t="s">
        <v>611</v>
      </c>
      <c r="Z830" s="274" t="e">
        <f>SQRT(W824*W824+W829*W829+W834*W834-4*Z827)</f>
        <v>#DIV/0!</v>
      </c>
      <c r="AA830" s="240"/>
      <c r="AB830" s="241"/>
    </row>
    <row r="831" spans="1:28" x14ac:dyDescent="0.3">
      <c r="A831" s="223"/>
      <c r="B831" s="267">
        <f t="shared" ref="B831:C834" si="458">B816</f>
        <v>0</v>
      </c>
      <c r="C831" s="273">
        <f t="shared" si="458"/>
        <v>0</v>
      </c>
      <c r="D831" s="273">
        <f>K811</f>
        <v>0</v>
      </c>
      <c r="E831" s="263">
        <f>E816</f>
        <v>1</v>
      </c>
      <c r="F831" s="166" t="s">
        <v>748</v>
      </c>
      <c r="H831" s="240"/>
      <c r="I831" s="240"/>
      <c r="J831" s="240"/>
      <c r="K831" s="241"/>
      <c r="R831" s="223"/>
      <c r="S831" s="267">
        <f t="shared" ref="S831:T834" si="459">S816</f>
        <v>0</v>
      </c>
      <c r="T831" s="273">
        <f t="shared" si="459"/>
        <v>0</v>
      </c>
      <c r="U831" s="273">
        <f>AB811</f>
        <v>0</v>
      </c>
      <c r="V831" s="263">
        <f>V816</f>
        <v>1</v>
      </c>
      <c r="W831" s="166" t="s">
        <v>748</v>
      </c>
      <c r="Y831" s="240"/>
      <c r="Z831" s="240"/>
      <c r="AA831" s="240"/>
      <c r="AB831" s="241"/>
    </row>
    <row r="832" spans="1:28" x14ac:dyDescent="0.3">
      <c r="A832" s="270" t="s">
        <v>756</v>
      </c>
      <c r="B832" s="267">
        <f t="shared" si="458"/>
        <v>0</v>
      </c>
      <c r="C832" s="273">
        <f t="shared" si="458"/>
        <v>0</v>
      </c>
      <c r="D832" s="273">
        <f>K812</f>
        <v>0</v>
      </c>
      <c r="E832" s="263">
        <f>E817</f>
        <v>1</v>
      </c>
      <c r="F832" s="166">
        <f>MDETERM(B831:E834)</f>
        <v>0</v>
      </c>
      <c r="H832" s="240"/>
      <c r="I832" s="240"/>
      <c r="J832" s="240"/>
      <c r="K832" s="241"/>
      <c r="R832" s="270" t="s">
        <v>756</v>
      </c>
      <c r="S832" s="267">
        <f t="shared" si="459"/>
        <v>0</v>
      </c>
      <c r="T832" s="273">
        <f t="shared" si="459"/>
        <v>0</v>
      </c>
      <c r="U832" s="273">
        <f>AB812</f>
        <v>0</v>
      </c>
      <c r="V832" s="263">
        <f>V817</f>
        <v>1</v>
      </c>
      <c r="W832" s="166">
        <f>MDETERM(S831:V834)</f>
        <v>0</v>
      </c>
      <c r="Y832" s="240"/>
      <c r="Z832" s="240"/>
      <c r="AA832" s="240"/>
      <c r="AB832" s="241"/>
    </row>
    <row r="833" spans="1:40" x14ac:dyDescent="0.3">
      <c r="A833" s="270"/>
      <c r="B833" s="267">
        <f t="shared" si="458"/>
        <v>0</v>
      </c>
      <c r="C833" s="273">
        <f t="shared" si="458"/>
        <v>0</v>
      </c>
      <c r="D833" s="273">
        <f>K813</f>
        <v>0</v>
      </c>
      <c r="E833" s="263">
        <f>E818</f>
        <v>1</v>
      </c>
      <c r="F833" s="272" t="s">
        <v>754</v>
      </c>
      <c r="K833" s="222"/>
      <c r="R833" s="270"/>
      <c r="S833" s="267">
        <f t="shared" si="459"/>
        <v>0</v>
      </c>
      <c r="T833" s="273">
        <f t="shared" si="459"/>
        <v>0</v>
      </c>
      <c r="U833" s="273">
        <f>AB813</f>
        <v>0</v>
      </c>
      <c r="V833" s="263">
        <f>V818</f>
        <v>1</v>
      </c>
      <c r="W833" s="272" t="s">
        <v>754</v>
      </c>
      <c r="AB833" s="222"/>
    </row>
    <row r="834" spans="1:40" x14ac:dyDescent="0.3">
      <c r="A834" s="223"/>
      <c r="B834" s="267">
        <f t="shared" si="458"/>
        <v>0</v>
      </c>
      <c r="C834" s="273">
        <f t="shared" si="458"/>
        <v>0</v>
      </c>
      <c r="D834" s="273">
        <f>K814</f>
        <v>0</v>
      </c>
      <c r="E834" s="263">
        <f>E819</f>
        <v>1</v>
      </c>
      <c r="F834" s="166" t="e">
        <f>F832/F818</f>
        <v>#DIV/0!</v>
      </c>
      <c r="I834" s="196" t="s">
        <v>757</v>
      </c>
      <c r="K834" s="222"/>
      <c r="R834" s="223"/>
      <c r="S834" s="267">
        <f t="shared" si="459"/>
        <v>0</v>
      </c>
      <c r="T834" s="273">
        <f t="shared" si="459"/>
        <v>0</v>
      </c>
      <c r="U834" s="273">
        <f>AB814</f>
        <v>0</v>
      </c>
      <c r="V834" s="263">
        <f>V819</f>
        <v>1</v>
      </c>
      <c r="W834" s="166" t="e">
        <f>W832/W818</f>
        <v>#DIV/0!</v>
      </c>
      <c r="Z834" s="196" t="s">
        <v>757</v>
      </c>
      <c r="AB834" s="222"/>
    </row>
    <row r="835" spans="1:40" x14ac:dyDescent="0.3">
      <c r="A835" s="223"/>
      <c r="H835" s="196" t="s">
        <v>513</v>
      </c>
      <c r="I835" s="196" t="s">
        <v>514</v>
      </c>
      <c r="J835" s="196" t="s">
        <v>515</v>
      </c>
      <c r="K835" s="222"/>
      <c r="R835" s="223"/>
      <c r="Y835" s="196" t="s">
        <v>513</v>
      </c>
      <c r="Z835" s="196" t="s">
        <v>514</v>
      </c>
      <c r="AA835" s="196" t="s">
        <v>515</v>
      </c>
      <c r="AB835" s="222"/>
    </row>
    <row r="836" spans="1:40" x14ac:dyDescent="0.3">
      <c r="A836" s="223" t="s">
        <v>637</v>
      </c>
      <c r="B836" s="166" t="e">
        <f>IF(K837&gt;0.000000001,TRUE,FALSE)</f>
        <v>#DIV/0!</v>
      </c>
      <c r="G836" s="240"/>
      <c r="H836" s="275" t="e">
        <f>H819</f>
        <v>#DIV/0!</v>
      </c>
      <c r="I836" s="275" t="e">
        <f>I819</f>
        <v>#DIV/0!</v>
      </c>
      <c r="J836" s="275" t="e">
        <f>J819</f>
        <v>#DIV/0!</v>
      </c>
      <c r="K836" s="241"/>
      <c r="R836" s="223" t="s">
        <v>637</v>
      </c>
      <c r="S836" s="166" t="e">
        <f>IF(AB837&gt;0.000000001,TRUE,FALSE)</f>
        <v>#DIV/0!</v>
      </c>
      <c r="X836" s="240"/>
      <c r="Y836" s="275" t="e">
        <f>Y819</f>
        <v>#DIV/0!</v>
      </c>
      <c r="Z836" s="275" t="e">
        <f>Z819</f>
        <v>#DIV/0!</v>
      </c>
      <c r="AA836" s="275" t="e">
        <f>AA819</f>
        <v>#DIV/0!</v>
      </c>
      <c r="AB836" s="241"/>
    </row>
    <row r="837" spans="1:40" ht="16.2" x14ac:dyDescent="0.3">
      <c r="A837" s="223"/>
      <c r="B837" s="166" t="s">
        <v>650</v>
      </c>
      <c r="C837" s="166" t="s">
        <v>651</v>
      </c>
      <c r="D837" s="166" t="s">
        <v>652</v>
      </c>
      <c r="E837" s="166" t="s">
        <v>653</v>
      </c>
      <c r="F837" s="166" t="s">
        <v>654</v>
      </c>
      <c r="G837" s="166" t="s">
        <v>655</v>
      </c>
      <c r="H837" s="166" t="s">
        <v>656</v>
      </c>
      <c r="I837" s="166" t="s">
        <v>657</v>
      </c>
      <c r="J837" s="166" t="s">
        <v>669</v>
      </c>
      <c r="K837" s="231" t="e">
        <f>MAX(K838:K842)</f>
        <v>#DIV/0!</v>
      </c>
      <c r="R837" s="223"/>
      <c r="S837" s="166" t="s">
        <v>650</v>
      </c>
      <c r="T837" s="166" t="s">
        <v>651</v>
      </c>
      <c r="U837" s="166" t="s">
        <v>652</v>
      </c>
      <c r="V837" s="166" t="s">
        <v>653</v>
      </c>
      <c r="W837" s="166" t="s">
        <v>654</v>
      </c>
      <c r="X837" s="166" t="s">
        <v>655</v>
      </c>
      <c r="Y837" s="166" t="s">
        <v>656</v>
      </c>
      <c r="Z837" s="166" t="s">
        <v>657</v>
      </c>
      <c r="AA837" s="166" t="s">
        <v>669</v>
      </c>
      <c r="AB837" s="231" t="e">
        <f>MAX(AB838:AB842)</f>
        <v>#DIV/0!</v>
      </c>
    </row>
    <row r="838" spans="1:40" x14ac:dyDescent="0.3">
      <c r="A838" s="223">
        <v>1</v>
      </c>
      <c r="B838" s="192" t="e">
        <f>C53-H836</f>
        <v>#DIV/0!</v>
      </c>
      <c r="C838" s="192" t="e">
        <f>D53-I836</f>
        <v>#DIV/0!</v>
      </c>
      <c r="D838" s="192" t="e">
        <f>E53-J836</f>
        <v>#DIV/0!</v>
      </c>
      <c r="E838" s="192" t="e">
        <f>POWER(B838,2)</f>
        <v>#DIV/0!</v>
      </c>
      <c r="F838" s="192" t="e">
        <f>POWER(C838,2)</f>
        <v>#DIV/0!</v>
      </c>
      <c r="G838" s="192" t="e">
        <f>POWER(D838,2)</f>
        <v>#DIV/0!</v>
      </c>
      <c r="H838" s="192" t="e">
        <f>E838+F838+G838</f>
        <v>#DIV/0!</v>
      </c>
      <c r="I838" s="192" t="e">
        <f>SQRT(H838)</f>
        <v>#DIV/0!</v>
      </c>
      <c r="J838" s="214" t="e">
        <f>I829</f>
        <v>#DIV/0!</v>
      </c>
      <c r="K838" s="231" t="e">
        <f>I838-J838</f>
        <v>#DIV/0!</v>
      </c>
      <c r="R838" s="223">
        <v>1</v>
      </c>
      <c r="S838" s="192" t="e">
        <f>T53-Y836</f>
        <v>#DIV/0!</v>
      </c>
      <c r="T838" s="192" t="e">
        <f>U53-Z836</f>
        <v>#DIV/0!</v>
      </c>
      <c r="U838" s="192" t="e">
        <f>V53-AA836</f>
        <v>#DIV/0!</v>
      </c>
      <c r="V838" s="192" t="e">
        <f>POWER(S838,2)</f>
        <v>#DIV/0!</v>
      </c>
      <c r="W838" s="192" t="e">
        <f>POWER(T838,2)</f>
        <v>#DIV/0!</v>
      </c>
      <c r="X838" s="192" t="e">
        <f>POWER(U838,2)</f>
        <v>#DIV/0!</v>
      </c>
      <c r="Y838" s="192" t="e">
        <f>V838+W838+X838</f>
        <v>#DIV/0!</v>
      </c>
      <c r="Z838" s="192" t="e">
        <f>SQRT(Y838)</f>
        <v>#DIV/0!</v>
      </c>
      <c r="AA838" s="214" t="e">
        <f>Z829</f>
        <v>#DIV/0!</v>
      </c>
      <c r="AB838" s="231" t="e">
        <f>Z838-AA838</f>
        <v>#DIV/0!</v>
      </c>
    </row>
    <row r="839" spans="1:40" x14ac:dyDescent="0.3">
      <c r="A839" s="223">
        <v>2</v>
      </c>
      <c r="B839" s="192" t="e">
        <f>C54-H836</f>
        <v>#DIV/0!</v>
      </c>
      <c r="C839" s="192" t="e">
        <f>D54-I836</f>
        <v>#DIV/0!</v>
      </c>
      <c r="D839" s="192" t="e">
        <f>E54-J836</f>
        <v>#DIV/0!</v>
      </c>
      <c r="E839" s="192" t="e">
        <f t="shared" ref="E839:G842" si="460">POWER(B839,2)</f>
        <v>#DIV/0!</v>
      </c>
      <c r="F839" s="192" t="e">
        <f t="shared" si="460"/>
        <v>#DIV/0!</v>
      </c>
      <c r="G839" s="192" t="e">
        <f t="shared" si="460"/>
        <v>#DIV/0!</v>
      </c>
      <c r="H839" s="192" t="e">
        <f t="shared" ref="H839:H842" si="461">E839+F839+G839</f>
        <v>#DIV/0!</v>
      </c>
      <c r="I839" s="192" t="e">
        <f t="shared" ref="I839:I842" si="462">SQRT(H839)</f>
        <v>#DIV/0!</v>
      </c>
      <c r="J839" s="214" t="e">
        <f>J838</f>
        <v>#DIV/0!</v>
      </c>
      <c r="K839" s="231" t="e">
        <f t="shared" ref="K839:K842" si="463">I839-J839</f>
        <v>#DIV/0!</v>
      </c>
      <c r="R839" s="223">
        <v>2</v>
      </c>
      <c r="S839" s="192" t="e">
        <f>T54-Y836</f>
        <v>#DIV/0!</v>
      </c>
      <c r="T839" s="192" t="e">
        <f>U54-Z836</f>
        <v>#DIV/0!</v>
      </c>
      <c r="U839" s="192" t="e">
        <f>V54-AA836</f>
        <v>#DIV/0!</v>
      </c>
      <c r="V839" s="192" t="e">
        <f t="shared" ref="V839:X842" si="464">POWER(S839,2)</f>
        <v>#DIV/0!</v>
      </c>
      <c r="W839" s="192" t="e">
        <f t="shared" si="464"/>
        <v>#DIV/0!</v>
      </c>
      <c r="X839" s="192" t="e">
        <f t="shared" si="464"/>
        <v>#DIV/0!</v>
      </c>
      <c r="Y839" s="192" t="e">
        <f t="shared" ref="Y839:Y842" si="465">V839+W839+X839</f>
        <v>#DIV/0!</v>
      </c>
      <c r="Z839" s="192" t="e">
        <f t="shared" ref="Z839:Z842" si="466">SQRT(Y839)</f>
        <v>#DIV/0!</v>
      </c>
      <c r="AA839" s="214" t="e">
        <f>AA838</f>
        <v>#DIV/0!</v>
      </c>
      <c r="AB839" s="231" t="e">
        <f t="shared" ref="AB839:AB842" si="467">Z839-AA839</f>
        <v>#DIV/0!</v>
      </c>
    </row>
    <row r="840" spans="1:40" x14ac:dyDescent="0.3">
      <c r="A840" s="223">
        <v>3</v>
      </c>
      <c r="B840" s="192" t="e">
        <f>C55-H836</f>
        <v>#DIV/0!</v>
      </c>
      <c r="C840" s="192" t="e">
        <f>D55-I836</f>
        <v>#DIV/0!</v>
      </c>
      <c r="D840" s="192" t="e">
        <f>E55-J836</f>
        <v>#DIV/0!</v>
      </c>
      <c r="E840" s="192" t="e">
        <f t="shared" si="460"/>
        <v>#DIV/0!</v>
      </c>
      <c r="F840" s="192" t="e">
        <f t="shared" si="460"/>
        <v>#DIV/0!</v>
      </c>
      <c r="G840" s="192" t="e">
        <f t="shared" si="460"/>
        <v>#DIV/0!</v>
      </c>
      <c r="H840" s="192" t="e">
        <f t="shared" si="461"/>
        <v>#DIV/0!</v>
      </c>
      <c r="I840" s="192" t="e">
        <f t="shared" si="462"/>
        <v>#DIV/0!</v>
      </c>
      <c r="J840" s="214" t="e">
        <f t="shared" ref="J840:J842" si="468">J839</f>
        <v>#DIV/0!</v>
      </c>
      <c r="K840" s="231" t="e">
        <f t="shared" si="463"/>
        <v>#DIV/0!</v>
      </c>
      <c r="R840" s="223">
        <v>3</v>
      </c>
      <c r="S840" s="192" t="e">
        <f>T55-Y836</f>
        <v>#DIV/0!</v>
      </c>
      <c r="T840" s="192" t="e">
        <f>U55-Z836</f>
        <v>#DIV/0!</v>
      </c>
      <c r="U840" s="192" t="e">
        <f>V55-AA836</f>
        <v>#DIV/0!</v>
      </c>
      <c r="V840" s="192" t="e">
        <f t="shared" si="464"/>
        <v>#DIV/0!</v>
      </c>
      <c r="W840" s="192" t="e">
        <f t="shared" si="464"/>
        <v>#DIV/0!</v>
      </c>
      <c r="X840" s="192" t="e">
        <f t="shared" si="464"/>
        <v>#DIV/0!</v>
      </c>
      <c r="Y840" s="192" t="e">
        <f t="shared" si="465"/>
        <v>#DIV/0!</v>
      </c>
      <c r="Z840" s="192" t="e">
        <f t="shared" si="466"/>
        <v>#DIV/0!</v>
      </c>
      <c r="AA840" s="214" t="e">
        <f t="shared" ref="AA840:AA842" si="469">AA839</f>
        <v>#DIV/0!</v>
      </c>
      <c r="AB840" s="231" t="e">
        <f t="shared" si="467"/>
        <v>#DIV/0!</v>
      </c>
    </row>
    <row r="841" spans="1:40" x14ac:dyDescent="0.3">
      <c r="A841" s="223">
        <v>4</v>
      </c>
      <c r="B841" s="192" t="e">
        <f>C56-H836</f>
        <v>#DIV/0!</v>
      </c>
      <c r="C841" s="192" t="e">
        <f>D56-I836</f>
        <v>#DIV/0!</v>
      </c>
      <c r="D841" s="192" t="e">
        <f>E56-J836</f>
        <v>#DIV/0!</v>
      </c>
      <c r="E841" s="192" t="e">
        <f t="shared" si="460"/>
        <v>#DIV/0!</v>
      </c>
      <c r="F841" s="192" t="e">
        <f t="shared" si="460"/>
        <v>#DIV/0!</v>
      </c>
      <c r="G841" s="192" t="e">
        <f t="shared" si="460"/>
        <v>#DIV/0!</v>
      </c>
      <c r="H841" s="192" t="e">
        <f t="shared" si="461"/>
        <v>#DIV/0!</v>
      </c>
      <c r="I841" s="192" t="e">
        <f t="shared" si="462"/>
        <v>#DIV/0!</v>
      </c>
      <c r="J841" s="214" t="e">
        <f t="shared" si="468"/>
        <v>#DIV/0!</v>
      </c>
      <c r="K841" s="231" t="e">
        <f t="shared" si="463"/>
        <v>#DIV/0!</v>
      </c>
      <c r="R841" s="223">
        <v>4</v>
      </c>
      <c r="S841" s="192" t="e">
        <f>T56-Y836</f>
        <v>#DIV/0!</v>
      </c>
      <c r="T841" s="192" t="e">
        <f>U56-Z836</f>
        <v>#DIV/0!</v>
      </c>
      <c r="U841" s="192" t="e">
        <f>V56-AA836</f>
        <v>#DIV/0!</v>
      </c>
      <c r="V841" s="192" t="e">
        <f t="shared" si="464"/>
        <v>#DIV/0!</v>
      </c>
      <c r="W841" s="192" t="e">
        <f t="shared" si="464"/>
        <v>#DIV/0!</v>
      </c>
      <c r="X841" s="192" t="e">
        <f t="shared" si="464"/>
        <v>#DIV/0!</v>
      </c>
      <c r="Y841" s="192" t="e">
        <f t="shared" si="465"/>
        <v>#DIV/0!</v>
      </c>
      <c r="Z841" s="192" t="e">
        <f t="shared" si="466"/>
        <v>#DIV/0!</v>
      </c>
      <c r="AA841" s="214" t="e">
        <f t="shared" si="469"/>
        <v>#DIV/0!</v>
      </c>
      <c r="AB841" s="231" t="e">
        <f t="shared" si="467"/>
        <v>#DIV/0!</v>
      </c>
    </row>
    <row r="842" spans="1:40" x14ac:dyDescent="0.3">
      <c r="A842" s="227">
        <v>5</v>
      </c>
      <c r="B842" s="216" t="e">
        <f>C57-H836</f>
        <v>#DIV/0!</v>
      </c>
      <c r="C842" s="216" t="e">
        <f>D57-I836</f>
        <v>#DIV/0!</v>
      </c>
      <c r="D842" s="216" t="e">
        <f>E57-J836</f>
        <v>#DIV/0!</v>
      </c>
      <c r="E842" s="216" t="e">
        <f t="shared" si="460"/>
        <v>#DIV/0!</v>
      </c>
      <c r="F842" s="216" t="e">
        <f t="shared" si="460"/>
        <v>#DIV/0!</v>
      </c>
      <c r="G842" s="216" t="e">
        <f t="shared" si="460"/>
        <v>#DIV/0!</v>
      </c>
      <c r="H842" s="216" t="e">
        <f t="shared" si="461"/>
        <v>#DIV/0!</v>
      </c>
      <c r="I842" s="216" t="e">
        <f t="shared" si="462"/>
        <v>#DIV/0!</v>
      </c>
      <c r="J842" s="276" t="e">
        <f t="shared" si="468"/>
        <v>#DIV/0!</v>
      </c>
      <c r="K842" s="253" t="e">
        <f t="shared" si="463"/>
        <v>#DIV/0!</v>
      </c>
      <c r="R842" s="227">
        <v>5</v>
      </c>
      <c r="S842" s="216" t="e">
        <f>T57-Y836</f>
        <v>#DIV/0!</v>
      </c>
      <c r="T842" s="216" t="e">
        <f>U57-Z836</f>
        <v>#DIV/0!</v>
      </c>
      <c r="U842" s="216" t="e">
        <f>V57-AA836</f>
        <v>#DIV/0!</v>
      </c>
      <c r="V842" s="216" t="e">
        <f t="shared" si="464"/>
        <v>#DIV/0!</v>
      </c>
      <c r="W842" s="216" t="e">
        <f t="shared" si="464"/>
        <v>#DIV/0!</v>
      </c>
      <c r="X842" s="216" t="e">
        <f t="shared" si="464"/>
        <v>#DIV/0!</v>
      </c>
      <c r="Y842" s="216" t="e">
        <f t="shared" si="465"/>
        <v>#DIV/0!</v>
      </c>
      <c r="Z842" s="216" t="e">
        <f t="shared" si="466"/>
        <v>#DIV/0!</v>
      </c>
      <c r="AA842" s="276" t="e">
        <f t="shared" si="469"/>
        <v>#DIV/0!</v>
      </c>
      <c r="AB842" s="253" t="e">
        <f t="shared" si="467"/>
        <v>#DIV/0!</v>
      </c>
    </row>
    <row r="844" spans="1:40" x14ac:dyDescent="0.3">
      <c r="A844" s="233" t="s">
        <v>706</v>
      </c>
      <c r="B844" s="260" t="s">
        <v>513</v>
      </c>
      <c r="C844" s="260" t="s">
        <v>514</v>
      </c>
      <c r="D844" s="260" t="s">
        <v>515</v>
      </c>
      <c r="E844" s="186"/>
      <c r="F844" s="186"/>
      <c r="G844" s="186" t="s">
        <v>738</v>
      </c>
      <c r="H844" s="186" t="s">
        <v>739</v>
      </c>
      <c r="I844" s="186" t="s">
        <v>740</v>
      </c>
      <c r="J844" s="186" t="s">
        <v>741</v>
      </c>
      <c r="K844" s="220" t="s">
        <v>742</v>
      </c>
      <c r="R844" s="233" t="s">
        <v>706</v>
      </c>
      <c r="S844" s="260" t="s">
        <v>513</v>
      </c>
      <c r="T844" s="260" t="s">
        <v>514</v>
      </c>
      <c r="U844" s="260" t="s">
        <v>515</v>
      </c>
      <c r="V844" s="186"/>
      <c r="W844" s="186"/>
      <c r="X844" s="186" t="s">
        <v>738</v>
      </c>
      <c r="Y844" s="186" t="s">
        <v>739</v>
      </c>
      <c r="Z844" s="186" t="s">
        <v>740</v>
      </c>
      <c r="AA844" s="186" t="s">
        <v>741</v>
      </c>
      <c r="AB844" s="220" t="s">
        <v>742</v>
      </c>
    </row>
    <row r="845" spans="1:40" x14ac:dyDescent="0.3">
      <c r="A845" s="244" t="s">
        <v>678</v>
      </c>
      <c r="B845" s="245">
        <f>C53</f>
        <v>0</v>
      </c>
      <c r="C845" s="245">
        <f>D53</f>
        <v>0</v>
      </c>
      <c r="D845" s="245">
        <f>E53</f>
        <v>0</v>
      </c>
      <c r="F845" s="196" t="s">
        <v>743</v>
      </c>
      <c r="G845" s="214">
        <f t="shared" ref="G845:I848" si="470">B845^2</f>
        <v>0</v>
      </c>
      <c r="H845" s="214">
        <f t="shared" si="470"/>
        <v>0</v>
      </c>
      <c r="I845" s="214">
        <f t="shared" si="470"/>
        <v>0</v>
      </c>
      <c r="J845" s="214">
        <f>G845+H845+I845</f>
        <v>0</v>
      </c>
      <c r="K845" s="261">
        <f>-J845</f>
        <v>0</v>
      </c>
      <c r="R845" s="244" t="s">
        <v>678</v>
      </c>
      <c r="S845" s="245">
        <f>T53</f>
        <v>0</v>
      </c>
      <c r="T845" s="245">
        <f>U53</f>
        <v>0</v>
      </c>
      <c r="U845" s="245">
        <f>V53</f>
        <v>0</v>
      </c>
      <c r="W845" s="196" t="s">
        <v>743</v>
      </c>
      <c r="X845" s="214">
        <f t="shared" ref="X845:Z848" si="471">S845^2</f>
        <v>0</v>
      </c>
      <c r="Y845" s="214">
        <f t="shared" si="471"/>
        <v>0</v>
      </c>
      <c r="Z845" s="214">
        <f t="shared" si="471"/>
        <v>0</v>
      </c>
      <c r="AA845" s="214">
        <f>X845+Y845+Z845</f>
        <v>0</v>
      </c>
      <c r="AB845" s="261">
        <f>-AA845</f>
        <v>0</v>
      </c>
    </row>
    <row r="846" spans="1:40" x14ac:dyDescent="0.3">
      <c r="A846" s="244" t="s">
        <v>682</v>
      </c>
      <c r="B846" s="245">
        <f t="shared" ref="B846:D848" si="472">C55</f>
        <v>0</v>
      </c>
      <c r="C846" s="245">
        <f t="shared" si="472"/>
        <v>0</v>
      </c>
      <c r="D846" s="245">
        <f t="shared" si="472"/>
        <v>0</v>
      </c>
      <c r="F846" s="196" t="s">
        <v>744</v>
      </c>
      <c r="G846" s="214">
        <f t="shared" si="470"/>
        <v>0</v>
      </c>
      <c r="H846" s="214">
        <f t="shared" si="470"/>
        <v>0</v>
      </c>
      <c r="I846" s="214">
        <f t="shared" si="470"/>
        <v>0</v>
      </c>
      <c r="J846" s="214">
        <f t="shared" ref="J846:J848" si="473">G846+H846+I846</f>
        <v>0</v>
      </c>
      <c r="K846" s="261">
        <f t="shared" ref="K846:K848" si="474">-J846</f>
        <v>0</v>
      </c>
      <c r="R846" s="244" t="s">
        <v>682</v>
      </c>
      <c r="S846" s="245">
        <f t="shared" ref="S846:U848" si="475">T55</f>
        <v>0</v>
      </c>
      <c r="T846" s="245">
        <f t="shared" si="475"/>
        <v>0</v>
      </c>
      <c r="U846" s="245">
        <f t="shared" si="475"/>
        <v>0</v>
      </c>
      <c r="W846" s="196" t="s">
        <v>744</v>
      </c>
      <c r="X846" s="214">
        <f t="shared" si="471"/>
        <v>0</v>
      </c>
      <c r="Y846" s="214">
        <f t="shared" si="471"/>
        <v>0</v>
      </c>
      <c r="Z846" s="214">
        <f t="shared" si="471"/>
        <v>0</v>
      </c>
      <c r="AA846" s="214">
        <f t="shared" ref="AA846:AA848" si="476">X846+Y846+Z846</f>
        <v>0</v>
      </c>
      <c r="AB846" s="261">
        <f t="shared" ref="AB846:AB848" si="477">-AA846</f>
        <v>0</v>
      </c>
    </row>
    <row r="847" spans="1:40" x14ac:dyDescent="0.3">
      <c r="A847" s="246" t="s">
        <v>701</v>
      </c>
      <c r="B847" s="245">
        <f t="shared" si="472"/>
        <v>0</v>
      </c>
      <c r="C847" s="245">
        <f t="shared" si="472"/>
        <v>0</v>
      </c>
      <c r="D847" s="245">
        <f t="shared" si="472"/>
        <v>0</v>
      </c>
      <c r="F847" s="196" t="s">
        <v>745</v>
      </c>
      <c r="G847" s="214">
        <f t="shared" si="470"/>
        <v>0</v>
      </c>
      <c r="H847" s="214">
        <f t="shared" si="470"/>
        <v>0</v>
      </c>
      <c r="I847" s="214">
        <f t="shared" si="470"/>
        <v>0</v>
      </c>
      <c r="J847" s="214">
        <f t="shared" si="473"/>
        <v>0</v>
      </c>
      <c r="K847" s="261">
        <f t="shared" si="474"/>
        <v>0</v>
      </c>
      <c r="R847" s="246" t="s">
        <v>701</v>
      </c>
      <c r="S847" s="245">
        <f t="shared" si="475"/>
        <v>0</v>
      </c>
      <c r="T847" s="245">
        <f t="shared" si="475"/>
        <v>0</v>
      </c>
      <c r="U847" s="245">
        <f t="shared" si="475"/>
        <v>0</v>
      </c>
      <c r="W847" s="196" t="s">
        <v>745</v>
      </c>
      <c r="X847" s="214">
        <f t="shared" si="471"/>
        <v>0</v>
      </c>
      <c r="Y847" s="214">
        <f t="shared" si="471"/>
        <v>0</v>
      </c>
      <c r="Z847" s="214">
        <f t="shared" si="471"/>
        <v>0</v>
      </c>
      <c r="AA847" s="214">
        <f t="shared" si="476"/>
        <v>0</v>
      </c>
      <c r="AB847" s="261">
        <f t="shared" si="477"/>
        <v>0</v>
      </c>
      <c r="AE847" s="243"/>
      <c r="AF847" s="243"/>
      <c r="AG847" s="243"/>
    </row>
    <row r="848" spans="1:40" x14ac:dyDescent="0.3">
      <c r="A848" s="246" t="s">
        <v>704</v>
      </c>
      <c r="B848" s="245">
        <f t="shared" si="472"/>
        <v>0</v>
      </c>
      <c r="C848" s="245">
        <f t="shared" si="472"/>
        <v>0</v>
      </c>
      <c r="D848" s="245">
        <f t="shared" si="472"/>
        <v>0</v>
      </c>
      <c r="F848" s="196" t="s">
        <v>746</v>
      </c>
      <c r="G848" s="214">
        <f t="shared" si="470"/>
        <v>0</v>
      </c>
      <c r="H848" s="214">
        <f t="shared" si="470"/>
        <v>0</v>
      </c>
      <c r="I848" s="214">
        <f t="shared" si="470"/>
        <v>0</v>
      </c>
      <c r="J848" s="214">
        <f t="shared" si="473"/>
        <v>0</v>
      </c>
      <c r="K848" s="261">
        <f t="shared" si="474"/>
        <v>0</v>
      </c>
      <c r="R848" s="246" t="s">
        <v>704</v>
      </c>
      <c r="S848" s="245">
        <f t="shared" si="475"/>
        <v>0</v>
      </c>
      <c r="T848" s="245">
        <f t="shared" si="475"/>
        <v>0</v>
      </c>
      <c r="U848" s="245">
        <f t="shared" si="475"/>
        <v>0</v>
      </c>
      <c r="W848" s="196" t="s">
        <v>746</v>
      </c>
      <c r="X848" s="214">
        <f t="shared" si="471"/>
        <v>0</v>
      </c>
      <c r="Y848" s="214">
        <f t="shared" si="471"/>
        <v>0</v>
      </c>
      <c r="Z848" s="214">
        <f t="shared" si="471"/>
        <v>0</v>
      </c>
      <c r="AA848" s="214">
        <f t="shared" si="476"/>
        <v>0</v>
      </c>
      <c r="AB848" s="261">
        <f t="shared" si="477"/>
        <v>0</v>
      </c>
      <c r="AE848" s="247"/>
      <c r="AF848" s="247"/>
      <c r="AG848" s="247"/>
      <c r="AI848" s="196"/>
      <c r="AJ848" s="214"/>
      <c r="AK848" s="214"/>
      <c r="AL848" s="214"/>
      <c r="AM848" s="214"/>
      <c r="AN848" s="214"/>
    </row>
    <row r="849" spans="1:40" x14ac:dyDescent="0.3">
      <c r="A849" s="223"/>
      <c r="G849" s="240"/>
      <c r="H849" s="240"/>
      <c r="I849" s="240"/>
      <c r="J849" s="240"/>
      <c r="K849" s="241"/>
      <c r="R849" s="223"/>
      <c r="X849" s="240"/>
      <c r="Y849" s="240"/>
      <c r="Z849" s="240"/>
      <c r="AA849" s="240"/>
      <c r="AB849" s="241"/>
      <c r="AE849" s="247"/>
      <c r="AF849" s="247"/>
      <c r="AG849" s="247"/>
      <c r="AI849" s="196"/>
      <c r="AJ849" s="214"/>
      <c r="AK849" s="214"/>
      <c r="AL849" s="214"/>
      <c r="AM849" s="214"/>
      <c r="AN849" s="214"/>
    </row>
    <row r="850" spans="1:40" x14ac:dyDescent="0.3">
      <c r="A850" s="223"/>
      <c r="B850" s="262">
        <f>B845</f>
        <v>0</v>
      </c>
      <c r="C850" s="211">
        <f t="shared" ref="C850:D850" si="478">C845</f>
        <v>0</v>
      </c>
      <c r="D850" s="211">
        <f t="shared" si="478"/>
        <v>0</v>
      </c>
      <c r="E850" s="263">
        <v>1</v>
      </c>
      <c r="G850" s="239"/>
      <c r="H850" s="240"/>
      <c r="I850" s="240"/>
      <c r="J850" s="240"/>
      <c r="K850" s="241"/>
      <c r="R850" s="223"/>
      <c r="S850" s="262">
        <f>S845</f>
        <v>0</v>
      </c>
      <c r="T850" s="211">
        <f t="shared" ref="T850:U850" si="479">T845</f>
        <v>0</v>
      </c>
      <c r="U850" s="211">
        <f t="shared" si="479"/>
        <v>0</v>
      </c>
      <c r="V850" s="263">
        <v>1</v>
      </c>
      <c r="X850" s="239"/>
      <c r="Y850" s="240"/>
      <c r="Z850" s="240"/>
      <c r="AA850" s="240"/>
      <c r="AB850" s="241"/>
      <c r="AE850" s="247"/>
      <c r="AF850" s="247"/>
      <c r="AG850" s="247"/>
      <c r="AI850" s="196"/>
      <c r="AJ850" s="214"/>
      <c r="AK850" s="214"/>
      <c r="AL850" s="214"/>
      <c r="AM850" s="214"/>
      <c r="AN850" s="214"/>
    </row>
    <row r="851" spans="1:40" x14ac:dyDescent="0.3">
      <c r="A851" s="264" t="s">
        <v>747</v>
      </c>
      <c r="B851" s="262">
        <f t="shared" ref="B851:D853" si="480">B846</f>
        <v>0</v>
      </c>
      <c r="C851" s="211">
        <f t="shared" si="480"/>
        <v>0</v>
      </c>
      <c r="D851" s="211">
        <f t="shared" si="480"/>
        <v>0</v>
      </c>
      <c r="E851" s="263">
        <v>1</v>
      </c>
      <c r="F851" s="166" t="s">
        <v>748</v>
      </c>
      <c r="G851" s="239"/>
      <c r="H851" s="243" t="s">
        <v>513</v>
      </c>
      <c r="I851" s="243" t="s">
        <v>514</v>
      </c>
      <c r="J851" s="243" t="s">
        <v>515</v>
      </c>
      <c r="K851" s="241"/>
      <c r="R851" s="264" t="s">
        <v>747</v>
      </c>
      <c r="S851" s="262">
        <f t="shared" ref="S851:U853" si="481">S846</f>
        <v>0</v>
      </c>
      <c r="T851" s="211">
        <f t="shared" si="481"/>
        <v>0</v>
      </c>
      <c r="U851" s="211">
        <f t="shared" si="481"/>
        <v>0</v>
      </c>
      <c r="V851" s="263">
        <v>1</v>
      </c>
      <c r="W851" s="166" t="s">
        <v>748</v>
      </c>
      <c r="X851" s="239"/>
      <c r="Y851" s="243" t="s">
        <v>513</v>
      </c>
      <c r="Z851" s="243" t="s">
        <v>514</v>
      </c>
      <c r="AA851" s="243" t="s">
        <v>515</v>
      </c>
      <c r="AB851" s="241"/>
      <c r="AE851" s="247"/>
      <c r="AF851" s="247"/>
      <c r="AG851" s="247"/>
      <c r="AI851" s="196"/>
      <c r="AJ851" s="214"/>
      <c r="AK851" s="214"/>
      <c r="AL851" s="214"/>
      <c r="AM851" s="214"/>
      <c r="AN851" s="214"/>
    </row>
    <row r="852" spans="1:40" x14ac:dyDescent="0.3">
      <c r="A852" s="264"/>
      <c r="B852" s="262">
        <f t="shared" si="480"/>
        <v>0</v>
      </c>
      <c r="C852" s="211">
        <f t="shared" si="480"/>
        <v>0</v>
      </c>
      <c r="D852" s="211">
        <f t="shared" si="480"/>
        <v>0</v>
      </c>
      <c r="E852" s="263">
        <v>1</v>
      </c>
      <c r="F852" s="265">
        <f>MDETERM(B850:E853)</f>
        <v>0</v>
      </c>
      <c r="G852" s="239"/>
      <c r="H852" s="266" t="s">
        <v>749</v>
      </c>
      <c r="I852" s="266" t="s">
        <v>750</v>
      </c>
      <c r="J852" s="266" t="s">
        <v>751</v>
      </c>
      <c r="K852" s="241"/>
      <c r="R852" s="264"/>
      <c r="S852" s="262">
        <f t="shared" si="481"/>
        <v>0</v>
      </c>
      <c r="T852" s="211">
        <f t="shared" si="481"/>
        <v>0</v>
      </c>
      <c r="U852" s="211">
        <f t="shared" si="481"/>
        <v>0</v>
      </c>
      <c r="V852" s="263">
        <v>1</v>
      </c>
      <c r="W852" s="265">
        <f>MDETERM(S850:V853)</f>
        <v>0</v>
      </c>
      <c r="X852" s="239"/>
      <c r="Y852" s="266" t="s">
        <v>749</v>
      </c>
      <c r="Z852" s="266" t="s">
        <v>750</v>
      </c>
      <c r="AA852" s="266" t="s">
        <v>751</v>
      </c>
      <c r="AB852" s="241"/>
      <c r="AJ852" s="240"/>
      <c r="AK852" s="240"/>
      <c r="AL852" s="240"/>
      <c r="AM852" s="240"/>
      <c r="AN852" s="240"/>
    </row>
    <row r="853" spans="1:40" x14ac:dyDescent="0.3">
      <c r="A853" s="223"/>
      <c r="B853" s="262">
        <f t="shared" si="480"/>
        <v>0</v>
      </c>
      <c r="C853" s="211">
        <f t="shared" si="480"/>
        <v>0</v>
      </c>
      <c r="D853" s="211">
        <f t="shared" si="480"/>
        <v>0</v>
      </c>
      <c r="E853" s="263">
        <v>1</v>
      </c>
      <c r="G853" s="240"/>
      <c r="H853" s="214" t="e">
        <f>-F858/2</f>
        <v>#DIV/0!</v>
      </c>
      <c r="I853" s="214" t="e">
        <f>-F863/2</f>
        <v>#DIV/0!</v>
      </c>
      <c r="J853" s="214" t="e">
        <f>-F868/2</f>
        <v>#DIV/0!</v>
      </c>
      <c r="K853" s="241"/>
      <c r="R853" s="223"/>
      <c r="S853" s="262">
        <f t="shared" si="481"/>
        <v>0</v>
      </c>
      <c r="T853" s="211">
        <f t="shared" si="481"/>
        <v>0</v>
      </c>
      <c r="U853" s="211">
        <f t="shared" si="481"/>
        <v>0</v>
      </c>
      <c r="V853" s="263">
        <v>1</v>
      </c>
      <c r="X853" s="240"/>
      <c r="Y853" s="214" t="e">
        <f>-W858/2</f>
        <v>#DIV/0!</v>
      </c>
      <c r="Z853" s="214" t="e">
        <f>-W863/2</f>
        <v>#DIV/0!</v>
      </c>
      <c r="AA853" s="214" t="e">
        <f>-W868/2</f>
        <v>#DIV/0!</v>
      </c>
      <c r="AB853" s="241"/>
      <c r="AE853" s="211"/>
      <c r="AF853" s="211"/>
      <c r="AG853" s="211"/>
      <c r="AH853" s="196"/>
      <c r="AJ853" s="239"/>
      <c r="AK853" s="240"/>
      <c r="AL853" s="240"/>
      <c r="AM853" s="240"/>
      <c r="AN853" s="240"/>
    </row>
    <row r="854" spans="1:40" x14ac:dyDescent="0.3">
      <c r="A854" s="223"/>
      <c r="G854" s="240"/>
      <c r="H854" s="240"/>
      <c r="I854" s="240"/>
      <c r="J854" s="240"/>
      <c r="K854" s="241"/>
      <c r="R854" s="223"/>
      <c r="X854" s="240"/>
      <c r="Y854" s="240"/>
      <c r="Z854" s="240"/>
      <c r="AA854" s="240"/>
      <c r="AB854" s="241"/>
      <c r="AE854" s="211"/>
      <c r="AF854" s="211"/>
      <c r="AG854" s="211"/>
      <c r="AH854" s="196"/>
      <c r="AJ854" s="239"/>
      <c r="AK854" s="243"/>
      <c r="AL854" s="243"/>
      <c r="AM854" s="243"/>
      <c r="AN854" s="240"/>
    </row>
    <row r="855" spans="1:40" x14ac:dyDescent="0.3">
      <c r="A855" s="223"/>
      <c r="B855" s="267">
        <f>K845</f>
        <v>0</v>
      </c>
      <c r="C855" s="196">
        <f t="shared" ref="C855:E858" si="482">C850</f>
        <v>0</v>
      </c>
      <c r="D855" s="196">
        <f t="shared" si="482"/>
        <v>0</v>
      </c>
      <c r="E855" s="263">
        <f t="shared" si="482"/>
        <v>1</v>
      </c>
      <c r="F855" s="166" t="s">
        <v>748</v>
      </c>
      <c r="H855" s="268">
        <f>B845</f>
        <v>0</v>
      </c>
      <c r="I855" s="247">
        <f t="shared" ref="I855:J858" si="483">C845</f>
        <v>0</v>
      </c>
      <c r="J855" s="247">
        <f t="shared" si="483"/>
        <v>0</v>
      </c>
      <c r="K855" s="269">
        <f>K845</f>
        <v>0</v>
      </c>
      <c r="R855" s="223"/>
      <c r="S855" s="267">
        <f>AB845</f>
        <v>0</v>
      </c>
      <c r="T855" s="196">
        <f t="shared" ref="T855:V858" si="484">T850</f>
        <v>0</v>
      </c>
      <c r="U855" s="196">
        <f t="shared" si="484"/>
        <v>0</v>
      </c>
      <c r="V855" s="263">
        <f t="shared" si="484"/>
        <v>1</v>
      </c>
      <c r="W855" s="166" t="s">
        <v>748</v>
      </c>
      <c r="Y855" s="268">
        <f>S845</f>
        <v>0</v>
      </c>
      <c r="Z855" s="247">
        <f t="shared" ref="Z855:AA858" si="485">T845</f>
        <v>0</v>
      </c>
      <c r="AA855" s="247">
        <f t="shared" si="485"/>
        <v>0</v>
      </c>
      <c r="AB855" s="269">
        <f>AB845</f>
        <v>0</v>
      </c>
      <c r="AE855" s="211"/>
      <c r="AF855" s="211"/>
      <c r="AG855" s="211"/>
      <c r="AH855" s="196"/>
      <c r="AI855" s="265"/>
      <c r="AJ855" s="239"/>
      <c r="AK855" s="266"/>
      <c r="AL855" s="266"/>
      <c r="AM855" s="266"/>
      <c r="AN855" s="240"/>
    </row>
    <row r="856" spans="1:40" x14ac:dyDescent="0.3">
      <c r="A856" s="270" t="s">
        <v>752</v>
      </c>
      <c r="B856" s="267">
        <f>K846</f>
        <v>0</v>
      </c>
      <c r="C856" s="196">
        <f t="shared" si="482"/>
        <v>0</v>
      </c>
      <c r="D856" s="196">
        <f t="shared" si="482"/>
        <v>0</v>
      </c>
      <c r="E856" s="263">
        <f t="shared" si="482"/>
        <v>1</v>
      </c>
      <c r="F856" s="166">
        <f>MDETERM(B855:E858)</f>
        <v>0</v>
      </c>
      <c r="G856" s="271" t="s">
        <v>753</v>
      </c>
      <c r="H856" s="268">
        <f t="shared" ref="H856:H858" si="486">B846</f>
        <v>0</v>
      </c>
      <c r="I856" s="247">
        <f t="shared" si="483"/>
        <v>0</v>
      </c>
      <c r="J856" s="247">
        <f t="shared" si="483"/>
        <v>0</v>
      </c>
      <c r="K856" s="269">
        <f t="shared" ref="K856:K858" si="487">K846</f>
        <v>0</v>
      </c>
      <c r="R856" s="270" t="s">
        <v>752</v>
      </c>
      <c r="S856" s="267">
        <f>AB846</f>
        <v>0</v>
      </c>
      <c r="T856" s="196">
        <f t="shared" si="484"/>
        <v>0</v>
      </c>
      <c r="U856" s="196">
        <f t="shared" si="484"/>
        <v>0</v>
      </c>
      <c r="V856" s="263">
        <f t="shared" si="484"/>
        <v>1</v>
      </c>
      <c r="W856" s="166">
        <f>MDETERM(S855:V858)</f>
        <v>0</v>
      </c>
      <c r="X856" s="271" t="s">
        <v>753</v>
      </c>
      <c r="Y856" s="268">
        <f t="shared" ref="Y856:Y858" si="488">S846</f>
        <v>0</v>
      </c>
      <c r="Z856" s="247">
        <f t="shared" si="485"/>
        <v>0</v>
      </c>
      <c r="AA856" s="247">
        <f t="shared" si="485"/>
        <v>0</v>
      </c>
      <c r="AB856" s="269">
        <f t="shared" ref="AB856:AB858" si="489">AB846</f>
        <v>0</v>
      </c>
      <c r="AE856" s="211"/>
      <c r="AF856" s="211"/>
      <c r="AG856" s="211"/>
      <c r="AH856" s="196"/>
      <c r="AJ856" s="240"/>
      <c r="AK856" s="214"/>
      <c r="AL856" s="214"/>
      <c r="AM856" s="214"/>
      <c r="AN856" s="240"/>
    </row>
    <row r="857" spans="1:40" x14ac:dyDescent="0.3">
      <c r="A857" s="270"/>
      <c r="B857" s="267">
        <f>K847</f>
        <v>0</v>
      </c>
      <c r="C857" s="196">
        <f t="shared" si="482"/>
        <v>0</v>
      </c>
      <c r="D857" s="196">
        <f t="shared" si="482"/>
        <v>0</v>
      </c>
      <c r="E857" s="263">
        <f t="shared" si="482"/>
        <v>1</v>
      </c>
      <c r="F857" s="272" t="s">
        <v>754</v>
      </c>
      <c r="G857" s="271"/>
      <c r="H857" s="268">
        <f t="shared" si="486"/>
        <v>0</v>
      </c>
      <c r="I857" s="247">
        <f t="shared" si="483"/>
        <v>0</v>
      </c>
      <c r="J857" s="247">
        <f t="shared" si="483"/>
        <v>0</v>
      </c>
      <c r="K857" s="269">
        <f t="shared" si="487"/>
        <v>0</v>
      </c>
      <c r="R857" s="270"/>
      <c r="S857" s="267">
        <f>AB847</f>
        <v>0</v>
      </c>
      <c r="T857" s="196">
        <f t="shared" si="484"/>
        <v>0</v>
      </c>
      <c r="U857" s="196">
        <f t="shared" si="484"/>
        <v>0</v>
      </c>
      <c r="V857" s="263">
        <f t="shared" si="484"/>
        <v>1</v>
      </c>
      <c r="W857" s="272" t="s">
        <v>754</v>
      </c>
      <c r="X857" s="271"/>
      <c r="Y857" s="268">
        <f t="shared" si="488"/>
        <v>0</v>
      </c>
      <c r="Z857" s="247">
        <f t="shared" si="485"/>
        <v>0</v>
      </c>
      <c r="AA857" s="247">
        <f t="shared" si="485"/>
        <v>0</v>
      </c>
      <c r="AB857" s="269">
        <f t="shared" si="489"/>
        <v>0</v>
      </c>
      <c r="AJ857" s="240"/>
      <c r="AK857" s="240"/>
      <c r="AL857" s="240"/>
      <c r="AM857" s="240"/>
      <c r="AN857" s="240"/>
    </row>
    <row r="858" spans="1:40" x14ac:dyDescent="0.3">
      <c r="A858" s="223"/>
      <c r="B858" s="267">
        <f>K848</f>
        <v>0</v>
      </c>
      <c r="C858" s="196">
        <f t="shared" si="482"/>
        <v>0</v>
      </c>
      <c r="D858" s="196">
        <f t="shared" si="482"/>
        <v>0</v>
      </c>
      <c r="E858" s="263">
        <f t="shared" si="482"/>
        <v>1</v>
      </c>
      <c r="F858" s="166" t="e">
        <f>F856/F852</f>
        <v>#DIV/0!</v>
      </c>
      <c r="H858" s="268">
        <f t="shared" si="486"/>
        <v>0</v>
      </c>
      <c r="I858" s="247">
        <f t="shared" si="483"/>
        <v>0</v>
      </c>
      <c r="J858" s="247">
        <f t="shared" si="483"/>
        <v>0</v>
      </c>
      <c r="K858" s="269">
        <f t="shared" si="487"/>
        <v>0</v>
      </c>
      <c r="R858" s="223"/>
      <c r="S858" s="267">
        <f>AB848</f>
        <v>0</v>
      </c>
      <c r="T858" s="196">
        <f t="shared" si="484"/>
        <v>0</v>
      </c>
      <c r="U858" s="196">
        <f t="shared" si="484"/>
        <v>0</v>
      </c>
      <c r="V858" s="263">
        <f t="shared" si="484"/>
        <v>1</v>
      </c>
      <c r="W858" s="166" t="e">
        <f>W856/W852</f>
        <v>#DIV/0!</v>
      </c>
      <c r="Y858" s="268">
        <f t="shared" si="488"/>
        <v>0</v>
      </c>
      <c r="Z858" s="247">
        <f t="shared" si="485"/>
        <v>0</v>
      </c>
      <c r="AA858" s="247">
        <f t="shared" si="485"/>
        <v>0</v>
      </c>
      <c r="AB858" s="269">
        <f t="shared" si="489"/>
        <v>0</v>
      </c>
      <c r="AE858" s="273"/>
      <c r="AF858" s="196"/>
      <c r="AG858" s="196"/>
      <c r="AH858" s="196"/>
      <c r="AK858" s="247"/>
      <c r="AL858" s="247"/>
      <c r="AM858" s="247"/>
      <c r="AN858" s="274"/>
    </row>
    <row r="859" spans="1:40" x14ac:dyDescent="0.3">
      <c r="A859" s="223"/>
      <c r="G859" s="239"/>
      <c r="H859" s="240"/>
      <c r="I859" s="240"/>
      <c r="J859" s="240"/>
      <c r="K859" s="241"/>
      <c r="R859" s="223"/>
      <c r="X859" s="239"/>
      <c r="Y859" s="240"/>
      <c r="Z859" s="240"/>
      <c r="AA859" s="240"/>
      <c r="AB859" s="241"/>
      <c r="AE859" s="273"/>
      <c r="AF859" s="196"/>
      <c r="AG859" s="196"/>
      <c r="AH859" s="196"/>
      <c r="AJ859" s="582"/>
      <c r="AK859" s="247"/>
      <c r="AL859" s="247"/>
      <c r="AM859" s="247"/>
      <c r="AN859" s="274"/>
    </row>
    <row r="860" spans="1:40" x14ac:dyDescent="0.3">
      <c r="A860" s="223"/>
      <c r="B860" s="267">
        <f>B850</f>
        <v>0</v>
      </c>
      <c r="C860" s="273">
        <f>K845</f>
        <v>0</v>
      </c>
      <c r="D860" s="196">
        <f t="shared" ref="D860:E863" si="490">D850</f>
        <v>0</v>
      </c>
      <c r="E860" s="263">
        <f t="shared" si="490"/>
        <v>1</v>
      </c>
      <c r="F860" s="166" t="s">
        <v>748</v>
      </c>
      <c r="H860" s="195" t="s">
        <v>748</v>
      </c>
      <c r="I860" s="243">
        <f>MDETERM(H855:K858)</f>
        <v>0</v>
      </c>
      <c r="J860" s="243"/>
      <c r="K860" s="241"/>
      <c r="R860" s="223"/>
      <c r="S860" s="267">
        <f>S850</f>
        <v>0</v>
      </c>
      <c r="T860" s="273">
        <f>AB845</f>
        <v>0</v>
      </c>
      <c r="U860" s="196">
        <f t="shared" ref="U860:V863" si="491">U850</f>
        <v>0</v>
      </c>
      <c r="V860" s="263">
        <f t="shared" si="491"/>
        <v>1</v>
      </c>
      <c r="W860" s="166" t="s">
        <v>748</v>
      </c>
      <c r="Y860" s="195" t="s">
        <v>748</v>
      </c>
      <c r="Z860" s="243">
        <f>MDETERM(Y855:AB858)</f>
        <v>0</v>
      </c>
      <c r="AA860" s="243"/>
      <c r="AB860" s="241"/>
      <c r="AE860" s="273"/>
      <c r="AF860" s="196"/>
      <c r="AG860" s="196"/>
      <c r="AH860" s="196"/>
      <c r="AI860" s="272"/>
      <c r="AJ860" s="582"/>
      <c r="AK860" s="247"/>
      <c r="AL860" s="247"/>
      <c r="AM860" s="247"/>
      <c r="AN860" s="274"/>
    </row>
    <row r="861" spans="1:40" x14ac:dyDescent="0.3">
      <c r="A861" s="264" t="s">
        <v>755</v>
      </c>
      <c r="B861" s="267">
        <f>B851</f>
        <v>0</v>
      </c>
      <c r="C861" s="273">
        <f>K846</f>
        <v>0</v>
      </c>
      <c r="D861" s="196">
        <f t="shared" si="490"/>
        <v>0</v>
      </c>
      <c r="E861" s="263">
        <f t="shared" si="490"/>
        <v>1</v>
      </c>
      <c r="F861" s="166">
        <f>MDETERM(B860:E863)</f>
        <v>0</v>
      </c>
      <c r="H861" s="272" t="s">
        <v>754</v>
      </c>
      <c r="I861" s="247" t="e">
        <f>I860/F852</f>
        <v>#DIV/0!</v>
      </c>
      <c r="J861" s="240"/>
      <c r="K861" s="241"/>
      <c r="R861" s="264" t="s">
        <v>755</v>
      </c>
      <c r="S861" s="267">
        <f>S851</f>
        <v>0</v>
      </c>
      <c r="T861" s="273">
        <f>AB846</f>
        <v>0</v>
      </c>
      <c r="U861" s="196">
        <f t="shared" si="491"/>
        <v>0</v>
      </c>
      <c r="V861" s="263">
        <f t="shared" si="491"/>
        <v>1</v>
      </c>
      <c r="W861" s="166">
        <f>MDETERM(S860:V863)</f>
        <v>0</v>
      </c>
      <c r="Y861" s="272" t="s">
        <v>754</v>
      </c>
      <c r="Z861" s="247" t="e">
        <f>Z860/W852</f>
        <v>#DIV/0!</v>
      </c>
      <c r="AA861" s="240"/>
      <c r="AB861" s="241"/>
      <c r="AE861" s="273"/>
      <c r="AF861" s="196"/>
      <c r="AG861" s="196"/>
      <c r="AH861" s="196"/>
      <c r="AK861" s="247"/>
      <c r="AL861" s="247"/>
      <c r="AM861" s="247"/>
      <c r="AN861" s="274"/>
    </row>
    <row r="862" spans="1:40" x14ac:dyDescent="0.3">
      <c r="A862" s="264"/>
      <c r="B862" s="267">
        <f>B852</f>
        <v>0</v>
      </c>
      <c r="C862" s="273">
        <f>K847</f>
        <v>0</v>
      </c>
      <c r="D862" s="196">
        <f t="shared" si="490"/>
        <v>0</v>
      </c>
      <c r="E862" s="263">
        <f t="shared" si="490"/>
        <v>1</v>
      </c>
      <c r="F862" s="272" t="s">
        <v>754</v>
      </c>
      <c r="H862" s="240"/>
      <c r="I862" s="240"/>
      <c r="J862" s="240"/>
      <c r="K862" s="241"/>
      <c r="R862" s="264"/>
      <c r="S862" s="267">
        <f>S852</f>
        <v>0</v>
      </c>
      <c r="T862" s="273">
        <f>AB847</f>
        <v>0</v>
      </c>
      <c r="U862" s="196">
        <f t="shared" si="491"/>
        <v>0</v>
      </c>
      <c r="V862" s="263">
        <f t="shared" si="491"/>
        <v>1</v>
      </c>
      <c r="W862" s="272" t="s">
        <v>754</v>
      </c>
      <c r="Y862" s="240"/>
      <c r="Z862" s="240"/>
      <c r="AA862" s="240"/>
      <c r="AB862" s="241"/>
      <c r="AJ862" s="239"/>
      <c r="AK862" s="240"/>
      <c r="AL862" s="240"/>
      <c r="AM862" s="240"/>
      <c r="AN862" s="240"/>
    </row>
    <row r="863" spans="1:40" x14ac:dyDescent="0.3">
      <c r="A863" s="223"/>
      <c r="B863" s="267">
        <f>B853</f>
        <v>0</v>
      </c>
      <c r="C863" s="273">
        <f>K848</f>
        <v>0</v>
      </c>
      <c r="D863" s="196">
        <f t="shared" si="490"/>
        <v>0</v>
      </c>
      <c r="E863" s="263">
        <f t="shared" si="490"/>
        <v>1</v>
      </c>
      <c r="F863" s="166" t="e">
        <f>F861/F852</f>
        <v>#DIV/0!</v>
      </c>
      <c r="H863" s="240" t="s">
        <v>649</v>
      </c>
      <c r="I863" s="274" t="e">
        <f>(SQRT(F858*F858+F863*F863+F868*F868-4*I861))/2</f>
        <v>#DIV/0!</v>
      </c>
      <c r="J863" s="240"/>
      <c r="K863" s="241"/>
      <c r="R863" s="223"/>
      <c r="S863" s="267">
        <f>S853</f>
        <v>0</v>
      </c>
      <c r="T863" s="273">
        <f>AB848</f>
        <v>0</v>
      </c>
      <c r="U863" s="196">
        <f t="shared" si="491"/>
        <v>0</v>
      </c>
      <c r="V863" s="263">
        <f t="shared" si="491"/>
        <v>1</v>
      </c>
      <c r="W863" s="166" t="e">
        <f>W861/W852</f>
        <v>#DIV/0!</v>
      </c>
      <c r="Y863" s="240" t="s">
        <v>649</v>
      </c>
      <c r="Z863" s="274" t="e">
        <f>(SQRT(W858*W858+W863*W863+W868*W868-4*Z861))/2</f>
        <v>#DIV/0!</v>
      </c>
      <c r="AA863" s="240"/>
      <c r="AB863" s="241"/>
      <c r="AE863" s="273"/>
      <c r="AF863" s="273"/>
      <c r="AG863" s="196"/>
      <c r="AH863" s="196"/>
      <c r="AK863" s="195"/>
      <c r="AL863" s="243"/>
      <c r="AM863" s="243"/>
      <c r="AN863" s="240"/>
    </row>
    <row r="864" spans="1:40" x14ac:dyDescent="0.3">
      <c r="A864" s="223"/>
      <c r="H864" s="240" t="s">
        <v>611</v>
      </c>
      <c r="I864" s="274" t="e">
        <f>SQRT(F858*F858+F863*F863+F868*F868-4*I861)</f>
        <v>#DIV/0!</v>
      </c>
      <c r="J864" s="240"/>
      <c r="K864" s="241"/>
      <c r="R864" s="223"/>
      <c r="Y864" s="240" t="s">
        <v>611</v>
      </c>
      <c r="Z864" s="274" t="e">
        <f>SQRT(W858*W858+W863*W863+W868*W868-4*Z861)</f>
        <v>#DIV/0!</v>
      </c>
      <c r="AA864" s="240"/>
      <c r="AB864" s="241"/>
      <c r="AE864" s="273"/>
      <c r="AF864" s="273"/>
      <c r="AG864" s="196"/>
      <c r="AH864" s="196"/>
      <c r="AK864" s="272"/>
      <c r="AL864" s="247"/>
      <c r="AM864" s="240"/>
      <c r="AN864" s="240"/>
    </row>
    <row r="865" spans="1:40" x14ac:dyDescent="0.3">
      <c r="A865" s="223"/>
      <c r="B865" s="267">
        <f t="shared" ref="B865:C868" si="492">B850</f>
        <v>0</v>
      </c>
      <c r="C865" s="273">
        <f t="shared" si="492"/>
        <v>0</v>
      </c>
      <c r="D865" s="273">
        <f>K845</f>
        <v>0</v>
      </c>
      <c r="E865" s="263">
        <f>E850</f>
        <v>1</v>
      </c>
      <c r="F865" s="166" t="s">
        <v>748</v>
      </c>
      <c r="H865" s="240"/>
      <c r="I865" s="240"/>
      <c r="J865" s="240"/>
      <c r="K865" s="241"/>
      <c r="R865" s="223"/>
      <c r="S865" s="267">
        <f t="shared" ref="S865:T868" si="493">S850</f>
        <v>0</v>
      </c>
      <c r="T865" s="273">
        <f t="shared" si="493"/>
        <v>0</v>
      </c>
      <c r="U865" s="273">
        <f>AB845</f>
        <v>0</v>
      </c>
      <c r="V865" s="263">
        <f>V850</f>
        <v>1</v>
      </c>
      <c r="W865" s="166" t="s">
        <v>748</v>
      </c>
      <c r="Y865" s="240"/>
      <c r="Z865" s="240"/>
      <c r="AA865" s="240"/>
      <c r="AB865" s="241"/>
      <c r="AE865" s="273"/>
      <c r="AF865" s="273"/>
      <c r="AG865" s="196"/>
      <c r="AH865" s="196"/>
      <c r="AI865" s="272"/>
      <c r="AK865" s="240"/>
      <c r="AL865" s="240"/>
      <c r="AM865" s="240"/>
      <c r="AN865" s="240"/>
    </row>
    <row r="866" spans="1:40" x14ac:dyDescent="0.3">
      <c r="A866" s="270" t="s">
        <v>756</v>
      </c>
      <c r="B866" s="267">
        <f t="shared" si="492"/>
        <v>0</v>
      </c>
      <c r="C866" s="273">
        <f t="shared" si="492"/>
        <v>0</v>
      </c>
      <c r="D866" s="273">
        <f>K846</f>
        <v>0</v>
      </c>
      <c r="E866" s="263">
        <f>E851</f>
        <v>1</v>
      </c>
      <c r="F866" s="166">
        <f>MDETERM(B865:E868)</f>
        <v>0</v>
      </c>
      <c r="H866" s="240"/>
      <c r="I866" s="240"/>
      <c r="J866" s="240"/>
      <c r="K866" s="241"/>
      <c r="R866" s="270" t="s">
        <v>756</v>
      </c>
      <c r="S866" s="267">
        <f t="shared" si="493"/>
        <v>0</v>
      </c>
      <c r="T866" s="273">
        <f t="shared" si="493"/>
        <v>0</v>
      </c>
      <c r="U866" s="273">
        <f>AB846</f>
        <v>0</v>
      </c>
      <c r="V866" s="263">
        <f>V851</f>
        <v>1</v>
      </c>
      <c r="W866" s="166">
        <f>MDETERM(S865:V868)</f>
        <v>0</v>
      </c>
      <c r="Y866" s="240"/>
      <c r="Z866" s="240"/>
      <c r="AA866" s="240"/>
      <c r="AB866" s="241"/>
      <c r="AE866" s="273"/>
      <c r="AF866" s="273"/>
      <c r="AG866" s="196"/>
      <c r="AH866" s="196"/>
      <c r="AK866" s="240"/>
      <c r="AL866" s="274"/>
      <c r="AM866" s="240"/>
      <c r="AN866" s="240"/>
    </row>
    <row r="867" spans="1:40" x14ac:dyDescent="0.3">
      <c r="A867" s="270"/>
      <c r="B867" s="267">
        <f t="shared" si="492"/>
        <v>0</v>
      </c>
      <c r="C867" s="273">
        <f t="shared" si="492"/>
        <v>0</v>
      </c>
      <c r="D867" s="273">
        <f>K847</f>
        <v>0</v>
      </c>
      <c r="E867" s="263">
        <f>E852</f>
        <v>1</v>
      </c>
      <c r="F867" s="272" t="s">
        <v>754</v>
      </c>
      <c r="K867" s="222"/>
      <c r="R867" s="270"/>
      <c r="S867" s="267">
        <f t="shared" si="493"/>
        <v>0</v>
      </c>
      <c r="T867" s="273">
        <f t="shared" si="493"/>
        <v>0</v>
      </c>
      <c r="U867" s="273">
        <f>AB847</f>
        <v>0</v>
      </c>
      <c r="V867" s="263">
        <f>V852</f>
        <v>1</v>
      </c>
      <c r="W867" s="272" t="s">
        <v>754</v>
      </c>
      <c r="AB867" s="222"/>
      <c r="AK867" s="240"/>
      <c r="AL867" s="274"/>
      <c r="AM867" s="240"/>
      <c r="AN867" s="240"/>
    </row>
    <row r="868" spans="1:40" x14ac:dyDescent="0.3">
      <c r="A868" s="223"/>
      <c r="B868" s="267">
        <f t="shared" si="492"/>
        <v>0</v>
      </c>
      <c r="C868" s="273">
        <f t="shared" si="492"/>
        <v>0</v>
      </c>
      <c r="D868" s="273">
        <f>K848</f>
        <v>0</v>
      </c>
      <c r="E868" s="263">
        <f>E853</f>
        <v>1</v>
      </c>
      <c r="F868" s="166" t="e">
        <f>F866/F852</f>
        <v>#DIV/0!</v>
      </c>
      <c r="I868" s="196" t="s">
        <v>757</v>
      </c>
      <c r="K868" s="222"/>
      <c r="R868" s="223"/>
      <c r="S868" s="267">
        <f t="shared" si="493"/>
        <v>0</v>
      </c>
      <c r="T868" s="273">
        <f t="shared" si="493"/>
        <v>0</v>
      </c>
      <c r="U868" s="273">
        <f>AB848</f>
        <v>0</v>
      </c>
      <c r="V868" s="263">
        <f>V853</f>
        <v>1</v>
      </c>
      <c r="W868" s="166" t="e">
        <f>W866/W852</f>
        <v>#DIV/0!</v>
      </c>
      <c r="Z868" s="196" t="s">
        <v>757</v>
      </c>
      <c r="AB868" s="222"/>
      <c r="AE868" s="273"/>
      <c r="AF868" s="273"/>
      <c r="AG868" s="273"/>
      <c r="AH868" s="196"/>
      <c r="AK868" s="240"/>
      <c r="AL868" s="240"/>
      <c r="AM868" s="240"/>
      <c r="AN868" s="240"/>
    </row>
    <row r="869" spans="1:40" x14ac:dyDescent="0.3">
      <c r="A869" s="223"/>
      <c r="H869" s="196" t="s">
        <v>513</v>
      </c>
      <c r="I869" s="196" t="s">
        <v>514</v>
      </c>
      <c r="J869" s="196" t="s">
        <v>515</v>
      </c>
      <c r="K869" s="222"/>
      <c r="R869" s="223"/>
      <c r="Y869" s="196" t="s">
        <v>513</v>
      </c>
      <c r="Z869" s="196" t="s">
        <v>514</v>
      </c>
      <c r="AA869" s="196" t="s">
        <v>515</v>
      </c>
      <c r="AB869" s="222"/>
      <c r="AE869" s="273"/>
      <c r="AF869" s="273"/>
      <c r="AG869" s="273"/>
      <c r="AH869" s="196"/>
      <c r="AK869" s="240"/>
      <c r="AL869" s="240"/>
      <c r="AM869" s="240"/>
      <c r="AN869" s="240"/>
    </row>
    <row r="870" spans="1:40" x14ac:dyDescent="0.3">
      <c r="A870" s="223" t="s">
        <v>637</v>
      </c>
      <c r="B870" s="166" t="e">
        <f>IF(K871&gt;0.000000001,TRUE,FALSE)</f>
        <v>#DIV/0!</v>
      </c>
      <c r="G870" s="240"/>
      <c r="H870" s="275" t="e">
        <f>H853</f>
        <v>#DIV/0!</v>
      </c>
      <c r="I870" s="275" t="e">
        <f>I853</f>
        <v>#DIV/0!</v>
      </c>
      <c r="J870" s="275" t="e">
        <f>J853</f>
        <v>#DIV/0!</v>
      </c>
      <c r="K870" s="241"/>
      <c r="R870" s="223" t="s">
        <v>637</v>
      </c>
      <c r="S870" s="166" t="e">
        <f>IF(AB871&gt;0.000000001,TRUE,FALSE)</f>
        <v>#DIV/0!</v>
      </c>
      <c r="X870" s="240"/>
      <c r="Y870" s="275" t="e">
        <f>Y853</f>
        <v>#DIV/0!</v>
      </c>
      <c r="Z870" s="275" t="e">
        <f>Z853</f>
        <v>#DIV/0!</v>
      </c>
      <c r="AA870" s="275" t="e">
        <f>AA853</f>
        <v>#DIV/0!</v>
      </c>
      <c r="AB870" s="241"/>
      <c r="AE870" s="273"/>
      <c r="AF870" s="273"/>
      <c r="AG870" s="273"/>
      <c r="AH870" s="196"/>
      <c r="AI870" s="272"/>
    </row>
    <row r="871" spans="1:40" ht="16.2" x14ac:dyDescent="0.3">
      <c r="A871" s="223"/>
      <c r="B871" s="166" t="s">
        <v>650</v>
      </c>
      <c r="C871" s="166" t="s">
        <v>651</v>
      </c>
      <c r="D871" s="166" t="s">
        <v>652</v>
      </c>
      <c r="E871" s="166" t="s">
        <v>653</v>
      </c>
      <c r="F871" s="166" t="s">
        <v>654</v>
      </c>
      <c r="G871" s="166" t="s">
        <v>655</v>
      </c>
      <c r="H871" s="166" t="s">
        <v>656</v>
      </c>
      <c r="I871" s="166" t="s">
        <v>657</v>
      </c>
      <c r="J871" s="166" t="s">
        <v>669</v>
      </c>
      <c r="K871" s="231" t="e">
        <f>MAX(K872:K876)</f>
        <v>#DIV/0!</v>
      </c>
      <c r="R871" s="223"/>
      <c r="S871" s="166" t="s">
        <v>650</v>
      </c>
      <c r="T871" s="166" t="s">
        <v>651</v>
      </c>
      <c r="U871" s="166" t="s">
        <v>652</v>
      </c>
      <c r="V871" s="166" t="s">
        <v>653</v>
      </c>
      <c r="W871" s="166" t="s">
        <v>654</v>
      </c>
      <c r="X871" s="166" t="s">
        <v>655</v>
      </c>
      <c r="Y871" s="166" t="s">
        <v>656</v>
      </c>
      <c r="Z871" s="166" t="s">
        <v>657</v>
      </c>
      <c r="AA871" s="166" t="s">
        <v>669</v>
      </c>
      <c r="AB871" s="231" t="e">
        <f>MAX(AB872:AB876)</f>
        <v>#DIV/0!</v>
      </c>
      <c r="AE871" s="273"/>
      <c r="AF871" s="273"/>
      <c r="AG871" s="273"/>
      <c r="AH871" s="196"/>
      <c r="AL871" s="196"/>
    </row>
    <row r="872" spans="1:40" x14ac:dyDescent="0.3">
      <c r="A872" s="223">
        <v>1</v>
      </c>
      <c r="B872" s="192" t="e">
        <f>C53-H870</f>
        <v>#DIV/0!</v>
      </c>
      <c r="C872" s="192" t="e">
        <f>D53-I870</f>
        <v>#DIV/0!</v>
      </c>
      <c r="D872" s="192" t="e">
        <f>E53-J870</f>
        <v>#DIV/0!</v>
      </c>
      <c r="E872" s="192" t="e">
        <f>POWER(B872,2)</f>
        <v>#DIV/0!</v>
      </c>
      <c r="F872" s="192" t="e">
        <f>POWER(C872,2)</f>
        <v>#DIV/0!</v>
      </c>
      <c r="G872" s="192" t="e">
        <f>POWER(D872,2)</f>
        <v>#DIV/0!</v>
      </c>
      <c r="H872" s="192" t="e">
        <f>E872+F872+G872</f>
        <v>#DIV/0!</v>
      </c>
      <c r="I872" s="192" t="e">
        <f>SQRT(H872)</f>
        <v>#DIV/0!</v>
      </c>
      <c r="J872" s="214" t="e">
        <f>I863</f>
        <v>#DIV/0!</v>
      </c>
      <c r="K872" s="231" t="e">
        <f>I872-J872</f>
        <v>#DIV/0!</v>
      </c>
      <c r="R872" s="223">
        <v>1</v>
      </c>
      <c r="S872" s="192" t="e">
        <f>T53-Y870</f>
        <v>#DIV/0!</v>
      </c>
      <c r="T872" s="192" t="e">
        <f>U53-Z870</f>
        <v>#DIV/0!</v>
      </c>
      <c r="U872" s="192" t="e">
        <f>V53-AA870</f>
        <v>#DIV/0!</v>
      </c>
      <c r="V872" s="192" t="e">
        <f>POWER(S872,2)</f>
        <v>#DIV/0!</v>
      </c>
      <c r="W872" s="192" t="e">
        <f>POWER(T872,2)</f>
        <v>#DIV/0!</v>
      </c>
      <c r="X872" s="192" t="e">
        <f>POWER(U872,2)</f>
        <v>#DIV/0!</v>
      </c>
      <c r="Y872" s="192" t="e">
        <f>V872+W872+X872</f>
        <v>#DIV/0!</v>
      </c>
      <c r="Z872" s="192" t="e">
        <f>SQRT(Y872)</f>
        <v>#DIV/0!</v>
      </c>
      <c r="AA872" s="214" t="e">
        <f>Z863</f>
        <v>#DIV/0!</v>
      </c>
      <c r="AB872" s="231" t="e">
        <f>Z872-AA872</f>
        <v>#DIV/0!</v>
      </c>
      <c r="AK872" s="196"/>
      <c r="AL872" s="196"/>
      <c r="AM872" s="196"/>
    </row>
    <row r="873" spans="1:40" x14ac:dyDescent="0.3">
      <c r="A873" s="223">
        <v>2</v>
      </c>
      <c r="B873" s="192" t="e">
        <f>C54-H870</f>
        <v>#DIV/0!</v>
      </c>
      <c r="C873" s="192" t="e">
        <f>D54-I870</f>
        <v>#DIV/0!</v>
      </c>
      <c r="D873" s="192" t="e">
        <f>E54-J870</f>
        <v>#DIV/0!</v>
      </c>
      <c r="E873" s="192" t="e">
        <f t="shared" ref="E873:G876" si="494">POWER(B873,2)</f>
        <v>#DIV/0!</v>
      </c>
      <c r="F873" s="192" t="e">
        <f t="shared" si="494"/>
        <v>#DIV/0!</v>
      </c>
      <c r="G873" s="192" t="e">
        <f t="shared" si="494"/>
        <v>#DIV/0!</v>
      </c>
      <c r="H873" s="192" t="e">
        <f t="shared" ref="H873:H876" si="495">E873+F873+G873</f>
        <v>#DIV/0!</v>
      </c>
      <c r="I873" s="192" t="e">
        <f t="shared" ref="I873:I876" si="496">SQRT(H873)</f>
        <v>#DIV/0!</v>
      </c>
      <c r="J873" s="214" t="e">
        <f>J872</f>
        <v>#DIV/0!</v>
      </c>
      <c r="K873" s="231" t="e">
        <f t="shared" ref="K873:K876" si="497">I873-J873</f>
        <v>#DIV/0!</v>
      </c>
      <c r="R873" s="223">
        <v>2</v>
      </c>
      <c r="S873" s="192" t="e">
        <f>T54-Y870</f>
        <v>#DIV/0!</v>
      </c>
      <c r="T873" s="192" t="e">
        <f>U54-Z870</f>
        <v>#DIV/0!</v>
      </c>
      <c r="U873" s="192" t="e">
        <f>V54-AA870</f>
        <v>#DIV/0!</v>
      </c>
      <c r="V873" s="192" t="e">
        <f t="shared" ref="V873:X876" si="498">POWER(S873,2)</f>
        <v>#DIV/0!</v>
      </c>
      <c r="W873" s="192" t="e">
        <f t="shared" si="498"/>
        <v>#DIV/0!</v>
      </c>
      <c r="X873" s="192" t="e">
        <f t="shared" si="498"/>
        <v>#DIV/0!</v>
      </c>
      <c r="Y873" s="192" t="e">
        <f t="shared" ref="Y873:Y876" si="499">V873+W873+X873</f>
        <v>#DIV/0!</v>
      </c>
      <c r="Z873" s="192" t="e">
        <f t="shared" ref="Z873:Z876" si="500">SQRT(Y873)</f>
        <v>#DIV/0!</v>
      </c>
      <c r="AA873" s="214" t="e">
        <f>AA872</f>
        <v>#DIV/0!</v>
      </c>
      <c r="AB873" s="231" t="e">
        <f t="shared" ref="AB873:AB876" si="501">Z873-AA873</f>
        <v>#DIV/0!</v>
      </c>
      <c r="AJ873" s="240"/>
      <c r="AK873" s="275"/>
      <c r="AL873" s="275"/>
      <c r="AM873" s="275"/>
      <c r="AN873" s="240"/>
    </row>
    <row r="874" spans="1:40" x14ac:dyDescent="0.3">
      <c r="A874" s="223">
        <v>3</v>
      </c>
      <c r="B874" s="192" t="e">
        <f>C55-H870</f>
        <v>#DIV/0!</v>
      </c>
      <c r="C874" s="192" t="e">
        <f>D55-I870</f>
        <v>#DIV/0!</v>
      </c>
      <c r="D874" s="192" t="e">
        <f>E55-J870</f>
        <v>#DIV/0!</v>
      </c>
      <c r="E874" s="192" t="e">
        <f t="shared" si="494"/>
        <v>#DIV/0!</v>
      </c>
      <c r="F874" s="192" t="e">
        <f t="shared" si="494"/>
        <v>#DIV/0!</v>
      </c>
      <c r="G874" s="192" t="e">
        <f t="shared" si="494"/>
        <v>#DIV/0!</v>
      </c>
      <c r="H874" s="192" t="e">
        <f t="shared" si="495"/>
        <v>#DIV/0!</v>
      </c>
      <c r="I874" s="192" t="e">
        <f t="shared" si="496"/>
        <v>#DIV/0!</v>
      </c>
      <c r="J874" s="214" t="e">
        <f t="shared" ref="J874:J876" si="502">J873</f>
        <v>#DIV/0!</v>
      </c>
      <c r="K874" s="231" t="e">
        <f t="shared" si="497"/>
        <v>#DIV/0!</v>
      </c>
      <c r="R874" s="223">
        <v>3</v>
      </c>
      <c r="S874" s="192" t="e">
        <f>T55-Y870</f>
        <v>#DIV/0!</v>
      </c>
      <c r="T874" s="192" t="e">
        <f>U55-Z870</f>
        <v>#DIV/0!</v>
      </c>
      <c r="U874" s="192" t="e">
        <f>V55-AA870</f>
        <v>#DIV/0!</v>
      </c>
      <c r="V874" s="192" t="e">
        <f t="shared" si="498"/>
        <v>#DIV/0!</v>
      </c>
      <c r="W874" s="192" t="e">
        <f t="shared" si="498"/>
        <v>#DIV/0!</v>
      </c>
      <c r="X874" s="192" t="e">
        <f t="shared" si="498"/>
        <v>#DIV/0!</v>
      </c>
      <c r="Y874" s="192" t="e">
        <f t="shared" si="499"/>
        <v>#DIV/0!</v>
      </c>
      <c r="Z874" s="192" t="e">
        <f t="shared" si="500"/>
        <v>#DIV/0!</v>
      </c>
      <c r="AA874" s="214" t="e">
        <f t="shared" ref="AA874:AA876" si="503">AA873</f>
        <v>#DIV/0!</v>
      </c>
      <c r="AB874" s="231" t="e">
        <f t="shared" si="501"/>
        <v>#DIV/0!</v>
      </c>
      <c r="AN874" s="192"/>
    </row>
    <row r="875" spans="1:40" x14ac:dyDescent="0.3">
      <c r="A875" s="223">
        <v>4</v>
      </c>
      <c r="B875" s="192" t="e">
        <f>C56-H870</f>
        <v>#DIV/0!</v>
      </c>
      <c r="C875" s="192" t="e">
        <f>D56-I870</f>
        <v>#DIV/0!</v>
      </c>
      <c r="D875" s="192" t="e">
        <f>E56-J870</f>
        <v>#DIV/0!</v>
      </c>
      <c r="E875" s="192" t="e">
        <f t="shared" si="494"/>
        <v>#DIV/0!</v>
      </c>
      <c r="F875" s="192" t="e">
        <f t="shared" si="494"/>
        <v>#DIV/0!</v>
      </c>
      <c r="G875" s="192" t="e">
        <f t="shared" si="494"/>
        <v>#DIV/0!</v>
      </c>
      <c r="H875" s="192" t="e">
        <f t="shared" si="495"/>
        <v>#DIV/0!</v>
      </c>
      <c r="I875" s="192" t="e">
        <f t="shared" si="496"/>
        <v>#DIV/0!</v>
      </c>
      <c r="J875" s="214" t="e">
        <f t="shared" si="502"/>
        <v>#DIV/0!</v>
      </c>
      <c r="K875" s="231" t="e">
        <f t="shared" si="497"/>
        <v>#DIV/0!</v>
      </c>
      <c r="R875" s="223">
        <v>4</v>
      </c>
      <c r="S875" s="192" t="e">
        <f>T56-Y870</f>
        <v>#DIV/0!</v>
      </c>
      <c r="T875" s="192" t="e">
        <f>U56-Z870</f>
        <v>#DIV/0!</v>
      </c>
      <c r="U875" s="192" t="e">
        <f>V56-AA870</f>
        <v>#DIV/0!</v>
      </c>
      <c r="V875" s="192" t="e">
        <f t="shared" si="498"/>
        <v>#DIV/0!</v>
      </c>
      <c r="W875" s="192" t="e">
        <f t="shared" si="498"/>
        <v>#DIV/0!</v>
      </c>
      <c r="X875" s="192" t="e">
        <f t="shared" si="498"/>
        <v>#DIV/0!</v>
      </c>
      <c r="Y875" s="192" t="e">
        <f t="shared" si="499"/>
        <v>#DIV/0!</v>
      </c>
      <c r="Z875" s="192" t="e">
        <f t="shared" si="500"/>
        <v>#DIV/0!</v>
      </c>
      <c r="AA875" s="214" t="e">
        <f t="shared" si="503"/>
        <v>#DIV/0!</v>
      </c>
      <c r="AB875" s="231" t="e">
        <f t="shared" si="501"/>
        <v>#DIV/0!</v>
      </c>
      <c r="AE875" s="192"/>
      <c r="AF875" s="192"/>
      <c r="AG875" s="192"/>
      <c r="AH875" s="192"/>
      <c r="AI875" s="192"/>
      <c r="AJ875" s="192"/>
      <c r="AK875" s="192"/>
      <c r="AL875" s="192"/>
      <c r="AM875" s="214"/>
      <c r="AN875" s="192"/>
    </row>
    <row r="876" spans="1:40" x14ac:dyDescent="0.3">
      <c r="A876" s="227">
        <v>5</v>
      </c>
      <c r="B876" s="216" t="e">
        <f>C57-H870</f>
        <v>#DIV/0!</v>
      </c>
      <c r="C876" s="216" t="e">
        <f>D57-I870</f>
        <v>#DIV/0!</v>
      </c>
      <c r="D876" s="216" t="e">
        <f>E57-J870</f>
        <v>#DIV/0!</v>
      </c>
      <c r="E876" s="216" t="e">
        <f t="shared" si="494"/>
        <v>#DIV/0!</v>
      </c>
      <c r="F876" s="216" t="e">
        <f t="shared" si="494"/>
        <v>#DIV/0!</v>
      </c>
      <c r="G876" s="216" t="e">
        <f t="shared" si="494"/>
        <v>#DIV/0!</v>
      </c>
      <c r="H876" s="216" t="e">
        <f t="shared" si="495"/>
        <v>#DIV/0!</v>
      </c>
      <c r="I876" s="216" t="e">
        <f t="shared" si="496"/>
        <v>#DIV/0!</v>
      </c>
      <c r="J876" s="276" t="e">
        <f t="shared" si="502"/>
        <v>#DIV/0!</v>
      </c>
      <c r="K876" s="253" t="e">
        <f t="shared" si="497"/>
        <v>#DIV/0!</v>
      </c>
      <c r="R876" s="227">
        <v>5</v>
      </c>
      <c r="S876" s="216" t="e">
        <f>T57-Y870</f>
        <v>#DIV/0!</v>
      </c>
      <c r="T876" s="216" t="e">
        <f>U57-Z870</f>
        <v>#DIV/0!</v>
      </c>
      <c r="U876" s="216" t="e">
        <f>V57-AA870</f>
        <v>#DIV/0!</v>
      </c>
      <c r="V876" s="216" t="e">
        <f t="shared" si="498"/>
        <v>#DIV/0!</v>
      </c>
      <c r="W876" s="216" t="e">
        <f t="shared" si="498"/>
        <v>#DIV/0!</v>
      </c>
      <c r="X876" s="216" t="e">
        <f t="shared" si="498"/>
        <v>#DIV/0!</v>
      </c>
      <c r="Y876" s="216" t="e">
        <f t="shared" si="499"/>
        <v>#DIV/0!</v>
      </c>
      <c r="Z876" s="216" t="e">
        <f t="shared" si="500"/>
        <v>#DIV/0!</v>
      </c>
      <c r="AA876" s="276" t="e">
        <f t="shared" si="503"/>
        <v>#DIV/0!</v>
      </c>
      <c r="AB876" s="253" t="e">
        <f t="shared" si="501"/>
        <v>#DIV/0!</v>
      </c>
      <c r="AE876" s="192"/>
      <c r="AF876" s="192"/>
      <c r="AG876" s="192"/>
      <c r="AH876" s="192"/>
      <c r="AI876" s="192"/>
      <c r="AJ876" s="192"/>
      <c r="AK876" s="192"/>
      <c r="AL876" s="192"/>
      <c r="AM876" s="214"/>
      <c r="AN876" s="192"/>
    </row>
    <row r="877" spans="1:40" x14ac:dyDescent="0.3">
      <c r="AE877" s="192"/>
      <c r="AF877" s="192"/>
      <c r="AG877" s="192"/>
      <c r="AH877" s="192"/>
      <c r="AI877" s="192"/>
      <c r="AJ877" s="192"/>
      <c r="AK877" s="192"/>
      <c r="AL877" s="192"/>
      <c r="AM877" s="214"/>
      <c r="AN877" s="192"/>
    </row>
    <row r="878" spans="1:40" x14ac:dyDescent="0.3">
      <c r="A878" s="233" t="s">
        <v>709</v>
      </c>
      <c r="B878" s="260" t="s">
        <v>513</v>
      </c>
      <c r="C878" s="260" t="s">
        <v>514</v>
      </c>
      <c r="D878" s="260" t="s">
        <v>515</v>
      </c>
      <c r="E878" s="186"/>
      <c r="F878" s="186"/>
      <c r="G878" s="186" t="s">
        <v>738</v>
      </c>
      <c r="H878" s="186" t="s">
        <v>739</v>
      </c>
      <c r="I878" s="186" t="s">
        <v>740</v>
      </c>
      <c r="J878" s="186" t="s">
        <v>741</v>
      </c>
      <c r="K878" s="220" t="s">
        <v>742</v>
      </c>
      <c r="R878" s="233" t="s">
        <v>709</v>
      </c>
      <c r="S878" s="260" t="s">
        <v>513</v>
      </c>
      <c r="T878" s="260" t="s">
        <v>514</v>
      </c>
      <c r="U878" s="260" t="s">
        <v>515</v>
      </c>
      <c r="V878" s="186"/>
      <c r="W878" s="186"/>
      <c r="X878" s="186" t="s">
        <v>738</v>
      </c>
      <c r="Y878" s="186" t="s">
        <v>739</v>
      </c>
      <c r="Z878" s="186" t="s">
        <v>740</v>
      </c>
      <c r="AA878" s="186" t="s">
        <v>741</v>
      </c>
      <c r="AB878" s="220" t="s">
        <v>742</v>
      </c>
      <c r="AD878" s="255"/>
      <c r="AE878" s="192"/>
      <c r="AF878" s="192"/>
      <c r="AG878" s="192"/>
      <c r="AH878" s="192"/>
      <c r="AI878" s="192"/>
      <c r="AJ878" s="192"/>
      <c r="AK878" s="192"/>
      <c r="AL878" s="192"/>
      <c r="AM878" s="214"/>
      <c r="AN878" s="192"/>
    </row>
    <row r="879" spans="1:40" x14ac:dyDescent="0.3">
      <c r="A879" s="244" t="s">
        <v>680</v>
      </c>
      <c r="B879" s="245">
        <f t="shared" ref="B879:D882" si="504">C54</f>
        <v>0</v>
      </c>
      <c r="C879" s="245">
        <f t="shared" si="504"/>
        <v>0</v>
      </c>
      <c r="D879" s="245">
        <f t="shared" si="504"/>
        <v>0</v>
      </c>
      <c r="F879" s="196" t="s">
        <v>743</v>
      </c>
      <c r="G879" s="214">
        <f t="shared" ref="G879:I882" si="505">B879^2</f>
        <v>0</v>
      </c>
      <c r="H879" s="214">
        <f t="shared" si="505"/>
        <v>0</v>
      </c>
      <c r="I879" s="214">
        <f t="shared" si="505"/>
        <v>0</v>
      </c>
      <c r="J879" s="214">
        <f>G879+H879+I879</f>
        <v>0</v>
      </c>
      <c r="K879" s="261">
        <f>-J879</f>
        <v>0</v>
      </c>
      <c r="R879" s="244" t="s">
        <v>680</v>
      </c>
      <c r="S879" s="245">
        <f t="shared" ref="S879:U882" si="506">T54</f>
        <v>0</v>
      </c>
      <c r="T879" s="245">
        <f t="shared" si="506"/>
        <v>0</v>
      </c>
      <c r="U879" s="245">
        <f t="shared" si="506"/>
        <v>0</v>
      </c>
      <c r="W879" s="196" t="s">
        <v>743</v>
      </c>
      <c r="X879" s="214">
        <f t="shared" ref="X879:Z882" si="507">S879^2</f>
        <v>0</v>
      </c>
      <c r="Y879" s="214">
        <f t="shared" si="507"/>
        <v>0</v>
      </c>
      <c r="Z879" s="214">
        <f t="shared" si="507"/>
        <v>0</v>
      </c>
      <c r="AA879" s="214">
        <f>X879+Y879+Z879</f>
        <v>0</v>
      </c>
      <c r="AB879" s="261">
        <f>-AA879</f>
        <v>0</v>
      </c>
      <c r="AD879" s="277"/>
      <c r="AE879" s="192"/>
      <c r="AF879" s="192"/>
      <c r="AG879" s="192"/>
      <c r="AH879" s="192"/>
      <c r="AI879" s="192"/>
      <c r="AJ879" s="192"/>
      <c r="AK879" s="192"/>
      <c r="AL879" s="192"/>
      <c r="AM879" s="214"/>
      <c r="AN879" s="192"/>
    </row>
    <row r="880" spans="1:40" x14ac:dyDescent="0.3">
      <c r="A880" s="244" t="s">
        <v>682</v>
      </c>
      <c r="B880" s="245">
        <f t="shared" si="504"/>
        <v>0</v>
      </c>
      <c r="C880" s="245">
        <f t="shared" si="504"/>
        <v>0</v>
      </c>
      <c r="D880" s="245">
        <f t="shared" si="504"/>
        <v>0</v>
      </c>
      <c r="F880" s="196" t="s">
        <v>744</v>
      </c>
      <c r="G880" s="214">
        <f t="shared" si="505"/>
        <v>0</v>
      </c>
      <c r="H880" s="214">
        <f t="shared" si="505"/>
        <v>0</v>
      </c>
      <c r="I880" s="214">
        <f t="shared" si="505"/>
        <v>0</v>
      </c>
      <c r="J880" s="214">
        <f t="shared" ref="J880:J882" si="508">G880+H880+I880</f>
        <v>0</v>
      </c>
      <c r="K880" s="261">
        <f t="shared" ref="K880:K882" si="509">-J880</f>
        <v>0</v>
      </c>
      <c r="R880" s="244" t="s">
        <v>682</v>
      </c>
      <c r="S880" s="245">
        <f t="shared" si="506"/>
        <v>0</v>
      </c>
      <c r="T880" s="245">
        <f t="shared" si="506"/>
        <v>0</v>
      </c>
      <c r="U880" s="245">
        <f t="shared" si="506"/>
        <v>0</v>
      </c>
      <c r="W880" s="196" t="s">
        <v>744</v>
      </c>
      <c r="X880" s="214">
        <f t="shared" si="507"/>
        <v>0</v>
      </c>
      <c r="Y880" s="214">
        <f t="shared" si="507"/>
        <v>0</v>
      </c>
      <c r="Z880" s="214">
        <f t="shared" si="507"/>
        <v>0</v>
      </c>
      <c r="AA880" s="214">
        <f t="shared" ref="AA880:AA882" si="510">X880+Y880+Z880</f>
        <v>0</v>
      </c>
      <c r="AB880" s="261">
        <f t="shared" ref="AB880:AB882" si="511">-AA880</f>
        <v>0</v>
      </c>
      <c r="AD880" s="277"/>
    </row>
    <row r="881" spans="1:30" x14ac:dyDescent="0.3">
      <c r="A881" s="246" t="s">
        <v>701</v>
      </c>
      <c r="B881" s="245">
        <f t="shared" si="504"/>
        <v>0</v>
      </c>
      <c r="C881" s="245">
        <f t="shared" si="504"/>
        <v>0</v>
      </c>
      <c r="D881" s="245">
        <f t="shared" si="504"/>
        <v>0</v>
      </c>
      <c r="F881" s="196" t="s">
        <v>745</v>
      </c>
      <c r="G881" s="214">
        <f t="shared" si="505"/>
        <v>0</v>
      </c>
      <c r="H881" s="214">
        <f t="shared" si="505"/>
        <v>0</v>
      </c>
      <c r="I881" s="214">
        <f t="shared" si="505"/>
        <v>0</v>
      </c>
      <c r="J881" s="214">
        <f t="shared" si="508"/>
        <v>0</v>
      </c>
      <c r="K881" s="261">
        <f t="shared" si="509"/>
        <v>0</v>
      </c>
      <c r="R881" s="246" t="s">
        <v>701</v>
      </c>
      <c r="S881" s="245">
        <f t="shared" si="506"/>
        <v>0</v>
      </c>
      <c r="T881" s="245">
        <f t="shared" si="506"/>
        <v>0</v>
      </c>
      <c r="U881" s="245">
        <f t="shared" si="506"/>
        <v>0</v>
      </c>
      <c r="W881" s="196" t="s">
        <v>745</v>
      </c>
      <c r="X881" s="214">
        <f t="shared" si="507"/>
        <v>0</v>
      </c>
      <c r="Y881" s="214">
        <f t="shared" si="507"/>
        <v>0</v>
      </c>
      <c r="Z881" s="214">
        <f t="shared" si="507"/>
        <v>0</v>
      </c>
      <c r="AA881" s="214">
        <f t="shared" si="510"/>
        <v>0</v>
      </c>
      <c r="AB881" s="261">
        <f t="shared" si="511"/>
        <v>0</v>
      </c>
      <c r="AD881" s="278"/>
    </row>
    <row r="882" spans="1:30" x14ac:dyDescent="0.3">
      <c r="A882" s="246" t="s">
        <v>704</v>
      </c>
      <c r="B882" s="245">
        <f t="shared" si="504"/>
        <v>0</v>
      </c>
      <c r="C882" s="245">
        <f t="shared" si="504"/>
        <v>0</v>
      </c>
      <c r="D882" s="245">
        <f t="shared" si="504"/>
        <v>0</v>
      </c>
      <c r="F882" s="196" t="s">
        <v>746</v>
      </c>
      <c r="G882" s="214">
        <f t="shared" si="505"/>
        <v>0</v>
      </c>
      <c r="H882" s="214">
        <f t="shared" si="505"/>
        <v>0</v>
      </c>
      <c r="I882" s="214">
        <f t="shared" si="505"/>
        <v>0</v>
      </c>
      <c r="J882" s="214">
        <f t="shared" si="508"/>
        <v>0</v>
      </c>
      <c r="K882" s="261">
        <f t="shared" si="509"/>
        <v>0</v>
      </c>
      <c r="R882" s="246" t="s">
        <v>704</v>
      </c>
      <c r="S882" s="245">
        <f t="shared" si="506"/>
        <v>0</v>
      </c>
      <c r="T882" s="245">
        <f t="shared" si="506"/>
        <v>0</v>
      </c>
      <c r="U882" s="245">
        <f t="shared" si="506"/>
        <v>0</v>
      </c>
      <c r="W882" s="196" t="s">
        <v>746</v>
      </c>
      <c r="X882" s="214">
        <f t="shared" si="507"/>
        <v>0</v>
      </c>
      <c r="Y882" s="214">
        <f t="shared" si="507"/>
        <v>0</v>
      </c>
      <c r="Z882" s="214">
        <f t="shared" si="507"/>
        <v>0</v>
      </c>
      <c r="AA882" s="214">
        <f t="shared" si="510"/>
        <v>0</v>
      </c>
      <c r="AB882" s="261">
        <f t="shared" si="511"/>
        <v>0</v>
      </c>
      <c r="AD882" s="278"/>
    </row>
    <row r="883" spans="1:30" x14ac:dyDescent="0.3">
      <c r="A883" s="223"/>
      <c r="G883" s="240"/>
      <c r="H883" s="240"/>
      <c r="I883" s="240"/>
      <c r="J883" s="240"/>
      <c r="K883" s="241"/>
      <c r="R883" s="223"/>
      <c r="X883" s="240"/>
      <c r="Y883" s="240"/>
      <c r="Z883" s="240"/>
      <c r="AA883" s="240"/>
      <c r="AB883" s="241"/>
    </row>
    <row r="884" spans="1:30" x14ac:dyDescent="0.3">
      <c r="A884" s="223"/>
      <c r="B884" s="262">
        <f>B879</f>
        <v>0</v>
      </c>
      <c r="C884" s="211">
        <f t="shared" ref="C884:D884" si="512">C879</f>
        <v>0</v>
      </c>
      <c r="D884" s="211">
        <f t="shared" si="512"/>
        <v>0</v>
      </c>
      <c r="E884" s="263">
        <v>1</v>
      </c>
      <c r="G884" s="239"/>
      <c r="H884" s="240"/>
      <c r="I884" s="240"/>
      <c r="J884" s="240"/>
      <c r="K884" s="241"/>
      <c r="R884" s="223"/>
      <c r="S884" s="262">
        <f>S879</f>
        <v>0</v>
      </c>
      <c r="T884" s="211">
        <f t="shared" ref="T884:U884" si="513">T879</f>
        <v>0</v>
      </c>
      <c r="U884" s="211">
        <f t="shared" si="513"/>
        <v>0</v>
      </c>
      <c r="V884" s="263">
        <v>1</v>
      </c>
      <c r="X884" s="239"/>
      <c r="Y884" s="240"/>
      <c r="Z884" s="240"/>
      <c r="AA884" s="240"/>
      <c r="AB884" s="241"/>
    </row>
    <row r="885" spans="1:30" x14ac:dyDescent="0.3">
      <c r="A885" s="264" t="s">
        <v>747</v>
      </c>
      <c r="B885" s="262">
        <f t="shared" ref="B885:D887" si="514">B880</f>
        <v>0</v>
      </c>
      <c r="C885" s="211">
        <f t="shared" si="514"/>
        <v>0</v>
      </c>
      <c r="D885" s="211">
        <f t="shared" si="514"/>
        <v>0</v>
      </c>
      <c r="E885" s="263">
        <v>1</v>
      </c>
      <c r="F885" s="166" t="s">
        <v>748</v>
      </c>
      <c r="G885" s="239"/>
      <c r="H885" s="243" t="s">
        <v>513</v>
      </c>
      <c r="I885" s="243" t="s">
        <v>514</v>
      </c>
      <c r="J885" s="243" t="s">
        <v>515</v>
      </c>
      <c r="K885" s="241"/>
      <c r="R885" s="264" t="s">
        <v>747</v>
      </c>
      <c r="S885" s="262">
        <f t="shared" ref="S885:U887" si="515">S880</f>
        <v>0</v>
      </c>
      <c r="T885" s="211">
        <f t="shared" si="515"/>
        <v>0</v>
      </c>
      <c r="U885" s="211">
        <f t="shared" si="515"/>
        <v>0</v>
      </c>
      <c r="V885" s="263">
        <v>1</v>
      </c>
      <c r="W885" s="166" t="s">
        <v>748</v>
      </c>
      <c r="X885" s="239"/>
      <c r="Y885" s="243" t="s">
        <v>513</v>
      </c>
      <c r="Z885" s="243" t="s">
        <v>514</v>
      </c>
      <c r="AA885" s="243" t="s">
        <v>515</v>
      </c>
      <c r="AB885" s="241"/>
      <c r="AD885" s="271"/>
    </row>
    <row r="886" spans="1:30" x14ac:dyDescent="0.3">
      <c r="A886" s="264"/>
      <c r="B886" s="262">
        <f t="shared" si="514"/>
        <v>0</v>
      </c>
      <c r="C886" s="211">
        <f t="shared" si="514"/>
        <v>0</v>
      </c>
      <c r="D886" s="211">
        <f t="shared" si="514"/>
        <v>0</v>
      </c>
      <c r="E886" s="263">
        <v>1</v>
      </c>
      <c r="F886" s="265">
        <f>MDETERM(B884:E887)</f>
        <v>0</v>
      </c>
      <c r="G886" s="239"/>
      <c r="H886" s="266" t="s">
        <v>749</v>
      </c>
      <c r="I886" s="266" t="s">
        <v>750</v>
      </c>
      <c r="J886" s="266" t="s">
        <v>751</v>
      </c>
      <c r="K886" s="241"/>
      <c r="R886" s="264"/>
      <c r="S886" s="262">
        <f t="shared" si="515"/>
        <v>0</v>
      </c>
      <c r="T886" s="211">
        <f t="shared" si="515"/>
        <v>0</v>
      </c>
      <c r="U886" s="211">
        <f t="shared" si="515"/>
        <v>0</v>
      </c>
      <c r="V886" s="263">
        <v>1</v>
      </c>
      <c r="W886" s="265">
        <f>MDETERM(S884:V887)</f>
        <v>0</v>
      </c>
      <c r="X886" s="239"/>
      <c r="Y886" s="266" t="s">
        <v>749</v>
      </c>
      <c r="Z886" s="266" t="s">
        <v>750</v>
      </c>
      <c r="AA886" s="266" t="s">
        <v>751</v>
      </c>
      <c r="AB886" s="241"/>
      <c r="AD886" s="271"/>
    </row>
    <row r="887" spans="1:30" x14ac:dyDescent="0.3">
      <c r="A887" s="223"/>
      <c r="B887" s="262">
        <f t="shared" si="514"/>
        <v>0</v>
      </c>
      <c r="C887" s="211">
        <f t="shared" si="514"/>
        <v>0</v>
      </c>
      <c r="D887" s="211">
        <f t="shared" si="514"/>
        <v>0</v>
      </c>
      <c r="E887" s="263">
        <v>1</v>
      </c>
      <c r="G887" s="240"/>
      <c r="H887" s="214" t="e">
        <f>-F892/2</f>
        <v>#DIV/0!</v>
      </c>
      <c r="I887" s="214" t="e">
        <f>-F897/2</f>
        <v>#DIV/0!</v>
      </c>
      <c r="J887" s="214" t="e">
        <f>-F902/2</f>
        <v>#DIV/0!</v>
      </c>
      <c r="K887" s="241"/>
      <c r="R887" s="223"/>
      <c r="S887" s="262">
        <f t="shared" si="515"/>
        <v>0</v>
      </c>
      <c r="T887" s="211">
        <f t="shared" si="515"/>
        <v>0</v>
      </c>
      <c r="U887" s="211">
        <f t="shared" si="515"/>
        <v>0</v>
      </c>
      <c r="V887" s="263">
        <v>1</v>
      </c>
      <c r="X887" s="240"/>
      <c r="Y887" s="214" t="e">
        <f>-W892/2</f>
        <v>#DIV/0!</v>
      </c>
      <c r="Z887" s="214" t="e">
        <f>-W897/2</f>
        <v>#DIV/0!</v>
      </c>
      <c r="AA887" s="214" t="e">
        <f>-W902/2</f>
        <v>#DIV/0!</v>
      </c>
      <c r="AB887" s="241"/>
    </row>
    <row r="888" spans="1:30" x14ac:dyDescent="0.3">
      <c r="A888" s="223"/>
      <c r="G888" s="240"/>
      <c r="H888" s="240"/>
      <c r="I888" s="240"/>
      <c r="J888" s="240"/>
      <c r="K888" s="241"/>
      <c r="R888" s="223"/>
      <c r="X888" s="240"/>
      <c r="Y888" s="240"/>
      <c r="Z888" s="240"/>
      <c r="AA888" s="240"/>
      <c r="AB888" s="241"/>
    </row>
    <row r="889" spans="1:30" x14ac:dyDescent="0.3">
      <c r="A889" s="223"/>
      <c r="B889" s="267">
        <f>K879</f>
        <v>0</v>
      </c>
      <c r="C889" s="196">
        <f t="shared" ref="C889:E892" si="516">C884</f>
        <v>0</v>
      </c>
      <c r="D889" s="196">
        <f t="shared" si="516"/>
        <v>0</v>
      </c>
      <c r="E889" s="263">
        <f t="shared" si="516"/>
        <v>1</v>
      </c>
      <c r="F889" s="166" t="s">
        <v>748</v>
      </c>
      <c r="H889" s="268">
        <f>B879</f>
        <v>0</v>
      </c>
      <c r="I889" s="247">
        <f t="shared" ref="I889:J892" si="517">C879</f>
        <v>0</v>
      </c>
      <c r="J889" s="247">
        <f t="shared" si="517"/>
        <v>0</v>
      </c>
      <c r="K889" s="269">
        <f>K879</f>
        <v>0</v>
      </c>
      <c r="R889" s="223"/>
      <c r="S889" s="267">
        <f>AB879</f>
        <v>0</v>
      </c>
      <c r="T889" s="196">
        <f t="shared" ref="T889:V892" si="518">T884</f>
        <v>0</v>
      </c>
      <c r="U889" s="196">
        <f t="shared" si="518"/>
        <v>0</v>
      </c>
      <c r="V889" s="263">
        <f t="shared" si="518"/>
        <v>1</v>
      </c>
      <c r="W889" s="166" t="s">
        <v>748</v>
      </c>
      <c r="Y889" s="268">
        <f>S879</f>
        <v>0</v>
      </c>
      <c r="Z889" s="247">
        <f t="shared" ref="Z889:AA892" si="519">T879</f>
        <v>0</v>
      </c>
      <c r="AA889" s="247">
        <f t="shared" si="519"/>
        <v>0</v>
      </c>
      <c r="AB889" s="269">
        <f>AB879</f>
        <v>0</v>
      </c>
    </row>
    <row r="890" spans="1:30" x14ac:dyDescent="0.3">
      <c r="A890" s="270" t="s">
        <v>752</v>
      </c>
      <c r="B890" s="267">
        <f>K880</f>
        <v>0</v>
      </c>
      <c r="C890" s="196">
        <f t="shared" si="516"/>
        <v>0</v>
      </c>
      <c r="D890" s="196">
        <f t="shared" si="516"/>
        <v>0</v>
      </c>
      <c r="E890" s="263">
        <f t="shared" si="516"/>
        <v>1</v>
      </c>
      <c r="F890" s="166">
        <f>MDETERM(B889:E892)</f>
        <v>0</v>
      </c>
      <c r="G890" s="271" t="s">
        <v>753</v>
      </c>
      <c r="H890" s="268">
        <f t="shared" ref="H890:H892" si="520">B880</f>
        <v>0</v>
      </c>
      <c r="I890" s="247">
        <f t="shared" si="517"/>
        <v>0</v>
      </c>
      <c r="J890" s="247">
        <f t="shared" si="517"/>
        <v>0</v>
      </c>
      <c r="K890" s="269">
        <f t="shared" ref="K890:K892" si="521">K880</f>
        <v>0</v>
      </c>
      <c r="R890" s="270" t="s">
        <v>752</v>
      </c>
      <c r="S890" s="267">
        <f>AB880</f>
        <v>0</v>
      </c>
      <c r="T890" s="196">
        <f t="shared" si="518"/>
        <v>0</v>
      </c>
      <c r="U890" s="196">
        <f t="shared" si="518"/>
        <v>0</v>
      </c>
      <c r="V890" s="263">
        <f t="shared" si="518"/>
        <v>1</v>
      </c>
      <c r="W890" s="166">
        <f>MDETERM(S889:V892)</f>
        <v>0</v>
      </c>
      <c r="X890" s="271" t="s">
        <v>753</v>
      </c>
      <c r="Y890" s="268">
        <f t="shared" ref="Y890:Y892" si="522">S880</f>
        <v>0</v>
      </c>
      <c r="Z890" s="247">
        <f t="shared" si="519"/>
        <v>0</v>
      </c>
      <c r="AA890" s="247">
        <f t="shared" si="519"/>
        <v>0</v>
      </c>
      <c r="AB890" s="269">
        <f t="shared" ref="AB890:AB892" si="523">AB880</f>
        <v>0</v>
      </c>
      <c r="AD890" s="271"/>
    </row>
    <row r="891" spans="1:30" x14ac:dyDescent="0.3">
      <c r="A891" s="270"/>
      <c r="B891" s="267">
        <f>K881</f>
        <v>0</v>
      </c>
      <c r="C891" s="196">
        <f t="shared" si="516"/>
        <v>0</v>
      </c>
      <c r="D891" s="196">
        <f t="shared" si="516"/>
        <v>0</v>
      </c>
      <c r="E891" s="263">
        <f t="shared" si="516"/>
        <v>1</v>
      </c>
      <c r="F891" s="272" t="s">
        <v>754</v>
      </c>
      <c r="G891" s="271"/>
      <c r="H891" s="268">
        <f t="shared" si="520"/>
        <v>0</v>
      </c>
      <c r="I891" s="247">
        <f t="shared" si="517"/>
        <v>0</v>
      </c>
      <c r="J891" s="247">
        <f t="shared" si="517"/>
        <v>0</v>
      </c>
      <c r="K891" s="269">
        <f t="shared" si="521"/>
        <v>0</v>
      </c>
      <c r="R891" s="270"/>
      <c r="S891" s="267">
        <f>AB881</f>
        <v>0</v>
      </c>
      <c r="T891" s="196">
        <f t="shared" si="518"/>
        <v>0</v>
      </c>
      <c r="U891" s="196">
        <f t="shared" si="518"/>
        <v>0</v>
      </c>
      <c r="V891" s="263">
        <f t="shared" si="518"/>
        <v>1</v>
      </c>
      <c r="W891" s="272" t="s">
        <v>754</v>
      </c>
      <c r="X891" s="271"/>
      <c r="Y891" s="268">
        <f t="shared" si="522"/>
        <v>0</v>
      </c>
      <c r="Z891" s="247">
        <f t="shared" si="519"/>
        <v>0</v>
      </c>
      <c r="AA891" s="247">
        <f t="shared" si="519"/>
        <v>0</v>
      </c>
      <c r="AB891" s="269">
        <f t="shared" si="523"/>
        <v>0</v>
      </c>
      <c r="AD891" s="271"/>
    </row>
    <row r="892" spans="1:30" x14ac:dyDescent="0.3">
      <c r="A892" s="223"/>
      <c r="B892" s="267">
        <f>K882</f>
        <v>0</v>
      </c>
      <c r="C892" s="196">
        <f t="shared" si="516"/>
        <v>0</v>
      </c>
      <c r="D892" s="196">
        <f t="shared" si="516"/>
        <v>0</v>
      </c>
      <c r="E892" s="263">
        <f t="shared" si="516"/>
        <v>1</v>
      </c>
      <c r="F892" s="166" t="e">
        <f>F890/F886</f>
        <v>#DIV/0!</v>
      </c>
      <c r="H892" s="268">
        <f t="shared" si="520"/>
        <v>0</v>
      </c>
      <c r="I892" s="247">
        <f t="shared" si="517"/>
        <v>0</v>
      </c>
      <c r="J892" s="247">
        <f t="shared" si="517"/>
        <v>0</v>
      </c>
      <c r="K892" s="269">
        <f t="shared" si="521"/>
        <v>0</v>
      </c>
      <c r="R892" s="223"/>
      <c r="S892" s="267">
        <f>AB882</f>
        <v>0</v>
      </c>
      <c r="T892" s="196">
        <f t="shared" si="518"/>
        <v>0</v>
      </c>
      <c r="U892" s="196">
        <f t="shared" si="518"/>
        <v>0</v>
      </c>
      <c r="V892" s="263">
        <f t="shared" si="518"/>
        <v>1</v>
      </c>
      <c r="W892" s="166" t="e">
        <f>W890/W886</f>
        <v>#DIV/0!</v>
      </c>
      <c r="Y892" s="268">
        <f t="shared" si="522"/>
        <v>0</v>
      </c>
      <c r="Z892" s="247">
        <f t="shared" si="519"/>
        <v>0</v>
      </c>
      <c r="AA892" s="247">
        <f t="shared" si="519"/>
        <v>0</v>
      </c>
      <c r="AB892" s="269">
        <f t="shared" si="523"/>
        <v>0</v>
      </c>
    </row>
    <row r="893" spans="1:30" x14ac:dyDescent="0.3">
      <c r="A893" s="223"/>
      <c r="G893" s="239"/>
      <c r="H893" s="240"/>
      <c r="I893" s="240"/>
      <c r="J893" s="240"/>
      <c r="K893" s="241"/>
      <c r="R893" s="223"/>
      <c r="X893" s="239"/>
      <c r="Y893" s="240"/>
      <c r="Z893" s="240"/>
      <c r="AA893" s="240"/>
      <c r="AB893" s="241"/>
    </row>
    <row r="894" spans="1:30" x14ac:dyDescent="0.3">
      <c r="A894" s="223"/>
      <c r="B894" s="267">
        <f>B884</f>
        <v>0</v>
      </c>
      <c r="C894" s="273">
        <f>K879</f>
        <v>0</v>
      </c>
      <c r="D894" s="196">
        <f t="shared" ref="D894:E897" si="524">D884</f>
        <v>0</v>
      </c>
      <c r="E894" s="263">
        <f t="shared" si="524"/>
        <v>1</v>
      </c>
      <c r="F894" s="166" t="s">
        <v>748</v>
      </c>
      <c r="H894" s="195" t="s">
        <v>748</v>
      </c>
      <c r="I894" s="243">
        <f>MDETERM(H889:K892)</f>
        <v>0</v>
      </c>
      <c r="J894" s="243"/>
      <c r="K894" s="241"/>
      <c r="R894" s="223"/>
      <c r="S894" s="267">
        <f>S884</f>
        <v>0</v>
      </c>
      <c r="T894" s="273">
        <f>AB879</f>
        <v>0</v>
      </c>
      <c r="U894" s="196">
        <f t="shared" ref="U894:V897" si="525">U884</f>
        <v>0</v>
      </c>
      <c r="V894" s="263">
        <f t="shared" si="525"/>
        <v>1</v>
      </c>
      <c r="W894" s="166" t="s">
        <v>748</v>
      </c>
      <c r="Y894" s="195" t="s">
        <v>748</v>
      </c>
      <c r="Z894" s="243">
        <f>MDETERM(Y889:AB892)</f>
        <v>0</v>
      </c>
      <c r="AA894" s="243"/>
      <c r="AB894" s="241"/>
    </row>
    <row r="895" spans="1:30" x14ac:dyDescent="0.3">
      <c r="A895" s="264" t="s">
        <v>755</v>
      </c>
      <c r="B895" s="267">
        <f>B885</f>
        <v>0</v>
      </c>
      <c r="C895" s="273">
        <f>K880</f>
        <v>0</v>
      </c>
      <c r="D895" s="196">
        <f t="shared" si="524"/>
        <v>0</v>
      </c>
      <c r="E895" s="263">
        <f t="shared" si="524"/>
        <v>1</v>
      </c>
      <c r="F895" s="166">
        <f>MDETERM(B894:E897)</f>
        <v>0</v>
      </c>
      <c r="H895" s="272" t="s">
        <v>754</v>
      </c>
      <c r="I895" s="247" t="e">
        <f>I894/F886</f>
        <v>#DIV/0!</v>
      </c>
      <c r="J895" s="240"/>
      <c r="K895" s="241"/>
      <c r="R895" s="264" t="s">
        <v>755</v>
      </c>
      <c r="S895" s="267">
        <f>S885</f>
        <v>0</v>
      </c>
      <c r="T895" s="273">
        <f>AB880</f>
        <v>0</v>
      </c>
      <c r="U895" s="196">
        <f t="shared" si="525"/>
        <v>0</v>
      </c>
      <c r="V895" s="263">
        <f t="shared" si="525"/>
        <v>1</v>
      </c>
      <c r="W895" s="166">
        <f>MDETERM(S894:V897)</f>
        <v>0</v>
      </c>
      <c r="Y895" s="272" t="s">
        <v>754</v>
      </c>
      <c r="Z895" s="247" t="e">
        <f>Z894/W886</f>
        <v>#DIV/0!</v>
      </c>
      <c r="AA895" s="240"/>
      <c r="AB895" s="241"/>
      <c r="AD895" s="271"/>
    </row>
    <row r="896" spans="1:30" x14ac:dyDescent="0.3">
      <c r="A896" s="264"/>
      <c r="B896" s="267">
        <f>B886</f>
        <v>0</v>
      </c>
      <c r="C896" s="273">
        <f>K881</f>
        <v>0</v>
      </c>
      <c r="D896" s="196">
        <f t="shared" si="524"/>
        <v>0</v>
      </c>
      <c r="E896" s="263">
        <f t="shared" si="524"/>
        <v>1</v>
      </c>
      <c r="F896" s="272" t="s">
        <v>754</v>
      </c>
      <c r="H896" s="240"/>
      <c r="I896" s="240"/>
      <c r="J896" s="240"/>
      <c r="K896" s="241"/>
      <c r="R896" s="264"/>
      <c r="S896" s="267">
        <f>S886</f>
        <v>0</v>
      </c>
      <c r="T896" s="273">
        <f>AB881</f>
        <v>0</v>
      </c>
      <c r="U896" s="196">
        <f t="shared" si="525"/>
        <v>0</v>
      </c>
      <c r="V896" s="263">
        <f t="shared" si="525"/>
        <v>1</v>
      </c>
      <c r="W896" s="272" t="s">
        <v>754</v>
      </c>
      <c r="Y896" s="240"/>
      <c r="Z896" s="240"/>
      <c r="AA896" s="240"/>
      <c r="AB896" s="241"/>
      <c r="AD896" s="271"/>
    </row>
    <row r="897" spans="1:30" x14ac:dyDescent="0.3">
      <c r="A897" s="223"/>
      <c r="B897" s="267">
        <f>B887</f>
        <v>0</v>
      </c>
      <c r="C897" s="273">
        <f>K882</f>
        <v>0</v>
      </c>
      <c r="D897" s="196">
        <f t="shared" si="524"/>
        <v>0</v>
      </c>
      <c r="E897" s="263">
        <f t="shared" si="524"/>
        <v>1</v>
      </c>
      <c r="F897" s="166" t="e">
        <f>F895/F886</f>
        <v>#DIV/0!</v>
      </c>
      <c r="H897" s="240" t="s">
        <v>649</v>
      </c>
      <c r="I897" s="274" t="e">
        <f>(SQRT(F892*F892+F897*F897+F902*F902-4*I895))/2</f>
        <v>#DIV/0!</v>
      </c>
      <c r="J897" s="240"/>
      <c r="K897" s="241"/>
      <c r="R897" s="223"/>
      <c r="S897" s="267">
        <f>S887</f>
        <v>0</v>
      </c>
      <c r="T897" s="273">
        <f>AB882</f>
        <v>0</v>
      </c>
      <c r="U897" s="196">
        <f t="shared" si="525"/>
        <v>0</v>
      </c>
      <c r="V897" s="263">
        <f t="shared" si="525"/>
        <v>1</v>
      </c>
      <c r="W897" s="166" t="e">
        <f>W895/W886</f>
        <v>#DIV/0!</v>
      </c>
      <c r="Y897" s="240" t="s">
        <v>649</v>
      </c>
      <c r="Z897" s="274" t="e">
        <f>(SQRT(W892*W892+W897*W897+W902*W902-4*Z895))/2</f>
        <v>#DIV/0!</v>
      </c>
      <c r="AA897" s="240"/>
      <c r="AB897" s="241"/>
    </row>
    <row r="898" spans="1:30" x14ac:dyDescent="0.3">
      <c r="A898" s="223"/>
      <c r="H898" s="240" t="s">
        <v>611</v>
      </c>
      <c r="I898" s="274" t="e">
        <f>SQRT(F892*F892+F897*F897+F902*F902-4*I895)</f>
        <v>#DIV/0!</v>
      </c>
      <c r="J898" s="240"/>
      <c r="K898" s="241"/>
      <c r="R898" s="223"/>
      <c r="Y898" s="240" t="s">
        <v>611</v>
      </c>
      <c r="Z898" s="274" t="e">
        <f>SQRT(W892*W892+W897*W897+W902*W902-4*Z895)</f>
        <v>#DIV/0!</v>
      </c>
      <c r="AA898" s="240"/>
      <c r="AB898" s="241"/>
    </row>
    <row r="899" spans="1:30" x14ac:dyDescent="0.3">
      <c r="A899" s="223"/>
      <c r="B899" s="267">
        <f t="shared" ref="B899:C902" si="526">B884</f>
        <v>0</v>
      </c>
      <c r="C899" s="273">
        <f t="shared" si="526"/>
        <v>0</v>
      </c>
      <c r="D899" s="273">
        <f>K879</f>
        <v>0</v>
      </c>
      <c r="E899" s="263">
        <f>E884</f>
        <v>1</v>
      </c>
      <c r="F899" s="166" t="s">
        <v>748</v>
      </c>
      <c r="H899" s="240"/>
      <c r="I899" s="240"/>
      <c r="J899" s="240"/>
      <c r="K899" s="241"/>
      <c r="R899" s="223"/>
      <c r="S899" s="267">
        <f t="shared" ref="S899:T902" si="527">S884</f>
        <v>0</v>
      </c>
      <c r="T899" s="273">
        <f t="shared" si="527"/>
        <v>0</v>
      </c>
      <c r="U899" s="273">
        <f>AB879</f>
        <v>0</v>
      </c>
      <c r="V899" s="263">
        <f>V884</f>
        <v>1</v>
      </c>
      <c r="W899" s="166" t="s">
        <v>748</v>
      </c>
      <c r="Y899" s="240"/>
      <c r="Z899" s="240"/>
      <c r="AA899" s="240"/>
      <c r="AB899" s="241"/>
    </row>
    <row r="900" spans="1:30" x14ac:dyDescent="0.3">
      <c r="A900" s="270" t="s">
        <v>756</v>
      </c>
      <c r="B900" s="267">
        <f t="shared" si="526"/>
        <v>0</v>
      </c>
      <c r="C900" s="273">
        <f t="shared" si="526"/>
        <v>0</v>
      </c>
      <c r="D900" s="273">
        <f>K880</f>
        <v>0</v>
      </c>
      <c r="E900" s="263">
        <f>E885</f>
        <v>1</v>
      </c>
      <c r="F900" s="166">
        <f>MDETERM(B899:E902)</f>
        <v>0</v>
      </c>
      <c r="H900" s="240"/>
      <c r="I900" s="240"/>
      <c r="J900" s="240"/>
      <c r="K900" s="241"/>
      <c r="R900" s="270" t="s">
        <v>756</v>
      </c>
      <c r="S900" s="267">
        <f t="shared" si="527"/>
        <v>0</v>
      </c>
      <c r="T900" s="273">
        <f t="shared" si="527"/>
        <v>0</v>
      </c>
      <c r="U900" s="273">
        <f>AB880</f>
        <v>0</v>
      </c>
      <c r="V900" s="263">
        <f>V885</f>
        <v>1</v>
      </c>
      <c r="W900" s="166">
        <f>MDETERM(S899:V902)</f>
        <v>0</v>
      </c>
      <c r="Y900" s="240"/>
      <c r="Z900" s="240"/>
      <c r="AA900" s="240"/>
      <c r="AB900" s="241"/>
      <c r="AD900" s="271"/>
    </row>
    <row r="901" spans="1:30" x14ac:dyDescent="0.3">
      <c r="A901" s="270"/>
      <c r="B901" s="267">
        <f t="shared" si="526"/>
        <v>0</v>
      </c>
      <c r="C901" s="273">
        <f t="shared" si="526"/>
        <v>0</v>
      </c>
      <c r="D901" s="273">
        <f>K881</f>
        <v>0</v>
      </c>
      <c r="E901" s="263">
        <f>E886</f>
        <v>1</v>
      </c>
      <c r="F901" s="272" t="s">
        <v>754</v>
      </c>
      <c r="K901" s="222"/>
      <c r="R901" s="270"/>
      <c r="S901" s="267">
        <f t="shared" si="527"/>
        <v>0</v>
      </c>
      <c r="T901" s="273">
        <f t="shared" si="527"/>
        <v>0</v>
      </c>
      <c r="U901" s="273">
        <f>AB881</f>
        <v>0</v>
      </c>
      <c r="V901" s="263">
        <f>V886</f>
        <v>1</v>
      </c>
      <c r="W901" s="272" t="s">
        <v>754</v>
      </c>
      <c r="AB901" s="222"/>
      <c r="AD901" s="271"/>
    </row>
    <row r="902" spans="1:30" x14ac:dyDescent="0.3">
      <c r="A902" s="223"/>
      <c r="B902" s="267">
        <f t="shared" si="526"/>
        <v>0</v>
      </c>
      <c r="C902" s="273">
        <f t="shared" si="526"/>
        <v>0</v>
      </c>
      <c r="D902" s="273">
        <f>K882</f>
        <v>0</v>
      </c>
      <c r="E902" s="263">
        <f>E887</f>
        <v>1</v>
      </c>
      <c r="F902" s="166" t="e">
        <f>F900/F886</f>
        <v>#DIV/0!</v>
      </c>
      <c r="I902" s="196" t="s">
        <v>757</v>
      </c>
      <c r="K902" s="222"/>
      <c r="R902" s="223"/>
      <c r="S902" s="267">
        <f t="shared" si="527"/>
        <v>0</v>
      </c>
      <c r="T902" s="273">
        <f t="shared" si="527"/>
        <v>0</v>
      </c>
      <c r="U902" s="273">
        <f>AB882</f>
        <v>0</v>
      </c>
      <c r="V902" s="263">
        <f>V887</f>
        <v>1</v>
      </c>
      <c r="W902" s="166" t="e">
        <f>W900/W886</f>
        <v>#DIV/0!</v>
      </c>
      <c r="Z902" s="196" t="s">
        <v>757</v>
      </c>
      <c r="AB902" s="222"/>
    </row>
    <row r="903" spans="1:30" x14ac:dyDescent="0.3">
      <c r="A903" s="223"/>
      <c r="H903" s="196" t="s">
        <v>513</v>
      </c>
      <c r="I903" s="196" t="s">
        <v>514</v>
      </c>
      <c r="J903" s="196" t="s">
        <v>515</v>
      </c>
      <c r="K903" s="222"/>
      <c r="R903" s="223"/>
      <c r="Y903" s="196" t="s">
        <v>513</v>
      </c>
      <c r="Z903" s="196" t="s">
        <v>514</v>
      </c>
      <c r="AA903" s="196" t="s">
        <v>515</v>
      </c>
      <c r="AB903" s="222"/>
    </row>
    <row r="904" spans="1:30" x14ac:dyDescent="0.3">
      <c r="A904" s="223" t="s">
        <v>637</v>
      </c>
      <c r="B904" s="166" t="e">
        <f>IF(K905&gt;0.000000001,TRUE,FALSE)</f>
        <v>#DIV/0!</v>
      </c>
      <c r="G904" s="240"/>
      <c r="H904" s="275" t="e">
        <f>H887</f>
        <v>#DIV/0!</v>
      </c>
      <c r="I904" s="275" t="e">
        <f>I887</f>
        <v>#DIV/0!</v>
      </c>
      <c r="J904" s="275" t="e">
        <f>J887</f>
        <v>#DIV/0!</v>
      </c>
      <c r="K904" s="241"/>
      <c r="R904" s="223" t="s">
        <v>637</v>
      </c>
      <c r="S904" s="166" t="e">
        <f>IF(AB905&gt;0.000000001,TRUE,FALSE)</f>
        <v>#DIV/0!</v>
      </c>
      <c r="X904" s="240"/>
      <c r="Y904" s="275" t="e">
        <f>Y887</f>
        <v>#DIV/0!</v>
      </c>
      <c r="Z904" s="275" t="e">
        <f>Z887</f>
        <v>#DIV/0!</v>
      </c>
      <c r="AA904" s="275" t="e">
        <f>AA887</f>
        <v>#DIV/0!</v>
      </c>
      <c r="AB904" s="241"/>
    </row>
    <row r="905" spans="1:30" ht="16.2" x14ac:dyDescent="0.3">
      <c r="A905" s="223"/>
      <c r="B905" s="166" t="s">
        <v>650</v>
      </c>
      <c r="C905" s="166" t="s">
        <v>651</v>
      </c>
      <c r="D905" s="166" t="s">
        <v>652</v>
      </c>
      <c r="E905" s="166" t="s">
        <v>653</v>
      </c>
      <c r="F905" s="166" t="s">
        <v>654</v>
      </c>
      <c r="G905" s="166" t="s">
        <v>655</v>
      </c>
      <c r="H905" s="166" t="s">
        <v>656</v>
      </c>
      <c r="I905" s="166" t="s">
        <v>657</v>
      </c>
      <c r="J905" s="166" t="s">
        <v>669</v>
      </c>
      <c r="K905" s="231" t="e">
        <f>MAX(K906:K910)</f>
        <v>#DIV/0!</v>
      </c>
      <c r="R905" s="223"/>
      <c r="S905" s="166" t="s">
        <v>650</v>
      </c>
      <c r="T905" s="166" t="s">
        <v>651</v>
      </c>
      <c r="U905" s="166" t="s">
        <v>652</v>
      </c>
      <c r="V905" s="166" t="s">
        <v>653</v>
      </c>
      <c r="W905" s="166" t="s">
        <v>654</v>
      </c>
      <c r="X905" s="166" t="s">
        <v>655</v>
      </c>
      <c r="Y905" s="166" t="s">
        <v>656</v>
      </c>
      <c r="Z905" s="166" t="s">
        <v>657</v>
      </c>
      <c r="AA905" s="166" t="s">
        <v>669</v>
      </c>
      <c r="AB905" s="231" t="e">
        <f>MAX(AB906:AB910)</f>
        <v>#DIV/0!</v>
      </c>
    </row>
    <row r="906" spans="1:30" x14ac:dyDescent="0.3">
      <c r="A906" s="223">
        <v>1</v>
      </c>
      <c r="B906" s="192" t="e">
        <f>C53-H904</f>
        <v>#DIV/0!</v>
      </c>
      <c r="C906" s="192" t="e">
        <f>D53-I904</f>
        <v>#DIV/0!</v>
      </c>
      <c r="D906" s="192" t="e">
        <f>E53-J904</f>
        <v>#DIV/0!</v>
      </c>
      <c r="E906" s="192" t="e">
        <f>POWER(B906,2)</f>
        <v>#DIV/0!</v>
      </c>
      <c r="F906" s="192" t="e">
        <f>POWER(C906,2)</f>
        <v>#DIV/0!</v>
      </c>
      <c r="G906" s="192" t="e">
        <f>POWER(D906,2)</f>
        <v>#DIV/0!</v>
      </c>
      <c r="H906" s="192" t="e">
        <f>E906+F906+G906</f>
        <v>#DIV/0!</v>
      </c>
      <c r="I906" s="192" t="e">
        <f>SQRT(H906)</f>
        <v>#DIV/0!</v>
      </c>
      <c r="J906" s="214" t="e">
        <f>I897</f>
        <v>#DIV/0!</v>
      </c>
      <c r="K906" s="231" t="e">
        <f>I906-J906</f>
        <v>#DIV/0!</v>
      </c>
      <c r="R906" s="223">
        <v>1</v>
      </c>
      <c r="S906" s="192" t="e">
        <f>T53-Y904</f>
        <v>#DIV/0!</v>
      </c>
      <c r="T906" s="192" t="e">
        <f>U53-Z904</f>
        <v>#DIV/0!</v>
      </c>
      <c r="U906" s="192" t="e">
        <f>V53-AA904</f>
        <v>#DIV/0!</v>
      </c>
      <c r="V906" s="192" t="e">
        <f>POWER(S906,2)</f>
        <v>#DIV/0!</v>
      </c>
      <c r="W906" s="192" t="e">
        <f>POWER(T906,2)</f>
        <v>#DIV/0!</v>
      </c>
      <c r="X906" s="192" t="e">
        <f>POWER(U906,2)</f>
        <v>#DIV/0!</v>
      </c>
      <c r="Y906" s="192" t="e">
        <f>V906+W906+X906</f>
        <v>#DIV/0!</v>
      </c>
      <c r="Z906" s="192" t="e">
        <f>SQRT(Y906)</f>
        <v>#DIV/0!</v>
      </c>
      <c r="AA906" s="214" t="e">
        <f>Z897</f>
        <v>#DIV/0!</v>
      </c>
      <c r="AB906" s="231" t="e">
        <f>Z906-AA906</f>
        <v>#DIV/0!</v>
      </c>
    </row>
    <row r="907" spans="1:30" x14ac:dyDescent="0.3">
      <c r="A907" s="223">
        <v>2</v>
      </c>
      <c r="B907" s="192" t="e">
        <f>C54-H904</f>
        <v>#DIV/0!</v>
      </c>
      <c r="C907" s="192" t="e">
        <f>D54-I904</f>
        <v>#DIV/0!</v>
      </c>
      <c r="D907" s="192" t="e">
        <f>E54-J904</f>
        <v>#DIV/0!</v>
      </c>
      <c r="E907" s="192" t="e">
        <f t="shared" ref="E907:G910" si="528">POWER(B907,2)</f>
        <v>#DIV/0!</v>
      </c>
      <c r="F907" s="192" t="e">
        <f t="shared" si="528"/>
        <v>#DIV/0!</v>
      </c>
      <c r="G907" s="192" t="e">
        <f t="shared" si="528"/>
        <v>#DIV/0!</v>
      </c>
      <c r="H907" s="192" t="e">
        <f t="shared" ref="H907:H910" si="529">E907+F907+G907</f>
        <v>#DIV/0!</v>
      </c>
      <c r="I907" s="192" t="e">
        <f t="shared" ref="I907:I910" si="530">SQRT(H907)</f>
        <v>#DIV/0!</v>
      </c>
      <c r="J907" s="214" t="e">
        <f>J906</f>
        <v>#DIV/0!</v>
      </c>
      <c r="K907" s="231" t="e">
        <f t="shared" ref="K907:K910" si="531">I907-J907</f>
        <v>#DIV/0!</v>
      </c>
      <c r="R907" s="223">
        <v>2</v>
      </c>
      <c r="S907" s="192" t="e">
        <f>T54-Y904</f>
        <v>#DIV/0!</v>
      </c>
      <c r="T907" s="192" t="e">
        <f>U54-Z904</f>
        <v>#DIV/0!</v>
      </c>
      <c r="U907" s="192" t="e">
        <f>V54-AA904</f>
        <v>#DIV/0!</v>
      </c>
      <c r="V907" s="192" t="e">
        <f t="shared" ref="V907:X910" si="532">POWER(S907,2)</f>
        <v>#DIV/0!</v>
      </c>
      <c r="W907" s="192" t="e">
        <f t="shared" si="532"/>
        <v>#DIV/0!</v>
      </c>
      <c r="X907" s="192" t="e">
        <f t="shared" si="532"/>
        <v>#DIV/0!</v>
      </c>
      <c r="Y907" s="192" t="e">
        <f t="shared" ref="Y907:Y910" si="533">V907+W907+X907</f>
        <v>#DIV/0!</v>
      </c>
      <c r="Z907" s="192" t="e">
        <f t="shared" ref="Z907:Z910" si="534">SQRT(Y907)</f>
        <v>#DIV/0!</v>
      </c>
      <c r="AA907" s="214" t="e">
        <f>AA906</f>
        <v>#DIV/0!</v>
      </c>
      <c r="AB907" s="231" t="e">
        <f t="shared" ref="AB907:AB910" si="535">Z907-AA907</f>
        <v>#DIV/0!</v>
      </c>
    </row>
    <row r="908" spans="1:30" x14ac:dyDescent="0.3">
      <c r="A908" s="223">
        <v>3</v>
      </c>
      <c r="B908" s="192" t="e">
        <f>C55-H904</f>
        <v>#DIV/0!</v>
      </c>
      <c r="C908" s="192" t="e">
        <f>D55-I904</f>
        <v>#DIV/0!</v>
      </c>
      <c r="D908" s="192" t="e">
        <f>E55-J904</f>
        <v>#DIV/0!</v>
      </c>
      <c r="E908" s="192" t="e">
        <f t="shared" si="528"/>
        <v>#DIV/0!</v>
      </c>
      <c r="F908" s="192" t="e">
        <f t="shared" si="528"/>
        <v>#DIV/0!</v>
      </c>
      <c r="G908" s="192" t="e">
        <f t="shared" si="528"/>
        <v>#DIV/0!</v>
      </c>
      <c r="H908" s="192" t="e">
        <f t="shared" si="529"/>
        <v>#DIV/0!</v>
      </c>
      <c r="I908" s="192" t="e">
        <f t="shared" si="530"/>
        <v>#DIV/0!</v>
      </c>
      <c r="J908" s="214" t="e">
        <f t="shared" ref="J908:J910" si="536">J907</f>
        <v>#DIV/0!</v>
      </c>
      <c r="K908" s="231" t="e">
        <f t="shared" si="531"/>
        <v>#DIV/0!</v>
      </c>
      <c r="R908" s="223">
        <v>3</v>
      </c>
      <c r="S908" s="192" t="e">
        <f>T55-Y904</f>
        <v>#DIV/0!</v>
      </c>
      <c r="T908" s="192" t="e">
        <f>U55-Z904</f>
        <v>#DIV/0!</v>
      </c>
      <c r="U908" s="192" t="e">
        <f>V55-AA904</f>
        <v>#DIV/0!</v>
      </c>
      <c r="V908" s="192" t="e">
        <f t="shared" si="532"/>
        <v>#DIV/0!</v>
      </c>
      <c r="W908" s="192" t="e">
        <f t="shared" si="532"/>
        <v>#DIV/0!</v>
      </c>
      <c r="X908" s="192" t="e">
        <f t="shared" si="532"/>
        <v>#DIV/0!</v>
      </c>
      <c r="Y908" s="192" t="e">
        <f t="shared" si="533"/>
        <v>#DIV/0!</v>
      </c>
      <c r="Z908" s="192" t="e">
        <f t="shared" si="534"/>
        <v>#DIV/0!</v>
      </c>
      <c r="AA908" s="214" t="e">
        <f t="shared" ref="AA908:AA910" si="537">AA907</f>
        <v>#DIV/0!</v>
      </c>
      <c r="AB908" s="231" t="e">
        <f t="shared" si="535"/>
        <v>#DIV/0!</v>
      </c>
    </row>
    <row r="909" spans="1:30" x14ac:dyDescent="0.3">
      <c r="A909" s="223">
        <v>4</v>
      </c>
      <c r="B909" s="192" t="e">
        <f>C56-H904</f>
        <v>#DIV/0!</v>
      </c>
      <c r="C909" s="192" t="e">
        <f>D56-I904</f>
        <v>#DIV/0!</v>
      </c>
      <c r="D909" s="192" t="e">
        <f>E56-J904</f>
        <v>#DIV/0!</v>
      </c>
      <c r="E909" s="192" t="e">
        <f t="shared" si="528"/>
        <v>#DIV/0!</v>
      </c>
      <c r="F909" s="192" t="e">
        <f t="shared" si="528"/>
        <v>#DIV/0!</v>
      </c>
      <c r="G909" s="192" t="e">
        <f t="shared" si="528"/>
        <v>#DIV/0!</v>
      </c>
      <c r="H909" s="192" t="e">
        <f t="shared" si="529"/>
        <v>#DIV/0!</v>
      </c>
      <c r="I909" s="192" t="e">
        <f t="shared" si="530"/>
        <v>#DIV/0!</v>
      </c>
      <c r="J909" s="214" t="e">
        <f t="shared" si="536"/>
        <v>#DIV/0!</v>
      </c>
      <c r="K909" s="231" t="e">
        <f t="shared" si="531"/>
        <v>#DIV/0!</v>
      </c>
      <c r="R909" s="223">
        <v>4</v>
      </c>
      <c r="S909" s="192" t="e">
        <f>T56-Y904</f>
        <v>#DIV/0!</v>
      </c>
      <c r="T909" s="192" t="e">
        <f>U56-Z904</f>
        <v>#DIV/0!</v>
      </c>
      <c r="U909" s="192" t="e">
        <f>V56-AA904</f>
        <v>#DIV/0!</v>
      </c>
      <c r="V909" s="192" t="e">
        <f t="shared" si="532"/>
        <v>#DIV/0!</v>
      </c>
      <c r="W909" s="192" t="e">
        <f t="shared" si="532"/>
        <v>#DIV/0!</v>
      </c>
      <c r="X909" s="192" t="e">
        <f t="shared" si="532"/>
        <v>#DIV/0!</v>
      </c>
      <c r="Y909" s="192" t="e">
        <f t="shared" si="533"/>
        <v>#DIV/0!</v>
      </c>
      <c r="Z909" s="192" t="e">
        <f t="shared" si="534"/>
        <v>#DIV/0!</v>
      </c>
      <c r="AA909" s="214" t="e">
        <f t="shared" si="537"/>
        <v>#DIV/0!</v>
      </c>
      <c r="AB909" s="231" t="e">
        <f t="shared" si="535"/>
        <v>#DIV/0!</v>
      </c>
    </row>
    <row r="910" spans="1:30" x14ac:dyDescent="0.3">
      <c r="A910" s="227">
        <v>5</v>
      </c>
      <c r="B910" s="216" t="e">
        <f>C57-H904</f>
        <v>#DIV/0!</v>
      </c>
      <c r="C910" s="216" t="e">
        <f>D57-I904</f>
        <v>#DIV/0!</v>
      </c>
      <c r="D910" s="216" t="e">
        <f>E57-J904</f>
        <v>#DIV/0!</v>
      </c>
      <c r="E910" s="216" t="e">
        <f t="shared" si="528"/>
        <v>#DIV/0!</v>
      </c>
      <c r="F910" s="216" t="e">
        <f t="shared" si="528"/>
        <v>#DIV/0!</v>
      </c>
      <c r="G910" s="216" t="e">
        <f t="shared" si="528"/>
        <v>#DIV/0!</v>
      </c>
      <c r="H910" s="216" t="e">
        <f t="shared" si="529"/>
        <v>#DIV/0!</v>
      </c>
      <c r="I910" s="216" t="e">
        <f t="shared" si="530"/>
        <v>#DIV/0!</v>
      </c>
      <c r="J910" s="276" t="e">
        <f t="shared" si="536"/>
        <v>#DIV/0!</v>
      </c>
      <c r="K910" s="253" t="e">
        <f t="shared" si="531"/>
        <v>#DIV/0!</v>
      </c>
      <c r="R910" s="227">
        <v>5</v>
      </c>
      <c r="S910" s="216" t="e">
        <f>T57-Y904</f>
        <v>#DIV/0!</v>
      </c>
      <c r="T910" s="216" t="e">
        <f>U57-Z904</f>
        <v>#DIV/0!</v>
      </c>
      <c r="U910" s="216" t="e">
        <f>V57-AA904</f>
        <v>#DIV/0!</v>
      </c>
      <c r="V910" s="216" t="e">
        <f t="shared" si="532"/>
        <v>#DIV/0!</v>
      </c>
      <c r="W910" s="216" t="e">
        <f t="shared" si="532"/>
        <v>#DIV/0!</v>
      </c>
      <c r="X910" s="216" t="e">
        <f t="shared" si="532"/>
        <v>#DIV/0!</v>
      </c>
      <c r="Y910" s="216" t="e">
        <f t="shared" si="533"/>
        <v>#DIV/0!</v>
      </c>
      <c r="Z910" s="216" t="e">
        <f t="shared" si="534"/>
        <v>#DIV/0!</v>
      </c>
      <c r="AA910" s="276" t="e">
        <f t="shared" si="537"/>
        <v>#DIV/0!</v>
      </c>
      <c r="AB910" s="253" t="e">
        <f t="shared" si="535"/>
        <v>#DIV/0!</v>
      </c>
    </row>
    <row r="912" spans="1:30" x14ac:dyDescent="0.3">
      <c r="B912" s="166" t="s">
        <v>637</v>
      </c>
      <c r="D912" s="166" t="s">
        <v>646</v>
      </c>
      <c r="E912" s="166" t="s">
        <v>647</v>
      </c>
      <c r="F912" s="166" t="s">
        <v>648</v>
      </c>
      <c r="G912" s="166" t="s">
        <v>649</v>
      </c>
      <c r="H912" s="166" t="s">
        <v>611</v>
      </c>
      <c r="S912" s="166" t="s">
        <v>637</v>
      </c>
      <c r="U912" s="166" t="s">
        <v>646</v>
      </c>
      <c r="V912" s="166" t="s">
        <v>647</v>
      </c>
      <c r="W912" s="166" t="s">
        <v>648</v>
      </c>
      <c r="X912" s="166" t="s">
        <v>649</v>
      </c>
      <c r="Y912" s="166" t="s">
        <v>611</v>
      </c>
    </row>
    <row r="913" spans="1:26" x14ac:dyDescent="0.3">
      <c r="A913" s="166" t="s">
        <v>758</v>
      </c>
      <c r="B913" s="258" t="e">
        <f>B768</f>
        <v>#DIV/0!</v>
      </c>
      <c r="C913" s="186" t="e">
        <f>IF(H913=I913,1,"")</f>
        <v>#DIV/0!</v>
      </c>
      <c r="D913" s="189" t="e">
        <f>H751</f>
        <v>#DIV/0!</v>
      </c>
      <c r="E913" s="189" t="e">
        <f t="shared" ref="E913:F913" si="538">I751</f>
        <v>#DIV/0!</v>
      </c>
      <c r="F913" s="189" t="e">
        <f t="shared" si="538"/>
        <v>#DIV/0!</v>
      </c>
      <c r="G913" s="189" t="e">
        <f>I761</f>
        <v>#DIV/0!</v>
      </c>
      <c r="H913" s="279" t="e">
        <f>IF(B913=FALSE,G913*2,"")</f>
        <v>#DIV/0!</v>
      </c>
      <c r="I913" s="192" t="e">
        <f>MIN(H913:H917)</f>
        <v>#DIV/0!</v>
      </c>
      <c r="R913" s="166" t="s">
        <v>758</v>
      </c>
      <c r="S913" s="258" t="e">
        <f>S768</f>
        <v>#DIV/0!</v>
      </c>
      <c r="T913" s="186" t="e">
        <f>IF(Y913=Z913,1,"")</f>
        <v>#DIV/0!</v>
      </c>
      <c r="U913" s="189" t="e">
        <f>Y751</f>
        <v>#DIV/0!</v>
      </c>
      <c r="V913" s="189" t="e">
        <f t="shared" ref="V913:W913" si="539">Z751</f>
        <v>#DIV/0!</v>
      </c>
      <c r="W913" s="189" t="e">
        <f t="shared" si="539"/>
        <v>#DIV/0!</v>
      </c>
      <c r="X913" s="189" t="e">
        <f>Z761</f>
        <v>#DIV/0!</v>
      </c>
      <c r="Y913" s="279" t="e">
        <f>IF(S913=FALSE,X913*2,"")</f>
        <v>#DIV/0!</v>
      </c>
      <c r="Z913" s="192" t="e">
        <f>MIN(Y913:Y917)</f>
        <v>#DIV/0!</v>
      </c>
    </row>
    <row r="914" spans="1:26" x14ac:dyDescent="0.3">
      <c r="A914" s="166" t="s">
        <v>759</v>
      </c>
      <c r="B914" s="223" t="e">
        <f>B802</f>
        <v>#DIV/0!</v>
      </c>
      <c r="C914" s="166" t="e">
        <f t="shared" ref="C914:C917" si="540">IF(H914=I914,1,"")</f>
        <v>#DIV/0!</v>
      </c>
      <c r="D914" s="192" t="e">
        <f>H785</f>
        <v>#DIV/0!</v>
      </c>
      <c r="E914" s="192" t="e">
        <f t="shared" ref="E914:F914" si="541">I785</f>
        <v>#DIV/0!</v>
      </c>
      <c r="F914" s="192" t="e">
        <f t="shared" si="541"/>
        <v>#DIV/0!</v>
      </c>
      <c r="G914" s="192" t="e">
        <f>I795</f>
        <v>#DIV/0!</v>
      </c>
      <c r="H914" s="231" t="e">
        <f t="shared" ref="H914:H917" si="542">IF(B914=FALSE,G914*2,"")</f>
        <v>#DIV/0!</v>
      </c>
      <c r="I914" s="192" t="e">
        <f>I913</f>
        <v>#DIV/0!</v>
      </c>
      <c r="R914" s="166" t="s">
        <v>759</v>
      </c>
      <c r="S914" s="223" t="e">
        <f>S802</f>
        <v>#DIV/0!</v>
      </c>
      <c r="T914" s="166" t="e">
        <f t="shared" ref="T914:T917" si="543">IF(Y914=Z914,1,"")</f>
        <v>#DIV/0!</v>
      </c>
      <c r="U914" s="192" t="e">
        <f>Y785</f>
        <v>#DIV/0!</v>
      </c>
      <c r="V914" s="192" t="e">
        <f t="shared" ref="V914:W914" si="544">Z785</f>
        <v>#DIV/0!</v>
      </c>
      <c r="W914" s="192" t="e">
        <f t="shared" si="544"/>
        <v>#DIV/0!</v>
      </c>
      <c r="X914" s="192" t="e">
        <f>Z795</f>
        <v>#DIV/0!</v>
      </c>
      <c r="Y914" s="231" t="e">
        <f t="shared" ref="Y914:Y917" si="545">IF(S914=FALSE,X914*2,"")</f>
        <v>#DIV/0!</v>
      </c>
      <c r="Z914" s="192" t="e">
        <f>Z913</f>
        <v>#DIV/0!</v>
      </c>
    </row>
    <row r="915" spans="1:26" x14ac:dyDescent="0.3">
      <c r="A915" s="166" t="s">
        <v>760</v>
      </c>
      <c r="B915" s="223" t="e">
        <f>B836</f>
        <v>#DIV/0!</v>
      </c>
      <c r="C915" s="166" t="e">
        <f t="shared" si="540"/>
        <v>#DIV/0!</v>
      </c>
      <c r="D915" s="192" t="e">
        <f>H819</f>
        <v>#DIV/0!</v>
      </c>
      <c r="E915" s="192" t="e">
        <f t="shared" ref="E915:F915" si="546">I819</f>
        <v>#DIV/0!</v>
      </c>
      <c r="F915" s="192" t="e">
        <f t="shared" si="546"/>
        <v>#DIV/0!</v>
      </c>
      <c r="G915" s="192" t="e">
        <f>I829</f>
        <v>#DIV/0!</v>
      </c>
      <c r="H915" s="231" t="e">
        <f t="shared" si="542"/>
        <v>#DIV/0!</v>
      </c>
      <c r="I915" s="192" t="e">
        <f t="shared" ref="I915:I917" si="547">I914</f>
        <v>#DIV/0!</v>
      </c>
      <c r="R915" s="166" t="s">
        <v>760</v>
      </c>
      <c r="S915" s="223" t="e">
        <f>S836</f>
        <v>#DIV/0!</v>
      </c>
      <c r="T915" s="166" t="e">
        <f t="shared" si="543"/>
        <v>#DIV/0!</v>
      </c>
      <c r="U915" s="192" t="e">
        <f>Y819</f>
        <v>#DIV/0!</v>
      </c>
      <c r="V915" s="192" t="e">
        <f t="shared" ref="V915:W915" si="548">Z819</f>
        <v>#DIV/0!</v>
      </c>
      <c r="W915" s="192" t="e">
        <f t="shared" si="548"/>
        <v>#DIV/0!</v>
      </c>
      <c r="X915" s="192" t="e">
        <f>Z829</f>
        <v>#DIV/0!</v>
      </c>
      <c r="Y915" s="231" t="e">
        <f t="shared" si="545"/>
        <v>#DIV/0!</v>
      </c>
      <c r="Z915" s="192" t="e">
        <f t="shared" ref="Z915:Z917" si="549">Z914</f>
        <v>#DIV/0!</v>
      </c>
    </row>
    <row r="916" spans="1:26" x14ac:dyDescent="0.3">
      <c r="A916" s="166" t="s">
        <v>761</v>
      </c>
      <c r="B916" s="223" t="e">
        <f>B870</f>
        <v>#DIV/0!</v>
      </c>
      <c r="C916" s="166" t="e">
        <f t="shared" si="540"/>
        <v>#DIV/0!</v>
      </c>
      <c r="D916" s="192" t="e">
        <f>H853</f>
        <v>#DIV/0!</v>
      </c>
      <c r="E916" s="192" t="e">
        <f t="shared" ref="E916:F916" si="550">I853</f>
        <v>#DIV/0!</v>
      </c>
      <c r="F916" s="192" t="e">
        <f t="shared" si="550"/>
        <v>#DIV/0!</v>
      </c>
      <c r="G916" s="192" t="e">
        <f>I863</f>
        <v>#DIV/0!</v>
      </c>
      <c r="H916" s="231" t="e">
        <f t="shared" si="542"/>
        <v>#DIV/0!</v>
      </c>
      <c r="I916" s="192" t="e">
        <f t="shared" si="547"/>
        <v>#DIV/0!</v>
      </c>
      <c r="R916" s="166" t="s">
        <v>761</v>
      </c>
      <c r="S916" s="223" t="e">
        <f>S870</f>
        <v>#DIV/0!</v>
      </c>
      <c r="T916" s="166" t="e">
        <f t="shared" si="543"/>
        <v>#DIV/0!</v>
      </c>
      <c r="U916" s="192" t="e">
        <f>Y853</f>
        <v>#DIV/0!</v>
      </c>
      <c r="V916" s="192" t="e">
        <f t="shared" ref="V916:W916" si="551">Z853</f>
        <v>#DIV/0!</v>
      </c>
      <c r="W916" s="192" t="e">
        <f t="shared" si="551"/>
        <v>#DIV/0!</v>
      </c>
      <c r="X916" s="192" t="e">
        <f>Z863</f>
        <v>#DIV/0!</v>
      </c>
      <c r="Y916" s="231" t="e">
        <f t="shared" si="545"/>
        <v>#DIV/0!</v>
      </c>
      <c r="Z916" s="192" t="e">
        <f t="shared" si="549"/>
        <v>#DIV/0!</v>
      </c>
    </row>
    <row r="917" spans="1:26" x14ac:dyDescent="0.3">
      <c r="A917" s="166" t="s">
        <v>762</v>
      </c>
      <c r="B917" s="227" t="e">
        <f>B904</f>
        <v>#DIV/0!</v>
      </c>
      <c r="C917" s="217" t="e">
        <f t="shared" si="540"/>
        <v>#DIV/0!</v>
      </c>
      <c r="D917" s="216" t="e">
        <f>H887</f>
        <v>#DIV/0!</v>
      </c>
      <c r="E917" s="216" t="e">
        <f t="shared" ref="E917:F917" si="552">I887</f>
        <v>#DIV/0!</v>
      </c>
      <c r="F917" s="216" t="e">
        <f t="shared" si="552"/>
        <v>#DIV/0!</v>
      </c>
      <c r="G917" s="216" t="e">
        <f>I897</f>
        <v>#DIV/0!</v>
      </c>
      <c r="H917" s="253" t="e">
        <f t="shared" si="542"/>
        <v>#DIV/0!</v>
      </c>
      <c r="I917" s="192" t="e">
        <f t="shared" si="547"/>
        <v>#DIV/0!</v>
      </c>
      <c r="R917" s="166" t="s">
        <v>762</v>
      </c>
      <c r="S917" s="227" t="e">
        <f>S904</f>
        <v>#DIV/0!</v>
      </c>
      <c r="T917" s="217" t="e">
        <f t="shared" si="543"/>
        <v>#DIV/0!</v>
      </c>
      <c r="U917" s="216" t="e">
        <f>Y887</f>
        <v>#DIV/0!</v>
      </c>
      <c r="V917" s="216" t="e">
        <f t="shared" ref="V917:W917" si="553">Z887</f>
        <v>#DIV/0!</v>
      </c>
      <c r="W917" s="216" t="e">
        <f t="shared" si="553"/>
        <v>#DIV/0!</v>
      </c>
      <c r="X917" s="216" t="e">
        <f>Z897</f>
        <v>#DIV/0!</v>
      </c>
      <c r="Y917" s="253" t="e">
        <f t="shared" si="545"/>
        <v>#DIV/0!</v>
      </c>
      <c r="Z917" s="192" t="e">
        <f t="shared" si="549"/>
        <v>#DIV/0!</v>
      </c>
    </row>
    <row r="918" spans="1:26" x14ac:dyDescent="0.3">
      <c r="A918" s="166">
        <f>COUNTIF(B913:B917,FALSE)</f>
        <v>0</v>
      </c>
      <c r="B918" s="166" t="b">
        <f>IF(A918&gt;0,FALSE,TRUE)</f>
        <v>1</v>
      </c>
      <c r="D918" s="192"/>
      <c r="E918" s="192"/>
      <c r="F918" s="192"/>
      <c r="G918" s="192"/>
      <c r="R918" s="166">
        <f>COUNTIF(S913:S917,FALSE)</f>
        <v>0</v>
      </c>
      <c r="S918" s="166" t="b">
        <f>IF(R918&gt;0,FALSE,TRUE)</f>
        <v>1</v>
      </c>
      <c r="U918" s="192"/>
      <c r="V918" s="192"/>
      <c r="W918" s="192"/>
      <c r="X918" s="192"/>
    </row>
    <row r="919" spans="1:26" x14ac:dyDescent="0.3">
      <c r="D919" s="166" t="s">
        <v>646</v>
      </c>
      <c r="E919" s="166" t="s">
        <v>647</v>
      </c>
      <c r="F919" s="166" t="s">
        <v>648</v>
      </c>
      <c r="G919" s="166" t="s">
        <v>649</v>
      </c>
      <c r="H919" s="166" t="s">
        <v>611</v>
      </c>
      <c r="U919" s="166" t="s">
        <v>646</v>
      </c>
      <c r="V919" s="166" t="s">
        <v>647</v>
      </c>
      <c r="W919" s="166" t="s">
        <v>648</v>
      </c>
      <c r="X919" s="166" t="s">
        <v>649</v>
      </c>
      <c r="Y919" s="166" t="s">
        <v>611</v>
      </c>
    </row>
    <row r="920" spans="1:26" x14ac:dyDescent="0.3">
      <c r="D920" s="280" t="e">
        <f>VLOOKUP(1,C913:H917,2)</f>
        <v>#N/A</v>
      </c>
      <c r="E920" s="281" t="e">
        <f>VLOOKUP(1,C913:H917,3)</f>
        <v>#N/A</v>
      </c>
      <c r="F920" s="281" t="e">
        <f>VLOOKUP(1,C913:H917,4)</f>
        <v>#N/A</v>
      </c>
      <c r="G920" s="281" t="e">
        <f>VLOOKUP(1,C913:H917,5)</f>
        <v>#N/A</v>
      </c>
      <c r="H920" s="282" t="e">
        <f>G920*2</f>
        <v>#N/A</v>
      </c>
      <c r="U920" s="280" t="e">
        <f>VLOOKUP(1,T913:Y917,2)</f>
        <v>#N/A</v>
      </c>
      <c r="V920" s="281" t="e">
        <f>VLOOKUP(1,T913:Y917,3)</f>
        <v>#N/A</v>
      </c>
      <c r="W920" s="281" t="e">
        <f>VLOOKUP(1,T913:Y917,4)</f>
        <v>#N/A</v>
      </c>
      <c r="X920" s="281" t="e">
        <f>VLOOKUP(1,T913:Y917,5)</f>
        <v>#N/A</v>
      </c>
      <c r="Y920" s="282" t="e">
        <f>X920*2</f>
        <v>#N/A</v>
      </c>
    </row>
    <row r="921" spans="1:26" x14ac:dyDescent="0.3">
      <c r="D921" s="192"/>
      <c r="E921" s="192"/>
      <c r="F921" s="192"/>
      <c r="G921" s="192"/>
      <c r="H921" s="192"/>
      <c r="U921" s="192"/>
      <c r="V921" s="192"/>
      <c r="W921" s="192"/>
      <c r="X921" s="192"/>
      <c r="Y921" s="192"/>
    </row>
    <row r="922" spans="1:26" x14ac:dyDescent="0.3">
      <c r="D922" s="192"/>
      <c r="E922" s="192"/>
      <c r="F922" s="192"/>
      <c r="G922" s="192"/>
      <c r="H922" s="192"/>
      <c r="U922" s="192"/>
      <c r="V922" s="192"/>
      <c r="W922" s="192"/>
      <c r="X922" s="192"/>
      <c r="Y922" s="192"/>
    </row>
    <row r="923" spans="1:26" x14ac:dyDescent="0.3">
      <c r="D923" s="192"/>
      <c r="E923" s="192"/>
      <c r="F923" s="192"/>
      <c r="G923" s="192"/>
      <c r="H923" s="192"/>
      <c r="U923" s="192"/>
      <c r="V923" s="192"/>
      <c r="W923" s="192"/>
      <c r="X923" s="192"/>
      <c r="Y923" s="192"/>
    </row>
    <row r="924" spans="1:26" x14ac:dyDescent="0.3">
      <c r="A924" s="166" t="s">
        <v>1164</v>
      </c>
      <c r="R924" s="166" t="s">
        <v>1164</v>
      </c>
    </row>
    <row r="925" spans="1:26" x14ac:dyDescent="0.3">
      <c r="C925" s="166" t="s">
        <v>513</v>
      </c>
      <c r="D925" s="166" t="s">
        <v>514</v>
      </c>
      <c r="E925" s="166" t="s">
        <v>515</v>
      </c>
      <c r="H925" s="192"/>
      <c r="T925" s="166" t="s">
        <v>513</v>
      </c>
      <c r="U925" s="166" t="s">
        <v>514</v>
      </c>
      <c r="V925" s="166" t="s">
        <v>515</v>
      </c>
      <c r="Y925" s="192"/>
    </row>
    <row r="926" spans="1:26" x14ac:dyDescent="0.3">
      <c r="B926" s="166">
        <v>1</v>
      </c>
      <c r="C926" s="184" t="str">
        <f>IF(C3="","",C3)</f>
        <v/>
      </c>
      <c r="D926" s="184" t="str">
        <f t="shared" ref="C926:E930" si="554">IF(D3="","",D3)</f>
        <v/>
      </c>
      <c r="E926" s="184" t="str">
        <f t="shared" si="554"/>
        <v/>
      </c>
      <c r="S926" s="166">
        <v>1</v>
      </c>
      <c r="T926" s="184" t="str">
        <f t="shared" ref="T926:V930" si="555">IF(C8="","",C8)</f>
        <v/>
      </c>
      <c r="U926" s="184" t="str">
        <f t="shared" si="555"/>
        <v/>
      </c>
      <c r="V926" s="184" t="str">
        <f t="shared" si="555"/>
        <v/>
      </c>
    </row>
    <row r="927" spans="1:26" x14ac:dyDescent="0.3">
      <c r="B927" s="166">
        <v>2</v>
      </c>
      <c r="C927" s="184" t="str">
        <f t="shared" si="554"/>
        <v/>
      </c>
      <c r="D927" s="184" t="str">
        <f t="shared" si="554"/>
        <v/>
      </c>
      <c r="E927" s="184" t="str">
        <f t="shared" si="554"/>
        <v/>
      </c>
      <c r="S927" s="166">
        <v>2</v>
      </c>
      <c r="T927" s="184" t="str">
        <f t="shared" si="555"/>
        <v/>
      </c>
      <c r="U927" s="184" t="str">
        <f t="shared" si="555"/>
        <v/>
      </c>
      <c r="V927" s="184" t="str">
        <f t="shared" si="555"/>
        <v/>
      </c>
    </row>
    <row r="928" spans="1:26" x14ac:dyDescent="0.3">
      <c r="B928" s="166">
        <v>3</v>
      </c>
      <c r="C928" s="184" t="str">
        <f t="shared" si="554"/>
        <v/>
      </c>
      <c r="D928" s="184" t="str">
        <f t="shared" si="554"/>
        <v/>
      </c>
      <c r="E928" s="184" t="str">
        <f t="shared" si="554"/>
        <v/>
      </c>
      <c r="S928" s="166">
        <v>3</v>
      </c>
      <c r="T928" s="184" t="str">
        <f t="shared" si="555"/>
        <v/>
      </c>
      <c r="U928" s="184" t="str">
        <f t="shared" si="555"/>
        <v/>
      </c>
      <c r="V928" s="184" t="str">
        <f t="shared" si="555"/>
        <v/>
      </c>
    </row>
    <row r="929" spans="2:22" x14ac:dyDescent="0.3">
      <c r="B929" s="166">
        <v>4</v>
      </c>
      <c r="C929" s="184" t="str">
        <f t="shared" si="554"/>
        <v/>
      </c>
      <c r="D929" s="184" t="str">
        <f t="shared" si="554"/>
        <v/>
      </c>
      <c r="E929" s="184" t="str">
        <f t="shared" si="554"/>
        <v/>
      </c>
      <c r="S929" s="166">
        <v>4</v>
      </c>
      <c r="T929" s="184" t="str">
        <f t="shared" si="555"/>
        <v/>
      </c>
      <c r="U929" s="184" t="str">
        <f t="shared" si="555"/>
        <v/>
      </c>
      <c r="V929" s="184" t="str">
        <f t="shared" si="555"/>
        <v/>
      </c>
    </row>
    <row r="930" spans="2:22" x14ac:dyDescent="0.3">
      <c r="B930" s="166">
        <v>5</v>
      </c>
      <c r="C930" s="184" t="str">
        <f t="shared" si="554"/>
        <v/>
      </c>
      <c r="D930" s="184" t="str">
        <f t="shared" si="554"/>
        <v/>
      </c>
      <c r="E930" s="184" t="str">
        <f t="shared" si="554"/>
        <v/>
      </c>
      <c r="S930" s="166">
        <v>5</v>
      </c>
      <c r="T930" s="184" t="str">
        <f t="shared" si="555"/>
        <v/>
      </c>
      <c r="U930" s="184" t="str">
        <f t="shared" si="555"/>
        <v/>
      </c>
      <c r="V930" s="184" t="str">
        <f t="shared" si="555"/>
        <v/>
      </c>
    </row>
    <row r="932" spans="2:22" x14ac:dyDescent="0.3">
      <c r="C932" s="538" t="e">
        <f t="shared" ref="C932:E936" si="556">C926-AVERAGE((MAX(C$926:C$930)+MIN(C$926:C$930))/2)</f>
        <v>#VALUE!</v>
      </c>
      <c r="D932" s="538" t="e">
        <f t="shared" si="556"/>
        <v>#VALUE!</v>
      </c>
      <c r="E932" s="538" t="e">
        <f t="shared" si="556"/>
        <v>#VALUE!</v>
      </c>
      <c r="T932" s="538" t="e">
        <f t="shared" ref="T932:V936" si="557">T926-AVERAGE((MAX(T$926:T$930)+MIN(T$926:T$930))/2)</f>
        <v>#VALUE!</v>
      </c>
      <c r="U932" s="538" t="e">
        <f t="shared" si="557"/>
        <v>#VALUE!</v>
      </c>
      <c r="V932" s="538" t="e">
        <f t="shared" si="557"/>
        <v>#VALUE!</v>
      </c>
    </row>
    <row r="933" spans="2:22" x14ac:dyDescent="0.3">
      <c r="C933" s="538" t="e">
        <f t="shared" si="556"/>
        <v>#VALUE!</v>
      </c>
      <c r="D933" s="538" t="e">
        <f t="shared" si="556"/>
        <v>#VALUE!</v>
      </c>
      <c r="E933" s="538" t="e">
        <f t="shared" si="556"/>
        <v>#VALUE!</v>
      </c>
      <c r="T933" s="538" t="e">
        <f t="shared" si="557"/>
        <v>#VALUE!</v>
      </c>
      <c r="U933" s="538" t="e">
        <f t="shared" si="557"/>
        <v>#VALUE!</v>
      </c>
      <c r="V933" s="538" t="e">
        <f t="shared" si="557"/>
        <v>#VALUE!</v>
      </c>
    </row>
    <row r="934" spans="2:22" x14ac:dyDescent="0.3">
      <c r="C934" s="538" t="e">
        <f t="shared" si="556"/>
        <v>#VALUE!</v>
      </c>
      <c r="D934" s="538" t="e">
        <f t="shared" si="556"/>
        <v>#VALUE!</v>
      </c>
      <c r="E934" s="538" t="e">
        <f t="shared" si="556"/>
        <v>#VALUE!</v>
      </c>
      <c r="T934" s="538" t="e">
        <f t="shared" si="557"/>
        <v>#VALUE!</v>
      </c>
      <c r="U934" s="538" t="e">
        <f t="shared" si="557"/>
        <v>#VALUE!</v>
      </c>
      <c r="V934" s="538" t="e">
        <f t="shared" si="557"/>
        <v>#VALUE!</v>
      </c>
    </row>
    <row r="935" spans="2:22" x14ac:dyDescent="0.3">
      <c r="C935" s="538" t="e">
        <f t="shared" si="556"/>
        <v>#VALUE!</v>
      </c>
      <c r="D935" s="538" t="e">
        <f t="shared" si="556"/>
        <v>#VALUE!</v>
      </c>
      <c r="E935" s="538" t="e">
        <f t="shared" si="556"/>
        <v>#VALUE!</v>
      </c>
      <c r="T935" s="538" t="e">
        <f t="shared" si="557"/>
        <v>#VALUE!</v>
      </c>
      <c r="U935" s="538" t="e">
        <f t="shared" si="557"/>
        <v>#VALUE!</v>
      </c>
      <c r="V935" s="538" t="e">
        <f t="shared" si="557"/>
        <v>#VALUE!</v>
      </c>
    </row>
    <row r="936" spans="2:22" x14ac:dyDescent="0.3">
      <c r="C936" s="538" t="e">
        <f t="shared" si="556"/>
        <v>#VALUE!</v>
      </c>
      <c r="D936" s="538" t="e">
        <f t="shared" si="556"/>
        <v>#VALUE!</v>
      </c>
      <c r="E936" s="538" t="e">
        <f t="shared" si="556"/>
        <v>#VALUE!</v>
      </c>
      <c r="T936" s="538" t="e">
        <f t="shared" si="557"/>
        <v>#VALUE!</v>
      </c>
      <c r="U936" s="538" t="e">
        <f t="shared" si="557"/>
        <v>#VALUE!</v>
      </c>
      <c r="V936" s="538" t="e">
        <f t="shared" si="557"/>
        <v>#VALUE!</v>
      </c>
    </row>
    <row r="938" spans="2:22" x14ac:dyDescent="0.3">
      <c r="C938" s="540" t="e">
        <f>IF($AU$11=TRUE,C932/$C$945*100/25.4,C932/$C$945*100)</f>
        <v>#VALUE!</v>
      </c>
      <c r="D938" s="540" t="e">
        <f>IF($AU$11=TRUE,D932/$C$945*100/25.4,D932/$C$945*100)</f>
        <v>#VALUE!</v>
      </c>
      <c r="E938" s="540" t="e">
        <f>IF($AU$11=TRUE,E932/$C$945*100/25.4,E932/$C$945*100)</f>
        <v>#VALUE!</v>
      </c>
      <c r="T938" s="540" t="e">
        <f>IF($AU$11=TRUE,T932/$C$945*100/25.4,T932/$C$945*100)</f>
        <v>#VALUE!</v>
      </c>
      <c r="U938" s="540" t="e">
        <f>IF($AU$11=TRUE,U932/$C$945*100/25.4,U932/$C$945*100)</f>
        <v>#VALUE!</v>
      </c>
      <c r="V938" s="540" t="e">
        <f>IF($AU$11=TRUE,V932/$C$945*100/25.4,V932/$C$945*100)</f>
        <v>#VALUE!</v>
      </c>
    </row>
    <row r="939" spans="2:22" x14ac:dyDescent="0.3">
      <c r="C939" s="540" t="e">
        <f t="shared" ref="C939:E942" si="558">IF($AU$11=TRUE,C933/$C$945*100/25.4,C933/$C$945*100)</f>
        <v>#VALUE!</v>
      </c>
      <c r="D939" s="540" t="e">
        <f t="shared" si="558"/>
        <v>#VALUE!</v>
      </c>
      <c r="E939" s="540" t="e">
        <f t="shared" si="558"/>
        <v>#VALUE!</v>
      </c>
      <c r="T939" s="540" t="e">
        <f t="shared" ref="T939:V942" si="559">IF($AU$11=TRUE,T933/$C$945*100/25.4,T933/$C$945*100)</f>
        <v>#VALUE!</v>
      </c>
      <c r="U939" s="540" t="e">
        <f t="shared" si="559"/>
        <v>#VALUE!</v>
      </c>
      <c r="V939" s="540" t="e">
        <f t="shared" si="559"/>
        <v>#VALUE!</v>
      </c>
    </row>
    <row r="940" spans="2:22" x14ac:dyDescent="0.3">
      <c r="C940" s="540" t="e">
        <f t="shared" si="558"/>
        <v>#VALUE!</v>
      </c>
      <c r="D940" s="540" t="e">
        <f t="shared" si="558"/>
        <v>#VALUE!</v>
      </c>
      <c r="E940" s="540" t="e">
        <f t="shared" si="558"/>
        <v>#VALUE!</v>
      </c>
      <c r="T940" s="540" t="e">
        <f t="shared" si="559"/>
        <v>#VALUE!</v>
      </c>
      <c r="U940" s="540" t="e">
        <f t="shared" si="559"/>
        <v>#VALUE!</v>
      </c>
      <c r="V940" s="540" t="e">
        <f t="shared" si="559"/>
        <v>#VALUE!</v>
      </c>
    </row>
    <row r="941" spans="2:22" x14ac:dyDescent="0.3">
      <c r="C941" s="540" t="e">
        <f t="shared" si="558"/>
        <v>#VALUE!</v>
      </c>
      <c r="D941" s="540" t="e">
        <f t="shared" si="558"/>
        <v>#VALUE!</v>
      </c>
      <c r="E941" s="540" t="e">
        <f t="shared" si="558"/>
        <v>#VALUE!</v>
      </c>
      <c r="T941" s="540" t="e">
        <f t="shared" si="559"/>
        <v>#VALUE!</v>
      </c>
      <c r="U941" s="540" t="e">
        <f t="shared" si="559"/>
        <v>#VALUE!</v>
      </c>
      <c r="V941" s="540" t="e">
        <f t="shared" si="559"/>
        <v>#VALUE!</v>
      </c>
    </row>
    <row r="942" spans="2:22" x14ac:dyDescent="0.3">
      <c r="C942" s="540" t="e">
        <f t="shared" si="558"/>
        <v>#VALUE!</v>
      </c>
      <c r="D942" s="540" t="e">
        <f t="shared" si="558"/>
        <v>#VALUE!</v>
      </c>
      <c r="E942" s="540" t="e">
        <f t="shared" si="558"/>
        <v>#VALUE!</v>
      </c>
      <c r="T942" s="540" t="e">
        <f t="shared" si="559"/>
        <v>#VALUE!</v>
      </c>
      <c r="U942" s="540" t="e">
        <f t="shared" si="559"/>
        <v>#VALUE!</v>
      </c>
      <c r="V942" s="540" t="e">
        <f t="shared" si="559"/>
        <v>#VALUE!</v>
      </c>
    </row>
    <row r="945" spans="2:4" x14ac:dyDescent="0.3">
      <c r="B945" s="196">
        <v>10</v>
      </c>
      <c r="C945" s="192" t="e">
        <f>D15/2</f>
        <v>#VALUE!</v>
      </c>
    </row>
    <row r="946" spans="2:4" x14ac:dyDescent="0.3">
      <c r="B946" s="196"/>
    </row>
    <row r="947" spans="2:4" x14ac:dyDescent="0.3">
      <c r="B947" s="166">
        <v>0</v>
      </c>
      <c r="C947" s="539">
        <v>100</v>
      </c>
      <c r="D947" s="539">
        <v>0</v>
      </c>
    </row>
    <row r="948" spans="2:4" x14ac:dyDescent="0.3">
      <c r="B948" s="166">
        <f t="shared" ref="B948:B983" si="560">B947+B$945</f>
        <v>10</v>
      </c>
      <c r="C948" s="539">
        <f t="shared" ref="C948:C983" si="561">COS(RADIANS(B948))*C$947</f>
        <v>98.480775301220802</v>
      </c>
      <c r="D948" s="539">
        <f t="shared" ref="D948:D983" si="562">SIN(RADIANS(B948))*C$947</f>
        <v>17.364817766693033</v>
      </c>
    </row>
    <row r="949" spans="2:4" x14ac:dyDescent="0.3">
      <c r="B949" s="166">
        <f t="shared" si="560"/>
        <v>20</v>
      </c>
      <c r="C949" s="539">
        <f t="shared" si="561"/>
        <v>93.969262078590845</v>
      </c>
      <c r="D949" s="539">
        <f t="shared" si="562"/>
        <v>34.202014332566868</v>
      </c>
    </row>
    <row r="950" spans="2:4" x14ac:dyDescent="0.3">
      <c r="B950" s="166">
        <f t="shared" si="560"/>
        <v>30</v>
      </c>
      <c r="C950" s="539">
        <f t="shared" si="561"/>
        <v>86.602540378443877</v>
      </c>
      <c r="D950" s="539">
        <f t="shared" si="562"/>
        <v>49.999999999999993</v>
      </c>
    </row>
    <row r="951" spans="2:4" x14ac:dyDescent="0.3">
      <c r="B951" s="166">
        <f t="shared" si="560"/>
        <v>40</v>
      </c>
      <c r="C951" s="539">
        <f t="shared" si="561"/>
        <v>76.604444311897808</v>
      </c>
      <c r="D951" s="539">
        <f t="shared" si="562"/>
        <v>64.278760968653927</v>
      </c>
    </row>
    <row r="952" spans="2:4" x14ac:dyDescent="0.3">
      <c r="B952" s="166">
        <f t="shared" si="560"/>
        <v>50</v>
      </c>
      <c r="C952" s="539">
        <f t="shared" si="561"/>
        <v>64.278760968653941</v>
      </c>
      <c r="D952" s="539">
        <f t="shared" si="562"/>
        <v>76.604444311897808</v>
      </c>
    </row>
    <row r="953" spans="2:4" x14ac:dyDescent="0.3">
      <c r="B953" s="166">
        <f t="shared" si="560"/>
        <v>60</v>
      </c>
      <c r="C953" s="539">
        <f t="shared" si="561"/>
        <v>50.000000000000014</v>
      </c>
      <c r="D953" s="539">
        <f t="shared" si="562"/>
        <v>86.602540378443862</v>
      </c>
    </row>
    <row r="954" spans="2:4" x14ac:dyDescent="0.3">
      <c r="B954" s="166">
        <f t="shared" si="560"/>
        <v>70</v>
      </c>
      <c r="C954" s="539">
        <f t="shared" si="561"/>
        <v>34.202014332566883</v>
      </c>
      <c r="D954" s="539">
        <f t="shared" si="562"/>
        <v>93.96926207859083</v>
      </c>
    </row>
    <row r="955" spans="2:4" x14ac:dyDescent="0.3">
      <c r="B955" s="166">
        <f t="shared" si="560"/>
        <v>80</v>
      </c>
      <c r="C955" s="539">
        <f t="shared" si="561"/>
        <v>17.36481776669304</v>
      </c>
      <c r="D955" s="539">
        <f t="shared" si="562"/>
        <v>98.480775301220802</v>
      </c>
    </row>
    <row r="956" spans="2:4" x14ac:dyDescent="0.3">
      <c r="B956" s="166">
        <f t="shared" si="560"/>
        <v>90</v>
      </c>
      <c r="C956" s="539">
        <f t="shared" si="561"/>
        <v>6.1257422745431001E-15</v>
      </c>
      <c r="D956" s="539">
        <f t="shared" si="562"/>
        <v>100</v>
      </c>
    </row>
    <row r="957" spans="2:4" x14ac:dyDescent="0.3">
      <c r="B957" s="166">
        <f t="shared" si="560"/>
        <v>100</v>
      </c>
      <c r="C957" s="539">
        <f t="shared" si="561"/>
        <v>-17.364817766693029</v>
      </c>
      <c r="D957" s="539">
        <f t="shared" si="562"/>
        <v>98.480775301220802</v>
      </c>
    </row>
    <row r="958" spans="2:4" x14ac:dyDescent="0.3">
      <c r="B958" s="166">
        <f t="shared" si="560"/>
        <v>110</v>
      </c>
      <c r="C958" s="539">
        <f t="shared" si="561"/>
        <v>-34.202014332566868</v>
      </c>
      <c r="D958" s="539">
        <f t="shared" si="562"/>
        <v>93.969262078590845</v>
      </c>
    </row>
    <row r="959" spans="2:4" x14ac:dyDescent="0.3">
      <c r="B959" s="166">
        <f t="shared" si="560"/>
        <v>120</v>
      </c>
      <c r="C959" s="539">
        <f t="shared" si="561"/>
        <v>-49.999999999999979</v>
      </c>
      <c r="D959" s="539">
        <f t="shared" si="562"/>
        <v>86.602540378443877</v>
      </c>
    </row>
    <row r="960" spans="2:4" x14ac:dyDescent="0.3">
      <c r="B960" s="166">
        <f t="shared" si="560"/>
        <v>130</v>
      </c>
      <c r="C960" s="539">
        <f t="shared" si="561"/>
        <v>-64.278760968653941</v>
      </c>
      <c r="D960" s="539">
        <f t="shared" si="562"/>
        <v>76.604444311897808</v>
      </c>
    </row>
    <row r="961" spans="2:4" x14ac:dyDescent="0.3">
      <c r="B961" s="166">
        <f t="shared" si="560"/>
        <v>140</v>
      </c>
      <c r="C961" s="539">
        <f t="shared" si="561"/>
        <v>-76.604444311897794</v>
      </c>
      <c r="D961" s="539">
        <f t="shared" si="562"/>
        <v>64.278760968653941</v>
      </c>
    </row>
    <row r="962" spans="2:4" x14ac:dyDescent="0.3">
      <c r="B962" s="166">
        <f t="shared" si="560"/>
        <v>150</v>
      </c>
      <c r="C962" s="539">
        <f t="shared" si="561"/>
        <v>-86.602540378443877</v>
      </c>
      <c r="D962" s="539">
        <f t="shared" si="562"/>
        <v>49.999999999999993</v>
      </c>
    </row>
    <row r="963" spans="2:4" x14ac:dyDescent="0.3">
      <c r="B963" s="166">
        <f t="shared" si="560"/>
        <v>160</v>
      </c>
      <c r="C963" s="539">
        <f t="shared" si="561"/>
        <v>-93.96926207859083</v>
      </c>
      <c r="D963" s="539">
        <f t="shared" si="562"/>
        <v>34.20201433256689</v>
      </c>
    </row>
    <row r="964" spans="2:4" x14ac:dyDescent="0.3">
      <c r="B964" s="166">
        <f t="shared" si="560"/>
        <v>170</v>
      </c>
      <c r="C964" s="539">
        <f t="shared" si="561"/>
        <v>-98.480775301220802</v>
      </c>
      <c r="D964" s="539">
        <f t="shared" si="562"/>
        <v>17.364817766693026</v>
      </c>
    </row>
    <row r="965" spans="2:4" x14ac:dyDescent="0.3">
      <c r="B965" s="166">
        <f t="shared" si="560"/>
        <v>180</v>
      </c>
      <c r="C965" s="539">
        <f t="shared" si="561"/>
        <v>-100</v>
      </c>
      <c r="D965" s="539">
        <f t="shared" si="562"/>
        <v>1.22514845490862E-14</v>
      </c>
    </row>
    <row r="966" spans="2:4" x14ac:dyDescent="0.3">
      <c r="B966" s="166">
        <f t="shared" si="560"/>
        <v>190</v>
      </c>
      <c r="C966" s="539">
        <f t="shared" si="561"/>
        <v>-98.480775301220802</v>
      </c>
      <c r="D966" s="539">
        <f t="shared" si="562"/>
        <v>-17.364817766693047</v>
      </c>
    </row>
    <row r="967" spans="2:4" x14ac:dyDescent="0.3">
      <c r="B967" s="166">
        <f t="shared" si="560"/>
        <v>200</v>
      </c>
      <c r="C967" s="539">
        <f t="shared" si="561"/>
        <v>-93.969262078590845</v>
      </c>
      <c r="D967" s="539">
        <f t="shared" si="562"/>
        <v>-34.202014332566868</v>
      </c>
    </row>
    <row r="968" spans="2:4" x14ac:dyDescent="0.3">
      <c r="B968" s="166">
        <f t="shared" si="560"/>
        <v>210</v>
      </c>
      <c r="C968" s="539">
        <f t="shared" si="561"/>
        <v>-86.602540378443862</v>
      </c>
      <c r="D968" s="539">
        <f t="shared" si="562"/>
        <v>-50.000000000000014</v>
      </c>
    </row>
    <row r="969" spans="2:4" x14ac:dyDescent="0.3">
      <c r="B969" s="166">
        <f t="shared" si="560"/>
        <v>220</v>
      </c>
      <c r="C969" s="539">
        <f t="shared" si="561"/>
        <v>-76.604444311897808</v>
      </c>
      <c r="D969" s="539">
        <f t="shared" si="562"/>
        <v>-64.278760968653927</v>
      </c>
    </row>
    <row r="970" spans="2:4" x14ac:dyDescent="0.3">
      <c r="B970" s="166">
        <f t="shared" si="560"/>
        <v>230</v>
      </c>
      <c r="C970" s="539">
        <f t="shared" si="561"/>
        <v>-64.278760968653941</v>
      </c>
      <c r="D970" s="539">
        <f t="shared" si="562"/>
        <v>-76.604444311897794</v>
      </c>
    </row>
    <row r="971" spans="2:4" x14ac:dyDescent="0.3">
      <c r="B971" s="166">
        <f t="shared" si="560"/>
        <v>240</v>
      </c>
      <c r="C971" s="539">
        <f t="shared" si="561"/>
        <v>-50.000000000000043</v>
      </c>
      <c r="D971" s="539">
        <f t="shared" si="562"/>
        <v>-86.602540378443834</v>
      </c>
    </row>
    <row r="972" spans="2:4" x14ac:dyDescent="0.3">
      <c r="B972" s="166">
        <f t="shared" si="560"/>
        <v>250</v>
      </c>
      <c r="C972" s="539">
        <f t="shared" si="561"/>
        <v>-34.202014332566854</v>
      </c>
      <c r="D972" s="539">
        <f t="shared" si="562"/>
        <v>-93.969262078590845</v>
      </c>
    </row>
    <row r="973" spans="2:4" x14ac:dyDescent="0.3">
      <c r="B973" s="166">
        <f t="shared" si="560"/>
        <v>260</v>
      </c>
      <c r="C973" s="539">
        <f t="shared" si="561"/>
        <v>-17.364817766693033</v>
      </c>
      <c r="D973" s="539">
        <f t="shared" si="562"/>
        <v>-98.480775301220802</v>
      </c>
    </row>
    <row r="974" spans="2:4" x14ac:dyDescent="0.3">
      <c r="B974" s="166">
        <f t="shared" si="560"/>
        <v>270</v>
      </c>
      <c r="C974" s="539">
        <f t="shared" si="561"/>
        <v>-1.83772268236293E-14</v>
      </c>
      <c r="D974" s="539">
        <f t="shared" si="562"/>
        <v>-100</v>
      </c>
    </row>
    <row r="975" spans="2:4" x14ac:dyDescent="0.3">
      <c r="B975" s="166">
        <f t="shared" si="560"/>
        <v>280</v>
      </c>
      <c r="C975" s="539">
        <f t="shared" si="561"/>
        <v>17.364817766692997</v>
      </c>
      <c r="D975" s="539">
        <f t="shared" si="562"/>
        <v>-98.480775301220817</v>
      </c>
    </row>
    <row r="976" spans="2:4" x14ac:dyDescent="0.3">
      <c r="B976" s="166">
        <f t="shared" si="560"/>
        <v>290</v>
      </c>
      <c r="C976" s="539">
        <f t="shared" si="561"/>
        <v>34.202014332566897</v>
      </c>
      <c r="D976" s="539">
        <f t="shared" si="562"/>
        <v>-93.96926207859083</v>
      </c>
    </row>
    <row r="977" spans="2:4" x14ac:dyDescent="0.3">
      <c r="B977" s="166">
        <f t="shared" si="560"/>
        <v>300</v>
      </c>
      <c r="C977" s="539">
        <f t="shared" si="561"/>
        <v>50.000000000000014</v>
      </c>
      <c r="D977" s="539">
        <f t="shared" si="562"/>
        <v>-86.602540378443862</v>
      </c>
    </row>
    <row r="978" spans="2:4" x14ac:dyDescent="0.3">
      <c r="B978" s="166">
        <f t="shared" si="560"/>
        <v>310</v>
      </c>
      <c r="C978" s="539">
        <f t="shared" si="561"/>
        <v>64.278760968653927</v>
      </c>
      <c r="D978" s="539">
        <f t="shared" si="562"/>
        <v>-76.604444311897808</v>
      </c>
    </row>
    <row r="979" spans="2:4" x14ac:dyDescent="0.3">
      <c r="B979" s="166">
        <f t="shared" si="560"/>
        <v>320</v>
      </c>
      <c r="C979" s="539">
        <f t="shared" si="561"/>
        <v>76.60444431189778</v>
      </c>
      <c r="D979" s="539">
        <f t="shared" si="562"/>
        <v>-64.278760968653955</v>
      </c>
    </row>
    <row r="980" spans="2:4" x14ac:dyDescent="0.3">
      <c r="B980" s="166">
        <f t="shared" si="560"/>
        <v>330</v>
      </c>
      <c r="C980" s="539">
        <f t="shared" si="561"/>
        <v>86.602540378443834</v>
      </c>
      <c r="D980" s="539">
        <f t="shared" si="562"/>
        <v>-50.000000000000043</v>
      </c>
    </row>
    <row r="981" spans="2:4" x14ac:dyDescent="0.3">
      <c r="B981" s="166">
        <f t="shared" si="560"/>
        <v>340</v>
      </c>
      <c r="C981" s="539">
        <f t="shared" si="561"/>
        <v>93.969262078590845</v>
      </c>
      <c r="D981" s="539">
        <f t="shared" si="562"/>
        <v>-34.202014332566861</v>
      </c>
    </row>
    <row r="982" spans="2:4" x14ac:dyDescent="0.3">
      <c r="B982" s="166">
        <f t="shared" si="560"/>
        <v>350</v>
      </c>
      <c r="C982" s="539">
        <f t="shared" si="561"/>
        <v>98.480775301220802</v>
      </c>
      <c r="D982" s="539">
        <f t="shared" si="562"/>
        <v>-17.36481776669304</v>
      </c>
    </row>
    <row r="983" spans="2:4" x14ac:dyDescent="0.3">
      <c r="B983" s="166">
        <f t="shared" si="560"/>
        <v>360</v>
      </c>
      <c r="C983" s="539">
        <f t="shared" si="561"/>
        <v>100</v>
      </c>
      <c r="D983" s="539">
        <f t="shared" si="562"/>
        <v>-2.45029690981724E-14</v>
      </c>
    </row>
  </sheetData>
  <sheetProtection sheet="1" selectLockedCells="1"/>
  <mergeCells count="5">
    <mergeCell ref="AS3:AU3"/>
    <mergeCell ref="C13:D13"/>
    <mergeCell ref="E15:F15"/>
    <mergeCell ref="AJ859:AJ860"/>
    <mergeCell ref="A14:B14"/>
  </mergeCells>
  <conditionalFormatting sqref="A5">
    <cfRule type="cellIs" dxfId="8" priority="4" operator="equal">
      <formula>"Fail"</formula>
    </cfRule>
  </conditionalFormatting>
  <conditionalFormatting sqref="A10">
    <cfRule type="cellIs" dxfId="7" priority="3" operator="equal">
      <formula>"Fail"</formula>
    </cfRule>
  </conditionalFormatting>
  <conditionalFormatting sqref="A14:B14">
    <cfRule type="containsText" dxfId="6" priority="1" operator="containsText" text="Past">
      <formula>NOT(ISERROR(SEARCH("Past",A14)))</formula>
    </cfRule>
  </conditionalFormatting>
  <conditionalFormatting sqref="D14">
    <cfRule type="cellIs" dxfId="5" priority="2" operator="greaterThan">
      <formula>$D$15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Drop Down 1">
              <controlPr defaultSize="0" autoLine="0" autoPict="0">
                <anchor moveWithCells="1">
                  <from>
                    <xdr:col>0</xdr:col>
                    <xdr:colOff>205740</xdr:colOff>
                    <xdr:row>13</xdr:row>
                    <xdr:rowOff>175260</xdr:rowOff>
                  </from>
                  <to>
                    <xdr:col>1</xdr:col>
                    <xdr:colOff>419100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5" name="Check Box 2">
              <controlPr defaultSize="0" autoFill="0" autoLine="0" autoPict="0">
                <anchor moveWithCells="1">
                  <from>
                    <xdr:col>0</xdr:col>
                    <xdr:colOff>175260</xdr:colOff>
                    <xdr:row>11</xdr:row>
                    <xdr:rowOff>7620</xdr:rowOff>
                  </from>
                  <to>
                    <xdr:col>1</xdr:col>
                    <xdr:colOff>160020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BF1E-153C-4D55-9898-4B48AF8293B2}">
  <sheetPr>
    <tabColor rgb="FF7030A0"/>
  </sheetPr>
  <dimension ref="A1:AY983"/>
  <sheetViews>
    <sheetView zoomScaleNormal="100" workbookViewId="0">
      <selection activeCell="C1" sqref="C1"/>
    </sheetView>
  </sheetViews>
  <sheetFormatPr defaultRowHeight="14.4" x14ac:dyDescent="0.3"/>
  <cols>
    <col min="1" max="1" width="8.88671875" style="166"/>
    <col min="2" max="3" width="9.109375" style="166" customWidth="1"/>
    <col min="4" max="5" width="8.88671875" style="166"/>
    <col min="6" max="6" width="9.109375" style="166" customWidth="1"/>
    <col min="7" max="7" width="8.88671875" style="166"/>
    <col min="8" max="8" width="10.109375" style="166" customWidth="1"/>
    <col min="9" max="9" width="10.33203125" style="166" customWidth="1"/>
    <col min="10" max="10" width="10.33203125" style="166" bestFit="1" customWidth="1"/>
    <col min="11" max="20" width="8.88671875" style="166"/>
    <col min="21" max="21" width="9.6640625" style="166" bestFit="1" customWidth="1"/>
    <col min="22" max="24" width="8.88671875" style="166"/>
    <col min="25" max="25" width="10.109375" style="166" customWidth="1"/>
    <col min="26" max="26" width="10.6640625" style="166" customWidth="1"/>
    <col min="27" max="27" width="12.109375" style="166" customWidth="1"/>
    <col min="28" max="28" width="3.6640625" style="166" customWidth="1"/>
    <col min="29" max="29" width="8.88671875" style="166"/>
    <col min="30" max="32" width="8.88671875" style="166" customWidth="1"/>
    <col min="33" max="34" width="8.88671875" style="166"/>
    <col min="35" max="35" width="8.88671875" style="166" customWidth="1"/>
    <col min="36" max="36" width="8.88671875" style="166"/>
    <col min="37" max="37" width="8.88671875" style="166" customWidth="1"/>
    <col min="38" max="38" width="3.6640625" style="166" customWidth="1"/>
    <col min="39" max="39" width="10.33203125" style="166" bestFit="1" customWidth="1"/>
    <col min="40" max="45" width="8.88671875" style="166"/>
    <col min="46" max="46" width="9.5546875" style="166" customWidth="1"/>
    <col min="47" max="47" width="9.33203125" style="166" customWidth="1"/>
    <col min="48" max="16384" width="8.88671875" style="166"/>
  </cols>
  <sheetData>
    <row r="1" spans="1:51" x14ac:dyDescent="0.3">
      <c r="A1" s="165"/>
      <c r="B1" s="194" t="s">
        <v>606</v>
      </c>
      <c r="C1" s="168"/>
      <c r="D1" s="194" t="s">
        <v>607</v>
      </c>
      <c r="E1" s="169"/>
      <c r="F1" s="165"/>
      <c r="G1" s="165" t="s">
        <v>984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70"/>
      <c r="T1" s="165"/>
      <c r="U1" s="167"/>
      <c r="V1" s="165"/>
      <c r="W1" s="165"/>
    </row>
    <row r="2" spans="1:51" ht="15" thickBot="1" x14ac:dyDescent="0.35">
      <c r="A2" s="165"/>
      <c r="B2" s="165"/>
      <c r="C2" s="167" t="s">
        <v>513</v>
      </c>
      <c r="D2" s="167" t="s">
        <v>514</v>
      </c>
      <c r="E2" s="167" t="s">
        <v>515</v>
      </c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7"/>
      <c r="U2" s="167"/>
      <c r="V2" s="167"/>
      <c r="W2" s="165"/>
    </row>
    <row r="3" spans="1:51" x14ac:dyDescent="0.3">
      <c r="A3" s="194" t="s">
        <v>627</v>
      </c>
      <c r="B3" s="165">
        <v>1</v>
      </c>
      <c r="C3" s="197"/>
      <c r="D3" s="198"/>
      <c r="E3" s="199"/>
      <c r="F3" s="533">
        <v>1</v>
      </c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AQ3" s="112"/>
      <c r="AR3" s="112"/>
      <c r="AS3" s="565" t="s">
        <v>551</v>
      </c>
      <c r="AT3" s="566"/>
      <c r="AU3" s="567"/>
    </row>
    <row r="4" spans="1:51" x14ac:dyDescent="0.3">
      <c r="A4" s="201">
        <f>IF(AU11=TRUE,G66/25.4,G66)</f>
        <v>0</v>
      </c>
      <c r="B4" s="165">
        <v>2</v>
      </c>
      <c r="C4" s="202"/>
      <c r="D4" s="17"/>
      <c r="E4" s="203"/>
      <c r="F4" s="534">
        <v>2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AQ4" s="137"/>
      <c r="AR4" s="140" t="s">
        <v>547</v>
      </c>
      <c r="AS4" s="132">
        <f>Info!B33</f>
        <v>0</v>
      </c>
      <c r="AT4" s="133"/>
      <c r="AU4" s="134"/>
    </row>
    <row r="5" spans="1:51" x14ac:dyDescent="0.3">
      <c r="A5" s="204" t="str">
        <f>IF(A4&gt;D15,"Fail","Pass")</f>
        <v>Pass</v>
      </c>
      <c r="B5" s="165">
        <v>3</v>
      </c>
      <c r="C5" s="202"/>
      <c r="D5" s="17"/>
      <c r="E5" s="203"/>
      <c r="F5" s="537">
        <v>3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AQ5" s="137"/>
      <c r="AR5" s="140" t="s">
        <v>495</v>
      </c>
      <c r="AS5" s="132">
        <f>Info!B2</f>
        <v>0</v>
      </c>
      <c r="AT5" s="133"/>
      <c r="AU5" s="134"/>
    </row>
    <row r="6" spans="1:51" x14ac:dyDescent="0.3">
      <c r="A6" s="165"/>
      <c r="B6" s="165">
        <v>4</v>
      </c>
      <c r="C6" s="202"/>
      <c r="D6" s="17"/>
      <c r="E6" s="203"/>
      <c r="F6" s="535">
        <v>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AQ6" s="137"/>
      <c r="AR6" s="140" t="s">
        <v>496</v>
      </c>
      <c r="AS6" s="132" t="str">
        <f>Info!D37</f>
        <v xml:space="preserve"> </v>
      </c>
      <c r="AT6" s="133"/>
      <c r="AU6" s="134"/>
    </row>
    <row r="7" spans="1:51" ht="15" thickBot="1" x14ac:dyDescent="0.35">
      <c r="A7" s="165"/>
      <c r="B7" s="165">
        <v>5</v>
      </c>
      <c r="C7" s="205"/>
      <c r="D7" s="206"/>
      <c r="E7" s="207"/>
      <c r="F7" s="536">
        <v>5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AQ7" s="137"/>
      <c r="AR7" s="140" t="s">
        <v>498</v>
      </c>
      <c r="AS7" s="135">
        <f>Info!B34</f>
        <v>0</v>
      </c>
      <c r="AT7" s="133"/>
      <c r="AU7" s="134"/>
    </row>
    <row r="8" spans="1:51" x14ac:dyDescent="0.3">
      <c r="A8" s="194" t="s">
        <v>628</v>
      </c>
      <c r="B8" s="165">
        <v>1</v>
      </c>
      <c r="C8" s="476"/>
      <c r="D8" s="477"/>
      <c r="E8" s="478"/>
      <c r="F8" s="200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AQ8" s="137"/>
      <c r="AR8" s="140" t="s">
        <v>497</v>
      </c>
      <c r="AS8" s="136">
        <f>Info!B5</f>
        <v>0</v>
      </c>
      <c r="AT8" s="133"/>
      <c r="AU8" s="134"/>
    </row>
    <row r="9" spans="1:51" x14ac:dyDescent="0.3">
      <c r="A9" s="484">
        <f>IF(AU11=TRUE,X66/25.4,X66)</f>
        <v>0</v>
      </c>
      <c r="B9" s="165">
        <v>2</v>
      </c>
      <c r="C9" s="479"/>
      <c r="D9" s="172"/>
      <c r="E9" s="480"/>
      <c r="F9" s="200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7"/>
      <c r="S9" s="167"/>
      <c r="T9" s="167"/>
      <c r="U9" s="167"/>
      <c r="V9" s="167"/>
      <c r="W9" s="167"/>
      <c r="Y9" s="196"/>
      <c r="AQ9" s="137"/>
      <c r="AR9" s="140" t="s">
        <v>549</v>
      </c>
      <c r="AS9" s="132">
        <f>Info!B6</f>
        <v>0</v>
      </c>
      <c r="AT9" s="133"/>
      <c r="AU9" s="134"/>
    </row>
    <row r="10" spans="1:51" x14ac:dyDescent="0.3">
      <c r="A10" s="194" t="str">
        <f>IF(A9&gt;D15,"Fail","Pass")</f>
        <v>Pass</v>
      </c>
      <c r="B10" s="165">
        <v>3</v>
      </c>
      <c r="C10" s="479"/>
      <c r="D10" s="172"/>
      <c r="E10" s="480"/>
      <c r="F10" s="200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AQ10" s="137"/>
      <c r="AR10" s="140" t="s">
        <v>552</v>
      </c>
      <c r="AS10" s="473">
        <v>2</v>
      </c>
      <c r="AT10" s="138" t="s">
        <v>548</v>
      </c>
      <c r="AU10" s="474">
        <v>2</v>
      </c>
    </row>
    <row r="11" spans="1:51" x14ac:dyDescent="0.3">
      <c r="A11" s="165"/>
      <c r="B11" s="165">
        <v>4</v>
      </c>
      <c r="C11" s="479"/>
      <c r="D11" s="172"/>
      <c r="E11" s="480"/>
      <c r="F11" s="200"/>
      <c r="G11" s="200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AQ11" s="137"/>
      <c r="AR11" s="140" t="s">
        <v>521</v>
      </c>
      <c r="AS11" s="163" t="str">
        <f>Switches!CM3</f>
        <v>N/A</v>
      </c>
      <c r="AT11" s="181" t="s">
        <v>557</v>
      </c>
      <c r="AU11" s="283" t="b">
        <f>Switches!Y12</f>
        <v>0</v>
      </c>
    </row>
    <row r="12" spans="1:51" ht="15" thickBot="1" x14ac:dyDescent="0.35">
      <c r="A12" s="165"/>
      <c r="B12" s="165">
        <v>5</v>
      </c>
      <c r="C12" s="481"/>
      <c r="D12" s="482"/>
      <c r="E12" s="483"/>
      <c r="F12" s="200"/>
      <c r="G12" s="200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AQ12" s="178"/>
      <c r="AR12" s="179" t="s">
        <v>550</v>
      </c>
      <c r="AS12" s="180">
        <f>Switches!AE5</f>
        <v>1</v>
      </c>
      <c r="AT12" s="285" t="str">
        <f>IF(AS12=1,Switches!AF2,IF(AS12=2,Switches!AF3,"Error"))</f>
        <v>Min Circumscribed</v>
      </c>
      <c r="AU12" s="284"/>
    </row>
    <row r="13" spans="1:51" x14ac:dyDescent="0.3">
      <c r="A13" s="165"/>
      <c r="B13" s="165"/>
      <c r="C13" s="583" t="str">
        <f>AT12</f>
        <v>Min Circumscribed</v>
      </c>
      <c r="D13" s="583"/>
      <c r="E13" s="167"/>
      <c r="F13" s="167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7"/>
      <c r="U13" s="167"/>
      <c r="V13" s="167"/>
      <c r="W13" s="167"/>
      <c r="AQ13" s="3" t="s">
        <v>29</v>
      </c>
      <c r="AR13" s="3" t="s">
        <v>21</v>
      </c>
      <c r="AS13" s="3" t="s">
        <v>30</v>
      </c>
      <c r="AT13" s="3" t="s">
        <v>23</v>
      </c>
      <c r="AU13" s="3" t="s">
        <v>24</v>
      </c>
      <c r="AV13" s="3" t="s">
        <v>25</v>
      </c>
      <c r="AW13" s="3" t="s">
        <v>26</v>
      </c>
      <c r="AX13" s="3" t="s">
        <v>27</v>
      </c>
      <c r="AY13" s="4" t="s">
        <v>31</v>
      </c>
    </row>
    <row r="14" spans="1:51" ht="15.6" x14ac:dyDescent="0.35">
      <c r="A14" s="579" t="str">
        <f>IF(Standards!L14=TRUE,"Past Due!","Standard")</f>
        <v>Standard</v>
      </c>
      <c r="B14" s="580"/>
      <c r="C14" s="171" t="s">
        <v>629</v>
      </c>
      <c r="D14" s="175">
        <f>A4</f>
        <v>0</v>
      </c>
      <c r="E14" s="165" t="str">
        <f>IF(J63+AA63&gt;0,"Calculation Error!","No Calculation Error")</f>
        <v>No Calculation Error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AQ14" s="3" t="s">
        <v>35</v>
      </c>
      <c r="AR14" s="184" t="e">
        <f>VLOOKUP(Standards!K14,Standards!J2:S6,3)</f>
        <v>#N/A</v>
      </c>
      <c r="AS14" s="184" t="e">
        <f>VLOOKUP(Standards!K14,Standards!J2:S6,4)</f>
        <v>#N/A</v>
      </c>
      <c r="AT14" s="185" t="e">
        <f>VLOOKUP(Standards!K14,Standards!J2:S6,5)</f>
        <v>#N/A</v>
      </c>
      <c r="AU14" s="185" t="e">
        <f>VLOOKUP(Standards!K14,Standards!J2:S6,6)</f>
        <v>#N/A</v>
      </c>
      <c r="AV14" s="184" t="e">
        <f>VLOOKUP(Standards!K14,Standards!J2:S6,7)</f>
        <v>#N/A</v>
      </c>
      <c r="AW14" s="184" t="e">
        <f>VLOOKUP(Standards!K14,Standards!J2:S6,8)</f>
        <v>#N/A</v>
      </c>
      <c r="AX14" s="184" t="e">
        <f>VLOOKUP(Standards!K14,Standards!J2:S6,9)</f>
        <v>#N/A</v>
      </c>
      <c r="AY14" s="184" t="e">
        <f>VLOOKUP(Standards!K14,Standards!J2:S6,10)</f>
        <v>#N/A</v>
      </c>
    </row>
    <row r="15" spans="1:51" x14ac:dyDescent="0.3">
      <c r="A15" s="165"/>
      <c r="B15" s="170"/>
      <c r="C15" s="171" t="s">
        <v>617</v>
      </c>
      <c r="D15" s="172" t="str">
        <f>AS11</f>
        <v>N/A</v>
      </c>
      <c r="E15" s="581" t="s">
        <v>630</v>
      </c>
      <c r="F15" s="579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70"/>
      <c r="T15" s="532"/>
      <c r="U15" s="532"/>
      <c r="V15" s="532"/>
      <c r="W15" s="532"/>
    </row>
    <row r="16" spans="1:51" x14ac:dyDescent="0.3">
      <c r="A16" s="165"/>
      <c r="B16" s="165"/>
      <c r="C16" s="171" t="s">
        <v>618</v>
      </c>
      <c r="D16" s="212" t="e">
        <f>D14/D15</f>
        <v>#VALUE!</v>
      </c>
      <c r="E16" s="165"/>
      <c r="F16" s="165"/>
      <c r="G16" s="165"/>
      <c r="H16" s="165"/>
      <c r="I16" s="165"/>
      <c r="J16" s="165"/>
      <c r="K16" s="165"/>
      <c r="L16" s="452" t="s">
        <v>937</v>
      </c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</row>
    <row r="17" spans="1:39" x14ac:dyDescent="0.3">
      <c r="A17" s="165"/>
      <c r="B17" s="165"/>
      <c r="C17" s="453" t="s">
        <v>938</v>
      </c>
      <c r="D17" s="213"/>
      <c r="E17" s="213"/>
      <c r="F17" s="165"/>
      <c r="G17" s="165"/>
      <c r="H17" s="165"/>
      <c r="I17" s="165"/>
      <c r="J17" s="453"/>
      <c r="K17" s="213"/>
      <c r="L17" s="213"/>
      <c r="M17" s="165"/>
      <c r="N17" s="165"/>
      <c r="O17" s="452"/>
      <c r="P17" s="165"/>
      <c r="Q17" s="165"/>
      <c r="R17" s="165"/>
      <c r="S17" s="165"/>
      <c r="T17" s="165"/>
      <c r="U17" s="165"/>
      <c r="V17" s="165"/>
      <c r="W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</row>
    <row r="18" spans="1:39" x14ac:dyDescent="0.3">
      <c r="A18" s="165"/>
      <c r="B18" s="165"/>
      <c r="C18" s="213"/>
      <c r="D18" s="213"/>
      <c r="E18" s="213"/>
      <c r="F18" s="165"/>
      <c r="G18" s="165"/>
      <c r="H18" s="165"/>
      <c r="I18" s="165"/>
      <c r="J18" s="213"/>
      <c r="K18" s="213"/>
      <c r="L18" s="213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AA18" s="165"/>
      <c r="AB18" s="84" t="str">
        <f>"Report No. "&amp;AS4</f>
        <v>Report No. 0</v>
      </c>
      <c r="AC18" s="84"/>
      <c r="AD18" s="84"/>
      <c r="AE18" s="84"/>
      <c r="AF18" s="84"/>
      <c r="AG18" s="84"/>
      <c r="AH18" s="84"/>
      <c r="AI18" s="84"/>
      <c r="AJ18" s="84"/>
      <c r="AK18" s="84"/>
      <c r="AL18" s="85" t="str">
        <f>"Page "&amp;AS10&amp;" of "&amp;AU10</f>
        <v>Page 2 of 2</v>
      </c>
      <c r="AM18" s="165"/>
    </row>
    <row r="19" spans="1:39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213"/>
      <c r="K19" s="213"/>
      <c r="L19" s="213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AA19" s="165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165"/>
    </row>
    <row r="20" spans="1:39" ht="27.6" x14ac:dyDescent="0.45">
      <c r="A20" s="165"/>
      <c r="B20" s="165"/>
      <c r="C20" s="165"/>
      <c r="D20" s="165"/>
      <c r="E20" s="165"/>
      <c r="F20" s="165"/>
      <c r="G20" s="165"/>
      <c r="H20" s="165"/>
      <c r="I20" s="165"/>
      <c r="J20" s="213"/>
      <c r="K20" s="213"/>
      <c r="L20" s="213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AA20" s="165"/>
      <c r="AB20" s="84"/>
      <c r="AC20" s="84"/>
      <c r="AD20" s="84"/>
      <c r="AE20" s="84"/>
      <c r="AF20" s="84"/>
      <c r="AG20" s="87" t="s">
        <v>492</v>
      </c>
      <c r="AH20" s="84"/>
      <c r="AI20" s="84"/>
      <c r="AJ20" s="84"/>
      <c r="AK20" s="84"/>
      <c r="AL20" s="84"/>
      <c r="AM20" s="165"/>
    </row>
    <row r="21" spans="1:39" ht="17.399999999999999" x14ac:dyDescent="0.3">
      <c r="A21" s="165"/>
      <c r="B21" s="165"/>
      <c r="C21" s="165"/>
      <c r="D21" s="165"/>
      <c r="E21" s="165"/>
      <c r="F21" s="165"/>
      <c r="G21" s="165"/>
      <c r="H21" s="165"/>
      <c r="I21" s="165"/>
      <c r="J21" s="213"/>
      <c r="K21" s="213"/>
      <c r="L21" s="213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AA21" s="165"/>
      <c r="AB21" s="84"/>
      <c r="AC21" s="84"/>
      <c r="AD21" s="84"/>
      <c r="AE21" s="84"/>
      <c r="AF21" s="84"/>
      <c r="AG21" s="93" t="s">
        <v>493</v>
      </c>
      <c r="AH21" s="84"/>
      <c r="AI21" s="84"/>
      <c r="AJ21" s="84"/>
      <c r="AK21" s="84"/>
      <c r="AL21" s="84"/>
      <c r="AM21" s="165"/>
    </row>
    <row r="22" spans="1:39" ht="17.399999999999999" x14ac:dyDescent="0.3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213"/>
      <c r="L22" s="213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AA22" s="165"/>
      <c r="AB22" s="84"/>
      <c r="AC22" s="84"/>
      <c r="AD22" s="84"/>
      <c r="AE22" s="84"/>
      <c r="AF22" s="84"/>
      <c r="AG22" s="93" t="s">
        <v>494</v>
      </c>
      <c r="AH22" s="84"/>
      <c r="AI22" s="84"/>
      <c r="AJ22" s="84"/>
      <c r="AK22" s="84"/>
      <c r="AL22" s="84"/>
      <c r="AM22" s="165"/>
    </row>
    <row r="23" spans="1:39" x14ac:dyDescent="0.3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AA23" s="165"/>
      <c r="AB23" s="84"/>
      <c r="AC23" s="84"/>
      <c r="AD23" s="84"/>
      <c r="AE23" s="84"/>
      <c r="AF23" s="84"/>
      <c r="AG23" s="312"/>
      <c r="AH23" s="84"/>
      <c r="AI23" s="84"/>
      <c r="AJ23" s="84"/>
      <c r="AK23" s="84"/>
      <c r="AL23" s="84"/>
      <c r="AM23" s="165"/>
    </row>
    <row r="24" spans="1:39" ht="24.6" x14ac:dyDescent="0.4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AA24" s="165"/>
      <c r="AB24" s="84"/>
      <c r="AC24" s="84"/>
      <c r="AD24" s="84"/>
      <c r="AE24" s="84"/>
      <c r="AF24" s="84"/>
      <c r="AG24" s="321" t="s">
        <v>981</v>
      </c>
      <c r="AH24" s="84"/>
      <c r="AI24" s="84"/>
      <c r="AJ24" s="84"/>
      <c r="AK24" s="84"/>
      <c r="AL24" s="84"/>
      <c r="AM24" s="165"/>
    </row>
    <row r="25" spans="1:39" x14ac:dyDescent="0.3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AA25" s="165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165"/>
    </row>
    <row r="26" spans="1:39" x14ac:dyDescent="0.3">
      <c r="A26" s="165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AA26" s="165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165"/>
    </row>
    <row r="27" spans="1:39" x14ac:dyDescent="0.3">
      <c r="AA27" s="165"/>
      <c r="AB27" s="84"/>
      <c r="AC27" s="85" t="s">
        <v>495</v>
      </c>
      <c r="AD27" s="84">
        <f>AS5</f>
        <v>0</v>
      </c>
      <c r="AE27" s="84"/>
      <c r="AF27" s="84"/>
      <c r="AG27" s="84"/>
      <c r="AH27" s="84"/>
      <c r="AI27" s="84"/>
      <c r="AJ27" s="84"/>
      <c r="AK27" s="84"/>
      <c r="AL27" s="84"/>
      <c r="AM27" s="165"/>
    </row>
    <row r="28" spans="1:39" x14ac:dyDescent="0.3">
      <c r="AA28" s="165"/>
      <c r="AB28" s="84"/>
      <c r="AC28" s="85" t="s">
        <v>496</v>
      </c>
      <c r="AD28" s="84" t="str">
        <f t="shared" ref="AD28:AD29" si="0">AS6</f>
        <v xml:space="preserve"> </v>
      </c>
      <c r="AE28" s="84"/>
      <c r="AF28" s="84"/>
      <c r="AG28" s="84"/>
      <c r="AH28" s="84"/>
      <c r="AI28" s="84"/>
      <c r="AJ28" s="85" t="s">
        <v>497</v>
      </c>
      <c r="AK28" s="551">
        <f>AS8</f>
        <v>0</v>
      </c>
      <c r="AL28" s="84"/>
      <c r="AM28" s="165"/>
    </row>
    <row r="29" spans="1:39" x14ac:dyDescent="0.3">
      <c r="AA29" s="165"/>
      <c r="AB29" s="84"/>
      <c r="AC29" s="85" t="s">
        <v>498</v>
      </c>
      <c r="AD29" s="84">
        <f t="shared" si="0"/>
        <v>0</v>
      </c>
      <c r="AE29" s="84"/>
      <c r="AF29" s="84"/>
      <c r="AG29" s="84"/>
      <c r="AH29" s="84"/>
      <c r="AI29" s="84"/>
      <c r="AJ29" s="85" t="s">
        <v>499</v>
      </c>
      <c r="AK29" s="84">
        <f>AS9</f>
        <v>0</v>
      </c>
      <c r="AL29" s="84"/>
      <c r="AM29" s="165"/>
    </row>
    <row r="30" spans="1:39" x14ac:dyDescent="0.3">
      <c r="AA30" s="165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165"/>
    </row>
    <row r="31" spans="1:39" x14ac:dyDescent="0.3">
      <c r="AA31" s="165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165"/>
    </row>
    <row r="32" spans="1:39" x14ac:dyDescent="0.3">
      <c r="AA32" s="165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165"/>
    </row>
    <row r="33" spans="27:39" x14ac:dyDescent="0.3">
      <c r="AA33" s="165"/>
      <c r="AB33" s="84"/>
      <c r="AC33" s="84"/>
      <c r="AD33" s="84"/>
      <c r="AE33" s="84"/>
      <c r="AF33" s="84"/>
      <c r="AG33" s="312" t="s">
        <v>980</v>
      </c>
      <c r="AH33" s="84"/>
      <c r="AI33" s="84"/>
      <c r="AJ33" s="84"/>
      <c r="AK33" s="84"/>
      <c r="AL33" s="84"/>
      <c r="AM33" s="165"/>
    </row>
    <row r="34" spans="27:39" x14ac:dyDescent="0.3">
      <c r="AA34" s="165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165"/>
    </row>
    <row r="35" spans="27:39" x14ac:dyDescent="0.3">
      <c r="AA35" s="165"/>
      <c r="AB35" s="84"/>
      <c r="AC35" s="84"/>
      <c r="AD35" s="84"/>
      <c r="AE35" s="84"/>
      <c r="AF35" s="312" t="s">
        <v>513</v>
      </c>
      <c r="AG35" s="312" t="s">
        <v>514</v>
      </c>
      <c r="AH35" s="312" t="s">
        <v>515</v>
      </c>
      <c r="AI35" s="84"/>
      <c r="AJ35" s="84"/>
      <c r="AK35" s="84"/>
      <c r="AL35" s="84"/>
      <c r="AM35" s="165"/>
    </row>
    <row r="36" spans="27:39" x14ac:dyDescent="0.3">
      <c r="AA36" s="165"/>
      <c r="AB36" s="84"/>
      <c r="AC36" s="84"/>
      <c r="AD36" s="84"/>
      <c r="AE36" s="84">
        <v>1</v>
      </c>
      <c r="AF36" s="454">
        <f t="shared" ref="AF36:AH40" si="1">IF($AU$11=FALSE,C3,ROUND(C3/25.4,5))</f>
        <v>0</v>
      </c>
      <c r="AG36" s="454">
        <f t="shared" si="1"/>
        <v>0</v>
      </c>
      <c r="AH36" s="454">
        <f t="shared" si="1"/>
        <v>0</v>
      </c>
      <c r="AI36" s="84"/>
      <c r="AJ36" s="84"/>
      <c r="AK36" s="84"/>
      <c r="AL36" s="84"/>
      <c r="AM36" s="165"/>
    </row>
    <row r="37" spans="27:39" x14ac:dyDescent="0.3">
      <c r="AA37" s="165"/>
      <c r="AB37" s="84"/>
      <c r="AC37" s="84"/>
      <c r="AD37" s="84"/>
      <c r="AE37" s="84">
        <v>2</v>
      </c>
      <c r="AF37" s="454">
        <f t="shared" si="1"/>
        <v>0</v>
      </c>
      <c r="AG37" s="454">
        <f t="shared" si="1"/>
        <v>0</v>
      </c>
      <c r="AH37" s="454">
        <f t="shared" si="1"/>
        <v>0</v>
      </c>
      <c r="AI37" s="84"/>
      <c r="AJ37" s="84"/>
      <c r="AK37" s="84"/>
      <c r="AL37" s="84"/>
      <c r="AM37" s="165"/>
    </row>
    <row r="38" spans="27:39" x14ac:dyDescent="0.3">
      <c r="AA38" s="165"/>
      <c r="AB38" s="84"/>
      <c r="AC38" s="84"/>
      <c r="AD38" s="312"/>
      <c r="AE38" s="84">
        <v>3</v>
      </c>
      <c r="AF38" s="454">
        <f t="shared" si="1"/>
        <v>0</v>
      </c>
      <c r="AG38" s="454">
        <f t="shared" si="1"/>
        <v>0</v>
      </c>
      <c r="AH38" s="454">
        <f t="shared" si="1"/>
        <v>0</v>
      </c>
      <c r="AJ38" s="312"/>
      <c r="AK38" s="84"/>
      <c r="AL38" s="84"/>
      <c r="AM38" s="165"/>
    </row>
    <row r="39" spans="27:39" x14ac:dyDescent="0.3">
      <c r="AA39" s="165"/>
      <c r="AB39" s="84"/>
      <c r="AC39" s="84"/>
      <c r="AD39" s="84"/>
      <c r="AE39" s="84">
        <v>4</v>
      </c>
      <c r="AF39" s="454">
        <f t="shared" si="1"/>
        <v>0</v>
      </c>
      <c r="AG39" s="454">
        <f t="shared" si="1"/>
        <v>0</v>
      </c>
      <c r="AH39" s="454">
        <f t="shared" si="1"/>
        <v>0</v>
      </c>
      <c r="AJ39" s="84"/>
      <c r="AK39" s="84"/>
      <c r="AL39" s="84"/>
      <c r="AM39" s="165"/>
    </row>
    <row r="40" spans="27:39" x14ac:dyDescent="0.3">
      <c r="AA40" s="165"/>
      <c r="AB40" s="84"/>
      <c r="AC40" s="84"/>
      <c r="AD40" s="312"/>
      <c r="AE40" s="84">
        <v>5</v>
      </c>
      <c r="AF40" s="454">
        <f t="shared" si="1"/>
        <v>0</v>
      </c>
      <c r="AG40" s="454">
        <f t="shared" si="1"/>
        <v>0</v>
      </c>
      <c r="AH40" s="454">
        <f t="shared" si="1"/>
        <v>0</v>
      </c>
      <c r="AJ40" s="150"/>
      <c r="AK40" s="84"/>
      <c r="AL40" s="84"/>
      <c r="AM40" s="165"/>
    </row>
    <row r="41" spans="27:39" x14ac:dyDescent="0.3">
      <c r="AA41" s="165"/>
      <c r="AB41" s="84"/>
      <c r="AJ41" s="312"/>
      <c r="AK41" s="312"/>
      <c r="AL41" s="84"/>
      <c r="AM41" s="165"/>
    </row>
    <row r="42" spans="27:39" x14ac:dyDescent="0.3">
      <c r="AA42" s="165"/>
      <c r="AB42" s="84"/>
      <c r="AJ42" s="454"/>
      <c r="AK42" s="454"/>
      <c r="AL42" s="84"/>
      <c r="AM42" s="165"/>
    </row>
    <row r="43" spans="27:39" x14ac:dyDescent="0.3">
      <c r="AA43" s="165"/>
      <c r="AB43" s="84"/>
      <c r="AG43" s="312" t="s">
        <v>982</v>
      </c>
      <c r="AJ43" s="454"/>
      <c r="AK43" s="454"/>
      <c r="AL43" s="84"/>
      <c r="AM43" s="165"/>
    </row>
    <row r="44" spans="27:39" x14ac:dyDescent="0.3">
      <c r="AA44" s="165"/>
      <c r="AB44" s="84"/>
      <c r="AE44" s="84"/>
      <c r="AF44" s="84"/>
      <c r="AG44" s="84"/>
      <c r="AH44" s="85"/>
      <c r="AJ44" s="454"/>
      <c r="AK44" s="454"/>
      <c r="AL44" s="84"/>
      <c r="AM44" s="165"/>
    </row>
    <row r="45" spans="27:39" x14ac:dyDescent="0.3">
      <c r="AA45" s="165"/>
      <c r="AB45" s="84"/>
      <c r="AE45" s="84"/>
      <c r="AF45" s="84"/>
      <c r="AG45" s="192">
        <f>IF($AU$11=FALSE,Z49,Z49/25.4)</f>
        <v>0</v>
      </c>
      <c r="AH45" s="84"/>
      <c r="AI45" s="84"/>
      <c r="AJ45" s="454"/>
      <c r="AK45" s="454"/>
      <c r="AL45" s="84"/>
      <c r="AM45" s="165"/>
    </row>
    <row r="46" spans="27:39" x14ac:dyDescent="0.3">
      <c r="AA46" s="165"/>
      <c r="AB46" s="84"/>
      <c r="AJ46" s="454"/>
      <c r="AK46" s="454"/>
      <c r="AL46" s="84"/>
      <c r="AM46" s="165"/>
    </row>
    <row r="47" spans="27:39" x14ac:dyDescent="0.3">
      <c r="AA47" s="165"/>
      <c r="AB47" s="84"/>
      <c r="AC47" s="84"/>
      <c r="AD47" s="84"/>
      <c r="AJ47" s="150"/>
      <c r="AK47" s="84"/>
      <c r="AL47" s="84"/>
      <c r="AM47" s="165"/>
    </row>
    <row r="48" spans="27:39" x14ac:dyDescent="0.3">
      <c r="AA48" s="165"/>
      <c r="AB48" s="84"/>
      <c r="AC48" s="84"/>
      <c r="AD48" s="84"/>
      <c r="AG48" s="312" t="s">
        <v>983</v>
      </c>
      <c r="AJ48" s="84"/>
      <c r="AK48" s="84"/>
      <c r="AL48" s="84"/>
      <c r="AM48" s="165"/>
    </row>
    <row r="49" spans="1:40" x14ac:dyDescent="0.3">
      <c r="Z49" s="252">
        <f>ROUND(VLOOKUP(1,C62:G64,5),5)</f>
        <v>0</v>
      </c>
      <c r="AA49" s="165"/>
      <c r="AB49" s="84"/>
      <c r="AC49" s="84"/>
      <c r="AD49" s="84"/>
      <c r="AG49" s="84"/>
      <c r="AJ49" s="192"/>
      <c r="AK49" s="84"/>
      <c r="AL49" s="84"/>
      <c r="AM49" s="165"/>
      <c r="AN49" s="252">
        <f>ROUND(VLOOKUP(1,T62:X64,5),5)</f>
        <v>0</v>
      </c>
    </row>
    <row r="50" spans="1:40" x14ac:dyDescent="0.3">
      <c r="AA50" s="165"/>
      <c r="AB50" s="84"/>
      <c r="AC50" s="84"/>
      <c r="AD50" s="84"/>
      <c r="AE50" s="150"/>
      <c r="AF50" s="84"/>
      <c r="AG50" s="192">
        <f>IF($AU$11=FALSE,Z51,Z51/25.4)</f>
        <v>0</v>
      </c>
      <c r="AH50" s="84"/>
      <c r="AI50" s="84"/>
      <c r="AJ50" s="150"/>
      <c r="AK50" s="84"/>
      <c r="AL50" s="84"/>
      <c r="AM50" s="165"/>
    </row>
    <row r="51" spans="1:40" x14ac:dyDescent="0.3">
      <c r="C51" s="166" t="s">
        <v>631</v>
      </c>
      <c r="T51" s="166" t="s">
        <v>631</v>
      </c>
      <c r="Z51" s="252">
        <f>MAX(H53:H57)</f>
        <v>0</v>
      </c>
      <c r="AA51" s="165"/>
      <c r="AB51" s="84"/>
      <c r="AC51" s="84"/>
      <c r="AD51" s="84"/>
      <c r="AJ51" s="192"/>
      <c r="AK51" s="84"/>
      <c r="AL51" s="84"/>
      <c r="AM51" s="165"/>
      <c r="AN51" s="252">
        <f>MAX(Y53:Y57)</f>
        <v>0</v>
      </c>
    </row>
    <row r="52" spans="1:40" x14ac:dyDescent="0.3">
      <c r="C52" s="166" t="s">
        <v>513</v>
      </c>
      <c r="D52" s="166" t="s">
        <v>514</v>
      </c>
      <c r="E52" s="166" t="s">
        <v>515</v>
      </c>
      <c r="H52" s="166" t="s">
        <v>603</v>
      </c>
      <c r="T52" s="166" t="s">
        <v>513</v>
      </c>
      <c r="U52" s="166" t="s">
        <v>514</v>
      </c>
      <c r="V52" s="166" t="s">
        <v>515</v>
      </c>
      <c r="Y52" s="166" t="s">
        <v>603</v>
      </c>
      <c r="AA52" s="165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165"/>
    </row>
    <row r="53" spans="1:40" x14ac:dyDescent="0.3">
      <c r="B53" s="166">
        <v>1</v>
      </c>
      <c r="C53" s="192">
        <f>C3</f>
        <v>0</v>
      </c>
      <c r="D53" s="192">
        <f>D3</f>
        <v>0</v>
      </c>
      <c r="E53" s="192">
        <f>E3</f>
        <v>0</v>
      </c>
      <c r="G53" s="166">
        <f>IF(E3="",1,0)</f>
        <v>1</v>
      </c>
      <c r="H53" s="192">
        <v>0</v>
      </c>
      <c r="S53" s="166">
        <v>1</v>
      </c>
      <c r="T53" s="192">
        <f>C8</f>
        <v>0</v>
      </c>
      <c r="U53" s="192">
        <f t="shared" ref="U53:V53" si="2">D8</f>
        <v>0</v>
      </c>
      <c r="V53" s="192">
        <f t="shared" si="2"/>
        <v>0</v>
      </c>
      <c r="X53" s="166">
        <f>IF(C8="",1,0)</f>
        <v>1</v>
      </c>
      <c r="Y53" s="192">
        <v>0</v>
      </c>
      <c r="AA53" s="165"/>
      <c r="AB53" s="84"/>
      <c r="AC53" s="84"/>
      <c r="AD53" s="84"/>
      <c r="AE53" s="84"/>
      <c r="AG53" s="312" t="str">
        <f>AT12&amp;" Tolerance"</f>
        <v>Min Circumscribed Tolerance</v>
      </c>
      <c r="AH53" s="84"/>
      <c r="AI53" s="84"/>
      <c r="AJ53" s="84"/>
      <c r="AK53" s="84"/>
      <c r="AL53" s="84"/>
      <c r="AM53" s="165"/>
    </row>
    <row r="54" spans="1:40" x14ac:dyDescent="0.3">
      <c r="B54" s="166">
        <v>2</v>
      </c>
      <c r="C54" s="166">
        <f>IF(C4="",C53,C4)</f>
        <v>0</v>
      </c>
      <c r="D54" s="166">
        <f>IF(D4="",D53,D4)</f>
        <v>0</v>
      </c>
      <c r="E54" s="166">
        <f>IF(E4="",E53,E4)</f>
        <v>0</v>
      </c>
      <c r="G54" s="166">
        <f>IF(E4="",1,0)</f>
        <v>1</v>
      </c>
      <c r="H54" s="192">
        <f>IF(E4="",0,ROUND(I71,5))</f>
        <v>0</v>
      </c>
      <c r="S54" s="166">
        <v>2</v>
      </c>
      <c r="T54" s="166">
        <f>IF(C9="",T53,C9)</f>
        <v>0</v>
      </c>
      <c r="U54" s="166">
        <f t="shared" ref="U54:V54" si="3">IF(D9="",U53,D9)</f>
        <v>0</v>
      </c>
      <c r="V54" s="166">
        <f t="shared" si="3"/>
        <v>0</v>
      </c>
      <c r="X54" s="166">
        <f t="shared" ref="X54:X57" si="4">IF(C9="",1,0)</f>
        <v>1</v>
      </c>
      <c r="Y54" s="192">
        <f>IF(E9="",0,ROUND(Z71,5))</f>
        <v>0</v>
      </c>
      <c r="AA54" s="165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165"/>
    </row>
    <row r="55" spans="1:40" x14ac:dyDescent="0.3">
      <c r="B55" s="166">
        <v>3</v>
      </c>
      <c r="C55" s="166">
        <f>IF(C5="",AVERAGE(C$53:C54),C5)</f>
        <v>0</v>
      </c>
      <c r="D55" s="166">
        <f>IF(D5="",AVERAGE(D$53:D54),D5)</f>
        <v>0</v>
      </c>
      <c r="E55" s="166">
        <f>IF(E5="",AVERAGE(E$53:E54),E5)</f>
        <v>0</v>
      </c>
      <c r="G55" s="166">
        <f>IF(E5="",1,0)</f>
        <v>1</v>
      </c>
      <c r="H55" s="192">
        <f>IF(E5="",0,ROUND(MAX(I71,I72,I75),5))</f>
        <v>0</v>
      </c>
      <c r="S55" s="166">
        <v>3</v>
      </c>
      <c r="T55" s="166">
        <f>IF(C10="",AVERAGE(T$53:T54),C10)</f>
        <v>0</v>
      </c>
      <c r="U55" s="166">
        <f>IF(D10="",AVERAGE(U$53:U54),D10)</f>
        <v>0</v>
      </c>
      <c r="V55" s="166">
        <f>IF(E10="",AVERAGE(V$53:V54),E10)</f>
        <v>0</v>
      </c>
      <c r="X55" s="166">
        <f t="shared" si="4"/>
        <v>1</v>
      </c>
      <c r="Y55" s="192">
        <f>IF(E10="",0,ROUND(MAX(Z71,Z72,Z75),5))</f>
        <v>0</v>
      </c>
      <c r="AA55" s="165"/>
      <c r="AB55" s="84"/>
      <c r="AC55" s="84"/>
      <c r="AD55" s="84"/>
      <c r="AE55" s="84"/>
      <c r="AF55" s="84"/>
      <c r="AG55" s="150" t="str">
        <f>AS11</f>
        <v>N/A</v>
      </c>
      <c r="AH55" s="84"/>
      <c r="AI55" s="84"/>
      <c r="AJ55" s="84"/>
      <c r="AK55" s="84"/>
      <c r="AL55" s="84"/>
      <c r="AM55" s="165"/>
    </row>
    <row r="56" spans="1:40" x14ac:dyDescent="0.3">
      <c r="B56" s="166">
        <v>4</v>
      </c>
      <c r="C56" s="166">
        <f>IF(C6="",AVERAGE(C$53:C55),C6)</f>
        <v>0</v>
      </c>
      <c r="D56" s="166">
        <f>IF(D6="",AVERAGE(D$53:D55),D6)</f>
        <v>0</v>
      </c>
      <c r="E56" s="166">
        <f>IF(E6="",AVERAGE(E$53:E55),E6)</f>
        <v>0</v>
      </c>
      <c r="G56" s="166">
        <f>IF(E6="",1,0)</f>
        <v>1</v>
      </c>
      <c r="H56" s="192">
        <f>IF(E6="",0,ROUND(MAX(I71,I72,I73,I75,I76,I78),5))</f>
        <v>0</v>
      </c>
      <c r="S56" s="166">
        <v>4</v>
      </c>
      <c r="T56" s="166">
        <f>IF(C11="",AVERAGE(T$53:T55),C11)</f>
        <v>0</v>
      </c>
      <c r="U56" s="166">
        <f>IF(D11="",AVERAGE(U$53:U55),D11)</f>
        <v>0</v>
      </c>
      <c r="V56" s="166">
        <f>IF(E11="",AVERAGE(V$53:V55),E11)</f>
        <v>0</v>
      </c>
      <c r="X56" s="166">
        <f t="shared" si="4"/>
        <v>1</v>
      </c>
      <c r="Y56" s="192">
        <f>IF(E11="",0,ROUND(MAX(Z71,Z72,Z73,Z75,Z76,Z78),5))</f>
        <v>0</v>
      </c>
      <c r="AA56" s="165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165"/>
    </row>
    <row r="57" spans="1:40" x14ac:dyDescent="0.3">
      <c r="B57" s="166">
        <v>5</v>
      </c>
      <c r="C57" s="166">
        <f>IF(C7="",AVERAGE(C$53:C56),C7)</f>
        <v>0</v>
      </c>
      <c r="D57" s="166">
        <f>IF(D7="",AVERAGE(D$53:D56),D7)</f>
        <v>0</v>
      </c>
      <c r="E57" s="166">
        <f>IF(E7="",AVERAGE(E$53:E56),E7)</f>
        <v>0</v>
      </c>
      <c r="G57" s="166">
        <f>IF(E7="",1,0)</f>
        <v>1</v>
      </c>
      <c r="H57" s="192">
        <f>IF(E7="",0,ROUND(MAX(I71:I80),5))</f>
        <v>0</v>
      </c>
      <c r="S57" s="166">
        <v>5</v>
      </c>
      <c r="T57" s="166">
        <f>IF(C12="",AVERAGE(T$53:T56),C12)</f>
        <v>0</v>
      </c>
      <c r="U57" s="166">
        <f>IF(D12="",AVERAGE(U$53:U56),D12)</f>
        <v>0</v>
      </c>
      <c r="V57" s="166">
        <f>IF(E12="",AVERAGE(V$53:V56),E12)</f>
        <v>0</v>
      </c>
      <c r="X57" s="166">
        <f t="shared" si="4"/>
        <v>1</v>
      </c>
      <c r="Y57" s="192">
        <f>IF(E12="",0,ROUND(MAX(Z71:Z80),5))</f>
        <v>0</v>
      </c>
      <c r="AA57" s="165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165"/>
    </row>
    <row r="58" spans="1:40" x14ac:dyDescent="0.3">
      <c r="G58" s="166">
        <f>5-SUM(G53:G57)</f>
        <v>0</v>
      </c>
      <c r="H58" s="166" t="s">
        <v>632</v>
      </c>
      <c r="J58" s="214"/>
      <c r="O58" s="196"/>
      <c r="P58" s="196"/>
      <c r="Q58" s="196"/>
      <c r="X58" s="166">
        <f>5-SUM(X53:X57)</f>
        <v>0</v>
      </c>
      <c r="Y58" s="166" t="s">
        <v>632</v>
      </c>
      <c r="AA58" s="165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165"/>
    </row>
    <row r="59" spans="1:40" x14ac:dyDescent="0.3">
      <c r="A59" s="166" t="s">
        <v>633</v>
      </c>
      <c r="K59" s="192"/>
      <c r="L59" s="192"/>
      <c r="M59" s="192"/>
      <c r="O59" s="192"/>
      <c r="P59" s="192"/>
      <c r="Q59" s="192"/>
      <c r="R59" s="166" t="s">
        <v>634</v>
      </c>
      <c r="S59" s="192"/>
      <c r="V59" s="192"/>
      <c r="W59" s="192"/>
      <c r="X59" s="192"/>
      <c r="Y59" s="192"/>
      <c r="Z59" s="192"/>
      <c r="AA59" s="200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165"/>
    </row>
    <row r="60" spans="1:40" x14ac:dyDescent="0.3">
      <c r="K60" s="192"/>
      <c r="L60" s="192"/>
      <c r="N60" s="166" t="s">
        <v>635</v>
      </c>
      <c r="O60" s="192"/>
      <c r="P60" s="192"/>
      <c r="Q60" s="192"/>
      <c r="R60" s="216"/>
      <c r="S60" s="216"/>
      <c r="T60" s="217"/>
      <c r="U60" s="217"/>
      <c r="V60" s="216"/>
      <c r="W60" s="216"/>
      <c r="X60" s="216"/>
      <c r="Y60" s="216"/>
      <c r="Z60" s="216"/>
      <c r="AA60" s="451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165"/>
    </row>
    <row r="61" spans="1:40" x14ac:dyDescent="0.3">
      <c r="A61" s="218" t="s">
        <v>636</v>
      </c>
      <c r="B61" s="219" t="s">
        <v>637</v>
      </c>
      <c r="C61" s="186"/>
      <c r="D61" s="219" t="s">
        <v>513</v>
      </c>
      <c r="E61" s="219" t="s">
        <v>514</v>
      </c>
      <c r="F61" s="219" t="s">
        <v>515</v>
      </c>
      <c r="G61" s="219" t="s">
        <v>611</v>
      </c>
      <c r="H61" s="219" t="s">
        <v>638</v>
      </c>
      <c r="I61" s="186"/>
      <c r="J61" s="220"/>
      <c r="K61" s="192"/>
      <c r="L61" s="192"/>
      <c r="N61" s="166" t="s">
        <v>639</v>
      </c>
      <c r="O61" s="192">
        <f>IF(AU11=TRUE,G66/25.4,G66)</f>
        <v>0</v>
      </c>
      <c r="P61" s="192"/>
      <c r="Q61" s="192"/>
      <c r="R61" s="221" t="s">
        <v>636</v>
      </c>
      <c r="S61" s="196" t="s">
        <v>637</v>
      </c>
      <c r="U61" s="196" t="s">
        <v>513</v>
      </c>
      <c r="V61" s="196" t="s">
        <v>514</v>
      </c>
      <c r="W61" s="196" t="s">
        <v>515</v>
      </c>
      <c r="X61" s="196" t="s">
        <v>611</v>
      </c>
      <c r="Y61" s="196" t="s">
        <v>638</v>
      </c>
      <c r="AA61" s="222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165"/>
    </row>
    <row r="62" spans="1:40" x14ac:dyDescent="0.3">
      <c r="A62" s="223" t="s">
        <v>640</v>
      </c>
      <c r="B62" s="166" t="b">
        <f>I69</f>
        <v>0</v>
      </c>
      <c r="C62" s="166">
        <f>IF(G62=H62,1,"")</f>
        <v>1</v>
      </c>
      <c r="D62" s="224">
        <f>IF(B62=FALSE,D69,"Outlier")</f>
        <v>0</v>
      </c>
      <c r="E62" s="224">
        <f>IF(B62=FALSE,E69,"Outlier")</f>
        <v>0</v>
      </c>
      <c r="F62" s="224">
        <f>IF(B62=FALSE,F69,"Outlier")</f>
        <v>0</v>
      </c>
      <c r="G62" s="224">
        <f>IF(B62=FALSE,H69,"Outlier")</f>
        <v>0</v>
      </c>
      <c r="H62" s="192">
        <f>MIN(G62:G64)</f>
        <v>0</v>
      </c>
      <c r="J62" s="222"/>
      <c r="K62" s="192"/>
      <c r="L62" s="192"/>
      <c r="N62" s="166" t="s">
        <v>641</v>
      </c>
      <c r="O62" s="192">
        <f>IF(AU11=TRUE,X66/25.4,X66)</f>
        <v>0</v>
      </c>
      <c r="P62" s="192"/>
      <c r="Q62" s="192"/>
      <c r="R62" s="223" t="s">
        <v>640</v>
      </c>
      <c r="S62" s="166" t="b">
        <f>Z69</f>
        <v>0</v>
      </c>
      <c r="T62" s="166">
        <f>IF(X62=Y62,1,"")</f>
        <v>1</v>
      </c>
      <c r="U62" s="224">
        <f>IF(S62=FALSE,U69,"Outlier")</f>
        <v>0</v>
      </c>
      <c r="V62" s="224">
        <f>IF(S62=FALSE,V69,"Outlier")</f>
        <v>0</v>
      </c>
      <c r="W62" s="224">
        <f>IF(S62=FALSE,W69,"Outlier")</f>
        <v>0</v>
      </c>
      <c r="X62" s="224">
        <f>IF(S62=FALSE,Y69,"Outlier")</f>
        <v>0</v>
      </c>
      <c r="Y62" s="192">
        <f>MIN(X62:X64)</f>
        <v>0</v>
      </c>
      <c r="AA62" s="222"/>
      <c r="AB62" s="84"/>
      <c r="AC62" s="84"/>
      <c r="AD62" s="84"/>
      <c r="AE62" s="84"/>
      <c r="AF62" s="84"/>
      <c r="AG62" s="312" t="s">
        <v>541</v>
      </c>
      <c r="AH62" s="84"/>
      <c r="AI62" s="84"/>
      <c r="AJ62" s="84"/>
      <c r="AK62" s="84"/>
      <c r="AL62" s="84"/>
      <c r="AM62" s="165"/>
    </row>
    <row r="63" spans="1:40" x14ac:dyDescent="0.3">
      <c r="A63" s="223" t="s">
        <v>642</v>
      </c>
      <c r="B63" s="166" t="b">
        <f>B733</f>
        <v>1</v>
      </c>
      <c r="C63" s="166" t="str">
        <f>IF(G63=H63,1,"")</f>
        <v/>
      </c>
      <c r="D63" s="224" t="str">
        <f>IF(B63=FALSE,D733,"Outlier")</f>
        <v>Outlier</v>
      </c>
      <c r="E63" s="224" t="str">
        <f>IF(B63=FALSE,E733,"Outlier")</f>
        <v>Outlier</v>
      </c>
      <c r="F63" s="224" t="str">
        <f>IF(B63=FALSE,F733,"Outlier")</f>
        <v>Outlier</v>
      </c>
      <c r="G63" s="224" t="str">
        <f>IF(B63=FALSE,H733,"Outlier")</f>
        <v>Outlier</v>
      </c>
      <c r="H63" s="192">
        <f>H62</f>
        <v>0</v>
      </c>
      <c r="I63" s="195" t="s">
        <v>643</v>
      </c>
      <c r="J63" s="225">
        <f>COUNTIF(K723:K732,TRUE)</f>
        <v>0</v>
      </c>
      <c r="K63" s="192"/>
      <c r="L63" s="192"/>
      <c r="N63" s="166" t="s">
        <v>581</v>
      </c>
      <c r="O63" s="192">
        <f>MAX(O61:O62)</f>
        <v>0</v>
      </c>
      <c r="P63" s="192"/>
      <c r="Q63" s="192"/>
      <c r="R63" s="223" t="s">
        <v>642</v>
      </c>
      <c r="S63" s="166" t="b">
        <f>S733</f>
        <v>1</v>
      </c>
      <c r="T63" s="166" t="str">
        <f>IF(X63=Y63,1,"")</f>
        <v/>
      </c>
      <c r="U63" s="224" t="str">
        <f>IF(S63=FALSE,U733,"Outlier")</f>
        <v>Outlier</v>
      </c>
      <c r="V63" s="224" t="str">
        <f>IF(S63=FALSE,V733,"Outlier")</f>
        <v>Outlier</v>
      </c>
      <c r="W63" s="224" t="str">
        <f>IF(S63=FALSE,W733,"Outlier")</f>
        <v>Outlier</v>
      </c>
      <c r="X63" s="224" t="str">
        <f>IF(S63=FALSE,Y733,"Outlier")</f>
        <v>Outlier</v>
      </c>
      <c r="Y63" s="192">
        <f>Y62</f>
        <v>0</v>
      </c>
      <c r="Z63" s="195" t="s">
        <v>643</v>
      </c>
      <c r="AA63" s="225">
        <f>COUNTIF(AB723:AB732,TRUE)</f>
        <v>0</v>
      </c>
      <c r="AB63" s="200"/>
      <c r="AC63" s="200"/>
      <c r="AD63" s="165"/>
      <c r="AE63" s="165"/>
      <c r="AF63" s="200"/>
      <c r="AG63" s="200"/>
      <c r="AH63" s="200"/>
      <c r="AI63" s="165"/>
      <c r="AJ63" s="165"/>
      <c r="AK63" s="165"/>
      <c r="AL63" s="165"/>
      <c r="AM63" s="165"/>
    </row>
    <row r="64" spans="1:40" x14ac:dyDescent="0.3">
      <c r="A64" s="223" t="s">
        <v>644</v>
      </c>
      <c r="B64" s="166" t="b">
        <f>B918</f>
        <v>1</v>
      </c>
      <c r="C64" s="166" t="str">
        <f>IF(G64=H64,1,"")</f>
        <v/>
      </c>
      <c r="D64" s="226" t="str">
        <f>IF(G58&gt;3,D920,"Outlier")</f>
        <v>Outlier</v>
      </c>
      <c r="E64" s="226" t="str">
        <f>IF(G58&gt;3,E920,"Outlier")</f>
        <v>Outlier</v>
      </c>
      <c r="F64" s="226" t="str">
        <f>IF(G58&gt;3,F920,"Outlier")</f>
        <v>Outlier</v>
      </c>
      <c r="G64" s="226" t="str">
        <f>IF(G58&gt;3,H920,"Outlier")</f>
        <v>Outlier</v>
      </c>
      <c r="H64" s="192">
        <f>H63</f>
        <v>0</v>
      </c>
      <c r="J64" s="222"/>
      <c r="R64" s="223" t="s">
        <v>644</v>
      </c>
      <c r="S64" s="166" t="b">
        <f>S918</f>
        <v>1</v>
      </c>
      <c r="T64" s="166" t="str">
        <f>IF(X64=Y64,1,"")</f>
        <v/>
      </c>
      <c r="U64" s="226" t="str">
        <f>IF(X58&gt;3,U920,"Outlier")</f>
        <v>Outlier</v>
      </c>
      <c r="V64" s="226" t="str">
        <f>IF(X58&gt;3,V920,"Outlier")</f>
        <v>Outlier</v>
      </c>
      <c r="W64" s="226" t="str">
        <f>IF(X58&gt;3,W920,"Outlier")</f>
        <v>Outlier</v>
      </c>
      <c r="X64" s="226" t="str">
        <f>IF(X58&gt;3,Y920,"Outlier")</f>
        <v>Outlier</v>
      </c>
      <c r="Y64" s="192">
        <f>Y63</f>
        <v>0</v>
      </c>
      <c r="AA64" s="222"/>
    </row>
    <row r="65" spans="1:33" x14ac:dyDescent="0.3">
      <c r="A65" s="223"/>
      <c r="J65" s="222"/>
      <c r="R65" s="223"/>
      <c r="AA65" s="222"/>
    </row>
    <row r="66" spans="1:33" x14ac:dyDescent="0.3">
      <c r="A66" s="227"/>
      <c r="B66" s="217"/>
      <c r="C66" s="217"/>
      <c r="D66" s="216">
        <f>VLOOKUP(1,C62:G64,2)</f>
        <v>0</v>
      </c>
      <c r="E66" s="216">
        <f>VLOOKUP(1,C62:G64,3)</f>
        <v>0</v>
      </c>
      <c r="F66" s="216">
        <f>VLOOKUP(1,C62:G64,4)</f>
        <v>0</v>
      </c>
      <c r="G66" s="216">
        <f>IF(AS12=2,MAX(H53:H57),ROUND(VLOOKUP(1,C62:G64,5),5))</f>
        <v>0</v>
      </c>
      <c r="H66" s="217"/>
      <c r="I66" s="217"/>
      <c r="J66" s="228"/>
      <c r="R66" s="227"/>
      <c r="S66" s="217"/>
      <c r="T66" s="217"/>
      <c r="U66" s="216">
        <f>VLOOKUP(1,T62:X64,2)</f>
        <v>0</v>
      </c>
      <c r="V66" s="216">
        <f>VLOOKUP(1,T62:X64,3)</f>
        <v>0</v>
      </c>
      <c r="W66" s="216">
        <f>VLOOKUP(1,T62:X64,4)</f>
        <v>0</v>
      </c>
      <c r="X66" s="216">
        <f>IF(AS12=2,MAX(Y53:Y57),ROUND(VLOOKUP(1,T62:X64,5),5))</f>
        <v>0</v>
      </c>
      <c r="Y66" s="217"/>
      <c r="Z66" s="217"/>
      <c r="AA66" s="228"/>
    </row>
    <row r="68" spans="1:33" x14ac:dyDescent="0.3">
      <c r="A68" s="229" t="s">
        <v>645</v>
      </c>
      <c r="B68" s="230"/>
      <c r="C68" s="230"/>
      <c r="D68" s="186" t="s">
        <v>646</v>
      </c>
      <c r="E68" s="186" t="s">
        <v>647</v>
      </c>
      <c r="F68" s="186" t="s">
        <v>648</v>
      </c>
      <c r="G68" s="186" t="s">
        <v>649</v>
      </c>
      <c r="H68" s="186" t="s">
        <v>611</v>
      </c>
      <c r="I68" s="186" t="s">
        <v>637</v>
      </c>
      <c r="J68" s="186"/>
      <c r="K68" s="186"/>
      <c r="L68" s="220"/>
      <c r="R68" s="229" t="s">
        <v>645</v>
      </c>
      <c r="S68" s="230"/>
      <c r="T68" s="230"/>
      <c r="U68" s="186" t="s">
        <v>646</v>
      </c>
      <c r="V68" s="186" t="s">
        <v>647</v>
      </c>
      <c r="W68" s="186" t="s">
        <v>648</v>
      </c>
      <c r="X68" s="186" t="s">
        <v>649</v>
      </c>
      <c r="Y68" s="186" t="s">
        <v>611</v>
      </c>
      <c r="Z68" s="186" t="s">
        <v>637</v>
      </c>
      <c r="AA68" s="186"/>
      <c r="AB68" s="186"/>
      <c r="AC68" s="220"/>
    </row>
    <row r="69" spans="1:33" x14ac:dyDescent="0.3">
      <c r="A69" s="223"/>
      <c r="D69" s="215">
        <f>VLOOKUP(M70,M71:P80,2)</f>
        <v>0</v>
      </c>
      <c r="E69" s="215">
        <f>VLOOKUP(M70,M71:P80,3)</f>
        <v>0</v>
      </c>
      <c r="F69" s="215">
        <f>VLOOKUP(M70,M71:P80,4)</f>
        <v>0</v>
      </c>
      <c r="G69" s="166">
        <f>H69/2</f>
        <v>0</v>
      </c>
      <c r="H69" s="192">
        <f>MAX(I71:I80)</f>
        <v>0</v>
      </c>
      <c r="I69" s="166" t="b">
        <f>IF(K83&gt;0.000000001,TRUE,FALSE)</f>
        <v>0</v>
      </c>
      <c r="L69" s="222"/>
      <c r="R69" s="223"/>
      <c r="U69" s="215">
        <f>VLOOKUP(AD70,AD71:AG80,2)</f>
        <v>0</v>
      </c>
      <c r="V69" s="215">
        <f>VLOOKUP(AD70,AD71:AG80,3)</f>
        <v>0</v>
      </c>
      <c r="W69" s="215">
        <f>VLOOKUP(AD70,AD71:AG80,4)</f>
        <v>0</v>
      </c>
      <c r="X69" s="166">
        <f>Y69/2</f>
        <v>0</v>
      </c>
      <c r="Y69" s="192">
        <f>MAX(Z71:Z80)</f>
        <v>0</v>
      </c>
      <c r="Z69" s="166" t="b">
        <f>IF(AB83&gt;0.000000001,TRUE,FALSE)</f>
        <v>0</v>
      </c>
      <c r="AC69" s="222"/>
    </row>
    <row r="70" spans="1:33" ht="16.2" x14ac:dyDescent="0.3">
      <c r="A70" s="223"/>
      <c r="B70" s="166" t="s">
        <v>650</v>
      </c>
      <c r="C70" s="166" t="s">
        <v>651</v>
      </c>
      <c r="D70" s="166" t="s">
        <v>652</v>
      </c>
      <c r="E70" s="166" t="s">
        <v>653</v>
      </c>
      <c r="F70" s="166" t="s">
        <v>654</v>
      </c>
      <c r="G70" s="166" t="s">
        <v>655</v>
      </c>
      <c r="H70" s="166" t="s">
        <v>656</v>
      </c>
      <c r="I70" s="166" t="s">
        <v>657</v>
      </c>
      <c r="J70" s="166" t="s">
        <v>646</v>
      </c>
      <c r="K70" s="166" t="s">
        <v>647</v>
      </c>
      <c r="L70" s="222" t="s">
        <v>648</v>
      </c>
      <c r="M70" s="258">
        <v>1</v>
      </c>
      <c r="N70" s="186"/>
      <c r="O70" s="186"/>
      <c r="P70" s="220"/>
      <c r="R70" s="223"/>
      <c r="S70" s="166" t="s">
        <v>650</v>
      </c>
      <c r="T70" s="166" t="s">
        <v>651</v>
      </c>
      <c r="U70" s="166" t="s">
        <v>652</v>
      </c>
      <c r="V70" s="166" t="s">
        <v>653</v>
      </c>
      <c r="W70" s="166" t="s">
        <v>654</v>
      </c>
      <c r="X70" s="166" t="s">
        <v>655</v>
      </c>
      <c r="Y70" s="166" t="s">
        <v>656</v>
      </c>
      <c r="Z70" s="166" t="s">
        <v>657</v>
      </c>
      <c r="AA70" s="166" t="s">
        <v>646</v>
      </c>
      <c r="AB70" s="166" t="s">
        <v>647</v>
      </c>
      <c r="AC70" s="222" t="s">
        <v>648</v>
      </c>
      <c r="AD70" s="258">
        <v>1</v>
      </c>
      <c r="AE70" s="186"/>
      <c r="AF70" s="186"/>
      <c r="AG70" s="220"/>
    </row>
    <row r="71" spans="1:33" x14ac:dyDescent="0.3">
      <c r="A71" s="223" t="s">
        <v>658</v>
      </c>
      <c r="B71" s="192">
        <f>C54-C53</f>
        <v>0</v>
      </c>
      <c r="C71" s="192">
        <f>D54-D53</f>
        <v>0</v>
      </c>
      <c r="D71" s="192">
        <f>E54-E53</f>
        <v>0</v>
      </c>
      <c r="E71" s="192">
        <f>POWER(B71,2)</f>
        <v>0</v>
      </c>
      <c r="F71" s="192">
        <f>POWER(C71,2)</f>
        <v>0</v>
      </c>
      <c r="G71" s="192">
        <f>POWER(D71,2)</f>
        <v>0</v>
      </c>
      <c r="H71" s="192">
        <f>E71+F71+G71</f>
        <v>0</v>
      </c>
      <c r="I71" s="192">
        <f>SQRT(H71)</f>
        <v>0</v>
      </c>
      <c r="J71" s="192">
        <f>AVERAGE(C53:C54)</f>
        <v>0</v>
      </c>
      <c r="K71" s="192">
        <f>AVERAGE(D53:D54)</f>
        <v>0</v>
      </c>
      <c r="L71" s="231">
        <f>AVERAGE(E53:E54)</f>
        <v>0</v>
      </c>
      <c r="M71" s="223">
        <f>IF(I71=$H$69,1,"")</f>
        <v>1</v>
      </c>
      <c r="N71" s="192">
        <f>J71</f>
        <v>0</v>
      </c>
      <c r="O71" s="192">
        <f t="shared" ref="O71:P80" si="5">K71</f>
        <v>0</v>
      </c>
      <c r="P71" s="231">
        <f t="shared" si="5"/>
        <v>0</v>
      </c>
      <c r="R71" s="223" t="s">
        <v>658</v>
      </c>
      <c r="S71" s="192">
        <f>T54-T53</f>
        <v>0</v>
      </c>
      <c r="T71" s="192">
        <f>U54-U53</f>
        <v>0</v>
      </c>
      <c r="U71" s="192">
        <f>V54-V53</f>
        <v>0</v>
      </c>
      <c r="V71" s="192">
        <f>POWER(S71,2)</f>
        <v>0</v>
      </c>
      <c r="W71" s="192">
        <f>POWER(T71,2)</f>
        <v>0</v>
      </c>
      <c r="X71" s="192">
        <f>POWER(U71,2)</f>
        <v>0</v>
      </c>
      <c r="Y71" s="192">
        <f>V71+W71+X71</f>
        <v>0</v>
      </c>
      <c r="Z71" s="192">
        <f>SQRT(Y71)</f>
        <v>0</v>
      </c>
      <c r="AA71" s="192">
        <f>AVERAGE(T53:T54)</f>
        <v>0</v>
      </c>
      <c r="AB71" s="192">
        <f>AVERAGE(U53:U54)</f>
        <v>0</v>
      </c>
      <c r="AC71" s="231">
        <f>AVERAGE(V53:V54)</f>
        <v>0</v>
      </c>
      <c r="AD71" s="223">
        <f>IF(Z71=$Y$69,1,"")</f>
        <v>1</v>
      </c>
      <c r="AE71" s="192">
        <f>AA71</f>
        <v>0</v>
      </c>
      <c r="AF71" s="192">
        <f t="shared" ref="AF71:AG80" si="6">AB71</f>
        <v>0</v>
      </c>
      <c r="AG71" s="231">
        <f t="shared" si="6"/>
        <v>0</v>
      </c>
    </row>
    <row r="72" spans="1:33" x14ac:dyDescent="0.3">
      <c r="A72" s="223" t="s">
        <v>659</v>
      </c>
      <c r="B72" s="192">
        <f>C55-C53</f>
        <v>0</v>
      </c>
      <c r="C72" s="192">
        <f>D55-D53</f>
        <v>0</v>
      </c>
      <c r="D72" s="192">
        <f>E55-E53</f>
        <v>0</v>
      </c>
      <c r="E72" s="192">
        <f t="shared" ref="E72:G80" si="7">POWER(B72,2)</f>
        <v>0</v>
      </c>
      <c r="F72" s="192">
        <f t="shared" si="7"/>
        <v>0</v>
      </c>
      <c r="G72" s="192">
        <f t="shared" si="7"/>
        <v>0</v>
      </c>
      <c r="H72" s="192">
        <f t="shared" ref="H72:H80" si="8">E72+F72+G72</f>
        <v>0</v>
      </c>
      <c r="I72" s="192">
        <f t="shared" ref="I72:I80" si="9">SQRT(H72)</f>
        <v>0</v>
      </c>
      <c r="J72" s="192">
        <f>AVERAGE(C53,C55)</f>
        <v>0</v>
      </c>
      <c r="K72" s="192">
        <f>AVERAGE(D53,D55)</f>
        <v>0</v>
      </c>
      <c r="L72" s="231">
        <f>AVERAGE(E53,E55)</f>
        <v>0</v>
      </c>
      <c r="M72" s="223">
        <f t="shared" ref="M72:M80" si="10">IF(I72=$H$69,1,"")</f>
        <v>1</v>
      </c>
      <c r="N72" s="192">
        <f t="shared" ref="N72:N80" si="11">J72</f>
        <v>0</v>
      </c>
      <c r="O72" s="192">
        <f t="shared" si="5"/>
        <v>0</v>
      </c>
      <c r="P72" s="231">
        <f t="shared" si="5"/>
        <v>0</v>
      </c>
      <c r="R72" s="223" t="s">
        <v>659</v>
      </c>
      <c r="S72" s="192">
        <f>T55-T53</f>
        <v>0</v>
      </c>
      <c r="T72" s="192">
        <f>U55-U53</f>
        <v>0</v>
      </c>
      <c r="U72" s="192">
        <f>V55-V53</f>
        <v>0</v>
      </c>
      <c r="V72" s="192">
        <f t="shared" ref="V72:X80" si="12">POWER(S72,2)</f>
        <v>0</v>
      </c>
      <c r="W72" s="192">
        <f t="shared" si="12"/>
        <v>0</v>
      </c>
      <c r="X72" s="192">
        <f t="shared" si="12"/>
        <v>0</v>
      </c>
      <c r="Y72" s="192">
        <f t="shared" ref="Y72:Y80" si="13">V72+W72+X72</f>
        <v>0</v>
      </c>
      <c r="Z72" s="192">
        <f t="shared" ref="Z72:Z80" si="14">SQRT(Y72)</f>
        <v>0</v>
      </c>
      <c r="AA72" s="192">
        <f>AVERAGE(T53,T55)</f>
        <v>0</v>
      </c>
      <c r="AB72" s="192">
        <f>AVERAGE(U53,U55)</f>
        <v>0</v>
      </c>
      <c r="AC72" s="231">
        <f>AVERAGE(V53,V55)</f>
        <v>0</v>
      </c>
      <c r="AD72" s="223">
        <f t="shared" ref="AD72:AD80" si="15">IF(Z72=$Y$69,1,"")</f>
        <v>1</v>
      </c>
      <c r="AE72" s="192">
        <f t="shared" ref="AE72:AE80" si="16">AA72</f>
        <v>0</v>
      </c>
      <c r="AF72" s="192">
        <f t="shared" si="6"/>
        <v>0</v>
      </c>
      <c r="AG72" s="231">
        <f t="shared" si="6"/>
        <v>0</v>
      </c>
    </row>
    <row r="73" spans="1:33" x14ac:dyDescent="0.3">
      <c r="A73" s="223" t="s">
        <v>660</v>
      </c>
      <c r="B73" s="192">
        <f>C56-C53</f>
        <v>0</v>
      </c>
      <c r="C73" s="192">
        <f>D56-D53</f>
        <v>0</v>
      </c>
      <c r="D73" s="192">
        <f>E56-E53</f>
        <v>0</v>
      </c>
      <c r="E73" s="192">
        <f t="shared" si="7"/>
        <v>0</v>
      </c>
      <c r="F73" s="192">
        <f t="shared" si="7"/>
        <v>0</v>
      </c>
      <c r="G73" s="192">
        <f t="shared" si="7"/>
        <v>0</v>
      </c>
      <c r="H73" s="192">
        <f t="shared" si="8"/>
        <v>0</v>
      </c>
      <c r="I73" s="192">
        <f t="shared" si="9"/>
        <v>0</v>
      </c>
      <c r="J73" s="192">
        <f>AVERAGE(C53,C56)</f>
        <v>0</v>
      </c>
      <c r="K73" s="192">
        <f>AVERAGE(D53,D56)</f>
        <v>0</v>
      </c>
      <c r="L73" s="231">
        <f>AVERAGE(E53,E56)</f>
        <v>0</v>
      </c>
      <c r="M73" s="223">
        <f t="shared" si="10"/>
        <v>1</v>
      </c>
      <c r="N73" s="192">
        <f t="shared" si="11"/>
        <v>0</v>
      </c>
      <c r="O73" s="192">
        <f t="shared" si="5"/>
        <v>0</v>
      </c>
      <c r="P73" s="231">
        <f t="shared" si="5"/>
        <v>0</v>
      </c>
      <c r="R73" s="223" t="s">
        <v>660</v>
      </c>
      <c r="S73" s="192">
        <f>T56-T53</f>
        <v>0</v>
      </c>
      <c r="T73" s="192">
        <f>U56-U53</f>
        <v>0</v>
      </c>
      <c r="U73" s="192">
        <f>V56-V53</f>
        <v>0</v>
      </c>
      <c r="V73" s="192">
        <f t="shared" si="12"/>
        <v>0</v>
      </c>
      <c r="W73" s="192">
        <f t="shared" si="12"/>
        <v>0</v>
      </c>
      <c r="X73" s="192">
        <f t="shared" si="12"/>
        <v>0</v>
      </c>
      <c r="Y73" s="192">
        <f t="shared" si="13"/>
        <v>0</v>
      </c>
      <c r="Z73" s="192">
        <f t="shared" si="14"/>
        <v>0</v>
      </c>
      <c r="AA73" s="192">
        <f>AVERAGE(T53,T56)</f>
        <v>0</v>
      </c>
      <c r="AB73" s="192">
        <f>AVERAGE(U53,U56)</f>
        <v>0</v>
      </c>
      <c r="AC73" s="231">
        <f>AVERAGE(V53,V56)</f>
        <v>0</v>
      </c>
      <c r="AD73" s="223">
        <f t="shared" si="15"/>
        <v>1</v>
      </c>
      <c r="AE73" s="192">
        <f t="shared" si="16"/>
        <v>0</v>
      </c>
      <c r="AF73" s="192">
        <f t="shared" si="6"/>
        <v>0</v>
      </c>
      <c r="AG73" s="231">
        <f t="shared" si="6"/>
        <v>0</v>
      </c>
    </row>
    <row r="74" spans="1:33" x14ac:dyDescent="0.3">
      <c r="A74" s="223" t="s">
        <v>661</v>
      </c>
      <c r="B74" s="192">
        <f>C57-C53</f>
        <v>0</v>
      </c>
      <c r="C74" s="192">
        <f>D57-D53</f>
        <v>0</v>
      </c>
      <c r="D74" s="192">
        <f>E57-E53</f>
        <v>0</v>
      </c>
      <c r="E74" s="192">
        <f t="shared" si="7"/>
        <v>0</v>
      </c>
      <c r="F74" s="192">
        <f t="shared" si="7"/>
        <v>0</v>
      </c>
      <c r="G74" s="192">
        <f t="shared" si="7"/>
        <v>0</v>
      </c>
      <c r="H74" s="192">
        <f t="shared" si="8"/>
        <v>0</v>
      </c>
      <c r="I74" s="192">
        <f t="shared" si="9"/>
        <v>0</v>
      </c>
      <c r="J74" s="192">
        <f>AVERAGE(C53,C57)</f>
        <v>0</v>
      </c>
      <c r="K74" s="192">
        <f>AVERAGE(D53,D57)</f>
        <v>0</v>
      </c>
      <c r="L74" s="231">
        <f>AVERAGE(E53,E57)</f>
        <v>0</v>
      </c>
      <c r="M74" s="223">
        <f t="shared" si="10"/>
        <v>1</v>
      </c>
      <c r="N74" s="192">
        <f t="shared" si="11"/>
        <v>0</v>
      </c>
      <c r="O74" s="192">
        <f t="shared" si="5"/>
        <v>0</v>
      </c>
      <c r="P74" s="231">
        <f t="shared" si="5"/>
        <v>0</v>
      </c>
      <c r="R74" s="223" t="s">
        <v>661</v>
      </c>
      <c r="S74" s="192">
        <f>T57-T53</f>
        <v>0</v>
      </c>
      <c r="T74" s="192">
        <f>U57-U53</f>
        <v>0</v>
      </c>
      <c r="U74" s="192">
        <f>V57-V53</f>
        <v>0</v>
      </c>
      <c r="V74" s="192">
        <f t="shared" si="12"/>
        <v>0</v>
      </c>
      <c r="W74" s="192">
        <f t="shared" si="12"/>
        <v>0</v>
      </c>
      <c r="X74" s="192">
        <f t="shared" si="12"/>
        <v>0</v>
      </c>
      <c r="Y74" s="192">
        <f t="shared" si="13"/>
        <v>0</v>
      </c>
      <c r="Z74" s="192">
        <f t="shared" si="14"/>
        <v>0</v>
      </c>
      <c r="AA74" s="192">
        <f>AVERAGE(T53,T57)</f>
        <v>0</v>
      </c>
      <c r="AB74" s="192">
        <f>AVERAGE(U53,U57)</f>
        <v>0</v>
      </c>
      <c r="AC74" s="231">
        <f>AVERAGE(V53,V57)</f>
        <v>0</v>
      </c>
      <c r="AD74" s="223">
        <f t="shared" si="15"/>
        <v>1</v>
      </c>
      <c r="AE74" s="192">
        <f t="shared" si="16"/>
        <v>0</v>
      </c>
      <c r="AF74" s="192">
        <f t="shared" si="6"/>
        <v>0</v>
      </c>
      <c r="AG74" s="231">
        <f t="shared" si="6"/>
        <v>0</v>
      </c>
    </row>
    <row r="75" spans="1:33" x14ac:dyDescent="0.3">
      <c r="A75" s="223" t="s">
        <v>662</v>
      </c>
      <c r="B75" s="192">
        <f>C55-C54</f>
        <v>0</v>
      </c>
      <c r="C75" s="192">
        <f>D55-D54</f>
        <v>0</v>
      </c>
      <c r="D75" s="192">
        <f>E55-E54</f>
        <v>0</v>
      </c>
      <c r="E75" s="192">
        <f t="shared" si="7"/>
        <v>0</v>
      </c>
      <c r="F75" s="192">
        <f t="shared" si="7"/>
        <v>0</v>
      </c>
      <c r="G75" s="192">
        <f t="shared" si="7"/>
        <v>0</v>
      </c>
      <c r="H75" s="192">
        <f t="shared" si="8"/>
        <v>0</v>
      </c>
      <c r="I75" s="192">
        <f t="shared" si="9"/>
        <v>0</v>
      </c>
      <c r="J75" s="192">
        <f>AVERAGE(C54,C55)</f>
        <v>0</v>
      </c>
      <c r="K75" s="192">
        <f>AVERAGE(D54,D55)</f>
        <v>0</v>
      </c>
      <c r="L75" s="231">
        <f>AVERAGE(E54,E55)</f>
        <v>0</v>
      </c>
      <c r="M75" s="223">
        <f t="shared" si="10"/>
        <v>1</v>
      </c>
      <c r="N75" s="192">
        <f t="shared" si="11"/>
        <v>0</v>
      </c>
      <c r="O75" s="192">
        <f t="shared" si="5"/>
        <v>0</v>
      </c>
      <c r="P75" s="231">
        <f t="shared" si="5"/>
        <v>0</v>
      </c>
      <c r="R75" s="223" t="s">
        <v>662</v>
      </c>
      <c r="S75" s="192">
        <f>T55-T54</f>
        <v>0</v>
      </c>
      <c r="T75" s="192">
        <f>U55-U54</f>
        <v>0</v>
      </c>
      <c r="U75" s="192">
        <f>V55-V54</f>
        <v>0</v>
      </c>
      <c r="V75" s="192">
        <f t="shared" si="12"/>
        <v>0</v>
      </c>
      <c r="W75" s="192">
        <f t="shared" si="12"/>
        <v>0</v>
      </c>
      <c r="X75" s="192">
        <f t="shared" si="12"/>
        <v>0</v>
      </c>
      <c r="Y75" s="192">
        <f t="shared" si="13"/>
        <v>0</v>
      </c>
      <c r="Z75" s="192">
        <f t="shared" si="14"/>
        <v>0</v>
      </c>
      <c r="AA75" s="192">
        <f>AVERAGE(T54,T55)</f>
        <v>0</v>
      </c>
      <c r="AB75" s="192">
        <f>AVERAGE(U54,U55)</f>
        <v>0</v>
      </c>
      <c r="AC75" s="231">
        <f>AVERAGE(V54,V55)</f>
        <v>0</v>
      </c>
      <c r="AD75" s="223">
        <f t="shared" si="15"/>
        <v>1</v>
      </c>
      <c r="AE75" s="192">
        <f t="shared" si="16"/>
        <v>0</v>
      </c>
      <c r="AF75" s="192">
        <f t="shared" si="6"/>
        <v>0</v>
      </c>
      <c r="AG75" s="231">
        <f t="shared" si="6"/>
        <v>0</v>
      </c>
    </row>
    <row r="76" spans="1:33" x14ac:dyDescent="0.3">
      <c r="A76" s="223" t="s">
        <v>663</v>
      </c>
      <c r="B76" s="192">
        <f>C56-C54</f>
        <v>0</v>
      </c>
      <c r="C76" s="192">
        <f>D56-D54</f>
        <v>0</v>
      </c>
      <c r="D76" s="192">
        <f>E56-E54</f>
        <v>0</v>
      </c>
      <c r="E76" s="192">
        <f t="shared" si="7"/>
        <v>0</v>
      </c>
      <c r="F76" s="192">
        <f t="shared" si="7"/>
        <v>0</v>
      </c>
      <c r="G76" s="192">
        <f t="shared" si="7"/>
        <v>0</v>
      </c>
      <c r="H76" s="192">
        <f t="shared" si="8"/>
        <v>0</v>
      </c>
      <c r="I76" s="192">
        <f t="shared" si="9"/>
        <v>0</v>
      </c>
      <c r="J76" s="192">
        <f>AVERAGE(C54,C56)</f>
        <v>0</v>
      </c>
      <c r="K76" s="192">
        <f>AVERAGE(D54,D56)</f>
        <v>0</v>
      </c>
      <c r="L76" s="231">
        <f>AVERAGE(E54,E56)</f>
        <v>0</v>
      </c>
      <c r="M76" s="223">
        <f t="shared" si="10"/>
        <v>1</v>
      </c>
      <c r="N76" s="192">
        <f t="shared" si="11"/>
        <v>0</v>
      </c>
      <c r="O76" s="192">
        <f t="shared" si="5"/>
        <v>0</v>
      </c>
      <c r="P76" s="231">
        <f t="shared" si="5"/>
        <v>0</v>
      </c>
      <c r="R76" s="223" t="s">
        <v>663</v>
      </c>
      <c r="S76" s="192">
        <f>T56-T54</f>
        <v>0</v>
      </c>
      <c r="T76" s="192">
        <f>U56-U54</f>
        <v>0</v>
      </c>
      <c r="U76" s="192">
        <f>V56-V54</f>
        <v>0</v>
      </c>
      <c r="V76" s="192">
        <f t="shared" si="12"/>
        <v>0</v>
      </c>
      <c r="W76" s="192">
        <f t="shared" si="12"/>
        <v>0</v>
      </c>
      <c r="X76" s="192">
        <f t="shared" si="12"/>
        <v>0</v>
      </c>
      <c r="Y76" s="192">
        <f t="shared" si="13"/>
        <v>0</v>
      </c>
      <c r="Z76" s="192">
        <f t="shared" si="14"/>
        <v>0</v>
      </c>
      <c r="AA76" s="192">
        <f>AVERAGE(T54,T56)</f>
        <v>0</v>
      </c>
      <c r="AB76" s="192">
        <f>AVERAGE(U54,U56)</f>
        <v>0</v>
      </c>
      <c r="AC76" s="231">
        <f>AVERAGE(V54,V56)</f>
        <v>0</v>
      </c>
      <c r="AD76" s="223">
        <f t="shared" si="15"/>
        <v>1</v>
      </c>
      <c r="AE76" s="192">
        <f t="shared" si="16"/>
        <v>0</v>
      </c>
      <c r="AF76" s="192">
        <f t="shared" si="6"/>
        <v>0</v>
      </c>
      <c r="AG76" s="231">
        <f t="shared" si="6"/>
        <v>0</v>
      </c>
    </row>
    <row r="77" spans="1:33" x14ac:dyDescent="0.3">
      <c r="A77" s="223" t="s">
        <v>664</v>
      </c>
      <c r="B77" s="192">
        <f>C57-C54</f>
        <v>0</v>
      </c>
      <c r="C77" s="192">
        <f>D57-D54</f>
        <v>0</v>
      </c>
      <c r="D77" s="192">
        <f>E57-E54</f>
        <v>0</v>
      </c>
      <c r="E77" s="192">
        <f t="shared" si="7"/>
        <v>0</v>
      </c>
      <c r="F77" s="192">
        <f t="shared" si="7"/>
        <v>0</v>
      </c>
      <c r="G77" s="192">
        <f t="shared" si="7"/>
        <v>0</v>
      </c>
      <c r="H77" s="192">
        <f t="shared" si="8"/>
        <v>0</v>
      </c>
      <c r="I77" s="192">
        <f t="shared" si="9"/>
        <v>0</v>
      </c>
      <c r="J77" s="192">
        <f>AVERAGE(C54,C57)</f>
        <v>0</v>
      </c>
      <c r="K77" s="192">
        <f>AVERAGE(D54,D57)</f>
        <v>0</v>
      </c>
      <c r="L77" s="231">
        <f>AVERAGE(E54,E57)</f>
        <v>0</v>
      </c>
      <c r="M77" s="223">
        <f t="shared" si="10"/>
        <v>1</v>
      </c>
      <c r="N77" s="192">
        <f t="shared" si="11"/>
        <v>0</v>
      </c>
      <c r="O77" s="192">
        <f t="shared" si="5"/>
        <v>0</v>
      </c>
      <c r="P77" s="231">
        <f t="shared" si="5"/>
        <v>0</v>
      </c>
      <c r="R77" s="223" t="s">
        <v>664</v>
      </c>
      <c r="S77" s="192">
        <f>T57-T54</f>
        <v>0</v>
      </c>
      <c r="T77" s="192">
        <f>U57-U54</f>
        <v>0</v>
      </c>
      <c r="U77" s="192">
        <f>V57-V54</f>
        <v>0</v>
      </c>
      <c r="V77" s="192">
        <f t="shared" si="12"/>
        <v>0</v>
      </c>
      <c r="W77" s="192">
        <f t="shared" si="12"/>
        <v>0</v>
      </c>
      <c r="X77" s="192">
        <f t="shared" si="12"/>
        <v>0</v>
      </c>
      <c r="Y77" s="192">
        <f t="shared" si="13"/>
        <v>0</v>
      </c>
      <c r="Z77" s="192">
        <f t="shared" si="14"/>
        <v>0</v>
      </c>
      <c r="AA77" s="192">
        <f>AVERAGE(T54,T57)</f>
        <v>0</v>
      </c>
      <c r="AB77" s="192">
        <f>AVERAGE(U54,U57)</f>
        <v>0</v>
      </c>
      <c r="AC77" s="231">
        <f>AVERAGE(V54,V57)</f>
        <v>0</v>
      </c>
      <c r="AD77" s="223">
        <f t="shared" si="15"/>
        <v>1</v>
      </c>
      <c r="AE77" s="192">
        <f t="shared" si="16"/>
        <v>0</v>
      </c>
      <c r="AF77" s="192">
        <f t="shared" si="6"/>
        <v>0</v>
      </c>
      <c r="AG77" s="231">
        <f t="shared" si="6"/>
        <v>0</v>
      </c>
    </row>
    <row r="78" spans="1:33" x14ac:dyDescent="0.3">
      <c r="A78" s="223" t="s">
        <v>665</v>
      </c>
      <c r="B78" s="192">
        <f>C56-C55</f>
        <v>0</v>
      </c>
      <c r="C78" s="192">
        <f>D56-D55</f>
        <v>0</v>
      </c>
      <c r="D78" s="192">
        <f>E56-E55</f>
        <v>0</v>
      </c>
      <c r="E78" s="192">
        <f t="shared" si="7"/>
        <v>0</v>
      </c>
      <c r="F78" s="192">
        <f t="shared" si="7"/>
        <v>0</v>
      </c>
      <c r="G78" s="192">
        <f t="shared" si="7"/>
        <v>0</v>
      </c>
      <c r="H78" s="192">
        <f t="shared" si="8"/>
        <v>0</v>
      </c>
      <c r="I78" s="192">
        <f t="shared" si="9"/>
        <v>0</v>
      </c>
      <c r="J78" s="192">
        <f>AVERAGE(C55,C56)</f>
        <v>0</v>
      </c>
      <c r="K78" s="192">
        <f>AVERAGE(D55,D56)</f>
        <v>0</v>
      </c>
      <c r="L78" s="231">
        <f>AVERAGE(E55,E56)</f>
        <v>0</v>
      </c>
      <c r="M78" s="223">
        <f t="shared" si="10"/>
        <v>1</v>
      </c>
      <c r="N78" s="192">
        <f t="shared" si="11"/>
        <v>0</v>
      </c>
      <c r="O78" s="192">
        <f t="shared" si="5"/>
        <v>0</v>
      </c>
      <c r="P78" s="231">
        <f t="shared" si="5"/>
        <v>0</v>
      </c>
      <c r="R78" s="223" t="s">
        <v>665</v>
      </c>
      <c r="S78" s="192">
        <f>T56-T55</f>
        <v>0</v>
      </c>
      <c r="T78" s="192">
        <f>U56-U55</f>
        <v>0</v>
      </c>
      <c r="U78" s="192">
        <f>V56-V55</f>
        <v>0</v>
      </c>
      <c r="V78" s="192">
        <f t="shared" si="12"/>
        <v>0</v>
      </c>
      <c r="W78" s="192">
        <f t="shared" si="12"/>
        <v>0</v>
      </c>
      <c r="X78" s="192">
        <f t="shared" si="12"/>
        <v>0</v>
      </c>
      <c r="Y78" s="192">
        <f t="shared" si="13"/>
        <v>0</v>
      </c>
      <c r="Z78" s="192">
        <f t="shared" si="14"/>
        <v>0</v>
      </c>
      <c r="AA78" s="192">
        <f>AVERAGE(T55,T56)</f>
        <v>0</v>
      </c>
      <c r="AB78" s="192">
        <f>AVERAGE(U55,U56)</f>
        <v>0</v>
      </c>
      <c r="AC78" s="231">
        <f>AVERAGE(V55,V56)</f>
        <v>0</v>
      </c>
      <c r="AD78" s="223">
        <f t="shared" si="15"/>
        <v>1</v>
      </c>
      <c r="AE78" s="192">
        <f t="shared" si="16"/>
        <v>0</v>
      </c>
      <c r="AF78" s="192">
        <f t="shared" si="6"/>
        <v>0</v>
      </c>
      <c r="AG78" s="231">
        <f t="shared" si="6"/>
        <v>0</v>
      </c>
    </row>
    <row r="79" spans="1:33" x14ac:dyDescent="0.3">
      <c r="A79" s="223" t="s">
        <v>666</v>
      </c>
      <c r="B79" s="192">
        <f>C57-C55</f>
        <v>0</v>
      </c>
      <c r="C79" s="192">
        <f>D57-D55</f>
        <v>0</v>
      </c>
      <c r="D79" s="192">
        <f>E57-E55</f>
        <v>0</v>
      </c>
      <c r="E79" s="192">
        <f t="shared" si="7"/>
        <v>0</v>
      </c>
      <c r="F79" s="192">
        <f t="shared" si="7"/>
        <v>0</v>
      </c>
      <c r="G79" s="192">
        <f t="shared" si="7"/>
        <v>0</v>
      </c>
      <c r="H79" s="192">
        <f t="shared" si="8"/>
        <v>0</v>
      </c>
      <c r="I79" s="192">
        <f t="shared" si="9"/>
        <v>0</v>
      </c>
      <c r="J79" s="192">
        <f>AVERAGE(C55,C57)</f>
        <v>0</v>
      </c>
      <c r="K79" s="192">
        <f>AVERAGE(D55,D57)</f>
        <v>0</v>
      </c>
      <c r="L79" s="231">
        <f>AVERAGE(E55,E57)</f>
        <v>0</v>
      </c>
      <c r="M79" s="223">
        <f t="shared" si="10"/>
        <v>1</v>
      </c>
      <c r="N79" s="192">
        <f t="shared" si="11"/>
        <v>0</v>
      </c>
      <c r="O79" s="192">
        <f t="shared" si="5"/>
        <v>0</v>
      </c>
      <c r="P79" s="231">
        <f t="shared" si="5"/>
        <v>0</v>
      </c>
      <c r="R79" s="223" t="s">
        <v>666</v>
      </c>
      <c r="S79" s="192">
        <f>T57-T55</f>
        <v>0</v>
      </c>
      <c r="T79" s="192">
        <f>U57-U55</f>
        <v>0</v>
      </c>
      <c r="U79" s="192">
        <f>V57-V55</f>
        <v>0</v>
      </c>
      <c r="V79" s="192">
        <f t="shared" si="12"/>
        <v>0</v>
      </c>
      <c r="W79" s="192">
        <f t="shared" si="12"/>
        <v>0</v>
      </c>
      <c r="X79" s="192">
        <f t="shared" si="12"/>
        <v>0</v>
      </c>
      <c r="Y79" s="192">
        <f t="shared" si="13"/>
        <v>0</v>
      </c>
      <c r="Z79" s="192">
        <f t="shared" si="14"/>
        <v>0</v>
      </c>
      <c r="AA79" s="192">
        <f>AVERAGE(T55,T57)</f>
        <v>0</v>
      </c>
      <c r="AB79" s="192">
        <f>AVERAGE(U55,U57)</f>
        <v>0</v>
      </c>
      <c r="AC79" s="231">
        <f>AVERAGE(V55,V57)</f>
        <v>0</v>
      </c>
      <c r="AD79" s="223">
        <f t="shared" si="15"/>
        <v>1</v>
      </c>
      <c r="AE79" s="192">
        <f t="shared" si="16"/>
        <v>0</v>
      </c>
      <c r="AF79" s="192">
        <f t="shared" si="6"/>
        <v>0</v>
      </c>
      <c r="AG79" s="231">
        <f t="shared" si="6"/>
        <v>0</v>
      </c>
    </row>
    <row r="80" spans="1:33" x14ac:dyDescent="0.3">
      <c r="A80" s="223" t="s">
        <v>667</v>
      </c>
      <c r="B80" s="192">
        <f>C57-C56</f>
        <v>0</v>
      </c>
      <c r="C80" s="192">
        <f>D57-D56</f>
        <v>0</v>
      </c>
      <c r="D80" s="192">
        <f>E57-E56</f>
        <v>0</v>
      </c>
      <c r="E80" s="192">
        <f t="shared" si="7"/>
        <v>0</v>
      </c>
      <c r="F80" s="192">
        <f t="shared" si="7"/>
        <v>0</v>
      </c>
      <c r="G80" s="192">
        <f t="shared" si="7"/>
        <v>0</v>
      </c>
      <c r="H80" s="192">
        <f t="shared" si="8"/>
        <v>0</v>
      </c>
      <c r="I80" s="192">
        <f t="shared" si="9"/>
        <v>0</v>
      </c>
      <c r="J80" s="192">
        <f>AVERAGE(C56,C57)</f>
        <v>0</v>
      </c>
      <c r="K80" s="192">
        <f>AVERAGE(D56,D57)</f>
        <v>0</v>
      </c>
      <c r="L80" s="231">
        <f>AVERAGE(E56,E57)</f>
        <v>0</v>
      </c>
      <c r="M80" s="227">
        <f t="shared" si="10"/>
        <v>1</v>
      </c>
      <c r="N80" s="216">
        <f t="shared" si="11"/>
        <v>0</v>
      </c>
      <c r="O80" s="216">
        <f t="shared" si="5"/>
        <v>0</v>
      </c>
      <c r="P80" s="253">
        <f t="shared" si="5"/>
        <v>0</v>
      </c>
      <c r="R80" s="223" t="s">
        <v>667</v>
      </c>
      <c r="S80" s="192">
        <f>T57-T56</f>
        <v>0</v>
      </c>
      <c r="T80" s="192">
        <f>U57-U56</f>
        <v>0</v>
      </c>
      <c r="U80" s="192">
        <f>V57-V56</f>
        <v>0</v>
      </c>
      <c r="V80" s="192">
        <f t="shared" si="12"/>
        <v>0</v>
      </c>
      <c r="W80" s="192">
        <f t="shared" si="12"/>
        <v>0</v>
      </c>
      <c r="X80" s="192">
        <f t="shared" si="12"/>
        <v>0</v>
      </c>
      <c r="Y80" s="192">
        <f t="shared" si="13"/>
        <v>0</v>
      </c>
      <c r="Z80" s="192">
        <f t="shared" si="14"/>
        <v>0</v>
      </c>
      <c r="AA80" s="192">
        <f>AVERAGE(T56,T57)</f>
        <v>0</v>
      </c>
      <c r="AB80" s="192">
        <f>AVERAGE(U56,U57)</f>
        <v>0</v>
      </c>
      <c r="AC80" s="231">
        <f>AVERAGE(V56,V57)</f>
        <v>0</v>
      </c>
      <c r="AD80" s="227">
        <f t="shared" si="15"/>
        <v>1</v>
      </c>
      <c r="AE80" s="216">
        <f t="shared" si="16"/>
        <v>0</v>
      </c>
      <c r="AF80" s="216">
        <f t="shared" si="6"/>
        <v>0</v>
      </c>
      <c r="AG80" s="253">
        <f t="shared" si="6"/>
        <v>0</v>
      </c>
    </row>
    <row r="81" spans="1:29" x14ac:dyDescent="0.3">
      <c r="A81" s="223"/>
      <c r="L81" s="222"/>
      <c r="R81" s="223"/>
      <c r="AC81" s="222"/>
    </row>
    <row r="82" spans="1:29" x14ac:dyDescent="0.3">
      <c r="A82" s="223" t="s">
        <v>668</v>
      </c>
      <c r="L82" s="222"/>
      <c r="R82" s="223"/>
      <c r="AC82" s="222"/>
    </row>
    <row r="83" spans="1:29" ht="16.2" x14ac:dyDescent="0.3">
      <c r="A83" s="223"/>
      <c r="B83" s="166" t="s">
        <v>650</v>
      </c>
      <c r="C83" s="166" t="s">
        <v>651</v>
      </c>
      <c r="D83" s="166" t="s">
        <v>652</v>
      </c>
      <c r="E83" s="166" t="s">
        <v>653</v>
      </c>
      <c r="F83" s="166" t="s">
        <v>654</v>
      </c>
      <c r="G83" s="166" t="s">
        <v>655</v>
      </c>
      <c r="H83" s="166" t="s">
        <v>656</v>
      </c>
      <c r="I83" s="166" t="s">
        <v>657</v>
      </c>
      <c r="J83" s="166" t="s">
        <v>669</v>
      </c>
      <c r="K83" s="192">
        <f>MAX(K84:K88)</f>
        <v>0</v>
      </c>
      <c r="L83" s="222"/>
      <c r="R83" s="223"/>
      <c r="S83" s="166" t="s">
        <v>650</v>
      </c>
      <c r="T83" s="166" t="s">
        <v>651</v>
      </c>
      <c r="U83" s="166" t="s">
        <v>652</v>
      </c>
      <c r="V83" s="166" t="s">
        <v>653</v>
      </c>
      <c r="W83" s="166" t="s">
        <v>654</v>
      </c>
      <c r="X83" s="166" t="s">
        <v>655</v>
      </c>
      <c r="Y83" s="166" t="s">
        <v>656</v>
      </c>
      <c r="Z83" s="166" t="s">
        <v>657</v>
      </c>
      <c r="AA83" s="166" t="s">
        <v>669</v>
      </c>
      <c r="AB83" s="192">
        <f>MAX(AB84:AB88)</f>
        <v>0</v>
      </c>
      <c r="AC83" s="222"/>
    </row>
    <row r="84" spans="1:29" x14ac:dyDescent="0.3">
      <c r="A84" s="223">
        <v>1</v>
      </c>
      <c r="B84" s="192">
        <f>C53-D69</f>
        <v>0</v>
      </c>
      <c r="C84" s="192">
        <f>D53-E69</f>
        <v>0</v>
      </c>
      <c r="D84" s="192">
        <f>E53-F69</f>
        <v>0</v>
      </c>
      <c r="E84" s="192">
        <f>POWER(B84,2)</f>
        <v>0</v>
      </c>
      <c r="F84" s="192">
        <f>POWER(C84,2)</f>
        <v>0</v>
      </c>
      <c r="G84" s="192">
        <f>POWER(D84,2)</f>
        <v>0</v>
      </c>
      <c r="H84" s="192">
        <f>E84+F84+G84</f>
        <v>0</v>
      </c>
      <c r="I84" s="192">
        <f>SQRT(H84)</f>
        <v>0</v>
      </c>
      <c r="J84" s="166">
        <f>G69</f>
        <v>0</v>
      </c>
      <c r="K84" s="192">
        <f>I84-J84</f>
        <v>0</v>
      </c>
      <c r="L84" s="222"/>
      <c r="R84" s="223">
        <v>1</v>
      </c>
      <c r="S84" s="192">
        <f>T53-U69</f>
        <v>0</v>
      </c>
      <c r="T84" s="192">
        <f>U53-V69</f>
        <v>0</v>
      </c>
      <c r="U84" s="192">
        <f>V53-W69</f>
        <v>0</v>
      </c>
      <c r="V84" s="192">
        <f>POWER(S84,2)</f>
        <v>0</v>
      </c>
      <c r="W84" s="192">
        <f>POWER(T84,2)</f>
        <v>0</v>
      </c>
      <c r="X84" s="192">
        <f>POWER(U84,2)</f>
        <v>0</v>
      </c>
      <c r="Y84" s="192">
        <f>V84+W84+X84</f>
        <v>0</v>
      </c>
      <c r="Z84" s="192">
        <f>SQRT(Y84)</f>
        <v>0</v>
      </c>
      <c r="AA84" s="166">
        <f>X69</f>
        <v>0</v>
      </c>
      <c r="AB84" s="192">
        <f>Z84-AA84</f>
        <v>0</v>
      </c>
      <c r="AC84" s="222"/>
    </row>
    <row r="85" spans="1:29" x14ac:dyDescent="0.3">
      <c r="A85" s="223">
        <v>2</v>
      </c>
      <c r="B85" s="192">
        <f>C54-D69</f>
        <v>0</v>
      </c>
      <c r="C85" s="192">
        <f>D54-E69</f>
        <v>0</v>
      </c>
      <c r="D85" s="192">
        <f>E54-F69</f>
        <v>0</v>
      </c>
      <c r="E85" s="192">
        <f t="shared" ref="E85:G88" si="17">POWER(B85,2)</f>
        <v>0</v>
      </c>
      <c r="F85" s="192">
        <f t="shared" si="17"/>
        <v>0</v>
      </c>
      <c r="G85" s="192">
        <f t="shared" si="17"/>
        <v>0</v>
      </c>
      <c r="H85" s="192">
        <f t="shared" ref="H85:H88" si="18">E85+F85+G85</f>
        <v>0</v>
      </c>
      <c r="I85" s="192">
        <f t="shared" ref="I85:I88" si="19">SQRT(H85)</f>
        <v>0</v>
      </c>
      <c r="J85" s="166">
        <f>J84</f>
        <v>0</v>
      </c>
      <c r="K85" s="192">
        <f t="shared" ref="K85:K88" si="20">I85-J85</f>
        <v>0</v>
      </c>
      <c r="L85" s="222"/>
      <c r="R85" s="223">
        <v>2</v>
      </c>
      <c r="S85" s="192">
        <f>T54-U69</f>
        <v>0</v>
      </c>
      <c r="T85" s="192">
        <f>U54-V69</f>
        <v>0</v>
      </c>
      <c r="U85" s="192">
        <f>V54-W69</f>
        <v>0</v>
      </c>
      <c r="V85" s="192">
        <f t="shared" ref="V85:X88" si="21">POWER(S85,2)</f>
        <v>0</v>
      </c>
      <c r="W85" s="192">
        <f t="shared" si="21"/>
        <v>0</v>
      </c>
      <c r="X85" s="192">
        <f t="shared" si="21"/>
        <v>0</v>
      </c>
      <c r="Y85" s="192">
        <f t="shared" ref="Y85:Y88" si="22">V85+W85+X85</f>
        <v>0</v>
      </c>
      <c r="Z85" s="192">
        <f t="shared" ref="Z85:Z88" si="23">SQRT(Y85)</f>
        <v>0</v>
      </c>
      <c r="AA85" s="166">
        <f>AA84</f>
        <v>0</v>
      </c>
      <c r="AB85" s="192">
        <f t="shared" ref="AB85:AB88" si="24">Z85-AA85</f>
        <v>0</v>
      </c>
      <c r="AC85" s="222"/>
    </row>
    <row r="86" spans="1:29" x14ac:dyDescent="0.3">
      <c r="A86" s="223">
        <v>3</v>
      </c>
      <c r="B86" s="192">
        <f>C55-D69</f>
        <v>0</v>
      </c>
      <c r="C86" s="192">
        <f>D55-E69</f>
        <v>0</v>
      </c>
      <c r="D86" s="192">
        <f>E55-F69</f>
        <v>0</v>
      </c>
      <c r="E86" s="192">
        <f t="shared" si="17"/>
        <v>0</v>
      </c>
      <c r="F86" s="192">
        <f t="shared" si="17"/>
        <v>0</v>
      </c>
      <c r="G86" s="192">
        <f t="shared" si="17"/>
        <v>0</v>
      </c>
      <c r="H86" s="192">
        <f t="shared" si="18"/>
        <v>0</v>
      </c>
      <c r="I86" s="192">
        <f t="shared" si="19"/>
        <v>0</v>
      </c>
      <c r="J86" s="166">
        <f t="shared" ref="J86:J88" si="25">J85</f>
        <v>0</v>
      </c>
      <c r="K86" s="192">
        <f t="shared" si="20"/>
        <v>0</v>
      </c>
      <c r="L86" s="222"/>
      <c r="R86" s="223">
        <v>3</v>
      </c>
      <c r="S86" s="192">
        <f>T55-U69</f>
        <v>0</v>
      </c>
      <c r="T86" s="192">
        <f>U55-V69</f>
        <v>0</v>
      </c>
      <c r="U86" s="192">
        <f>V55-W69</f>
        <v>0</v>
      </c>
      <c r="V86" s="192">
        <f t="shared" si="21"/>
        <v>0</v>
      </c>
      <c r="W86" s="192">
        <f t="shared" si="21"/>
        <v>0</v>
      </c>
      <c r="X86" s="192">
        <f t="shared" si="21"/>
        <v>0</v>
      </c>
      <c r="Y86" s="192">
        <f t="shared" si="22"/>
        <v>0</v>
      </c>
      <c r="Z86" s="192">
        <f t="shared" si="23"/>
        <v>0</v>
      </c>
      <c r="AA86" s="166">
        <f t="shared" ref="AA86:AA88" si="26">AA85</f>
        <v>0</v>
      </c>
      <c r="AB86" s="192">
        <f t="shared" si="24"/>
        <v>0</v>
      </c>
      <c r="AC86" s="222"/>
    </row>
    <row r="87" spans="1:29" x14ac:dyDescent="0.3">
      <c r="A87" s="223">
        <v>4</v>
      </c>
      <c r="B87" s="192">
        <f>C56-D69</f>
        <v>0</v>
      </c>
      <c r="C87" s="192">
        <f>D56-E69</f>
        <v>0</v>
      </c>
      <c r="D87" s="192">
        <f>E56-F69</f>
        <v>0</v>
      </c>
      <c r="E87" s="192">
        <f t="shared" si="17"/>
        <v>0</v>
      </c>
      <c r="F87" s="192">
        <f t="shared" si="17"/>
        <v>0</v>
      </c>
      <c r="G87" s="192">
        <f t="shared" si="17"/>
        <v>0</v>
      </c>
      <c r="H87" s="192">
        <f t="shared" si="18"/>
        <v>0</v>
      </c>
      <c r="I87" s="192">
        <f t="shared" si="19"/>
        <v>0</v>
      </c>
      <c r="J87" s="166">
        <f t="shared" si="25"/>
        <v>0</v>
      </c>
      <c r="K87" s="192">
        <f t="shared" si="20"/>
        <v>0</v>
      </c>
      <c r="L87" s="222"/>
      <c r="R87" s="223">
        <v>4</v>
      </c>
      <c r="S87" s="192">
        <f>T56-U69</f>
        <v>0</v>
      </c>
      <c r="T87" s="192">
        <f>U56-V69</f>
        <v>0</v>
      </c>
      <c r="U87" s="192">
        <f>V56-W69</f>
        <v>0</v>
      </c>
      <c r="V87" s="192">
        <f t="shared" si="21"/>
        <v>0</v>
      </c>
      <c r="W87" s="192">
        <f t="shared" si="21"/>
        <v>0</v>
      </c>
      <c r="X87" s="192">
        <f t="shared" si="21"/>
        <v>0</v>
      </c>
      <c r="Y87" s="192">
        <f t="shared" si="22"/>
        <v>0</v>
      </c>
      <c r="Z87" s="192">
        <f t="shared" si="23"/>
        <v>0</v>
      </c>
      <c r="AA87" s="166">
        <f t="shared" si="26"/>
        <v>0</v>
      </c>
      <c r="AB87" s="192">
        <f t="shared" si="24"/>
        <v>0</v>
      </c>
      <c r="AC87" s="222"/>
    </row>
    <row r="88" spans="1:29" x14ac:dyDescent="0.3">
      <c r="A88" s="227">
        <v>5</v>
      </c>
      <c r="B88" s="216">
        <f>C57-D69</f>
        <v>0</v>
      </c>
      <c r="C88" s="216">
        <f>D57-E69</f>
        <v>0</v>
      </c>
      <c r="D88" s="216">
        <f>E57-F69</f>
        <v>0</v>
      </c>
      <c r="E88" s="216">
        <f t="shared" si="17"/>
        <v>0</v>
      </c>
      <c r="F88" s="216">
        <f t="shared" si="17"/>
        <v>0</v>
      </c>
      <c r="G88" s="216">
        <f t="shared" si="17"/>
        <v>0</v>
      </c>
      <c r="H88" s="216">
        <f t="shared" si="18"/>
        <v>0</v>
      </c>
      <c r="I88" s="216">
        <f t="shared" si="19"/>
        <v>0</v>
      </c>
      <c r="J88" s="217">
        <f t="shared" si="25"/>
        <v>0</v>
      </c>
      <c r="K88" s="216">
        <f t="shared" si="20"/>
        <v>0</v>
      </c>
      <c r="L88" s="228"/>
      <c r="R88" s="227">
        <v>5</v>
      </c>
      <c r="S88" s="216">
        <f>T57-U69</f>
        <v>0</v>
      </c>
      <c r="T88" s="216">
        <f>U57-V69</f>
        <v>0</v>
      </c>
      <c r="U88" s="216">
        <f>V57-W69</f>
        <v>0</v>
      </c>
      <c r="V88" s="216">
        <f t="shared" si="21"/>
        <v>0</v>
      </c>
      <c r="W88" s="216">
        <f t="shared" si="21"/>
        <v>0</v>
      </c>
      <c r="X88" s="216">
        <f t="shared" si="21"/>
        <v>0</v>
      </c>
      <c r="Y88" s="216">
        <f t="shared" si="22"/>
        <v>0</v>
      </c>
      <c r="Z88" s="216">
        <f t="shared" si="23"/>
        <v>0</v>
      </c>
      <c r="AA88" s="217">
        <f t="shared" si="26"/>
        <v>0</v>
      </c>
      <c r="AB88" s="216">
        <f t="shared" si="24"/>
        <v>0</v>
      </c>
      <c r="AC88" s="228"/>
    </row>
    <row r="90" spans="1:29" x14ac:dyDescent="0.3">
      <c r="A90" s="232" t="s">
        <v>670</v>
      </c>
      <c r="B90" s="232"/>
      <c r="C90" s="232"/>
      <c r="R90" s="232" t="s">
        <v>670</v>
      </c>
      <c r="S90" s="232"/>
      <c r="T90" s="232"/>
    </row>
    <row r="92" spans="1:29" x14ac:dyDescent="0.3">
      <c r="A92" s="233" t="s">
        <v>671</v>
      </c>
      <c r="B92" s="234"/>
      <c r="C92" s="234"/>
      <c r="D92" s="234"/>
      <c r="E92" s="186"/>
      <c r="F92" s="186"/>
      <c r="G92" s="235" t="s">
        <v>672</v>
      </c>
      <c r="H92" s="236"/>
      <c r="I92" s="236"/>
      <c r="J92" s="236"/>
      <c r="K92" s="237"/>
      <c r="R92" s="233" t="s">
        <v>671</v>
      </c>
      <c r="S92" s="234"/>
      <c r="T92" s="234"/>
      <c r="U92" s="234"/>
      <c r="V92" s="186"/>
      <c r="W92" s="186"/>
      <c r="X92" s="235" t="s">
        <v>672</v>
      </c>
      <c r="Y92" s="236"/>
      <c r="Z92" s="236"/>
      <c r="AA92" s="236"/>
      <c r="AB92" s="237"/>
    </row>
    <row r="93" spans="1:29" x14ac:dyDescent="0.3">
      <c r="A93" s="238"/>
      <c r="B93" s="239"/>
      <c r="C93" s="239"/>
      <c r="D93" s="239"/>
      <c r="G93" s="240" t="s">
        <v>673</v>
      </c>
      <c r="H93" s="240"/>
      <c r="I93" s="240"/>
      <c r="J93" s="240"/>
      <c r="K93" s="241"/>
      <c r="R93" s="238"/>
      <c r="S93" s="239"/>
      <c r="T93" s="239"/>
      <c r="U93" s="239"/>
      <c r="X93" s="240" t="s">
        <v>673</v>
      </c>
      <c r="Y93" s="240"/>
      <c r="Z93" s="240"/>
      <c r="AA93" s="240"/>
      <c r="AB93" s="241"/>
    </row>
    <row r="94" spans="1:29" x14ac:dyDescent="0.3">
      <c r="A94" s="242"/>
      <c r="B94" s="243" t="s">
        <v>513</v>
      </c>
      <c r="C94" s="243" t="s">
        <v>514</v>
      </c>
      <c r="D94" s="243" t="s">
        <v>515</v>
      </c>
      <c r="G94" s="240"/>
      <c r="H94" s="240" t="s">
        <v>674</v>
      </c>
      <c r="I94" s="240" t="s">
        <v>675</v>
      </c>
      <c r="J94" s="240" t="s">
        <v>676</v>
      </c>
      <c r="K94" s="241" t="s">
        <v>677</v>
      </c>
      <c r="R94" s="242"/>
      <c r="S94" s="243" t="s">
        <v>513</v>
      </c>
      <c r="T94" s="243" t="s">
        <v>514</v>
      </c>
      <c r="U94" s="243" t="s">
        <v>515</v>
      </c>
      <c r="X94" s="240"/>
      <c r="Y94" s="240" t="s">
        <v>674</v>
      </c>
      <c r="Z94" s="240" t="s">
        <v>675</v>
      </c>
      <c r="AA94" s="240" t="s">
        <v>676</v>
      </c>
      <c r="AB94" s="241" t="s">
        <v>677</v>
      </c>
    </row>
    <row r="95" spans="1:29" x14ac:dyDescent="0.3">
      <c r="A95" s="244" t="s">
        <v>678</v>
      </c>
      <c r="B95" s="245">
        <f>$C$53</f>
        <v>0</v>
      </c>
      <c r="C95" s="245">
        <f>$D$53</f>
        <v>0</v>
      </c>
      <c r="D95" s="245">
        <f>$E$53</f>
        <v>0</v>
      </c>
      <c r="G95" s="240" t="s">
        <v>679</v>
      </c>
      <c r="H95" s="240">
        <f t="shared" ref="H95:J96" si="27">+B96-B95</f>
        <v>0</v>
      </c>
      <c r="I95" s="240">
        <f t="shared" si="27"/>
        <v>0</v>
      </c>
      <c r="J95" s="240">
        <f t="shared" si="27"/>
        <v>0</v>
      </c>
      <c r="K95" s="241">
        <f>+(H95^2+I95^2+J95^2)^0.5</f>
        <v>0</v>
      </c>
      <c r="R95" s="244" t="s">
        <v>678</v>
      </c>
      <c r="S95" s="245">
        <f>$T$53</f>
        <v>0</v>
      </c>
      <c r="T95" s="245">
        <f>$U$53</f>
        <v>0</v>
      </c>
      <c r="U95" s="245">
        <f>$V$53</f>
        <v>0</v>
      </c>
      <c r="X95" s="240" t="s">
        <v>679</v>
      </c>
      <c r="Y95" s="240">
        <f t="shared" ref="Y95:AA96" si="28">+S96-S95</f>
        <v>0</v>
      </c>
      <c r="Z95" s="240">
        <f t="shared" si="28"/>
        <v>0</v>
      </c>
      <c r="AA95" s="240">
        <f t="shared" si="28"/>
        <v>0</v>
      </c>
      <c r="AB95" s="241">
        <f>+(Y95^2+Z95^2+AA95^2)^0.5</f>
        <v>0</v>
      </c>
    </row>
    <row r="96" spans="1:29" x14ac:dyDescent="0.3">
      <c r="A96" s="244" t="s">
        <v>680</v>
      </c>
      <c r="B96" s="245">
        <f>$C$54</f>
        <v>0</v>
      </c>
      <c r="C96" s="245">
        <f>$D$54</f>
        <v>0</v>
      </c>
      <c r="D96" s="245">
        <f>$E$54</f>
        <v>0</v>
      </c>
      <c r="G96" s="240" t="s">
        <v>681</v>
      </c>
      <c r="H96" s="240">
        <f t="shared" si="27"/>
        <v>0</v>
      </c>
      <c r="I96" s="240">
        <f t="shared" si="27"/>
        <v>0</v>
      </c>
      <c r="J96" s="240">
        <f t="shared" si="27"/>
        <v>0</v>
      </c>
      <c r="K96" s="241">
        <f>+(H96^2+I96^2+J96^2)^0.5</f>
        <v>0</v>
      </c>
      <c r="R96" s="244" t="s">
        <v>680</v>
      </c>
      <c r="S96" s="245">
        <f>$T$54</f>
        <v>0</v>
      </c>
      <c r="T96" s="245">
        <f>$U$54</f>
        <v>0</v>
      </c>
      <c r="U96" s="245">
        <f>$V$54</f>
        <v>0</v>
      </c>
      <c r="X96" s="240" t="s">
        <v>681</v>
      </c>
      <c r="Y96" s="240">
        <f t="shared" si="28"/>
        <v>0</v>
      </c>
      <c r="Z96" s="240">
        <f t="shared" si="28"/>
        <v>0</v>
      </c>
      <c r="AA96" s="240">
        <f t="shared" si="28"/>
        <v>0</v>
      </c>
      <c r="AB96" s="241">
        <f>+(Y96^2+Z96^2+AA96^2)^0.5</f>
        <v>0</v>
      </c>
    </row>
    <row r="97" spans="1:28" x14ac:dyDescent="0.3">
      <c r="A97" s="246" t="s">
        <v>682</v>
      </c>
      <c r="B97" s="245">
        <f>$C$55</f>
        <v>0</v>
      </c>
      <c r="C97" s="245">
        <f>$D$55</f>
        <v>0</v>
      </c>
      <c r="D97" s="245">
        <f>$E$55</f>
        <v>0</v>
      </c>
      <c r="G97" s="240" t="s">
        <v>683</v>
      </c>
      <c r="H97" s="240">
        <f>+B97-B95</f>
        <v>0</v>
      </c>
      <c r="I97" s="240">
        <f>+C97-C95</f>
        <v>0</v>
      </c>
      <c r="J97" s="240">
        <f>+D97-D95</f>
        <v>0</v>
      </c>
      <c r="K97" s="241">
        <f>+(H97^2+I97^2+J97^2)^0.5</f>
        <v>0</v>
      </c>
      <c r="R97" s="246" t="s">
        <v>682</v>
      </c>
      <c r="S97" s="245">
        <f>$T$55</f>
        <v>0</v>
      </c>
      <c r="T97" s="245">
        <f>$U$55</f>
        <v>0</v>
      </c>
      <c r="U97" s="245">
        <f>$V$55</f>
        <v>0</v>
      </c>
      <c r="X97" s="240" t="s">
        <v>683</v>
      </c>
      <c r="Y97" s="240">
        <f>+S97-S95</f>
        <v>0</v>
      </c>
      <c r="Z97" s="240">
        <f>+T97-T95</f>
        <v>0</v>
      </c>
      <c r="AA97" s="240">
        <f>+U97-U95</f>
        <v>0</v>
      </c>
      <c r="AB97" s="241">
        <f>+(Y97^2+Z97^2+AA97^2)^0.5</f>
        <v>0</v>
      </c>
    </row>
    <row r="98" spans="1:28" x14ac:dyDescent="0.3">
      <c r="A98" s="223"/>
      <c r="G98" s="239" t="s">
        <v>684</v>
      </c>
      <c r="H98" s="240"/>
      <c r="I98" s="240"/>
      <c r="J98" s="240"/>
      <c r="K98" s="241"/>
      <c r="R98" s="223"/>
      <c r="X98" s="239" t="s">
        <v>684</v>
      </c>
      <c r="Y98" s="240"/>
      <c r="Z98" s="240"/>
      <c r="AA98" s="240"/>
      <c r="AB98" s="241"/>
    </row>
    <row r="99" spans="1:28" x14ac:dyDescent="0.3">
      <c r="A99" s="242"/>
      <c r="B99" s="243"/>
      <c r="C99" s="243"/>
      <c r="D99" s="243"/>
      <c r="G99" s="239"/>
      <c r="H99" s="243" t="s">
        <v>685</v>
      </c>
      <c r="I99" s="243" t="s">
        <v>686</v>
      </c>
      <c r="J99" s="243" t="s">
        <v>687</v>
      </c>
      <c r="K99" s="241"/>
      <c r="R99" s="242"/>
      <c r="S99" s="243"/>
      <c r="T99" s="243"/>
      <c r="U99" s="243"/>
      <c r="X99" s="239"/>
      <c r="Y99" s="243" t="s">
        <v>685</v>
      </c>
      <c r="Z99" s="243" t="s">
        <v>686</v>
      </c>
      <c r="AA99" s="243" t="s">
        <v>687</v>
      </c>
      <c r="AB99" s="241"/>
    </row>
    <row r="100" spans="1:28" x14ac:dyDescent="0.3">
      <c r="A100" s="244"/>
      <c r="B100" s="247"/>
      <c r="C100" s="247"/>
      <c r="D100" s="247"/>
      <c r="G100" s="239" t="s">
        <v>679</v>
      </c>
      <c r="H100" s="240" t="e">
        <f>+H95/K95</f>
        <v>#DIV/0!</v>
      </c>
      <c r="I100" s="240" t="e">
        <f>+I95/K95</f>
        <v>#DIV/0!</v>
      </c>
      <c r="J100" s="240" t="e">
        <f>+J95/K95</f>
        <v>#DIV/0!</v>
      </c>
      <c r="K100" s="241"/>
      <c r="R100" s="244"/>
      <c r="S100" s="247"/>
      <c r="T100" s="247"/>
      <c r="U100" s="247"/>
      <c r="X100" s="239" t="s">
        <v>679</v>
      </c>
      <c r="Y100" s="240" t="e">
        <f>+Y95/AB95</f>
        <v>#DIV/0!</v>
      </c>
      <c r="Z100" s="240" t="e">
        <f>+Z95/AB95</f>
        <v>#DIV/0!</v>
      </c>
      <c r="AA100" s="240" t="e">
        <f>+AA95/AB95</f>
        <v>#DIV/0!</v>
      </c>
      <c r="AB100" s="241"/>
    </row>
    <row r="101" spans="1:28" x14ac:dyDescent="0.3">
      <c r="A101" s="244"/>
      <c r="B101" s="247"/>
      <c r="C101" s="247"/>
      <c r="D101" s="247"/>
      <c r="G101" s="240" t="s">
        <v>683</v>
      </c>
      <c r="H101" s="240" t="e">
        <f>+H97/K97</f>
        <v>#DIV/0!</v>
      </c>
      <c r="I101" s="240" t="e">
        <f>+I97/K97</f>
        <v>#DIV/0!</v>
      </c>
      <c r="J101" s="240" t="e">
        <f>+J97/K97</f>
        <v>#DIV/0!</v>
      </c>
      <c r="K101" s="241"/>
      <c r="R101" s="244"/>
      <c r="S101" s="247"/>
      <c r="T101" s="247"/>
      <c r="U101" s="247"/>
      <c r="X101" s="240" t="s">
        <v>683</v>
      </c>
      <c r="Y101" s="240" t="e">
        <f>+Y97/AB97</f>
        <v>#DIV/0!</v>
      </c>
      <c r="Z101" s="240" t="e">
        <f>+Z97/AB97</f>
        <v>#DIV/0!</v>
      </c>
      <c r="AA101" s="240" t="e">
        <f>+AA97/AB97</f>
        <v>#DIV/0!</v>
      </c>
      <c r="AB101" s="241"/>
    </row>
    <row r="102" spans="1:28" x14ac:dyDescent="0.3">
      <c r="A102" s="246"/>
      <c r="B102" s="247"/>
      <c r="C102" s="247"/>
      <c r="D102" s="247"/>
      <c r="G102" s="240"/>
      <c r="H102" s="240"/>
      <c r="I102" s="240"/>
      <c r="J102" s="240"/>
      <c r="K102" s="241"/>
      <c r="R102" s="246"/>
      <c r="S102" s="247"/>
      <c r="T102" s="247"/>
      <c r="U102" s="247"/>
      <c r="X102" s="240"/>
      <c r="Y102" s="240"/>
      <c r="Z102" s="240"/>
      <c r="AA102" s="240"/>
      <c r="AB102" s="241"/>
    </row>
    <row r="103" spans="1:28" x14ac:dyDescent="0.3">
      <c r="A103" s="223"/>
      <c r="G103" s="240" t="s">
        <v>688</v>
      </c>
      <c r="H103" s="240" t="e">
        <f>+(K95^2+K97^2-K96^2)/(2*K95*K97)</f>
        <v>#DIV/0!</v>
      </c>
      <c r="I103" s="240"/>
      <c r="J103" s="240"/>
      <c r="K103" s="241"/>
      <c r="R103" s="223"/>
      <c r="X103" s="240" t="s">
        <v>688</v>
      </c>
      <c r="Y103" s="240" t="e">
        <f>+(AB95^2+AB97^2-AB96^2)/(2*AB95*AB97)</f>
        <v>#DIV/0!</v>
      </c>
      <c r="Z103" s="240"/>
      <c r="AA103" s="240"/>
      <c r="AB103" s="241"/>
    </row>
    <row r="104" spans="1:28" x14ac:dyDescent="0.3">
      <c r="A104" s="223"/>
      <c r="G104" s="240" t="s">
        <v>689</v>
      </c>
      <c r="H104" s="240" t="e">
        <f>+H103*K97</f>
        <v>#DIV/0!</v>
      </c>
      <c r="I104" s="240"/>
      <c r="J104" s="240"/>
      <c r="K104" s="241"/>
      <c r="R104" s="223"/>
      <c r="X104" s="240" t="s">
        <v>689</v>
      </c>
      <c r="Y104" s="240" t="e">
        <f>+Y103*AB97</f>
        <v>#DIV/0!</v>
      </c>
      <c r="Z104" s="240"/>
      <c r="AA104" s="240"/>
      <c r="AB104" s="241"/>
    </row>
    <row r="105" spans="1:28" x14ac:dyDescent="0.3">
      <c r="A105" s="223"/>
      <c r="G105" s="240" t="s">
        <v>690</v>
      </c>
      <c r="H105" s="240" t="e">
        <f>+(K97^2-H104^2)^0.5</f>
        <v>#DIV/0!</v>
      </c>
      <c r="I105" s="240" t="e">
        <f>+K97*H111</f>
        <v>#DIV/0!</v>
      </c>
      <c r="J105" s="240"/>
      <c r="K105" s="241"/>
      <c r="R105" s="223"/>
      <c r="X105" s="240" t="s">
        <v>690</v>
      </c>
      <c r="Y105" s="240" t="e">
        <f>+(AB97^2-Y104^2)^0.5</f>
        <v>#DIV/0!</v>
      </c>
      <c r="Z105" s="240" t="e">
        <f>+AB97*Y111</f>
        <v>#DIV/0!</v>
      </c>
      <c r="AA105" s="240"/>
      <c r="AB105" s="241"/>
    </row>
    <row r="106" spans="1:28" x14ac:dyDescent="0.3">
      <c r="A106" s="223"/>
      <c r="G106" s="240" t="s">
        <v>691</v>
      </c>
      <c r="H106" s="240" t="e">
        <f>+B95+H104*H100</f>
        <v>#DIV/0!</v>
      </c>
      <c r="I106" s="240" t="e">
        <f>+C95+H104*I100</f>
        <v>#DIV/0!</v>
      </c>
      <c r="J106" s="240" t="e">
        <f>+D95+H104*J100</f>
        <v>#DIV/0!</v>
      </c>
      <c r="K106" s="241"/>
      <c r="R106" s="223"/>
      <c r="X106" s="240" t="s">
        <v>691</v>
      </c>
      <c r="Y106" s="240" t="e">
        <f>+S95+Y104*Y100</f>
        <v>#DIV/0!</v>
      </c>
      <c r="Z106" s="240" t="e">
        <f>+T95+Y104*Z100</f>
        <v>#DIV/0!</v>
      </c>
      <c r="AA106" s="240" t="e">
        <f>+U95+Y104*AA100</f>
        <v>#DIV/0!</v>
      </c>
      <c r="AB106" s="241"/>
    </row>
    <row r="107" spans="1:28" x14ac:dyDescent="0.3">
      <c r="A107" s="223"/>
      <c r="G107" s="239" t="s">
        <v>684</v>
      </c>
      <c r="H107" s="240"/>
      <c r="I107" s="240"/>
      <c r="J107" s="240"/>
      <c r="K107" s="241"/>
      <c r="R107" s="223"/>
      <c r="X107" s="239" t="s">
        <v>684</v>
      </c>
      <c r="Y107" s="240"/>
      <c r="Z107" s="240"/>
      <c r="AA107" s="240"/>
      <c r="AB107" s="241"/>
    </row>
    <row r="108" spans="1:28" x14ac:dyDescent="0.3">
      <c r="A108" s="223"/>
      <c r="G108" s="248"/>
      <c r="H108" s="243" t="s">
        <v>685</v>
      </c>
      <c r="I108" s="243" t="s">
        <v>686</v>
      </c>
      <c r="J108" s="243" t="s">
        <v>687</v>
      </c>
      <c r="K108" s="241"/>
      <c r="R108" s="223"/>
      <c r="X108" s="248"/>
      <c r="Y108" s="243" t="s">
        <v>685</v>
      </c>
      <c r="Z108" s="243" t="s">
        <v>686</v>
      </c>
      <c r="AA108" s="243" t="s">
        <v>687</v>
      </c>
      <c r="AB108" s="241"/>
    </row>
    <row r="109" spans="1:28" x14ac:dyDescent="0.3">
      <c r="A109" s="223"/>
      <c r="G109" s="240" t="s">
        <v>690</v>
      </c>
      <c r="H109" s="240" t="e">
        <f>+(B97-H106)/H105</f>
        <v>#DIV/0!</v>
      </c>
      <c r="I109" s="240" t="e">
        <f>+(C97-I106)/H105</f>
        <v>#DIV/0!</v>
      </c>
      <c r="J109" s="240" t="e">
        <f>+(D97-J106)/H105</f>
        <v>#DIV/0!</v>
      </c>
      <c r="K109" s="241"/>
      <c r="R109" s="223"/>
      <c r="X109" s="240" t="s">
        <v>690</v>
      </c>
      <c r="Y109" s="240" t="e">
        <f>+(S97-Y106)/Y105</f>
        <v>#DIV/0!</v>
      </c>
      <c r="Z109" s="240" t="e">
        <f>+(T97-Z106)/Y105</f>
        <v>#DIV/0!</v>
      </c>
      <c r="AA109" s="240" t="e">
        <f>+(U97-AA106)/Y105</f>
        <v>#DIV/0!</v>
      </c>
      <c r="AB109" s="241"/>
    </row>
    <row r="110" spans="1:28" x14ac:dyDescent="0.3">
      <c r="A110" s="223"/>
      <c r="G110" s="240"/>
      <c r="H110" s="240"/>
      <c r="I110" s="240"/>
      <c r="J110" s="240"/>
      <c r="K110" s="241"/>
      <c r="R110" s="223"/>
      <c r="X110" s="240"/>
      <c r="Y110" s="240"/>
      <c r="Z110" s="240"/>
      <c r="AA110" s="240"/>
      <c r="AB110" s="241"/>
    </row>
    <row r="111" spans="1:28" x14ac:dyDescent="0.3">
      <c r="A111" s="223"/>
      <c r="G111" s="240" t="s">
        <v>692</v>
      </c>
      <c r="H111" s="240" t="e">
        <f>+(1-H103^2)^0.5</f>
        <v>#DIV/0!</v>
      </c>
      <c r="I111" s="240"/>
      <c r="J111" s="240"/>
      <c r="K111" s="241"/>
      <c r="R111" s="223"/>
      <c r="X111" s="240" t="s">
        <v>692</v>
      </c>
      <c r="Y111" s="240" t="e">
        <f>+(1-Y103^2)^0.5</f>
        <v>#DIV/0!</v>
      </c>
      <c r="Z111" s="240"/>
      <c r="AA111" s="240"/>
      <c r="AB111" s="241"/>
    </row>
    <row r="112" spans="1:28" x14ac:dyDescent="0.3">
      <c r="A112" s="223"/>
      <c r="F112" s="166" t="s">
        <v>643</v>
      </c>
      <c r="G112" s="240" t="s">
        <v>693</v>
      </c>
      <c r="H112" s="249" t="e">
        <f>+K96/(2*H111)</f>
        <v>#DIV/0!</v>
      </c>
      <c r="I112" s="240"/>
      <c r="J112" s="240"/>
      <c r="K112" s="241"/>
      <c r="R112" s="223"/>
      <c r="W112" s="166" t="s">
        <v>643</v>
      </c>
      <c r="X112" s="240" t="s">
        <v>693</v>
      </c>
      <c r="Y112" s="249" t="e">
        <f>+AB96/(2*Y111)</f>
        <v>#DIV/0!</v>
      </c>
      <c r="Z112" s="240"/>
      <c r="AA112" s="240"/>
      <c r="AB112" s="241"/>
    </row>
    <row r="113" spans="1:28" x14ac:dyDescent="0.3">
      <c r="A113" s="223"/>
      <c r="F113" s="250" t="e">
        <f>IF((ABS(K117)+ABS(K118)+ABS(K119))&gt;0.000000001,TRUE,FALSE)</f>
        <v>#DIV/0!</v>
      </c>
      <c r="G113" s="240"/>
      <c r="H113" s="240"/>
      <c r="I113" s="240"/>
      <c r="J113" s="240"/>
      <c r="K113" s="241"/>
      <c r="R113" s="223"/>
      <c r="W113" s="250" t="e">
        <f>IF((ABS(AB117)+ABS(AB118)+ABS(AB119))&gt;0.000000001,TRUE,FALSE)</f>
        <v>#DIV/0!</v>
      </c>
      <c r="X113" s="240"/>
      <c r="Y113" s="240"/>
      <c r="Z113" s="240"/>
      <c r="AA113" s="240"/>
      <c r="AB113" s="241"/>
    </row>
    <row r="114" spans="1:28" x14ac:dyDescent="0.3">
      <c r="A114" s="223"/>
      <c r="F114" s="166" t="s">
        <v>637</v>
      </c>
      <c r="G114" s="240" t="s">
        <v>694</v>
      </c>
      <c r="H114" s="240">
        <f>+K95/2</f>
        <v>0</v>
      </c>
      <c r="I114" s="240" t="e">
        <f>+(H112^2-H114^2)^0.5</f>
        <v>#DIV/0!</v>
      </c>
      <c r="J114" s="240">
        <v>0</v>
      </c>
      <c r="K114" s="241"/>
      <c r="R114" s="223"/>
      <c r="W114" s="166" t="s">
        <v>637</v>
      </c>
      <c r="X114" s="240" t="s">
        <v>694</v>
      </c>
      <c r="Y114" s="240">
        <f>+AB95/2</f>
        <v>0</v>
      </c>
      <c r="Z114" s="240" t="e">
        <f>+(Y112^2-Y114^2)^0.5</f>
        <v>#DIV/0!</v>
      </c>
      <c r="AA114" s="240">
        <v>0</v>
      </c>
      <c r="AB114" s="241"/>
    </row>
    <row r="115" spans="1:28" x14ac:dyDescent="0.3">
      <c r="A115" s="223"/>
      <c r="F115" s="166" t="e">
        <f>IF(K116&gt;0.000000001,TRUE,FALSE)</f>
        <v>#DIV/0!</v>
      </c>
      <c r="G115" s="240" t="s">
        <v>695</v>
      </c>
      <c r="H115" s="251" t="e">
        <f>+B95+H114*H100+I114*H109</f>
        <v>#DIV/0!</v>
      </c>
      <c r="I115" s="251" t="e">
        <f>+C95+H114*I100+I114*I109</f>
        <v>#DIV/0!</v>
      </c>
      <c r="J115" s="251" t="e">
        <f>+D95+H114*J100+I114*J109</f>
        <v>#DIV/0!</v>
      </c>
      <c r="K115" s="241"/>
      <c r="R115" s="223"/>
      <c r="W115" s="166" t="e">
        <f>IF(AB116&gt;0.000000001,TRUE,FALSE)</f>
        <v>#DIV/0!</v>
      </c>
      <c r="X115" s="240" t="s">
        <v>695</v>
      </c>
      <c r="Y115" s="251" t="e">
        <f>+S95+Y114*Y100+Z114*Y109</f>
        <v>#DIV/0!</v>
      </c>
      <c r="Z115" s="251" t="e">
        <f>+T95+Y114*Z100+Z114*Z109</f>
        <v>#DIV/0!</v>
      </c>
      <c r="AA115" s="251" t="e">
        <f>+U95+Y114*AA100+Z114*AA109</f>
        <v>#DIV/0!</v>
      </c>
      <c r="AB115" s="241"/>
    </row>
    <row r="116" spans="1:28" ht="16.2" x14ac:dyDescent="0.3">
      <c r="A116" s="223"/>
      <c r="B116" s="166" t="s">
        <v>650</v>
      </c>
      <c r="C116" s="166" t="s">
        <v>651</v>
      </c>
      <c r="D116" s="166" t="s">
        <v>652</v>
      </c>
      <c r="E116" s="166" t="s">
        <v>653</v>
      </c>
      <c r="F116" s="166" t="s">
        <v>654</v>
      </c>
      <c r="G116" s="166" t="s">
        <v>655</v>
      </c>
      <c r="H116" s="166" t="s">
        <v>656</v>
      </c>
      <c r="I116" s="166" t="s">
        <v>657</v>
      </c>
      <c r="J116" s="166" t="s">
        <v>669</v>
      </c>
      <c r="K116" s="231" t="e">
        <f>MAX(K117:K121)</f>
        <v>#DIV/0!</v>
      </c>
      <c r="R116" s="223"/>
      <c r="S116" s="166" t="s">
        <v>650</v>
      </c>
      <c r="T116" s="166" t="s">
        <v>651</v>
      </c>
      <c r="U116" s="166" t="s">
        <v>652</v>
      </c>
      <c r="V116" s="166" t="s">
        <v>653</v>
      </c>
      <c r="W116" s="166" t="s">
        <v>654</v>
      </c>
      <c r="X116" s="166" t="s">
        <v>655</v>
      </c>
      <c r="Y116" s="166" t="s">
        <v>656</v>
      </c>
      <c r="Z116" s="166" t="s">
        <v>657</v>
      </c>
      <c r="AA116" s="166" t="s">
        <v>669</v>
      </c>
      <c r="AB116" s="231" t="e">
        <f>MAX(AB117:AB121)</f>
        <v>#DIV/0!</v>
      </c>
    </row>
    <row r="117" spans="1:28" x14ac:dyDescent="0.3">
      <c r="A117" s="223">
        <v>1</v>
      </c>
      <c r="B117" s="192" t="e">
        <f>$C$53-H115</f>
        <v>#DIV/0!</v>
      </c>
      <c r="C117" s="192" t="e">
        <f>$D$53-I115</f>
        <v>#DIV/0!</v>
      </c>
      <c r="D117" s="192" t="e">
        <f>$E$53-J115</f>
        <v>#DIV/0!</v>
      </c>
      <c r="E117" s="192" t="e">
        <f>POWER(B117,2)</f>
        <v>#DIV/0!</v>
      </c>
      <c r="F117" s="192" t="e">
        <f>POWER(C117,2)</f>
        <v>#DIV/0!</v>
      </c>
      <c r="G117" s="192" t="e">
        <f>POWER(D117,2)</f>
        <v>#DIV/0!</v>
      </c>
      <c r="H117" s="192" t="e">
        <f>E117+F117+G117</f>
        <v>#DIV/0!</v>
      </c>
      <c r="I117" s="252" t="e">
        <f>SQRT(H117)</f>
        <v>#DIV/0!</v>
      </c>
      <c r="J117" s="192" t="e">
        <f>H112</f>
        <v>#DIV/0!</v>
      </c>
      <c r="K117" s="231" t="e">
        <f>I117-J117</f>
        <v>#DIV/0!</v>
      </c>
      <c r="R117" s="223">
        <v>1</v>
      </c>
      <c r="S117" s="192" t="e">
        <f>$T$53-Y115</f>
        <v>#DIV/0!</v>
      </c>
      <c r="T117" s="192" t="e">
        <f>$U$53-Z115</f>
        <v>#DIV/0!</v>
      </c>
      <c r="U117" s="192" t="e">
        <f>$V$53-AA115</f>
        <v>#DIV/0!</v>
      </c>
      <c r="V117" s="192" t="e">
        <f>POWER(S117,2)</f>
        <v>#DIV/0!</v>
      </c>
      <c r="W117" s="192" t="e">
        <f>POWER(T117,2)</f>
        <v>#DIV/0!</v>
      </c>
      <c r="X117" s="192" t="e">
        <f>POWER(U117,2)</f>
        <v>#DIV/0!</v>
      </c>
      <c r="Y117" s="192" t="e">
        <f>V117+W117+X117</f>
        <v>#DIV/0!</v>
      </c>
      <c r="Z117" s="252" t="e">
        <f>SQRT(Y117)</f>
        <v>#DIV/0!</v>
      </c>
      <c r="AA117" s="192" t="e">
        <f>Y112</f>
        <v>#DIV/0!</v>
      </c>
      <c r="AB117" s="231" t="e">
        <f>Z117-AA117</f>
        <v>#DIV/0!</v>
      </c>
    </row>
    <row r="118" spans="1:28" x14ac:dyDescent="0.3">
      <c r="A118" s="223">
        <v>2</v>
      </c>
      <c r="B118" s="192" t="e">
        <f>$C$54-H115</f>
        <v>#DIV/0!</v>
      </c>
      <c r="C118" s="192" t="e">
        <f>$D$54-I115</f>
        <v>#DIV/0!</v>
      </c>
      <c r="D118" s="192" t="e">
        <f>$E$54-J115</f>
        <v>#DIV/0!</v>
      </c>
      <c r="E118" s="192" t="e">
        <f t="shared" ref="E118:G121" si="29">POWER(B118,2)</f>
        <v>#DIV/0!</v>
      </c>
      <c r="F118" s="192" t="e">
        <f t="shared" si="29"/>
        <v>#DIV/0!</v>
      </c>
      <c r="G118" s="192" t="e">
        <f t="shared" si="29"/>
        <v>#DIV/0!</v>
      </c>
      <c r="H118" s="192" t="e">
        <f t="shared" ref="H118:H121" si="30">E118+F118+G118</f>
        <v>#DIV/0!</v>
      </c>
      <c r="I118" s="252" t="e">
        <f t="shared" ref="I118:I121" si="31">SQRT(H118)</f>
        <v>#DIV/0!</v>
      </c>
      <c r="J118" s="192" t="e">
        <f>J117</f>
        <v>#DIV/0!</v>
      </c>
      <c r="K118" s="231" t="e">
        <f t="shared" ref="K118:K121" si="32">I118-J118</f>
        <v>#DIV/0!</v>
      </c>
      <c r="R118" s="223">
        <v>2</v>
      </c>
      <c r="S118" s="192" t="e">
        <f>$T$54-Y115</f>
        <v>#DIV/0!</v>
      </c>
      <c r="T118" s="192" t="e">
        <f>$U$54-Z115</f>
        <v>#DIV/0!</v>
      </c>
      <c r="U118" s="192" t="e">
        <f>$V$54-AA115</f>
        <v>#DIV/0!</v>
      </c>
      <c r="V118" s="192" t="e">
        <f t="shared" ref="V118:X121" si="33">POWER(S118,2)</f>
        <v>#DIV/0!</v>
      </c>
      <c r="W118" s="192" t="e">
        <f t="shared" si="33"/>
        <v>#DIV/0!</v>
      </c>
      <c r="X118" s="192" t="e">
        <f t="shared" si="33"/>
        <v>#DIV/0!</v>
      </c>
      <c r="Y118" s="192" t="e">
        <f t="shared" ref="Y118:Y121" si="34">V118+W118+X118</f>
        <v>#DIV/0!</v>
      </c>
      <c r="Z118" s="252" t="e">
        <f t="shared" ref="Z118:Z121" si="35">SQRT(Y118)</f>
        <v>#DIV/0!</v>
      </c>
      <c r="AA118" s="192" t="e">
        <f>AA117</f>
        <v>#DIV/0!</v>
      </c>
      <c r="AB118" s="231" t="e">
        <f t="shared" ref="AB118:AB121" si="36">Z118-AA118</f>
        <v>#DIV/0!</v>
      </c>
    </row>
    <row r="119" spans="1:28" x14ac:dyDescent="0.3">
      <c r="A119" s="223">
        <v>3</v>
      </c>
      <c r="B119" s="192" t="e">
        <f>$C$55-H115</f>
        <v>#DIV/0!</v>
      </c>
      <c r="C119" s="192" t="e">
        <f>$D$55-I115</f>
        <v>#DIV/0!</v>
      </c>
      <c r="D119" s="192" t="e">
        <f>$E$55-J115</f>
        <v>#DIV/0!</v>
      </c>
      <c r="E119" s="192" t="e">
        <f t="shared" si="29"/>
        <v>#DIV/0!</v>
      </c>
      <c r="F119" s="192" t="e">
        <f t="shared" si="29"/>
        <v>#DIV/0!</v>
      </c>
      <c r="G119" s="192" t="e">
        <f t="shared" si="29"/>
        <v>#DIV/0!</v>
      </c>
      <c r="H119" s="192" t="e">
        <f t="shared" si="30"/>
        <v>#DIV/0!</v>
      </c>
      <c r="I119" s="252" t="e">
        <f t="shared" si="31"/>
        <v>#DIV/0!</v>
      </c>
      <c r="J119" s="192" t="e">
        <f t="shared" ref="J119:J121" si="37">J118</f>
        <v>#DIV/0!</v>
      </c>
      <c r="K119" s="231" t="e">
        <f t="shared" si="32"/>
        <v>#DIV/0!</v>
      </c>
      <c r="R119" s="223">
        <v>3</v>
      </c>
      <c r="S119" s="192" t="e">
        <f>$T$55-Y115</f>
        <v>#DIV/0!</v>
      </c>
      <c r="T119" s="192" t="e">
        <f>$U$55-Z115</f>
        <v>#DIV/0!</v>
      </c>
      <c r="U119" s="192" t="e">
        <f>$V$55-AA115</f>
        <v>#DIV/0!</v>
      </c>
      <c r="V119" s="192" t="e">
        <f t="shared" si="33"/>
        <v>#DIV/0!</v>
      </c>
      <c r="W119" s="192" t="e">
        <f t="shared" si="33"/>
        <v>#DIV/0!</v>
      </c>
      <c r="X119" s="192" t="e">
        <f t="shared" si="33"/>
        <v>#DIV/0!</v>
      </c>
      <c r="Y119" s="192" t="e">
        <f t="shared" si="34"/>
        <v>#DIV/0!</v>
      </c>
      <c r="Z119" s="252" t="e">
        <f t="shared" si="35"/>
        <v>#DIV/0!</v>
      </c>
      <c r="AA119" s="192" t="e">
        <f t="shared" ref="AA119:AA121" si="38">AA118</f>
        <v>#DIV/0!</v>
      </c>
      <c r="AB119" s="231" t="e">
        <f t="shared" si="36"/>
        <v>#DIV/0!</v>
      </c>
    </row>
    <row r="120" spans="1:28" x14ac:dyDescent="0.3">
      <c r="A120" s="223">
        <v>4</v>
      </c>
      <c r="B120" s="192" t="e">
        <f>$C$56-H115</f>
        <v>#DIV/0!</v>
      </c>
      <c r="C120" s="192" t="e">
        <f>$D$56-I115</f>
        <v>#DIV/0!</v>
      </c>
      <c r="D120" s="192" t="e">
        <f>$E$56-J115</f>
        <v>#DIV/0!</v>
      </c>
      <c r="E120" s="192" t="e">
        <f t="shared" si="29"/>
        <v>#DIV/0!</v>
      </c>
      <c r="F120" s="192" t="e">
        <f t="shared" si="29"/>
        <v>#DIV/0!</v>
      </c>
      <c r="G120" s="192" t="e">
        <f t="shared" si="29"/>
        <v>#DIV/0!</v>
      </c>
      <c r="H120" s="192" t="e">
        <f t="shared" si="30"/>
        <v>#DIV/0!</v>
      </c>
      <c r="I120" s="192" t="e">
        <f t="shared" si="31"/>
        <v>#DIV/0!</v>
      </c>
      <c r="J120" s="192" t="e">
        <f t="shared" si="37"/>
        <v>#DIV/0!</v>
      </c>
      <c r="K120" s="231" t="e">
        <f t="shared" si="32"/>
        <v>#DIV/0!</v>
      </c>
      <c r="R120" s="223">
        <v>4</v>
      </c>
      <c r="S120" s="192" t="e">
        <f>$T$56-Y115</f>
        <v>#DIV/0!</v>
      </c>
      <c r="T120" s="192" t="e">
        <f>$U$56-Z115</f>
        <v>#DIV/0!</v>
      </c>
      <c r="U120" s="192" t="e">
        <f>$V$56-AA115</f>
        <v>#DIV/0!</v>
      </c>
      <c r="V120" s="192" t="e">
        <f t="shared" si="33"/>
        <v>#DIV/0!</v>
      </c>
      <c r="W120" s="192" t="e">
        <f t="shared" si="33"/>
        <v>#DIV/0!</v>
      </c>
      <c r="X120" s="192" t="e">
        <f t="shared" si="33"/>
        <v>#DIV/0!</v>
      </c>
      <c r="Y120" s="192" t="e">
        <f t="shared" si="34"/>
        <v>#DIV/0!</v>
      </c>
      <c r="Z120" s="192" t="e">
        <f t="shared" si="35"/>
        <v>#DIV/0!</v>
      </c>
      <c r="AA120" s="192" t="e">
        <f t="shared" si="38"/>
        <v>#DIV/0!</v>
      </c>
      <c r="AB120" s="231" t="e">
        <f t="shared" si="36"/>
        <v>#DIV/0!</v>
      </c>
    </row>
    <row r="121" spans="1:28" x14ac:dyDescent="0.3">
      <c r="A121" s="227">
        <v>5</v>
      </c>
      <c r="B121" s="216" t="e">
        <f>$C$57-H115</f>
        <v>#DIV/0!</v>
      </c>
      <c r="C121" s="216" t="e">
        <f>$D$57-I115</f>
        <v>#DIV/0!</v>
      </c>
      <c r="D121" s="216" t="e">
        <f>$E$57-J115</f>
        <v>#DIV/0!</v>
      </c>
      <c r="E121" s="216" t="e">
        <f t="shared" si="29"/>
        <v>#DIV/0!</v>
      </c>
      <c r="F121" s="216" t="e">
        <f t="shared" si="29"/>
        <v>#DIV/0!</v>
      </c>
      <c r="G121" s="216" t="e">
        <f t="shared" si="29"/>
        <v>#DIV/0!</v>
      </c>
      <c r="H121" s="216" t="e">
        <f t="shared" si="30"/>
        <v>#DIV/0!</v>
      </c>
      <c r="I121" s="216" t="e">
        <f t="shared" si="31"/>
        <v>#DIV/0!</v>
      </c>
      <c r="J121" s="216" t="e">
        <f t="shared" si="37"/>
        <v>#DIV/0!</v>
      </c>
      <c r="K121" s="253" t="e">
        <f t="shared" si="32"/>
        <v>#DIV/0!</v>
      </c>
      <c r="R121" s="227">
        <v>5</v>
      </c>
      <c r="S121" s="216" t="e">
        <f>$T$57-Y115</f>
        <v>#DIV/0!</v>
      </c>
      <c r="T121" s="216" t="e">
        <f>$U$57-Z115</f>
        <v>#DIV/0!</v>
      </c>
      <c r="U121" s="216" t="e">
        <f>$V$57-AA115</f>
        <v>#DIV/0!</v>
      </c>
      <c r="V121" s="216" t="e">
        <f t="shared" si="33"/>
        <v>#DIV/0!</v>
      </c>
      <c r="W121" s="216" t="e">
        <f t="shared" si="33"/>
        <v>#DIV/0!</v>
      </c>
      <c r="X121" s="216" t="e">
        <f t="shared" si="33"/>
        <v>#DIV/0!</v>
      </c>
      <c r="Y121" s="216" t="e">
        <f t="shared" si="34"/>
        <v>#DIV/0!</v>
      </c>
      <c r="Z121" s="216" t="e">
        <f t="shared" si="35"/>
        <v>#DIV/0!</v>
      </c>
      <c r="AA121" s="216" t="e">
        <f t="shared" si="38"/>
        <v>#DIV/0!</v>
      </c>
      <c r="AB121" s="253" t="e">
        <f t="shared" si="36"/>
        <v>#DIV/0!</v>
      </c>
    </row>
    <row r="122" spans="1:28" x14ac:dyDescent="0.3">
      <c r="A122" s="233" t="s">
        <v>696</v>
      </c>
      <c r="B122" s="234"/>
      <c r="C122" s="234"/>
      <c r="D122" s="234"/>
      <c r="E122" s="186"/>
      <c r="F122" s="186"/>
      <c r="G122" s="235" t="s">
        <v>697</v>
      </c>
      <c r="H122" s="236"/>
      <c r="I122" s="236"/>
      <c r="J122" s="236"/>
      <c r="K122" s="237"/>
      <c r="R122" s="233" t="s">
        <v>696</v>
      </c>
      <c r="S122" s="234"/>
      <c r="T122" s="234"/>
      <c r="U122" s="234"/>
      <c r="V122" s="186"/>
      <c r="W122" s="186"/>
      <c r="X122" s="235" t="s">
        <v>697</v>
      </c>
      <c r="Y122" s="236"/>
      <c r="Z122" s="236"/>
      <c r="AA122" s="236"/>
      <c r="AB122" s="237"/>
    </row>
    <row r="123" spans="1:28" x14ac:dyDescent="0.3">
      <c r="A123" s="238"/>
      <c r="B123" s="239"/>
      <c r="C123" s="239"/>
      <c r="D123" s="239"/>
      <c r="G123" s="240" t="s">
        <v>673</v>
      </c>
      <c r="H123" s="240"/>
      <c r="I123" s="240"/>
      <c r="J123" s="240"/>
      <c r="K123" s="241"/>
      <c r="R123" s="238"/>
      <c r="S123" s="239"/>
      <c r="T123" s="239"/>
      <c r="U123" s="239"/>
      <c r="X123" s="240" t="s">
        <v>673</v>
      </c>
      <c r="Y123" s="240"/>
      <c r="Z123" s="240"/>
      <c r="AA123" s="240"/>
      <c r="AB123" s="241"/>
    </row>
    <row r="124" spans="1:28" x14ac:dyDescent="0.3">
      <c r="A124" s="242"/>
      <c r="B124" s="243" t="s">
        <v>513</v>
      </c>
      <c r="C124" s="243" t="s">
        <v>514</v>
      </c>
      <c r="D124" s="243" t="s">
        <v>515</v>
      </c>
      <c r="G124" s="240"/>
      <c r="H124" s="240" t="s">
        <v>674</v>
      </c>
      <c r="I124" s="240" t="s">
        <v>675</v>
      </c>
      <c r="J124" s="240" t="s">
        <v>676</v>
      </c>
      <c r="K124" s="241" t="s">
        <v>677</v>
      </c>
      <c r="R124" s="242"/>
      <c r="S124" s="243" t="s">
        <v>513</v>
      </c>
      <c r="T124" s="243" t="s">
        <v>514</v>
      </c>
      <c r="U124" s="243" t="s">
        <v>515</v>
      </c>
      <c r="X124" s="240"/>
      <c r="Y124" s="240" t="s">
        <v>674</v>
      </c>
      <c r="Z124" s="240" t="s">
        <v>675</v>
      </c>
      <c r="AA124" s="240" t="s">
        <v>676</v>
      </c>
      <c r="AB124" s="241" t="s">
        <v>677</v>
      </c>
    </row>
    <row r="125" spans="1:28" x14ac:dyDescent="0.3">
      <c r="A125" s="244" t="str">
        <f>A95</f>
        <v>Point 1</v>
      </c>
      <c r="B125" s="245">
        <f>B95</f>
        <v>0</v>
      </c>
      <c r="C125" s="245">
        <f t="shared" ref="C125:D125" si="39">C95</f>
        <v>0</v>
      </c>
      <c r="D125" s="245">
        <f t="shared" si="39"/>
        <v>0</v>
      </c>
      <c r="G125" s="240" t="s">
        <v>679</v>
      </c>
      <c r="H125" s="240">
        <f t="shared" ref="H125:J126" si="40">+B126-B125</f>
        <v>0</v>
      </c>
      <c r="I125" s="240">
        <f t="shared" si="40"/>
        <v>0</v>
      </c>
      <c r="J125" s="240">
        <f t="shared" si="40"/>
        <v>0</v>
      </c>
      <c r="K125" s="241">
        <f>+(H125^2+I125^2+J125^2)^0.5</f>
        <v>0</v>
      </c>
      <c r="R125" s="244" t="str">
        <f>R95</f>
        <v>Point 1</v>
      </c>
      <c r="S125" s="245">
        <f>S95</f>
        <v>0</v>
      </c>
      <c r="T125" s="245">
        <f t="shared" ref="T125:U125" si="41">T95</f>
        <v>0</v>
      </c>
      <c r="U125" s="245">
        <f t="shared" si="41"/>
        <v>0</v>
      </c>
      <c r="X125" s="240" t="s">
        <v>679</v>
      </c>
      <c r="Y125" s="240">
        <f t="shared" ref="Y125:AA126" si="42">+S126-S125</f>
        <v>0</v>
      </c>
      <c r="Z125" s="240">
        <f t="shared" si="42"/>
        <v>0</v>
      </c>
      <c r="AA125" s="240">
        <f t="shared" si="42"/>
        <v>0</v>
      </c>
      <c r="AB125" s="241">
        <f>+(Y125^2+Z125^2+AA125^2)^0.5</f>
        <v>0</v>
      </c>
    </row>
    <row r="126" spans="1:28" x14ac:dyDescent="0.3">
      <c r="A126" s="244" t="str">
        <f>A97</f>
        <v>Point 3</v>
      </c>
      <c r="B126" s="245">
        <f>B97</f>
        <v>0</v>
      </c>
      <c r="C126" s="245">
        <f t="shared" ref="C126:D126" si="43">C97</f>
        <v>0</v>
      </c>
      <c r="D126" s="245">
        <f t="shared" si="43"/>
        <v>0</v>
      </c>
      <c r="G126" s="240" t="s">
        <v>681</v>
      </c>
      <c r="H126" s="240">
        <f t="shared" si="40"/>
        <v>0</v>
      </c>
      <c r="I126" s="240">
        <f t="shared" si="40"/>
        <v>0</v>
      </c>
      <c r="J126" s="240">
        <f t="shared" si="40"/>
        <v>0</v>
      </c>
      <c r="K126" s="241">
        <f>+(H126^2+I126^2+J126^2)^0.5</f>
        <v>0</v>
      </c>
      <c r="R126" s="244" t="str">
        <f>R97</f>
        <v>Point 3</v>
      </c>
      <c r="S126" s="245">
        <f>S97</f>
        <v>0</v>
      </c>
      <c r="T126" s="245">
        <f t="shared" ref="T126:U126" si="44">T97</f>
        <v>0</v>
      </c>
      <c r="U126" s="245">
        <f t="shared" si="44"/>
        <v>0</v>
      </c>
      <c r="X126" s="240" t="s">
        <v>681</v>
      </c>
      <c r="Y126" s="240">
        <f t="shared" si="42"/>
        <v>0</v>
      </c>
      <c r="Z126" s="240">
        <f t="shared" si="42"/>
        <v>0</v>
      </c>
      <c r="AA126" s="240">
        <f t="shared" si="42"/>
        <v>0</v>
      </c>
      <c r="AB126" s="241">
        <f>+(Y126^2+Z126^2+AA126^2)^0.5</f>
        <v>0</v>
      </c>
    </row>
    <row r="127" spans="1:28" x14ac:dyDescent="0.3">
      <c r="A127" s="244" t="str">
        <f>A96</f>
        <v>Point 2</v>
      </c>
      <c r="B127" s="245">
        <f>B96</f>
        <v>0</v>
      </c>
      <c r="C127" s="245">
        <f t="shared" ref="C127:D127" si="45">C96</f>
        <v>0</v>
      </c>
      <c r="D127" s="245">
        <f t="shared" si="45"/>
        <v>0</v>
      </c>
      <c r="G127" s="240" t="s">
        <v>683</v>
      </c>
      <c r="H127" s="240">
        <f>+B127-B125</f>
        <v>0</v>
      </c>
      <c r="I127" s="240">
        <f>+C127-C125</f>
        <v>0</v>
      </c>
      <c r="J127" s="240">
        <f>+D127-D125</f>
        <v>0</v>
      </c>
      <c r="K127" s="241">
        <f>+(H127^2+I127^2+J127^2)^0.5</f>
        <v>0</v>
      </c>
      <c r="R127" s="244" t="str">
        <f>R96</f>
        <v>Point 2</v>
      </c>
      <c r="S127" s="245">
        <f>S96</f>
        <v>0</v>
      </c>
      <c r="T127" s="245">
        <f t="shared" ref="T127:U127" si="46">T96</f>
        <v>0</v>
      </c>
      <c r="U127" s="245">
        <f t="shared" si="46"/>
        <v>0</v>
      </c>
      <c r="X127" s="240" t="s">
        <v>683</v>
      </c>
      <c r="Y127" s="240">
        <f>+S127-S125</f>
        <v>0</v>
      </c>
      <c r="Z127" s="240">
        <f>+T127-T125</f>
        <v>0</v>
      </c>
      <c r="AA127" s="240">
        <f>+U127-U125</f>
        <v>0</v>
      </c>
      <c r="AB127" s="241">
        <f>+(Y127^2+Z127^2+AA127^2)^0.5</f>
        <v>0</v>
      </c>
    </row>
    <row r="128" spans="1:28" x14ac:dyDescent="0.3">
      <c r="A128" s="223"/>
      <c r="G128" s="239" t="s">
        <v>684</v>
      </c>
      <c r="H128" s="240"/>
      <c r="I128" s="240"/>
      <c r="J128" s="240"/>
      <c r="K128" s="241"/>
      <c r="R128" s="223"/>
      <c r="X128" s="239" t="s">
        <v>684</v>
      </c>
      <c r="Y128" s="240"/>
      <c r="Z128" s="240"/>
      <c r="AA128" s="240"/>
      <c r="AB128" s="241"/>
    </row>
    <row r="129" spans="1:28" x14ac:dyDescent="0.3">
      <c r="A129" s="242"/>
      <c r="B129" s="243"/>
      <c r="C129" s="243"/>
      <c r="D129" s="243"/>
      <c r="G129" s="239"/>
      <c r="H129" s="243" t="s">
        <v>685</v>
      </c>
      <c r="I129" s="243" t="s">
        <v>686</v>
      </c>
      <c r="J129" s="243" t="s">
        <v>687</v>
      </c>
      <c r="K129" s="241"/>
      <c r="R129" s="242"/>
      <c r="S129" s="243"/>
      <c r="T129" s="243"/>
      <c r="U129" s="243"/>
      <c r="X129" s="239"/>
      <c r="Y129" s="243" t="s">
        <v>685</v>
      </c>
      <c r="Z129" s="243" t="s">
        <v>686</v>
      </c>
      <c r="AA129" s="243" t="s">
        <v>687</v>
      </c>
      <c r="AB129" s="241"/>
    </row>
    <row r="130" spans="1:28" x14ac:dyDescent="0.3">
      <c r="A130" s="244"/>
      <c r="B130" s="247"/>
      <c r="C130" s="247"/>
      <c r="D130" s="247"/>
      <c r="G130" s="239" t="s">
        <v>679</v>
      </c>
      <c r="H130" s="240" t="e">
        <f>+H125/K125</f>
        <v>#DIV/0!</v>
      </c>
      <c r="I130" s="240" t="e">
        <f>+I125/K125</f>
        <v>#DIV/0!</v>
      </c>
      <c r="J130" s="240" t="e">
        <f>+J125/K125</f>
        <v>#DIV/0!</v>
      </c>
      <c r="K130" s="241"/>
      <c r="R130" s="244"/>
      <c r="S130" s="247"/>
      <c r="T130" s="247"/>
      <c r="U130" s="247"/>
      <c r="X130" s="239" t="s">
        <v>679</v>
      </c>
      <c r="Y130" s="240" t="e">
        <f>+Y125/AB125</f>
        <v>#DIV/0!</v>
      </c>
      <c r="Z130" s="240" t="e">
        <f>+Z125/AB125</f>
        <v>#DIV/0!</v>
      </c>
      <c r="AA130" s="240" t="e">
        <f>+AA125/AB125</f>
        <v>#DIV/0!</v>
      </c>
      <c r="AB130" s="241"/>
    </row>
    <row r="131" spans="1:28" x14ac:dyDescent="0.3">
      <c r="A131" s="244"/>
      <c r="B131" s="247"/>
      <c r="C131" s="247"/>
      <c r="D131" s="247"/>
      <c r="G131" s="240" t="s">
        <v>683</v>
      </c>
      <c r="H131" s="240" t="e">
        <f>+H127/K127</f>
        <v>#DIV/0!</v>
      </c>
      <c r="I131" s="240" t="e">
        <f>+I127/K127</f>
        <v>#DIV/0!</v>
      </c>
      <c r="J131" s="240" t="e">
        <f>+J127/K127</f>
        <v>#DIV/0!</v>
      </c>
      <c r="K131" s="241"/>
      <c r="R131" s="244"/>
      <c r="S131" s="247"/>
      <c r="T131" s="247"/>
      <c r="U131" s="247"/>
      <c r="X131" s="240" t="s">
        <v>683</v>
      </c>
      <c r="Y131" s="240" t="e">
        <f>+Y127/AB127</f>
        <v>#DIV/0!</v>
      </c>
      <c r="Z131" s="240" t="e">
        <f>+Z127/AB127</f>
        <v>#DIV/0!</v>
      </c>
      <c r="AA131" s="240" t="e">
        <f>+AA127/AB127</f>
        <v>#DIV/0!</v>
      </c>
      <c r="AB131" s="241"/>
    </row>
    <row r="132" spans="1:28" x14ac:dyDescent="0.3">
      <c r="A132" s="246"/>
      <c r="B132" s="247"/>
      <c r="C132" s="247"/>
      <c r="D132" s="247"/>
      <c r="G132" s="240"/>
      <c r="H132" s="240"/>
      <c r="I132" s="240"/>
      <c r="J132" s="240"/>
      <c r="K132" s="241"/>
      <c r="R132" s="246"/>
      <c r="S132" s="247"/>
      <c r="T132" s="247"/>
      <c r="U132" s="247"/>
      <c r="X132" s="240"/>
      <c r="Y132" s="240"/>
      <c r="Z132" s="240"/>
      <c r="AA132" s="240"/>
      <c r="AB132" s="241"/>
    </row>
    <row r="133" spans="1:28" x14ac:dyDescent="0.3">
      <c r="A133" s="223"/>
      <c r="G133" s="240" t="s">
        <v>688</v>
      </c>
      <c r="H133" s="240" t="e">
        <f>+(K125^2+K127^2-K126^2)/(2*K125*K127)</f>
        <v>#DIV/0!</v>
      </c>
      <c r="I133" s="240"/>
      <c r="J133" s="240"/>
      <c r="K133" s="241"/>
      <c r="R133" s="223"/>
      <c r="X133" s="240" t="s">
        <v>688</v>
      </c>
      <c r="Y133" s="240" t="e">
        <f>+(AB125^2+AB127^2-AB126^2)/(2*AB125*AB127)</f>
        <v>#DIV/0!</v>
      </c>
      <c r="Z133" s="240"/>
      <c r="AA133" s="240"/>
      <c r="AB133" s="241"/>
    </row>
    <row r="134" spans="1:28" x14ac:dyDescent="0.3">
      <c r="A134" s="223"/>
      <c r="G134" s="240" t="s">
        <v>689</v>
      </c>
      <c r="H134" s="240" t="e">
        <f>+H133*K127</f>
        <v>#DIV/0!</v>
      </c>
      <c r="I134" s="240"/>
      <c r="J134" s="240"/>
      <c r="K134" s="241"/>
      <c r="R134" s="223"/>
      <c r="X134" s="240" t="s">
        <v>689</v>
      </c>
      <c r="Y134" s="240" t="e">
        <f>+Y133*AB127</f>
        <v>#DIV/0!</v>
      </c>
      <c r="Z134" s="240"/>
      <c r="AA134" s="240"/>
      <c r="AB134" s="241"/>
    </row>
    <row r="135" spans="1:28" x14ac:dyDescent="0.3">
      <c r="A135" s="223"/>
      <c r="G135" s="240" t="s">
        <v>690</v>
      </c>
      <c r="H135" s="240" t="e">
        <f>+(K127^2-H134^2)^0.5</f>
        <v>#DIV/0!</v>
      </c>
      <c r="I135" s="240" t="e">
        <f>+K127*H141</f>
        <v>#DIV/0!</v>
      </c>
      <c r="J135" s="240"/>
      <c r="K135" s="241"/>
      <c r="R135" s="223"/>
      <c r="X135" s="240" t="s">
        <v>690</v>
      </c>
      <c r="Y135" s="240" t="e">
        <f>+(AB127^2-Y134^2)^0.5</f>
        <v>#DIV/0!</v>
      </c>
      <c r="Z135" s="240" t="e">
        <f>+AB127*Y141</f>
        <v>#DIV/0!</v>
      </c>
      <c r="AA135" s="240"/>
      <c r="AB135" s="241"/>
    </row>
    <row r="136" spans="1:28" x14ac:dyDescent="0.3">
      <c r="A136" s="223"/>
      <c r="G136" s="240" t="s">
        <v>691</v>
      </c>
      <c r="H136" s="240" t="e">
        <f>+B125+H134*H130</f>
        <v>#DIV/0!</v>
      </c>
      <c r="I136" s="240" t="e">
        <f>+C125+H134*I130</f>
        <v>#DIV/0!</v>
      </c>
      <c r="J136" s="240" t="e">
        <f>+D125+H134*J130</f>
        <v>#DIV/0!</v>
      </c>
      <c r="K136" s="241"/>
      <c r="R136" s="223"/>
      <c r="X136" s="240" t="s">
        <v>691</v>
      </c>
      <c r="Y136" s="240" t="e">
        <f>+S125+Y134*Y130</f>
        <v>#DIV/0!</v>
      </c>
      <c r="Z136" s="240" t="e">
        <f>+T125+Y134*Z130</f>
        <v>#DIV/0!</v>
      </c>
      <c r="AA136" s="240" t="e">
        <f>+U125+Y134*AA130</f>
        <v>#DIV/0!</v>
      </c>
      <c r="AB136" s="241"/>
    </row>
    <row r="137" spans="1:28" x14ac:dyDescent="0.3">
      <c r="A137" s="223"/>
      <c r="G137" s="239" t="s">
        <v>684</v>
      </c>
      <c r="H137" s="240"/>
      <c r="I137" s="240"/>
      <c r="J137" s="240"/>
      <c r="K137" s="241"/>
      <c r="R137" s="223"/>
      <c r="X137" s="239" t="s">
        <v>684</v>
      </c>
      <c r="Y137" s="240"/>
      <c r="Z137" s="240"/>
      <c r="AA137" s="240"/>
      <c r="AB137" s="241"/>
    </row>
    <row r="138" spans="1:28" x14ac:dyDescent="0.3">
      <c r="A138" s="223"/>
      <c r="G138" s="248"/>
      <c r="H138" s="243" t="s">
        <v>685</v>
      </c>
      <c r="I138" s="243" t="s">
        <v>686</v>
      </c>
      <c r="J138" s="243" t="s">
        <v>687</v>
      </c>
      <c r="K138" s="241"/>
      <c r="R138" s="223"/>
      <c r="X138" s="248"/>
      <c r="Y138" s="243" t="s">
        <v>685</v>
      </c>
      <c r="Z138" s="243" t="s">
        <v>686</v>
      </c>
      <c r="AA138" s="243" t="s">
        <v>687</v>
      </c>
      <c r="AB138" s="241"/>
    </row>
    <row r="139" spans="1:28" x14ac:dyDescent="0.3">
      <c r="A139" s="223"/>
      <c r="G139" s="240" t="s">
        <v>690</v>
      </c>
      <c r="H139" s="240" t="e">
        <f>+(B127-H136)/H135</f>
        <v>#DIV/0!</v>
      </c>
      <c r="I139" s="240" t="e">
        <f>+(C127-I136)/H135</f>
        <v>#DIV/0!</v>
      </c>
      <c r="J139" s="240" t="e">
        <f>+(D127-J136)/H135</f>
        <v>#DIV/0!</v>
      </c>
      <c r="K139" s="241"/>
      <c r="R139" s="223"/>
      <c r="X139" s="240" t="s">
        <v>690</v>
      </c>
      <c r="Y139" s="240" t="e">
        <f>+(S127-Y136)/Y135</f>
        <v>#DIV/0!</v>
      </c>
      <c r="Z139" s="240" t="e">
        <f>+(T127-Z136)/Y135</f>
        <v>#DIV/0!</v>
      </c>
      <c r="AA139" s="240" t="e">
        <f>+(U127-AA136)/Y135</f>
        <v>#DIV/0!</v>
      </c>
      <c r="AB139" s="241"/>
    </row>
    <row r="140" spans="1:28" x14ac:dyDescent="0.3">
      <c r="A140" s="223"/>
      <c r="G140" s="240"/>
      <c r="H140" s="240"/>
      <c r="I140" s="240"/>
      <c r="J140" s="240"/>
      <c r="K140" s="241"/>
      <c r="R140" s="223"/>
      <c r="X140" s="240"/>
      <c r="Y140" s="240"/>
      <c r="Z140" s="240"/>
      <c r="AA140" s="240"/>
      <c r="AB140" s="241"/>
    </row>
    <row r="141" spans="1:28" x14ac:dyDescent="0.3">
      <c r="A141" s="223"/>
      <c r="G141" s="240" t="s">
        <v>692</v>
      </c>
      <c r="H141" s="240" t="e">
        <f>+(1-H133^2)^0.5</f>
        <v>#DIV/0!</v>
      </c>
      <c r="I141" s="240"/>
      <c r="J141" s="240"/>
      <c r="K141" s="241"/>
      <c r="R141" s="223"/>
      <c r="X141" s="240" t="s">
        <v>692</v>
      </c>
      <c r="Y141" s="240" t="e">
        <f>+(1-Y133^2)^0.5</f>
        <v>#DIV/0!</v>
      </c>
      <c r="Z141" s="240"/>
      <c r="AA141" s="240"/>
      <c r="AB141" s="241"/>
    </row>
    <row r="142" spans="1:28" x14ac:dyDescent="0.3">
      <c r="A142" s="223"/>
      <c r="F142" s="166" t="s">
        <v>643</v>
      </c>
      <c r="G142" s="240" t="s">
        <v>693</v>
      </c>
      <c r="H142" s="249" t="e">
        <f>+K126/(2*H141)</f>
        <v>#DIV/0!</v>
      </c>
      <c r="I142" s="240"/>
      <c r="J142" s="240"/>
      <c r="K142" s="241"/>
      <c r="R142" s="223"/>
      <c r="W142" s="166" t="s">
        <v>643</v>
      </c>
      <c r="X142" s="240" t="s">
        <v>693</v>
      </c>
      <c r="Y142" s="249" t="e">
        <f>+AB126/(2*Y141)</f>
        <v>#DIV/0!</v>
      </c>
      <c r="Z142" s="240"/>
      <c r="AA142" s="240"/>
      <c r="AB142" s="241"/>
    </row>
    <row r="143" spans="1:28" x14ac:dyDescent="0.3">
      <c r="A143" s="223"/>
      <c r="F143" s="250" t="e">
        <f>IF((ABS(K147)+ABS(K148)+ABS(K149))&gt;0.000000001,TRUE,FALSE)</f>
        <v>#DIV/0!</v>
      </c>
      <c r="G143" s="240"/>
      <c r="H143" s="240"/>
      <c r="I143" s="240"/>
      <c r="J143" s="240"/>
      <c r="K143" s="241"/>
      <c r="R143" s="223"/>
      <c r="W143" s="250" t="e">
        <f>IF((ABS(AB147)+ABS(AB148)+ABS(AB149))&gt;0.000000001,TRUE,FALSE)</f>
        <v>#DIV/0!</v>
      </c>
      <c r="X143" s="240"/>
      <c r="Y143" s="240"/>
      <c r="Z143" s="240"/>
      <c r="AA143" s="240"/>
      <c r="AB143" s="241"/>
    </row>
    <row r="144" spans="1:28" x14ac:dyDescent="0.3">
      <c r="A144" s="223"/>
      <c r="F144" s="166" t="s">
        <v>637</v>
      </c>
      <c r="G144" s="240" t="s">
        <v>694</v>
      </c>
      <c r="H144" s="240">
        <f>+K125/2</f>
        <v>0</v>
      </c>
      <c r="I144" s="240" t="e">
        <f>+(H142^2-H144^2)^0.5</f>
        <v>#DIV/0!</v>
      </c>
      <c r="J144" s="240">
        <v>0</v>
      </c>
      <c r="K144" s="241"/>
      <c r="R144" s="223"/>
      <c r="W144" s="166" t="s">
        <v>637</v>
      </c>
      <c r="X144" s="240" t="s">
        <v>694</v>
      </c>
      <c r="Y144" s="240">
        <f>+AB125/2</f>
        <v>0</v>
      </c>
      <c r="Z144" s="240" t="e">
        <f>+(Y142^2-Y144^2)^0.5</f>
        <v>#DIV/0!</v>
      </c>
      <c r="AA144" s="240">
        <v>0</v>
      </c>
      <c r="AB144" s="241"/>
    </row>
    <row r="145" spans="1:28" x14ac:dyDescent="0.3">
      <c r="A145" s="223"/>
      <c r="F145" s="166" t="e">
        <f>IF(K146&gt;0.000000001,TRUE,FALSE)</f>
        <v>#DIV/0!</v>
      </c>
      <c r="G145" s="240" t="s">
        <v>695</v>
      </c>
      <c r="H145" s="251" t="e">
        <f>+B125+H144*H130+I144*H139</f>
        <v>#DIV/0!</v>
      </c>
      <c r="I145" s="251" t="e">
        <f>+C125+H144*I130+I144*I139</f>
        <v>#DIV/0!</v>
      </c>
      <c r="J145" s="251" t="e">
        <f>+D125+H144*J130+I144*J139</f>
        <v>#DIV/0!</v>
      </c>
      <c r="K145" s="241"/>
      <c r="R145" s="223"/>
      <c r="W145" s="166" t="e">
        <f>IF(AB146&gt;0.000000001,TRUE,FALSE)</f>
        <v>#DIV/0!</v>
      </c>
      <c r="X145" s="240" t="s">
        <v>695</v>
      </c>
      <c r="Y145" s="251" t="e">
        <f>+S125+Y144*Y130+Z144*Y139</f>
        <v>#DIV/0!</v>
      </c>
      <c r="Z145" s="251" t="e">
        <f>+T125+Y144*Z130+Z144*Z139</f>
        <v>#DIV/0!</v>
      </c>
      <c r="AA145" s="251" t="e">
        <f>+U125+Y144*AA130+Z144*AA139</f>
        <v>#DIV/0!</v>
      </c>
      <c r="AB145" s="241"/>
    </row>
    <row r="146" spans="1:28" ht="16.2" x14ac:dyDescent="0.3">
      <c r="A146" s="223"/>
      <c r="B146" s="166" t="s">
        <v>650</v>
      </c>
      <c r="C146" s="166" t="s">
        <v>651</v>
      </c>
      <c r="D146" s="166" t="s">
        <v>652</v>
      </c>
      <c r="E146" s="166" t="s">
        <v>653</v>
      </c>
      <c r="F146" s="166" t="s">
        <v>654</v>
      </c>
      <c r="G146" s="166" t="s">
        <v>655</v>
      </c>
      <c r="H146" s="166" t="s">
        <v>656</v>
      </c>
      <c r="I146" s="166" t="s">
        <v>657</v>
      </c>
      <c r="J146" s="166" t="s">
        <v>669</v>
      </c>
      <c r="K146" s="231" t="e">
        <f>MAX(K147:K151)</f>
        <v>#DIV/0!</v>
      </c>
      <c r="R146" s="223"/>
      <c r="S146" s="166" t="s">
        <v>650</v>
      </c>
      <c r="T146" s="166" t="s">
        <v>651</v>
      </c>
      <c r="U146" s="166" t="s">
        <v>652</v>
      </c>
      <c r="V146" s="166" t="s">
        <v>653</v>
      </c>
      <c r="W146" s="166" t="s">
        <v>654</v>
      </c>
      <c r="X146" s="166" t="s">
        <v>655</v>
      </c>
      <c r="Y146" s="166" t="s">
        <v>656</v>
      </c>
      <c r="Z146" s="166" t="s">
        <v>657</v>
      </c>
      <c r="AA146" s="166" t="s">
        <v>669</v>
      </c>
      <c r="AB146" s="231" t="e">
        <f>MAX(AB147:AB151)</f>
        <v>#DIV/0!</v>
      </c>
    </row>
    <row r="147" spans="1:28" x14ac:dyDescent="0.3">
      <c r="A147" s="223">
        <v>1</v>
      </c>
      <c r="B147" s="166" t="e">
        <f>$C$53-H145</f>
        <v>#DIV/0!</v>
      </c>
      <c r="C147" s="166" t="e">
        <f>$D$53-I145</f>
        <v>#DIV/0!</v>
      </c>
      <c r="D147" s="166" t="e">
        <f>$E$53-J145</f>
        <v>#DIV/0!</v>
      </c>
      <c r="E147" s="192" t="e">
        <f>POWER(B147,2)</f>
        <v>#DIV/0!</v>
      </c>
      <c r="F147" s="192" t="e">
        <f>POWER(C147,2)</f>
        <v>#DIV/0!</v>
      </c>
      <c r="G147" s="192" t="e">
        <f>POWER(D147,2)</f>
        <v>#DIV/0!</v>
      </c>
      <c r="H147" s="192" t="e">
        <f>E147+F147+G147</f>
        <v>#DIV/0!</v>
      </c>
      <c r="I147" s="252" t="e">
        <f>SQRT(H147)</f>
        <v>#DIV/0!</v>
      </c>
      <c r="J147" s="192" t="e">
        <f>H142</f>
        <v>#DIV/0!</v>
      </c>
      <c r="K147" s="231" t="e">
        <f>I147-J147</f>
        <v>#DIV/0!</v>
      </c>
      <c r="R147" s="223">
        <v>1</v>
      </c>
      <c r="S147" s="192" t="e">
        <f>$T$53-Y145</f>
        <v>#DIV/0!</v>
      </c>
      <c r="T147" s="192" t="e">
        <f>$U$53-Z145</f>
        <v>#DIV/0!</v>
      </c>
      <c r="U147" s="192" t="e">
        <f>$V$53-AA145</f>
        <v>#DIV/0!</v>
      </c>
      <c r="V147" s="192" t="e">
        <f>POWER(S147,2)</f>
        <v>#DIV/0!</v>
      </c>
      <c r="W147" s="192" t="e">
        <f>POWER(T147,2)</f>
        <v>#DIV/0!</v>
      </c>
      <c r="X147" s="192" t="e">
        <f>POWER(U147,2)</f>
        <v>#DIV/0!</v>
      </c>
      <c r="Y147" s="192" t="e">
        <f>V147+W147+X147</f>
        <v>#DIV/0!</v>
      </c>
      <c r="Z147" s="252" t="e">
        <f>SQRT(Y147)</f>
        <v>#DIV/0!</v>
      </c>
      <c r="AA147" s="192" t="e">
        <f>Y142</f>
        <v>#DIV/0!</v>
      </c>
      <c r="AB147" s="231" t="e">
        <f>Z147-AA147</f>
        <v>#DIV/0!</v>
      </c>
    </row>
    <row r="148" spans="1:28" x14ac:dyDescent="0.3">
      <c r="A148" s="223">
        <v>2</v>
      </c>
      <c r="B148" s="192" t="e">
        <f>$C$54-H145</f>
        <v>#DIV/0!</v>
      </c>
      <c r="C148" s="192" t="e">
        <f>$D$54-I145</f>
        <v>#DIV/0!</v>
      </c>
      <c r="D148" s="192" t="e">
        <f>$E$54-J145</f>
        <v>#DIV/0!</v>
      </c>
      <c r="E148" s="192" t="e">
        <f t="shared" ref="E148:G151" si="47">POWER(B148,2)</f>
        <v>#DIV/0!</v>
      </c>
      <c r="F148" s="192" t="e">
        <f t="shared" si="47"/>
        <v>#DIV/0!</v>
      </c>
      <c r="G148" s="192" t="e">
        <f t="shared" si="47"/>
        <v>#DIV/0!</v>
      </c>
      <c r="H148" s="192" t="e">
        <f t="shared" ref="H148:H151" si="48">E148+F148+G148</f>
        <v>#DIV/0!</v>
      </c>
      <c r="I148" s="252" t="e">
        <f t="shared" ref="I148:I151" si="49">SQRT(H148)</f>
        <v>#DIV/0!</v>
      </c>
      <c r="J148" s="192" t="e">
        <f>J147</f>
        <v>#DIV/0!</v>
      </c>
      <c r="K148" s="231" t="e">
        <f t="shared" ref="K148:K151" si="50">I148-J148</f>
        <v>#DIV/0!</v>
      </c>
      <c r="R148" s="223">
        <v>2</v>
      </c>
      <c r="S148" s="192" t="e">
        <f>$T$54-Y145</f>
        <v>#DIV/0!</v>
      </c>
      <c r="T148" s="192" t="e">
        <f>$U$54-Z145</f>
        <v>#DIV/0!</v>
      </c>
      <c r="U148" s="192" t="e">
        <f>$V$54-AA145</f>
        <v>#DIV/0!</v>
      </c>
      <c r="V148" s="192" t="e">
        <f t="shared" ref="V148:X151" si="51">POWER(S148,2)</f>
        <v>#DIV/0!</v>
      </c>
      <c r="W148" s="192" t="e">
        <f t="shared" si="51"/>
        <v>#DIV/0!</v>
      </c>
      <c r="X148" s="192" t="e">
        <f t="shared" si="51"/>
        <v>#DIV/0!</v>
      </c>
      <c r="Y148" s="192" t="e">
        <f t="shared" ref="Y148:Y151" si="52">V148+W148+X148</f>
        <v>#DIV/0!</v>
      </c>
      <c r="Z148" s="252" t="e">
        <f t="shared" ref="Z148:Z151" si="53">SQRT(Y148)</f>
        <v>#DIV/0!</v>
      </c>
      <c r="AA148" s="192" t="e">
        <f>AA147</f>
        <v>#DIV/0!</v>
      </c>
      <c r="AB148" s="231" t="e">
        <f t="shared" ref="AB148:AB151" si="54">Z148-AA148</f>
        <v>#DIV/0!</v>
      </c>
    </row>
    <row r="149" spans="1:28" x14ac:dyDescent="0.3">
      <c r="A149" s="223">
        <v>3</v>
      </c>
      <c r="B149" s="192" t="e">
        <f>$C$55-H145</f>
        <v>#DIV/0!</v>
      </c>
      <c r="C149" s="192" t="e">
        <f>$D$55-I145</f>
        <v>#DIV/0!</v>
      </c>
      <c r="D149" s="192" t="e">
        <f>$E$55-J145</f>
        <v>#DIV/0!</v>
      </c>
      <c r="E149" s="192" t="e">
        <f t="shared" si="47"/>
        <v>#DIV/0!</v>
      </c>
      <c r="F149" s="192" t="e">
        <f t="shared" si="47"/>
        <v>#DIV/0!</v>
      </c>
      <c r="G149" s="192" t="e">
        <f t="shared" si="47"/>
        <v>#DIV/0!</v>
      </c>
      <c r="H149" s="192" t="e">
        <f t="shared" si="48"/>
        <v>#DIV/0!</v>
      </c>
      <c r="I149" s="252" t="e">
        <f t="shared" si="49"/>
        <v>#DIV/0!</v>
      </c>
      <c r="J149" s="192" t="e">
        <f t="shared" ref="J149:J151" si="55">J148</f>
        <v>#DIV/0!</v>
      </c>
      <c r="K149" s="231" t="e">
        <f t="shared" si="50"/>
        <v>#DIV/0!</v>
      </c>
      <c r="R149" s="223">
        <v>3</v>
      </c>
      <c r="S149" s="192" t="e">
        <f>$T$55-Y145</f>
        <v>#DIV/0!</v>
      </c>
      <c r="T149" s="192" t="e">
        <f>$U$55-Z145</f>
        <v>#DIV/0!</v>
      </c>
      <c r="U149" s="192" t="e">
        <f>$V$55-AA145</f>
        <v>#DIV/0!</v>
      </c>
      <c r="V149" s="192" t="e">
        <f t="shared" si="51"/>
        <v>#DIV/0!</v>
      </c>
      <c r="W149" s="192" t="e">
        <f t="shared" si="51"/>
        <v>#DIV/0!</v>
      </c>
      <c r="X149" s="192" t="e">
        <f t="shared" si="51"/>
        <v>#DIV/0!</v>
      </c>
      <c r="Y149" s="192" t="e">
        <f t="shared" si="52"/>
        <v>#DIV/0!</v>
      </c>
      <c r="Z149" s="252" t="e">
        <f t="shared" si="53"/>
        <v>#DIV/0!</v>
      </c>
      <c r="AA149" s="192" t="e">
        <f t="shared" ref="AA149:AA151" si="56">AA148</f>
        <v>#DIV/0!</v>
      </c>
      <c r="AB149" s="231" t="e">
        <f t="shared" si="54"/>
        <v>#DIV/0!</v>
      </c>
    </row>
    <row r="150" spans="1:28" x14ac:dyDescent="0.3">
      <c r="A150" s="223">
        <v>4</v>
      </c>
      <c r="B150" s="192" t="e">
        <f>$C$56-H145</f>
        <v>#DIV/0!</v>
      </c>
      <c r="C150" s="192" t="e">
        <f>$D$56-I145</f>
        <v>#DIV/0!</v>
      </c>
      <c r="D150" s="192" t="e">
        <f>$E$56-J145</f>
        <v>#DIV/0!</v>
      </c>
      <c r="E150" s="192" t="e">
        <f t="shared" si="47"/>
        <v>#DIV/0!</v>
      </c>
      <c r="F150" s="192" t="e">
        <f t="shared" si="47"/>
        <v>#DIV/0!</v>
      </c>
      <c r="G150" s="192" t="e">
        <f t="shared" si="47"/>
        <v>#DIV/0!</v>
      </c>
      <c r="H150" s="192" t="e">
        <f t="shared" si="48"/>
        <v>#DIV/0!</v>
      </c>
      <c r="I150" s="192" t="e">
        <f t="shared" si="49"/>
        <v>#DIV/0!</v>
      </c>
      <c r="J150" s="192" t="e">
        <f t="shared" si="55"/>
        <v>#DIV/0!</v>
      </c>
      <c r="K150" s="231" t="e">
        <f t="shared" si="50"/>
        <v>#DIV/0!</v>
      </c>
      <c r="R150" s="223">
        <v>4</v>
      </c>
      <c r="S150" s="192" t="e">
        <f>$T$56-Y145</f>
        <v>#DIV/0!</v>
      </c>
      <c r="T150" s="192" t="e">
        <f>$U$56-Z145</f>
        <v>#DIV/0!</v>
      </c>
      <c r="U150" s="192" t="e">
        <f>$V$56-AA145</f>
        <v>#DIV/0!</v>
      </c>
      <c r="V150" s="192" t="e">
        <f t="shared" si="51"/>
        <v>#DIV/0!</v>
      </c>
      <c r="W150" s="192" t="e">
        <f t="shared" si="51"/>
        <v>#DIV/0!</v>
      </c>
      <c r="X150" s="192" t="e">
        <f t="shared" si="51"/>
        <v>#DIV/0!</v>
      </c>
      <c r="Y150" s="192" t="e">
        <f t="shared" si="52"/>
        <v>#DIV/0!</v>
      </c>
      <c r="Z150" s="192" t="e">
        <f t="shared" si="53"/>
        <v>#DIV/0!</v>
      </c>
      <c r="AA150" s="192" t="e">
        <f t="shared" si="56"/>
        <v>#DIV/0!</v>
      </c>
      <c r="AB150" s="231" t="e">
        <f t="shared" si="54"/>
        <v>#DIV/0!</v>
      </c>
    </row>
    <row r="151" spans="1:28" x14ac:dyDescent="0.3">
      <c r="A151" s="227">
        <v>5</v>
      </c>
      <c r="B151" s="216" t="e">
        <f>$C$57-H145</f>
        <v>#DIV/0!</v>
      </c>
      <c r="C151" s="216" t="e">
        <f>$D$57-I145</f>
        <v>#DIV/0!</v>
      </c>
      <c r="D151" s="216" t="e">
        <f>$E$57-J145</f>
        <v>#DIV/0!</v>
      </c>
      <c r="E151" s="216" t="e">
        <f t="shared" si="47"/>
        <v>#DIV/0!</v>
      </c>
      <c r="F151" s="216" t="e">
        <f t="shared" si="47"/>
        <v>#DIV/0!</v>
      </c>
      <c r="G151" s="216" t="e">
        <f t="shared" si="47"/>
        <v>#DIV/0!</v>
      </c>
      <c r="H151" s="216" t="e">
        <f t="shared" si="48"/>
        <v>#DIV/0!</v>
      </c>
      <c r="I151" s="216" t="e">
        <f t="shared" si="49"/>
        <v>#DIV/0!</v>
      </c>
      <c r="J151" s="216" t="e">
        <f t="shared" si="55"/>
        <v>#DIV/0!</v>
      </c>
      <c r="K151" s="253" t="e">
        <f t="shared" si="50"/>
        <v>#DIV/0!</v>
      </c>
      <c r="R151" s="227">
        <v>5</v>
      </c>
      <c r="S151" s="216" t="e">
        <f>$T$57-Y145</f>
        <v>#DIV/0!</v>
      </c>
      <c r="T151" s="216" t="e">
        <f>$U$57-Z145</f>
        <v>#DIV/0!</v>
      </c>
      <c r="U151" s="216" t="e">
        <f>$V$57-AA145</f>
        <v>#DIV/0!</v>
      </c>
      <c r="V151" s="216" t="e">
        <f t="shared" si="51"/>
        <v>#DIV/0!</v>
      </c>
      <c r="W151" s="216" t="e">
        <f t="shared" si="51"/>
        <v>#DIV/0!</v>
      </c>
      <c r="X151" s="216" t="e">
        <f t="shared" si="51"/>
        <v>#DIV/0!</v>
      </c>
      <c r="Y151" s="216" t="e">
        <f t="shared" si="52"/>
        <v>#DIV/0!</v>
      </c>
      <c r="Z151" s="216" t="e">
        <f t="shared" si="53"/>
        <v>#DIV/0!</v>
      </c>
      <c r="AA151" s="216" t="e">
        <f t="shared" si="56"/>
        <v>#DIV/0!</v>
      </c>
      <c r="AB151" s="253" t="e">
        <f t="shared" si="54"/>
        <v>#DIV/0!</v>
      </c>
    </row>
    <row r="152" spans="1:28" x14ac:dyDescent="0.3">
      <c r="A152" s="254" t="s">
        <v>698</v>
      </c>
      <c r="B152" s="186"/>
      <c r="C152" s="186"/>
      <c r="D152" s="186" t="s">
        <v>646</v>
      </c>
      <c r="E152" s="186" t="s">
        <v>647</v>
      </c>
      <c r="F152" s="186" t="s">
        <v>648</v>
      </c>
      <c r="G152" s="186" t="s">
        <v>649</v>
      </c>
      <c r="H152" s="186" t="s">
        <v>611</v>
      </c>
      <c r="I152" s="186" t="s">
        <v>637</v>
      </c>
      <c r="J152" s="186"/>
      <c r="K152" s="220"/>
      <c r="R152" s="254" t="s">
        <v>698</v>
      </c>
      <c r="S152" s="186"/>
      <c r="T152" s="186"/>
      <c r="U152" s="186" t="s">
        <v>646</v>
      </c>
      <c r="V152" s="186" t="s">
        <v>647</v>
      </c>
      <c r="W152" s="186" t="s">
        <v>648</v>
      </c>
      <c r="X152" s="186" t="s">
        <v>649</v>
      </c>
      <c r="Y152" s="186" t="s">
        <v>611</v>
      </c>
      <c r="Z152" s="186" t="s">
        <v>637</v>
      </c>
      <c r="AA152" s="186"/>
      <c r="AB152" s="220"/>
    </row>
    <row r="153" spans="1:28" x14ac:dyDescent="0.3">
      <c r="A153" s="227"/>
      <c r="B153" s="217"/>
      <c r="C153" s="217"/>
      <c r="D153" s="217" t="e">
        <f>IF(F113=FALSE,H115,IF(F143=FALSE,H145,"Error"))</f>
        <v>#DIV/0!</v>
      </c>
      <c r="E153" s="216" t="e">
        <f>IF(F113=FALSE,I115,IF(F143=FALSE,I145,"Error"))</f>
        <v>#DIV/0!</v>
      </c>
      <c r="F153" s="216" t="e">
        <f>IF(F113=FALSE,J115,IF(F143=FALSE,J145,"Error"))</f>
        <v>#DIV/0!</v>
      </c>
      <c r="G153" s="216" t="e">
        <f>IF(F113=FALSE,H112,IF(F143=FALSE,H142,"Error"))</f>
        <v>#DIV/0!</v>
      </c>
      <c r="H153" s="216" t="e">
        <f>G153*2</f>
        <v>#DIV/0!</v>
      </c>
      <c r="I153" s="217" t="e">
        <f>IF(F113=FALSE,F115,IF(F143=FALSE,F145,"Error"))</f>
        <v>#DIV/0!</v>
      </c>
      <c r="J153" s="217"/>
      <c r="K153" s="228"/>
      <c r="R153" s="227"/>
      <c r="S153" s="217"/>
      <c r="T153" s="217"/>
      <c r="U153" s="217" t="e">
        <f>IF(W113=FALSE,Y115,IF(W143=FALSE,Y145,"Error"))</f>
        <v>#DIV/0!</v>
      </c>
      <c r="V153" s="216" t="e">
        <f>IF(W113=FALSE,Z115,IF(W143=FALSE,Z145,"Error"))</f>
        <v>#DIV/0!</v>
      </c>
      <c r="W153" s="216" t="e">
        <f>IF(W113=FALSE,AA115,IF(W143=FALSE,AA145,"Error"))</f>
        <v>#DIV/0!</v>
      </c>
      <c r="X153" s="216" t="e">
        <f>IF(W113=FALSE,Y112,IF(W143=FALSE,Y142,"Error"))</f>
        <v>#DIV/0!</v>
      </c>
      <c r="Y153" s="216" t="e">
        <f>X153*2</f>
        <v>#DIV/0!</v>
      </c>
      <c r="Z153" s="217" t="e">
        <f>IF(W113=FALSE,W115,IF(W143=FALSE,W145,"Error"))</f>
        <v>#DIV/0!</v>
      </c>
      <c r="AA153" s="217"/>
      <c r="AB153" s="228"/>
    </row>
    <row r="155" spans="1:28" x14ac:dyDescent="0.3">
      <c r="A155" s="233" t="s">
        <v>699</v>
      </c>
      <c r="B155" s="234"/>
      <c r="C155" s="234"/>
      <c r="D155" s="234"/>
      <c r="E155" s="186"/>
      <c r="F155" s="186"/>
      <c r="G155" s="235" t="s">
        <v>700</v>
      </c>
      <c r="H155" s="236"/>
      <c r="I155" s="236"/>
      <c r="J155" s="236"/>
      <c r="K155" s="237"/>
      <c r="R155" s="233" t="s">
        <v>699</v>
      </c>
      <c r="S155" s="234"/>
      <c r="T155" s="234"/>
      <c r="U155" s="234"/>
      <c r="V155" s="186"/>
      <c r="W155" s="186"/>
      <c r="X155" s="235" t="s">
        <v>700</v>
      </c>
      <c r="Y155" s="236"/>
      <c r="Z155" s="236"/>
      <c r="AA155" s="236"/>
      <c r="AB155" s="237"/>
    </row>
    <row r="156" spans="1:28" x14ac:dyDescent="0.3">
      <c r="A156" s="238"/>
      <c r="B156" s="239"/>
      <c r="C156" s="239"/>
      <c r="D156" s="239"/>
      <c r="G156" s="240" t="s">
        <v>673</v>
      </c>
      <c r="H156" s="240"/>
      <c r="I156" s="240"/>
      <c r="J156" s="240"/>
      <c r="K156" s="241"/>
      <c r="R156" s="238"/>
      <c r="S156" s="239"/>
      <c r="T156" s="239"/>
      <c r="U156" s="239"/>
      <c r="X156" s="240" t="s">
        <v>673</v>
      </c>
      <c r="Y156" s="240"/>
      <c r="Z156" s="240"/>
      <c r="AA156" s="240"/>
      <c r="AB156" s="241"/>
    </row>
    <row r="157" spans="1:28" x14ac:dyDescent="0.3">
      <c r="A157" s="242"/>
      <c r="B157" s="243" t="s">
        <v>513</v>
      </c>
      <c r="C157" s="243" t="s">
        <v>514</v>
      </c>
      <c r="D157" s="243" t="s">
        <v>515</v>
      </c>
      <c r="G157" s="240"/>
      <c r="H157" s="240" t="s">
        <v>674</v>
      </c>
      <c r="I157" s="240" t="s">
        <v>675</v>
      </c>
      <c r="J157" s="240" t="s">
        <v>676</v>
      </c>
      <c r="K157" s="241" t="s">
        <v>677</v>
      </c>
      <c r="R157" s="242"/>
      <c r="S157" s="243" t="s">
        <v>513</v>
      </c>
      <c r="T157" s="243" t="s">
        <v>514</v>
      </c>
      <c r="U157" s="243" t="s">
        <v>515</v>
      </c>
      <c r="X157" s="240"/>
      <c r="Y157" s="240" t="s">
        <v>674</v>
      </c>
      <c r="Z157" s="240" t="s">
        <v>675</v>
      </c>
      <c r="AA157" s="240" t="s">
        <v>676</v>
      </c>
      <c r="AB157" s="241" t="s">
        <v>677</v>
      </c>
    </row>
    <row r="158" spans="1:28" x14ac:dyDescent="0.3">
      <c r="A158" s="244" t="s">
        <v>678</v>
      </c>
      <c r="B158" s="245">
        <f>$C$53</f>
        <v>0</v>
      </c>
      <c r="C158" s="245">
        <f>$D$53</f>
        <v>0</v>
      </c>
      <c r="D158" s="245">
        <f>$E$53</f>
        <v>0</v>
      </c>
      <c r="G158" s="240" t="s">
        <v>679</v>
      </c>
      <c r="H158" s="240">
        <f t="shared" ref="H158:J159" si="57">+B159-B158</f>
        <v>0</v>
      </c>
      <c r="I158" s="240">
        <f t="shared" si="57"/>
        <v>0</v>
      </c>
      <c r="J158" s="240">
        <f t="shared" si="57"/>
        <v>0</v>
      </c>
      <c r="K158" s="241">
        <f>+(H158^2+I158^2+J158^2)^0.5</f>
        <v>0</v>
      </c>
      <c r="R158" s="244" t="s">
        <v>678</v>
      </c>
      <c r="S158" s="245">
        <f>$T$53</f>
        <v>0</v>
      </c>
      <c r="T158" s="245">
        <f>$U$53</f>
        <v>0</v>
      </c>
      <c r="U158" s="245">
        <f>$V$53</f>
        <v>0</v>
      </c>
      <c r="X158" s="240" t="s">
        <v>679</v>
      </c>
      <c r="Y158" s="240">
        <f t="shared" ref="Y158:AA159" si="58">+S159-S158</f>
        <v>0</v>
      </c>
      <c r="Z158" s="240">
        <f t="shared" si="58"/>
        <v>0</v>
      </c>
      <c r="AA158" s="240">
        <f t="shared" si="58"/>
        <v>0</v>
      </c>
      <c r="AB158" s="241">
        <f>+(Y158^2+Z158^2+AA158^2)^0.5</f>
        <v>0</v>
      </c>
    </row>
    <row r="159" spans="1:28" x14ac:dyDescent="0.3">
      <c r="A159" s="244" t="s">
        <v>680</v>
      </c>
      <c r="B159" s="245">
        <f>$C$54</f>
        <v>0</v>
      </c>
      <c r="C159" s="245">
        <f>$D$54</f>
        <v>0</v>
      </c>
      <c r="D159" s="245">
        <f>$E$54</f>
        <v>0</v>
      </c>
      <c r="G159" s="240" t="s">
        <v>681</v>
      </c>
      <c r="H159" s="240">
        <f t="shared" si="57"/>
        <v>0</v>
      </c>
      <c r="I159" s="240">
        <f t="shared" si="57"/>
        <v>0</v>
      </c>
      <c r="J159" s="240">
        <f t="shared" si="57"/>
        <v>0</v>
      </c>
      <c r="K159" s="241">
        <f>+(H159^2+I159^2+J159^2)^0.5</f>
        <v>0</v>
      </c>
      <c r="R159" s="244" t="s">
        <v>680</v>
      </c>
      <c r="S159" s="245">
        <f>$T$54</f>
        <v>0</v>
      </c>
      <c r="T159" s="245">
        <f>$U$54</f>
        <v>0</v>
      </c>
      <c r="U159" s="245">
        <f>$V$54</f>
        <v>0</v>
      </c>
      <c r="X159" s="240" t="s">
        <v>681</v>
      </c>
      <c r="Y159" s="240">
        <f t="shared" si="58"/>
        <v>0</v>
      </c>
      <c r="Z159" s="240">
        <f t="shared" si="58"/>
        <v>0</v>
      </c>
      <c r="AA159" s="240">
        <f t="shared" si="58"/>
        <v>0</v>
      </c>
      <c r="AB159" s="241">
        <f>+(Y159^2+Z159^2+AA159^2)^0.5</f>
        <v>0</v>
      </c>
    </row>
    <row r="160" spans="1:28" x14ac:dyDescent="0.3">
      <c r="A160" s="246" t="s">
        <v>701</v>
      </c>
      <c r="B160" s="245">
        <f>$C$56</f>
        <v>0</v>
      </c>
      <c r="C160" s="245">
        <f>$D$56</f>
        <v>0</v>
      </c>
      <c r="D160" s="245">
        <f>$E$56</f>
        <v>0</v>
      </c>
      <c r="G160" s="240" t="s">
        <v>683</v>
      </c>
      <c r="H160" s="240">
        <f>+B160-B158</f>
        <v>0</v>
      </c>
      <c r="I160" s="240">
        <f>+C160-C158</f>
        <v>0</v>
      </c>
      <c r="J160" s="240">
        <f>+D160-D158</f>
        <v>0</v>
      </c>
      <c r="K160" s="241">
        <f>+(H160^2+I160^2+J160^2)^0.5</f>
        <v>0</v>
      </c>
      <c r="R160" s="246" t="s">
        <v>701</v>
      </c>
      <c r="S160" s="245">
        <f>$T$56</f>
        <v>0</v>
      </c>
      <c r="T160" s="245">
        <f>$U$56</f>
        <v>0</v>
      </c>
      <c r="U160" s="245">
        <f>$V$56</f>
        <v>0</v>
      </c>
      <c r="X160" s="240" t="s">
        <v>683</v>
      </c>
      <c r="Y160" s="240">
        <f>+S160-S158</f>
        <v>0</v>
      </c>
      <c r="Z160" s="240">
        <f>+T160-T158</f>
        <v>0</v>
      </c>
      <c r="AA160" s="240">
        <f>+U160-U158</f>
        <v>0</v>
      </c>
      <c r="AB160" s="241">
        <f>+(Y160^2+Z160^2+AA160^2)^0.5</f>
        <v>0</v>
      </c>
    </row>
    <row r="161" spans="1:28" x14ac:dyDescent="0.3">
      <c r="A161" s="223"/>
      <c r="G161" s="239" t="s">
        <v>684</v>
      </c>
      <c r="H161" s="240"/>
      <c r="I161" s="240"/>
      <c r="J161" s="240"/>
      <c r="K161" s="241"/>
      <c r="R161" s="223"/>
      <c r="X161" s="239" t="s">
        <v>684</v>
      </c>
      <c r="Y161" s="240"/>
      <c r="Z161" s="240"/>
      <c r="AA161" s="240"/>
      <c r="AB161" s="241"/>
    </row>
    <row r="162" spans="1:28" x14ac:dyDescent="0.3">
      <c r="A162" s="242"/>
      <c r="B162" s="243"/>
      <c r="C162" s="243"/>
      <c r="D162" s="243"/>
      <c r="G162" s="239"/>
      <c r="H162" s="243" t="s">
        <v>685</v>
      </c>
      <c r="I162" s="243" t="s">
        <v>686</v>
      </c>
      <c r="J162" s="243" t="s">
        <v>687</v>
      </c>
      <c r="K162" s="241"/>
      <c r="R162" s="242"/>
      <c r="S162" s="243"/>
      <c r="T162" s="243"/>
      <c r="U162" s="243"/>
      <c r="X162" s="239"/>
      <c r="Y162" s="243" t="s">
        <v>685</v>
      </c>
      <c r="Z162" s="243" t="s">
        <v>686</v>
      </c>
      <c r="AA162" s="243" t="s">
        <v>687</v>
      </c>
      <c r="AB162" s="241"/>
    </row>
    <row r="163" spans="1:28" x14ac:dyDescent="0.3">
      <c r="A163" s="244"/>
      <c r="B163" s="247"/>
      <c r="C163" s="247"/>
      <c r="D163" s="247"/>
      <c r="G163" s="239" t="s">
        <v>679</v>
      </c>
      <c r="H163" s="240" t="e">
        <f>+H158/K158</f>
        <v>#DIV/0!</v>
      </c>
      <c r="I163" s="240" t="e">
        <f>+I158/K158</f>
        <v>#DIV/0!</v>
      </c>
      <c r="J163" s="240" t="e">
        <f>+J158/K158</f>
        <v>#DIV/0!</v>
      </c>
      <c r="K163" s="241"/>
      <c r="R163" s="244"/>
      <c r="S163" s="247"/>
      <c r="T163" s="247"/>
      <c r="U163" s="247"/>
      <c r="X163" s="239" t="s">
        <v>679</v>
      </c>
      <c r="Y163" s="240" t="e">
        <f>+Y158/AB158</f>
        <v>#DIV/0!</v>
      </c>
      <c r="Z163" s="240" t="e">
        <f>+Z158/AB158</f>
        <v>#DIV/0!</v>
      </c>
      <c r="AA163" s="240" t="e">
        <f>+AA158/AB158</f>
        <v>#DIV/0!</v>
      </c>
      <c r="AB163" s="241"/>
    </row>
    <row r="164" spans="1:28" x14ac:dyDescent="0.3">
      <c r="A164" s="244"/>
      <c r="B164" s="247"/>
      <c r="C164" s="247"/>
      <c r="D164" s="247"/>
      <c r="G164" s="240" t="s">
        <v>683</v>
      </c>
      <c r="H164" s="240" t="e">
        <f>+H160/K160</f>
        <v>#DIV/0!</v>
      </c>
      <c r="I164" s="240" t="e">
        <f>+I160/K160</f>
        <v>#DIV/0!</v>
      </c>
      <c r="J164" s="240" t="e">
        <f>+J160/K160</f>
        <v>#DIV/0!</v>
      </c>
      <c r="K164" s="241"/>
      <c r="R164" s="244"/>
      <c r="S164" s="247"/>
      <c r="T164" s="247"/>
      <c r="U164" s="247"/>
      <c r="X164" s="240" t="s">
        <v>683</v>
      </c>
      <c r="Y164" s="240" t="e">
        <f>+Y160/AB160</f>
        <v>#DIV/0!</v>
      </c>
      <c r="Z164" s="240" t="e">
        <f>+Z160/AB160</f>
        <v>#DIV/0!</v>
      </c>
      <c r="AA164" s="240" t="e">
        <f>+AA160/AB160</f>
        <v>#DIV/0!</v>
      </c>
      <c r="AB164" s="241"/>
    </row>
    <row r="165" spans="1:28" x14ac:dyDescent="0.3">
      <c r="A165" s="246"/>
      <c r="B165" s="247"/>
      <c r="C165" s="247"/>
      <c r="D165" s="247"/>
      <c r="G165" s="240"/>
      <c r="H165" s="240"/>
      <c r="I165" s="240"/>
      <c r="J165" s="240"/>
      <c r="K165" s="241"/>
      <c r="R165" s="246"/>
      <c r="S165" s="247"/>
      <c r="T165" s="247"/>
      <c r="U165" s="247"/>
      <c r="X165" s="240"/>
      <c r="Y165" s="240"/>
      <c r="Z165" s="240"/>
      <c r="AA165" s="240"/>
      <c r="AB165" s="241"/>
    </row>
    <row r="166" spans="1:28" x14ac:dyDescent="0.3">
      <c r="A166" s="223"/>
      <c r="G166" s="240" t="s">
        <v>688</v>
      </c>
      <c r="H166" s="240" t="e">
        <f>+(K158^2+K160^2-K159^2)/(2*K158*K160)</f>
        <v>#DIV/0!</v>
      </c>
      <c r="I166" s="240"/>
      <c r="J166" s="240"/>
      <c r="K166" s="241"/>
      <c r="R166" s="223"/>
      <c r="X166" s="240" t="s">
        <v>688</v>
      </c>
      <c r="Y166" s="240" t="e">
        <f>+(AB158^2+AB160^2-AB159^2)/(2*AB158*AB160)</f>
        <v>#DIV/0!</v>
      </c>
      <c r="Z166" s="240"/>
      <c r="AA166" s="240"/>
      <c r="AB166" s="241"/>
    </row>
    <row r="167" spans="1:28" x14ac:dyDescent="0.3">
      <c r="A167" s="223"/>
      <c r="G167" s="240" t="s">
        <v>689</v>
      </c>
      <c r="H167" s="240" t="e">
        <f>+H166*K160</f>
        <v>#DIV/0!</v>
      </c>
      <c r="I167" s="240"/>
      <c r="J167" s="240"/>
      <c r="K167" s="241"/>
      <c r="R167" s="223"/>
      <c r="X167" s="240" t="s">
        <v>689</v>
      </c>
      <c r="Y167" s="240" t="e">
        <f>+Y166*AB160</f>
        <v>#DIV/0!</v>
      </c>
      <c r="Z167" s="240"/>
      <c r="AA167" s="240"/>
      <c r="AB167" s="241"/>
    </row>
    <row r="168" spans="1:28" x14ac:dyDescent="0.3">
      <c r="A168" s="223"/>
      <c r="G168" s="240" t="s">
        <v>690</v>
      </c>
      <c r="H168" s="240" t="e">
        <f>+(K160^2-H167^2)^0.5</f>
        <v>#DIV/0!</v>
      </c>
      <c r="I168" s="240" t="e">
        <f>+K160*H174</f>
        <v>#DIV/0!</v>
      </c>
      <c r="J168" s="240"/>
      <c r="K168" s="241"/>
      <c r="R168" s="223"/>
      <c r="X168" s="240" t="s">
        <v>690</v>
      </c>
      <c r="Y168" s="240" t="e">
        <f>+(AB160^2-Y167^2)^0.5</f>
        <v>#DIV/0!</v>
      </c>
      <c r="Z168" s="240" t="e">
        <f>+AB160*Y174</f>
        <v>#DIV/0!</v>
      </c>
      <c r="AA168" s="240"/>
      <c r="AB168" s="241"/>
    </row>
    <row r="169" spans="1:28" x14ac:dyDescent="0.3">
      <c r="A169" s="223"/>
      <c r="G169" s="240" t="s">
        <v>691</v>
      </c>
      <c r="H169" s="240" t="e">
        <f>+B158+H167*H163</f>
        <v>#DIV/0!</v>
      </c>
      <c r="I169" s="240" t="e">
        <f>+C158+H167*I163</f>
        <v>#DIV/0!</v>
      </c>
      <c r="J169" s="240" t="e">
        <f>+D158+H167*J163</f>
        <v>#DIV/0!</v>
      </c>
      <c r="K169" s="241"/>
      <c r="R169" s="223"/>
      <c r="X169" s="240" t="s">
        <v>691</v>
      </c>
      <c r="Y169" s="240" t="e">
        <f>+S158+Y167*Y163</f>
        <v>#DIV/0!</v>
      </c>
      <c r="Z169" s="240" t="e">
        <f>+T158+Y167*Z163</f>
        <v>#DIV/0!</v>
      </c>
      <c r="AA169" s="240" t="e">
        <f>+U158+Y167*AA163</f>
        <v>#DIV/0!</v>
      </c>
      <c r="AB169" s="241"/>
    </row>
    <row r="170" spans="1:28" x14ac:dyDescent="0.3">
      <c r="A170" s="223"/>
      <c r="G170" s="239" t="s">
        <v>684</v>
      </c>
      <c r="H170" s="240"/>
      <c r="I170" s="240"/>
      <c r="J170" s="240"/>
      <c r="K170" s="241"/>
      <c r="R170" s="223"/>
      <c r="X170" s="239" t="s">
        <v>684</v>
      </c>
      <c r="Y170" s="240"/>
      <c r="Z170" s="240"/>
      <c r="AA170" s="240"/>
      <c r="AB170" s="241"/>
    </row>
    <row r="171" spans="1:28" x14ac:dyDescent="0.3">
      <c r="A171" s="223"/>
      <c r="G171" s="248"/>
      <c r="H171" s="243" t="s">
        <v>685</v>
      </c>
      <c r="I171" s="243" t="s">
        <v>686</v>
      </c>
      <c r="J171" s="243" t="s">
        <v>687</v>
      </c>
      <c r="K171" s="241"/>
      <c r="R171" s="223"/>
      <c r="X171" s="248"/>
      <c r="Y171" s="243" t="s">
        <v>685</v>
      </c>
      <c r="Z171" s="243" t="s">
        <v>686</v>
      </c>
      <c r="AA171" s="243" t="s">
        <v>687</v>
      </c>
      <c r="AB171" s="241"/>
    </row>
    <row r="172" spans="1:28" x14ac:dyDescent="0.3">
      <c r="A172" s="223"/>
      <c r="G172" s="240" t="s">
        <v>690</v>
      </c>
      <c r="H172" s="240" t="e">
        <f>+(B160-H169)/H168</f>
        <v>#DIV/0!</v>
      </c>
      <c r="I172" s="240" t="e">
        <f>+(C160-I169)/H168</f>
        <v>#DIV/0!</v>
      </c>
      <c r="J172" s="240" t="e">
        <f>+(D160-J169)/H168</f>
        <v>#DIV/0!</v>
      </c>
      <c r="K172" s="241"/>
      <c r="R172" s="223"/>
      <c r="X172" s="240" t="s">
        <v>690</v>
      </c>
      <c r="Y172" s="240" t="e">
        <f>+(S160-Y169)/Y168</f>
        <v>#DIV/0!</v>
      </c>
      <c r="Z172" s="240" t="e">
        <f>+(T160-Z169)/Y168</f>
        <v>#DIV/0!</v>
      </c>
      <c r="AA172" s="240" t="e">
        <f>+(U160-AA169)/Y168</f>
        <v>#DIV/0!</v>
      </c>
      <c r="AB172" s="241"/>
    </row>
    <row r="173" spans="1:28" x14ac:dyDescent="0.3">
      <c r="A173" s="223"/>
      <c r="G173" s="240"/>
      <c r="H173" s="240"/>
      <c r="I173" s="240"/>
      <c r="J173" s="240"/>
      <c r="K173" s="241"/>
      <c r="R173" s="223"/>
      <c r="X173" s="240"/>
      <c r="Y173" s="240"/>
      <c r="Z173" s="240"/>
      <c r="AA173" s="240"/>
      <c r="AB173" s="241"/>
    </row>
    <row r="174" spans="1:28" x14ac:dyDescent="0.3">
      <c r="A174" s="223"/>
      <c r="G174" s="240" t="s">
        <v>692</v>
      </c>
      <c r="H174" s="240" t="e">
        <f>+(1-H166^2)^0.5</f>
        <v>#DIV/0!</v>
      </c>
      <c r="I174" s="240"/>
      <c r="J174" s="240"/>
      <c r="K174" s="241"/>
      <c r="R174" s="223"/>
      <c r="X174" s="240" t="s">
        <v>692</v>
      </c>
      <c r="Y174" s="240" t="e">
        <f>+(1-Y166^2)^0.5</f>
        <v>#DIV/0!</v>
      </c>
      <c r="Z174" s="240"/>
      <c r="AA174" s="240"/>
      <c r="AB174" s="241"/>
    </row>
    <row r="175" spans="1:28" x14ac:dyDescent="0.3">
      <c r="A175" s="223"/>
      <c r="F175" s="166" t="s">
        <v>643</v>
      </c>
      <c r="G175" s="240" t="s">
        <v>693</v>
      </c>
      <c r="H175" s="249" t="e">
        <f>+K159/(2*H174)</f>
        <v>#DIV/0!</v>
      </c>
      <c r="I175" s="240"/>
      <c r="J175" s="240"/>
      <c r="K175" s="241"/>
      <c r="R175" s="223"/>
      <c r="W175" s="166" t="s">
        <v>643</v>
      </c>
      <c r="X175" s="240" t="s">
        <v>693</v>
      </c>
      <c r="Y175" s="249" t="e">
        <f>+AB159/(2*Y174)</f>
        <v>#DIV/0!</v>
      </c>
      <c r="Z175" s="240"/>
      <c r="AA175" s="240"/>
      <c r="AB175" s="241"/>
    </row>
    <row r="176" spans="1:28" x14ac:dyDescent="0.3">
      <c r="A176" s="223"/>
      <c r="F176" s="250" t="e">
        <f>IF((ABS(K180)+ABS(K181)+ABS(K183))&gt;0.000000001,TRUE,FALSE)</f>
        <v>#DIV/0!</v>
      </c>
      <c r="G176" s="240"/>
      <c r="H176" s="240"/>
      <c r="I176" s="240"/>
      <c r="J176" s="240"/>
      <c r="K176" s="241"/>
      <c r="R176" s="223"/>
      <c r="W176" s="250" t="e">
        <f>IF((ABS(AB180)+ABS(AB181)+ABS(AB183))&gt;0.000000001,TRUE,FALSE)</f>
        <v>#DIV/0!</v>
      </c>
      <c r="X176" s="240"/>
      <c r="Y176" s="240"/>
      <c r="Z176" s="240"/>
      <c r="AA176" s="240"/>
      <c r="AB176" s="241"/>
    </row>
    <row r="177" spans="1:28" x14ac:dyDescent="0.3">
      <c r="A177" s="223"/>
      <c r="F177" s="166" t="s">
        <v>637</v>
      </c>
      <c r="G177" s="240" t="s">
        <v>694</v>
      </c>
      <c r="H177" s="240">
        <f>+K158/2</f>
        <v>0</v>
      </c>
      <c r="I177" s="240" t="e">
        <f>+(H175^2-H177^2)^0.5</f>
        <v>#DIV/0!</v>
      </c>
      <c r="J177" s="240">
        <v>0</v>
      </c>
      <c r="K177" s="241"/>
      <c r="M177" s="214"/>
      <c r="N177" s="214"/>
      <c r="O177" s="214"/>
      <c r="R177" s="223"/>
      <c r="W177" s="166" t="s">
        <v>637</v>
      </c>
      <c r="X177" s="240" t="s">
        <v>694</v>
      </c>
      <c r="Y177" s="240">
        <f>+AB158/2</f>
        <v>0</v>
      </c>
      <c r="Z177" s="240" t="e">
        <f>+(Y175^2-Y177^2)^0.5</f>
        <v>#DIV/0!</v>
      </c>
      <c r="AA177" s="240">
        <v>0</v>
      </c>
      <c r="AB177" s="241"/>
    </row>
    <row r="178" spans="1:28" x14ac:dyDescent="0.3">
      <c r="A178" s="223"/>
      <c r="F178" s="166" t="e">
        <f>IF(K179&gt;0.000000001,TRUE,FALSE)</f>
        <v>#DIV/0!</v>
      </c>
      <c r="G178" s="240" t="s">
        <v>695</v>
      </c>
      <c r="H178" s="251" t="e">
        <f>+B158+H177*H163+I177*H172</f>
        <v>#DIV/0!</v>
      </c>
      <c r="I178" s="251" t="e">
        <f>+C158+H177*I163+I177*I172</f>
        <v>#DIV/0!</v>
      </c>
      <c r="J178" s="251" t="e">
        <f>+D158+H177*J163+I177*J172</f>
        <v>#DIV/0!</v>
      </c>
      <c r="K178" s="241"/>
      <c r="M178" s="214"/>
      <c r="N178" s="214"/>
      <c r="O178" s="214"/>
      <c r="R178" s="223"/>
      <c r="W178" s="166" t="e">
        <f>IF(AB179&gt;0.000000001,TRUE,FALSE)</f>
        <v>#DIV/0!</v>
      </c>
      <c r="X178" s="240" t="s">
        <v>695</v>
      </c>
      <c r="Y178" s="251" t="e">
        <f>+S158+Y177*Y163+Z177*Y172</f>
        <v>#DIV/0!</v>
      </c>
      <c r="Z178" s="251" t="e">
        <f>+T158+Y177*Z163+Z177*Z172</f>
        <v>#DIV/0!</v>
      </c>
      <c r="AA178" s="251" t="e">
        <f>+U158+Y177*AA163+Z177*AA172</f>
        <v>#DIV/0!</v>
      </c>
      <c r="AB178" s="241"/>
    </row>
    <row r="179" spans="1:28" ht="16.2" x14ac:dyDescent="0.3">
      <c r="A179" s="223"/>
      <c r="B179" s="166" t="s">
        <v>650</v>
      </c>
      <c r="C179" s="166" t="s">
        <v>651</v>
      </c>
      <c r="D179" s="166" t="s">
        <v>652</v>
      </c>
      <c r="E179" s="166" t="s">
        <v>653</v>
      </c>
      <c r="F179" s="166" t="s">
        <v>654</v>
      </c>
      <c r="G179" s="166" t="s">
        <v>655</v>
      </c>
      <c r="H179" s="166" t="s">
        <v>656</v>
      </c>
      <c r="I179" s="166" t="s">
        <v>657</v>
      </c>
      <c r="J179" s="166" t="s">
        <v>669</v>
      </c>
      <c r="K179" s="231" t="e">
        <f>MAX(K180:K184)</f>
        <v>#DIV/0!</v>
      </c>
      <c r="R179" s="223"/>
      <c r="S179" s="166" t="s">
        <v>650</v>
      </c>
      <c r="T179" s="166" t="s">
        <v>651</v>
      </c>
      <c r="U179" s="166" t="s">
        <v>652</v>
      </c>
      <c r="V179" s="166" t="s">
        <v>653</v>
      </c>
      <c r="W179" s="166" t="s">
        <v>654</v>
      </c>
      <c r="X179" s="166" t="s">
        <v>655</v>
      </c>
      <c r="Y179" s="166" t="s">
        <v>656</v>
      </c>
      <c r="Z179" s="166" t="s">
        <v>657</v>
      </c>
      <c r="AA179" s="166" t="s">
        <v>669</v>
      </c>
      <c r="AB179" s="231" t="e">
        <f>MAX(AB180:AB184)</f>
        <v>#DIV/0!</v>
      </c>
    </row>
    <row r="180" spans="1:28" x14ac:dyDescent="0.3">
      <c r="A180" s="223">
        <v>1</v>
      </c>
      <c r="B180" s="166" t="e">
        <f>$C$53-H178</f>
        <v>#DIV/0!</v>
      </c>
      <c r="C180" s="166" t="e">
        <f>$D$53-I178</f>
        <v>#DIV/0!</v>
      </c>
      <c r="D180" s="166" t="e">
        <f>$E$53-J178</f>
        <v>#DIV/0!</v>
      </c>
      <c r="E180" s="192" t="e">
        <f>POWER(B180,2)</f>
        <v>#DIV/0!</v>
      </c>
      <c r="F180" s="192" t="e">
        <f>POWER(C180,2)</f>
        <v>#DIV/0!</v>
      </c>
      <c r="G180" s="192" t="e">
        <f>POWER(D180,2)</f>
        <v>#DIV/0!</v>
      </c>
      <c r="H180" s="192" t="e">
        <f>E180+F180+G180</f>
        <v>#DIV/0!</v>
      </c>
      <c r="I180" s="252" t="e">
        <f>SQRT(H180)</f>
        <v>#DIV/0!</v>
      </c>
      <c r="J180" s="192" t="e">
        <f>H175</f>
        <v>#DIV/0!</v>
      </c>
      <c r="K180" s="231" t="e">
        <f>I180-J180</f>
        <v>#DIV/0!</v>
      </c>
      <c r="R180" s="223">
        <v>1</v>
      </c>
      <c r="S180" s="192" t="e">
        <f>$T$53-Y178</f>
        <v>#DIV/0!</v>
      </c>
      <c r="T180" s="192" t="e">
        <f>$U$53-Z178</f>
        <v>#DIV/0!</v>
      </c>
      <c r="U180" s="192" t="e">
        <f>$V$53-AA178</f>
        <v>#DIV/0!</v>
      </c>
      <c r="V180" s="192" t="e">
        <f>POWER(S180,2)</f>
        <v>#DIV/0!</v>
      </c>
      <c r="W180" s="192" t="e">
        <f>POWER(T180,2)</f>
        <v>#DIV/0!</v>
      </c>
      <c r="X180" s="192" t="e">
        <f>POWER(U180,2)</f>
        <v>#DIV/0!</v>
      </c>
      <c r="Y180" s="192" t="e">
        <f>V180+W180+X180</f>
        <v>#DIV/0!</v>
      </c>
      <c r="Z180" s="252" t="e">
        <f>SQRT(Y180)</f>
        <v>#DIV/0!</v>
      </c>
      <c r="AA180" s="192" t="e">
        <f>Y175</f>
        <v>#DIV/0!</v>
      </c>
      <c r="AB180" s="231" t="e">
        <f>Z180-AA180</f>
        <v>#DIV/0!</v>
      </c>
    </row>
    <row r="181" spans="1:28" x14ac:dyDescent="0.3">
      <c r="A181" s="223">
        <v>2</v>
      </c>
      <c r="B181" s="192" t="e">
        <f>$C$54-H178</f>
        <v>#DIV/0!</v>
      </c>
      <c r="C181" s="192" t="e">
        <f>$D$54-I178</f>
        <v>#DIV/0!</v>
      </c>
      <c r="D181" s="192" t="e">
        <f>$E$54-J178</f>
        <v>#DIV/0!</v>
      </c>
      <c r="E181" s="192" t="e">
        <f t="shared" ref="E181:G184" si="59">POWER(B181,2)</f>
        <v>#DIV/0!</v>
      </c>
      <c r="F181" s="192" t="e">
        <f t="shared" si="59"/>
        <v>#DIV/0!</v>
      </c>
      <c r="G181" s="192" t="e">
        <f t="shared" si="59"/>
        <v>#DIV/0!</v>
      </c>
      <c r="H181" s="192" t="e">
        <f t="shared" ref="H181:H184" si="60">E181+F181+G181</f>
        <v>#DIV/0!</v>
      </c>
      <c r="I181" s="252" t="e">
        <f t="shared" ref="I181:I184" si="61">SQRT(H181)</f>
        <v>#DIV/0!</v>
      </c>
      <c r="J181" s="192" t="e">
        <f>J180</f>
        <v>#DIV/0!</v>
      </c>
      <c r="K181" s="231" t="e">
        <f t="shared" ref="K181:K184" si="62">I181-J181</f>
        <v>#DIV/0!</v>
      </c>
      <c r="R181" s="223">
        <v>2</v>
      </c>
      <c r="S181" s="192" t="e">
        <f>$T$54-Y178</f>
        <v>#DIV/0!</v>
      </c>
      <c r="T181" s="192" t="e">
        <f>$U$54-Z178</f>
        <v>#DIV/0!</v>
      </c>
      <c r="U181" s="192" t="e">
        <f>$V$54-AA178</f>
        <v>#DIV/0!</v>
      </c>
      <c r="V181" s="192" t="e">
        <f t="shared" ref="V181:X184" si="63">POWER(S181,2)</f>
        <v>#DIV/0!</v>
      </c>
      <c r="W181" s="192" t="e">
        <f t="shared" si="63"/>
        <v>#DIV/0!</v>
      </c>
      <c r="X181" s="192" t="e">
        <f t="shared" si="63"/>
        <v>#DIV/0!</v>
      </c>
      <c r="Y181" s="192" t="e">
        <f t="shared" ref="Y181:Y184" si="64">V181+W181+X181</f>
        <v>#DIV/0!</v>
      </c>
      <c r="Z181" s="252" t="e">
        <f t="shared" ref="Z181:Z184" si="65">SQRT(Y181)</f>
        <v>#DIV/0!</v>
      </c>
      <c r="AA181" s="192" t="e">
        <f>AA180</f>
        <v>#DIV/0!</v>
      </c>
      <c r="AB181" s="231" t="e">
        <f t="shared" ref="AB181:AB184" si="66">Z181-AA181</f>
        <v>#DIV/0!</v>
      </c>
    </row>
    <row r="182" spans="1:28" x14ac:dyDescent="0.3">
      <c r="A182" s="223">
        <v>3</v>
      </c>
      <c r="B182" s="192" t="e">
        <f>$C$55-H178</f>
        <v>#DIV/0!</v>
      </c>
      <c r="C182" s="192" t="e">
        <f>$D$55-I178</f>
        <v>#DIV/0!</v>
      </c>
      <c r="D182" s="192" t="e">
        <f>$E$55-J178</f>
        <v>#DIV/0!</v>
      </c>
      <c r="E182" s="192" t="e">
        <f t="shared" si="59"/>
        <v>#DIV/0!</v>
      </c>
      <c r="F182" s="192" t="e">
        <f t="shared" si="59"/>
        <v>#DIV/0!</v>
      </c>
      <c r="G182" s="192" t="e">
        <f t="shared" si="59"/>
        <v>#DIV/0!</v>
      </c>
      <c r="H182" s="192" t="e">
        <f t="shared" si="60"/>
        <v>#DIV/0!</v>
      </c>
      <c r="I182" s="192" t="e">
        <f t="shared" si="61"/>
        <v>#DIV/0!</v>
      </c>
      <c r="J182" s="192" t="e">
        <f t="shared" ref="J182:J184" si="67">J181</f>
        <v>#DIV/0!</v>
      </c>
      <c r="K182" s="231" t="e">
        <f t="shared" si="62"/>
        <v>#DIV/0!</v>
      </c>
      <c r="R182" s="223">
        <v>3</v>
      </c>
      <c r="S182" s="192" t="e">
        <f>$T$55-Y178</f>
        <v>#DIV/0!</v>
      </c>
      <c r="T182" s="192" t="e">
        <f>$U$55-Z178</f>
        <v>#DIV/0!</v>
      </c>
      <c r="U182" s="192" t="e">
        <f>$V$55-AA178</f>
        <v>#DIV/0!</v>
      </c>
      <c r="V182" s="192" t="e">
        <f t="shared" si="63"/>
        <v>#DIV/0!</v>
      </c>
      <c r="W182" s="192" t="e">
        <f t="shared" si="63"/>
        <v>#DIV/0!</v>
      </c>
      <c r="X182" s="192" t="e">
        <f t="shared" si="63"/>
        <v>#DIV/0!</v>
      </c>
      <c r="Y182" s="192" t="e">
        <f t="shared" si="64"/>
        <v>#DIV/0!</v>
      </c>
      <c r="Z182" s="192" t="e">
        <f t="shared" si="65"/>
        <v>#DIV/0!</v>
      </c>
      <c r="AA182" s="192" t="e">
        <f t="shared" ref="AA182:AA184" si="68">AA181</f>
        <v>#DIV/0!</v>
      </c>
      <c r="AB182" s="231" t="e">
        <f t="shared" si="66"/>
        <v>#DIV/0!</v>
      </c>
    </row>
    <row r="183" spans="1:28" x14ac:dyDescent="0.3">
      <c r="A183" s="223">
        <v>4</v>
      </c>
      <c r="B183" s="192" t="e">
        <f>$C$56-H178</f>
        <v>#DIV/0!</v>
      </c>
      <c r="C183" s="192" t="e">
        <f>$D$56-I178</f>
        <v>#DIV/0!</v>
      </c>
      <c r="D183" s="192" t="e">
        <f>$E$56-J178</f>
        <v>#DIV/0!</v>
      </c>
      <c r="E183" s="192" t="e">
        <f t="shared" si="59"/>
        <v>#DIV/0!</v>
      </c>
      <c r="F183" s="192" t="e">
        <f t="shared" si="59"/>
        <v>#DIV/0!</v>
      </c>
      <c r="G183" s="192" t="e">
        <f t="shared" si="59"/>
        <v>#DIV/0!</v>
      </c>
      <c r="H183" s="192" t="e">
        <f t="shared" si="60"/>
        <v>#DIV/0!</v>
      </c>
      <c r="I183" s="252" t="e">
        <f t="shared" si="61"/>
        <v>#DIV/0!</v>
      </c>
      <c r="J183" s="192" t="e">
        <f t="shared" si="67"/>
        <v>#DIV/0!</v>
      </c>
      <c r="K183" s="231" t="e">
        <f t="shared" si="62"/>
        <v>#DIV/0!</v>
      </c>
      <c r="R183" s="223">
        <v>4</v>
      </c>
      <c r="S183" s="192" t="e">
        <f>$T$56-Y178</f>
        <v>#DIV/0!</v>
      </c>
      <c r="T183" s="192" t="e">
        <f>$U$56-Z178</f>
        <v>#DIV/0!</v>
      </c>
      <c r="U183" s="192" t="e">
        <f>$V$56-AA178</f>
        <v>#DIV/0!</v>
      </c>
      <c r="V183" s="192" t="e">
        <f t="shared" si="63"/>
        <v>#DIV/0!</v>
      </c>
      <c r="W183" s="192" t="e">
        <f t="shared" si="63"/>
        <v>#DIV/0!</v>
      </c>
      <c r="X183" s="192" t="e">
        <f t="shared" si="63"/>
        <v>#DIV/0!</v>
      </c>
      <c r="Y183" s="192" t="e">
        <f t="shared" si="64"/>
        <v>#DIV/0!</v>
      </c>
      <c r="Z183" s="252" t="e">
        <f t="shared" si="65"/>
        <v>#DIV/0!</v>
      </c>
      <c r="AA183" s="192" t="e">
        <f t="shared" si="68"/>
        <v>#DIV/0!</v>
      </c>
      <c r="AB183" s="231" t="e">
        <f t="shared" si="66"/>
        <v>#DIV/0!</v>
      </c>
    </row>
    <row r="184" spans="1:28" x14ac:dyDescent="0.3">
      <c r="A184" s="227">
        <v>5</v>
      </c>
      <c r="B184" s="216" t="e">
        <f>$C$57-H178</f>
        <v>#DIV/0!</v>
      </c>
      <c r="C184" s="216" t="e">
        <f>$D$57-I178</f>
        <v>#DIV/0!</v>
      </c>
      <c r="D184" s="216" t="e">
        <f>$E$57-J178</f>
        <v>#DIV/0!</v>
      </c>
      <c r="E184" s="216" t="e">
        <f t="shared" si="59"/>
        <v>#DIV/0!</v>
      </c>
      <c r="F184" s="216" t="e">
        <f t="shared" si="59"/>
        <v>#DIV/0!</v>
      </c>
      <c r="G184" s="216" t="e">
        <f t="shared" si="59"/>
        <v>#DIV/0!</v>
      </c>
      <c r="H184" s="216" t="e">
        <f t="shared" si="60"/>
        <v>#DIV/0!</v>
      </c>
      <c r="I184" s="216" t="e">
        <f t="shared" si="61"/>
        <v>#DIV/0!</v>
      </c>
      <c r="J184" s="216" t="e">
        <f t="shared" si="67"/>
        <v>#DIV/0!</v>
      </c>
      <c r="K184" s="253" t="e">
        <f t="shared" si="62"/>
        <v>#DIV/0!</v>
      </c>
      <c r="R184" s="227">
        <v>5</v>
      </c>
      <c r="S184" s="216" t="e">
        <f>$T$57-Y178</f>
        <v>#DIV/0!</v>
      </c>
      <c r="T184" s="216" t="e">
        <f>$U$57-Z178</f>
        <v>#DIV/0!</v>
      </c>
      <c r="U184" s="216" t="e">
        <f>$V$57-AA178</f>
        <v>#DIV/0!</v>
      </c>
      <c r="V184" s="216" t="e">
        <f t="shared" si="63"/>
        <v>#DIV/0!</v>
      </c>
      <c r="W184" s="216" t="e">
        <f t="shared" si="63"/>
        <v>#DIV/0!</v>
      </c>
      <c r="X184" s="216" t="e">
        <f t="shared" si="63"/>
        <v>#DIV/0!</v>
      </c>
      <c r="Y184" s="216" t="e">
        <f t="shared" si="64"/>
        <v>#DIV/0!</v>
      </c>
      <c r="Z184" s="216" t="e">
        <f t="shared" si="65"/>
        <v>#DIV/0!</v>
      </c>
      <c r="AA184" s="216" t="e">
        <f t="shared" si="68"/>
        <v>#DIV/0!</v>
      </c>
      <c r="AB184" s="253" t="e">
        <f t="shared" si="66"/>
        <v>#DIV/0!</v>
      </c>
    </row>
    <row r="185" spans="1:28" x14ac:dyDescent="0.3">
      <c r="A185" s="233" t="s">
        <v>696</v>
      </c>
      <c r="B185" s="234"/>
      <c r="C185" s="234"/>
      <c r="D185" s="234"/>
      <c r="E185" s="186"/>
      <c r="F185" s="186"/>
      <c r="G185" s="235" t="s">
        <v>700</v>
      </c>
      <c r="H185" s="236"/>
      <c r="I185" s="236"/>
      <c r="J185" s="236"/>
      <c r="K185" s="237"/>
      <c r="R185" s="233" t="s">
        <v>696</v>
      </c>
      <c r="S185" s="234"/>
      <c r="T185" s="234"/>
      <c r="U185" s="234"/>
      <c r="V185" s="186"/>
      <c r="W185" s="186"/>
      <c r="X185" s="235" t="s">
        <v>700</v>
      </c>
      <c r="Y185" s="236"/>
      <c r="Z185" s="236"/>
      <c r="AA185" s="236"/>
      <c r="AB185" s="237"/>
    </row>
    <row r="186" spans="1:28" x14ac:dyDescent="0.3">
      <c r="A186" s="238"/>
      <c r="B186" s="239"/>
      <c r="C186" s="239"/>
      <c r="D186" s="239"/>
      <c r="G186" s="240" t="s">
        <v>673</v>
      </c>
      <c r="H186" s="240"/>
      <c r="I186" s="240"/>
      <c r="J186" s="240"/>
      <c r="K186" s="241"/>
      <c r="R186" s="238"/>
      <c r="S186" s="239"/>
      <c r="T186" s="239"/>
      <c r="U186" s="239"/>
      <c r="X186" s="240" t="s">
        <v>673</v>
      </c>
      <c r="Y186" s="240"/>
      <c r="Z186" s="240"/>
      <c r="AA186" s="240"/>
      <c r="AB186" s="241"/>
    </row>
    <row r="187" spans="1:28" x14ac:dyDescent="0.3">
      <c r="A187" s="242"/>
      <c r="B187" s="243" t="s">
        <v>513</v>
      </c>
      <c r="C187" s="243" t="s">
        <v>514</v>
      </c>
      <c r="D187" s="243" t="s">
        <v>515</v>
      </c>
      <c r="G187" s="240"/>
      <c r="H187" s="240" t="s">
        <v>674</v>
      </c>
      <c r="I187" s="240" t="s">
        <v>675</v>
      </c>
      <c r="J187" s="240" t="s">
        <v>676</v>
      </c>
      <c r="K187" s="241" t="s">
        <v>677</v>
      </c>
      <c r="R187" s="242"/>
      <c r="S187" s="243" t="s">
        <v>513</v>
      </c>
      <c r="T187" s="243" t="s">
        <v>514</v>
      </c>
      <c r="U187" s="243" t="s">
        <v>515</v>
      </c>
      <c r="X187" s="240"/>
      <c r="Y187" s="240" t="s">
        <v>674</v>
      </c>
      <c r="Z187" s="240" t="s">
        <v>675</v>
      </c>
      <c r="AA187" s="240" t="s">
        <v>676</v>
      </c>
      <c r="AB187" s="241" t="s">
        <v>677</v>
      </c>
    </row>
    <row r="188" spans="1:28" x14ac:dyDescent="0.3">
      <c r="A188" s="244" t="str">
        <f>A158</f>
        <v>Point 1</v>
      </c>
      <c r="B188" s="245">
        <f>B158</f>
        <v>0</v>
      </c>
      <c r="C188" s="245">
        <f t="shared" ref="C188:D188" si="69">C158</f>
        <v>0</v>
      </c>
      <c r="D188" s="245">
        <f t="shared" si="69"/>
        <v>0</v>
      </c>
      <c r="G188" s="240" t="s">
        <v>679</v>
      </c>
      <c r="H188" s="240">
        <f t="shared" ref="H188:J189" si="70">+B189-B188</f>
        <v>0</v>
      </c>
      <c r="I188" s="240">
        <f t="shared" si="70"/>
        <v>0</v>
      </c>
      <c r="J188" s="240">
        <f t="shared" si="70"/>
        <v>0</v>
      </c>
      <c r="K188" s="241">
        <f>+(H188^2+I188^2+J188^2)^0.5</f>
        <v>0</v>
      </c>
      <c r="R188" s="244" t="str">
        <f>R158</f>
        <v>Point 1</v>
      </c>
      <c r="S188" s="245">
        <f>S158</f>
        <v>0</v>
      </c>
      <c r="T188" s="245">
        <f t="shared" ref="T188:U188" si="71">T158</f>
        <v>0</v>
      </c>
      <c r="U188" s="245">
        <f t="shared" si="71"/>
        <v>0</v>
      </c>
      <c r="X188" s="240" t="s">
        <v>679</v>
      </c>
      <c r="Y188" s="240">
        <f t="shared" ref="Y188:AA189" si="72">+S189-S188</f>
        <v>0</v>
      </c>
      <c r="Z188" s="240">
        <f t="shared" si="72"/>
        <v>0</v>
      </c>
      <c r="AA188" s="240">
        <f t="shared" si="72"/>
        <v>0</v>
      </c>
      <c r="AB188" s="241">
        <f>+(Y188^2+Z188^2+AA188^2)^0.5</f>
        <v>0</v>
      </c>
    </row>
    <row r="189" spans="1:28" x14ac:dyDescent="0.3">
      <c r="A189" s="244" t="str">
        <f>A160</f>
        <v>Point 4</v>
      </c>
      <c r="B189" s="245">
        <f>B160</f>
        <v>0</v>
      </c>
      <c r="C189" s="245">
        <f t="shared" ref="C189:D189" si="73">C160</f>
        <v>0</v>
      </c>
      <c r="D189" s="245">
        <f t="shared" si="73"/>
        <v>0</v>
      </c>
      <c r="G189" s="240" t="s">
        <v>681</v>
      </c>
      <c r="H189" s="240">
        <f t="shared" si="70"/>
        <v>0</v>
      </c>
      <c r="I189" s="240">
        <f t="shared" si="70"/>
        <v>0</v>
      </c>
      <c r="J189" s="240">
        <f t="shared" si="70"/>
        <v>0</v>
      </c>
      <c r="K189" s="241">
        <f>+(H189^2+I189^2+J189^2)^0.5</f>
        <v>0</v>
      </c>
      <c r="R189" s="244" t="str">
        <f>R160</f>
        <v>Point 4</v>
      </c>
      <c r="S189" s="245">
        <f>S160</f>
        <v>0</v>
      </c>
      <c r="T189" s="245">
        <f t="shared" ref="T189:U189" si="74">T160</f>
        <v>0</v>
      </c>
      <c r="U189" s="245">
        <f t="shared" si="74"/>
        <v>0</v>
      </c>
      <c r="X189" s="240" t="s">
        <v>681</v>
      </c>
      <c r="Y189" s="240">
        <f t="shared" si="72"/>
        <v>0</v>
      </c>
      <c r="Z189" s="240">
        <f t="shared" si="72"/>
        <v>0</v>
      </c>
      <c r="AA189" s="240">
        <f t="shared" si="72"/>
        <v>0</v>
      </c>
      <c r="AB189" s="241">
        <f>+(Y189^2+Z189^2+AA189^2)^0.5</f>
        <v>0</v>
      </c>
    </row>
    <row r="190" spans="1:28" x14ac:dyDescent="0.3">
      <c r="A190" s="244" t="str">
        <f>A159</f>
        <v>Point 2</v>
      </c>
      <c r="B190" s="245">
        <f>B159</f>
        <v>0</v>
      </c>
      <c r="C190" s="245">
        <f t="shared" ref="C190:D190" si="75">C159</f>
        <v>0</v>
      </c>
      <c r="D190" s="245">
        <f t="shared" si="75"/>
        <v>0</v>
      </c>
      <c r="G190" s="240" t="s">
        <v>683</v>
      </c>
      <c r="H190" s="240">
        <f>+B190-B188</f>
        <v>0</v>
      </c>
      <c r="I190" s="240">
        <f>+C190-C188</f>
        <v>0</v>
      </c>
      <c r="J190" s="240">
        <f>+D190-D188</f>
        <v>0</v>
      </c>
      <c r="K190" s="241">
        <f>+(H190^2+I190^2+J190^2)^0.5</f>
        <v>0</v>
      </c>
      <c r="R190" s="244" t="str">
        <f>R159</f>
        <v>Point 2</v>
      </c>
      <c r="S190" s="245">
        <f>S159</f>
        <v>0</v>
      </c>
      <c r="T190" s="245">
        <f t="shared" ref="T190:U190" si="76">T159</f>
        <v>0</v>
      </c>
      <c r="U190" s="245">
        <f t="shared" si="76"/>
        <v>0</v>
      </c>
      <c r="X190" s="240" t="s">
        <v>683</v>
      </c>
      <c r="Y190" s="240">
        <f>+S190-S188</f>
        <v>0</v>
      </c>
      <c r="Z190" s="240">
        <f>+T190-T188</f>
        <v>0</v>
      </c>
      <c r="AA190" s="240">
        <f>+U190-U188</f>
        <v>0</v>
      </c>
      <c r="AB190" s="241">
        <f>+(Y190^2+Z190^2+AA190^2)^0.5</f>
        <v>0</v>
      </c>
    </row>
    <row r="191" spans="1:28" x14ac:dyDescent="0.3">
      <c r="A191" s="223"/>
      <c r="G191" s="239" t="s">
        <v>684</v>
      </c>
      <c r="H191" s="240"/>
      <c r="I191" s="240"/>
      <c r="J191" s="240"/>
      <c r="K191" s="241"/>
      <c r="R191" s="223"/>
      <c r="X191" s="239" t="s">
        <v>684</v>
      </c>
      <c r="Y191" s="240"/>
      <c r="Z191" s="240"/>
      <c r="AA191" s="240"/>
      <c r="AB191" s="241"/>
    </row>
    <row r="192" spans="1:28" x14ac:dyDescent="0.3">
      <c r="A192" s="242"/>
      <c r="B192" s="243"/>
      <c r="C192" s="243"/>
      <c r="D192" s="243"/>
      <c r="G192" s="239"/>
      <c r="H192" s="243" t="s">
        <v>685</v>
      </c>
      <c r="I192" s="243" t="s">
        <v>686</v>
      </c>
      <c r="J192" s="243" t="s">
        <v>687</v>
      </c>
      <c r="K192" s="241"/>
      <c r="R192" s="242"/>
      <c r="S192" s="243"/>
      <c r="T192" s="243"/>
      <c r="U192" s="243"/>
      <c r="X192" s="239"/>
      <c r="Y192" s="243" t="s">
        <v>685</v>
      </c>
      <c r="Z192" s="243" t="s">
        <v>686</v>
      </c>
      <c r="AA192" s="243" t="s">
        <v>687</v>
      </c>
      <c r="AB192" s="241"/>
    </row>
    <row r="193" spans="1:28" x14ac:dyDescent="0.3">
      <c r="A193" s="244"/>
      <c r="B193" s="247"/>
      <c r="C193" s="247"/>
      <c r="D193" s="247"/>
      <c r="G193" s="239" t="s">
        <v>679</v>
      </c>
      <c r="H193" s="240" t="e">
        <f>+H188/K188</f>
        <v>#DIV/0!</v>
      </c>
      <c r="I193" s="240" t="e">
        <f>+I188/K188</f>
        <v>#DIV/0!</v>
      </c>
      <c r="J193" s="240" t="e">
        <f>+J188/K188</f>
        <v>#DIV/0!</v>
      </c>
      <c r="K193" s="241"/>
      <c r="R193" s="244"/>
      <c r="S193" s="247"/>
      <c r="T193" s="247"/>
      <c r="U193" s="247"/>
      <c r="X193" s="239" t="s">
        <v>679</v>
      </c>
      <c r="Y193" s="240" t="e">
        <f>+Y188/AB188</f>
        <v>#DIV/0!</v>
      </c>
      <c r="Z193" s="240" t="e">
        <f>+Z188/AB188</f>
        <v>#DIV/0!</v>
      </c>
      <c r="AA193" s="240" t="e">
        <f>+AA188/AB188</f>
        <v>#DIV/0!</v>
      </c>
      <c r="AB193" s="241"/>
    </row>
    <row r="194" spans="1:28" x14ac:dyDescent="0.3">
      <c r="A194" s="244"/>
      <c r="B194" s="247"/>
      <c r="C194" s="247"/>
      <c r="D194" s="247"/>
      <c r="G194" s="240" t="s">
        <v>683</v>
      </c>
      <c r="H194" s="240" t="e">
        <f>+H190/K190</f>
        <v>#DIV/0!</v>
      </c>
      <c r="I194" s="240" t="e">
        <f>+I190/K190</f>
        <v>#DIV/0!</v>
      </c>
      <c r="J194" s="240" t="e">
        <f>+J190/K190</f>
        <v>#DIV/0!</v>
      </c>
      <c r="K194" s="241"/>
      <c r="R194" s="244"/>
      <c r="S194" s="247"/>
      <c r="T194" s="247"/>
      <c r="U194" s="247"/>
      <c r="X194" s="240" t="s">
        <v>683</v>
      </c>
      <c r="Y194" s="240" t="e">
        <f>+Y190/AB190</f>
        <v>#DIV/0!</v>
      </c>
      <c r="Z194" s="240" t="e">
        <f>+Z190/AB190</f>
        <v>#DIV/0!</v>
      </c>
      <c r="AA194" s="240" t="e">
        <f>+AA190/AB190</f>
        <v>#DIV/0!</v>
      </c>
      <c r="AB194" s="241"/>
    </row>
    <row r="195" spans="1:28" x14ac:dyDescent="0.3">
      <c r="A195" s="246"/>
      <c r="B195" s="247"/>
      <c r="C195" s="247"/>
      <c r="D195" s="247"/>
      <c r="G195" s="240"/>
      <c r="H195" s="240"/>
      <c r="I195" s="240"/>
      <c r="J195" s="240"/>
      <c r="K195" s="241"/>
      <c r="R195" s="246"/>
      <c r="S195" s="247"/>
      <c r="T195" s="247"/>
      <c r="U195" s="247"/>
      <c r="X195" s="240"/>
      <c r="Y195" s="240"/>
      <c r="Z195" s="240"/>
      <c r="AA195" s="240"/>
      <c r="AB195" s="241"/>
    </row>
    <row r="196" spans="1:28" x14ac:dyDescent="0.3">
      <c r="A196" s="223"/>
      <c r="G196" s="240" t="s">
        <v>688</v>
      </c>
      <c r="H196" s="240" t="e">
        <f>+(K188^2+K190^2-K189^2)/(2*K188*K190)</f>
        <v>#DIV/0!</v>
      </c>
      <c r="I196" s="240"/>
      <c r="J196" s="240"/>
      <c r="K196" s="241"/>
      <c r="R196" s="223"/>
      <c r="X196" s="240" t="s">
        <v>688</v>
      </c>
      <c r="Y196" s="240" t="e">
        <f>+(AB188^2+AB190^2-AB189^2)/(2*AB188*AB190)</f>
        <v>#DIV/0!</v>
      </c>
      <c r="Z196" s="240"/>
      <c r="AA196" s="240"/>
      <c r="AB196" s="241"/>
    </row>
    <row r="197" spans="1:28" x14ac:dyDescent="0.3">
      <c r="A197" s="223"/>
      <c r="G197" s="240" t="s">
        <v>689</v>
      </c>
      <c r="H197" s="240" t="e">
        <f>+H196*K190</f>
        <v>#DIV/0!</v>
      </c>
      <c r="I197" s="240"/>
      <c r="J197" s="240"/>
      <c r="K197" s="241"/>
      <c r="R197" s="223"/>
      <c r="X197" s="240" t="s">
        <v>689</v>
      </c>
      <c r="Y197" s="240" t="e">
        <f>+Y196*AB190</f>
        <v>#DIV/0!</v>
      </c>
      <c r="Z197" s="240"/>
      <c r="AA197" s="240"/>
      <c r="AB197" s="241"/>
    </row>
    <row r="198" spans="1:28" x14ac:dyDescent="0.3">
      <c r="A198" s="223"/>
      <c r="G198" s="240" t="s">
        <v>690</v>
      </c>
      <c r="H198" s="240" t="e">
        <f>+(K190^2-H197^2)^0.5</f>
        <v>#DIV/0!</v>
      </c>
      <c r="I198" s="240" t="e">
        <f>+K190*H204</f>
        <v>#DIV/0!</v>
      </c>
      <c r="J198" s="240"/>
      <c r="K198" s="241"/>
      <c r="R198" s="223"/>
      <c r="X198" s="240" t="s">
        <v>690</v>
      </c>
      <c r="Y198" s="240" t="e">
        <f>+(AB190^2-Y197^2)^0.5</f>
        <v>#DIV/0!</v>
      </c>
      <c r="Z198" s="240" t="e">
        <f>+AB190*Y204</f>
        <v>#DIV/0!</v>
      </c>
      <c r="AA198" s="240"/>
      <c r="AB198" s="241"/>
    </row>
    <row r="199" spans="1:28" x14ac:dyDescent="0.3">
      <c r="A199" s="223"/>
      <c r="G199" s="240" t="s">
        <v>691</v>
      </c>
      <c r="H199" s="240" t="e">
        <f>+B188+H197*H193</f>
        <v>#DIV/0!</v>
      </c>
      <c r="I199" s="240" t="e">
        <f>+C188+H197*I193</f>
        <v>#DIV/0!</v>
      </c>
      <c r="J199" s="240" t="e">
        <f>+D188+H197*J193</f>
        <v>#DIV/0!</v>
      </c>
      <c r="K199" s="241"/>
      <c r="R199" s="223"/>
      <c r="X199" s="240" t="s">
        <v>691</v>
      </c>
      <c r="Y199" s="240" t="e">
        <f>+S188+Y197*Y193</f>
        <v>#DIV/0!</v>
      </c>
      <c r="Z199" s="240" t="e">
        <f>+T188+Y197*Z193</f>
        <v>#DIV/0!</v>
      </c>
      <c r="AA199" s="240" t="e">
        <f>+U188+Y197*AA193</f>
        <v>#DIV/0!</v>
      </c>
      <c r="AB199" s="241"/>
    </row>
    <row r="200" spans="1:28" x14ac:dyDescent="0.3">
      <c r="A200" s="223"/>
      <c r="G200" s="239" t="s">
        <v>684</v>
      </c>
      <c r="H200" s="240"/>
      <c r="I200" s="240"/>
      <c r="J200" s="240"/>
      <c r="K200" s="241"/>
      <c r="R200" s="223"/>
      <c r="X200" s="239" t="s">
        <v>684</v>
      </c>
      <c r="Y200" s="240"/>
      <c r="Z200" s="240"/>
      <c r="AA200" s="240"/>
      <c r="AB200" s="241"/>
    </row>
    <row r="201" spans="1:28" x14ac:dyDescent="0.3">
      <c r="A201" s="223"/>
      <c r="G201" s="248"/>
      <c r="H201" s="243" t="s">
        <v>685</v>
      </c>
      <c r="I201" s="243" t="s">
        <v>686</v>
      </c>
      <c r="J201" s="243" t="s">
        <v>687</v>
      </c>
      <c r="K201" s="241"/>
      <c r="R201" s="223"/>
      <c r="X201" s="248"/>
      <c r="Y201" s="243" t="s">
        <v>685</v>
      </c>
      <c r="Z201" s="243" t="s">
        <v>686</v>
      </c>
      <c r="AA201" s="243" t="s">
        <v>687</v>
      </c>
      <c r="AB201" s="241"/>
    </row>
    <row r="202" spans="1:28" x14ac:dyDescent="0.3">
      <c r="A202" s="223"/>
      <c r="G202" s="240" t="s">
        <v>690</v>
      </c>
      <c r="H202" s="240" t="e">
        <f>+(B190-H199)/H198</f>
        <v>#DIV/0!</v>
      </c>
      <c r="I202" s="240" t="e">
        <f>+(C190-I199)/H198</f>
        <v>#DIV/0!</v>
      </c>
      <c r="J202" s="240" t="e">
        <f>+(D190-J199)/H198</f>
        <v>#DIV/0!</v>
      </c>
      <c r="K202" s="241"/>
      <c r="R202" s="223"/>
      <c r="X202" s="240" t="s">
        <v>690</v>
      </c>
      <c r="Y202" s="240" t="e">
        <f>+(S190-Y199)/Y198</f>
        <v>#DIV/0!</v>
      </c>
      <c r="Z202" s="240" t="e">
        <f>+(T190-Z199)/Y198</f>
        <v>#DIV/0!</v>
      </c>
      <c r="AA202" s="240" t="e">
        <f>+(U190-AA199)/Y198</f>
        <v>#DIV/0!</v>
      </c>
      <c r="AB202" s="241"/>
    </row>
    <row r="203" spans="1:28" x14ac:dyDescent="0.3">
      <c r="A203" s="223"/>
      <c r="G203" s="240"/>
      <c r="H203" s="240"/>
      <c r="I203" s="240"/>
      <c r="J203" s="240"/>
      <c r="K203" s="241"/>
      <c r="R203" s="223"/>
      <c r="X203" s="240"/>
      <c r="Y203" s="240"/>
      <c r="Z203" s="240"/>
      <c r="AA203" s="240"/>
      <c r="AB203" s="241"/>
    </row>
    <row r="204" spans="1:28" x14ac:dyDescent="0.3">
      <c r="A204" s="223"/>
      <c r="G204" s="240" t="s">
        <v>692</v>
      </c>
      <c r="H204" s="240" t="e">
        <f>+(1-H196^2)^0.5</f>
        <v>#DIV/0!</v>
      </c>
      <c r="I204" s="240"/>
      <c r="J204" s="240"/>
      <c r="K204" s="241"/>
      <c r="R204" s="223"/>
      <c r="X204" s="240" t="s">
        <v>692</v>
      </c>
      <c r="Y204" s="240" t="e">
        <f>+(1-Y196^2)^0.5</f>
        <v>#DIV/0!</v>
      </c>
      <c r="Z204" s="240"/>
      <c r="AA204" s="240"/>
      <c r="AB204" s="241"/>
    </row>
    <row r="205" spans="1:28" x14ac:dyDescent="0.3">
      <c r="A205" s="223"/>
      <c r="F205" s="166" t="s">
        <v>643</v>
      </c>
      <c r="G205" s="240" t="s">
        <v>693</v>
      </c>
      <c r="H205" s="249" t="e">
        <f>+K189/(2*H204)</f>
        <v>#DIV/0!</v>
      </c>
      <c r="I205" s="240"/>
      <c r="J205" s="240"/>
      <c r="K205" s="241"/>
      <c r="R205" s="223"/>
      <c r="W205" s="166" t="s">
        <v>643</v>
      </c>
      <c r="X205" s="240" t="s">
        <v>693</v>
      </c>
      <c r="Y205" s="249" t="e">
        <f>+AB189/(2*Y204)</f>
        <v>#DIV/0!</v>
      </c>
      <c r="Z205" s="240"/>
      <c r="AA205" s="240"/>
      <c r="AB205" s="241"/>
    </row>
    <row r="206" spans="1:28" x14ac:dyDescent="0.3">
      <c r="A206" s="223"/>
      <c r="F206" s="250" t="e">
        <f>IF((ABS(K210)+ABS(K211)+ABS(K213))&gt;0.000000001,TRUE,FALSE)</f>
        <v>#DIV/0!</v>
      </c>
      <c r="G206" s="240"/>
      <c r="H206" s="240"/>
      <c r="I206" s="240"/>
      <c r="J206" s="240"/>
      <c r="K206" s="241"/>
      <c r="R206" s="223"/>
      <c r="W206" s="250" t="e">
        <f>IF((ABS(AB210)+ABS(AB211)+ABS(AB213))&gt;0.000000001,TRUE,FALSE)</f>
        <v>#DIV/0!</v>
      </c>
      <c r="X206" s="240"/>
      <c r="Y206" s="240"/>
      <c r="Z206" s="240"/>
      <c r="AA206" s="240"/>
      <c r="AB206" s="241"/>
    </row>
    <row r="207" spans="1:28" x14ac:dyDescent="0.3">
      <c r="A207" s="223"/>
      <c r="F207" s="166" t="s">
        <v>637</v>
      </c>
      <c r="G207" s="240" t="s">
        <v>694</v>
      </c>
      <c r="H207" s="240">
        <f>+K188/2</f>
        <v>0</v>
      </c>
      <c r="I207" s="240" t="e">
        <f>+(H205^2-H207^2)^0.5</f>
        <v>#DIV/0!</v>
      </c>
      <c r="J207" s="240">
        <v>0</v>
      </c>
      <c r="K207" s="241"/>
      <c r="R207" s="223"/>
      <c r="W207" s="166" t="s">
        <v>637</v>
      </c>
      <c r="X207" s="240" t="s">
        <v>694</v>
      </c>
      <c r="Y207" s="240">
        <f>+AB188/2</f>
        <v>0</v>
      </c>
      <c r="Z207" s="240" t="e">
        <f>+(Y205^2-Y207^2)^0.5</f>
        <v>#DIV/0!</v>
      </c>
      <c r="AA207" s="240">
        <v>0</v>
      </c>
      <c r="AB207" s="241"/>
    </row>
    <row r="208" spans="1:28" x14ac:dyDescent="0.3">
      <c r="A208" s="223"/>
      <c r="F208" s="166" t="e">
        <f>IF(K209&gt;0.000000001,TRUE,FALSE)</f>
        <v>#DIV/0!</v>
      </c>
      <c r="G208" s="240" t="s">
        <v>695</v>
      </c>
      <c r="H208" s="251" t="e">
        <f>+B188+H207*H193+I207*H202</f>
        <v>#DIV/0!</v>
      </c>
      <c r="I208" s="251" t="e">
        <f>+C188+H207*I193+I207*I202</f>
        <v>#DIV/0!</v>
      </c>
      <c r="J208" s="251" t="e">
        <f>+D188+H207*J193+I207*J202</f>
        <v>#DIV/0!</v>
      </c>
      <c r="K208" s="241"/>
      <c r="R208" s="223"/>
      <c r="W208" s="166" t="e">
        <f>IF(AB209&gt;0.000000001,TRUE,FALSE)</f>
        <v>#DIV/0!</v>
      </c>
      <c r="X208" s="240" t="s">
        <v>695</v>
      </c>
      <c r="Y208" s="251" t="e">
        <f>+S188+Y207*Y193+Z207*Y202</f>
        <v>#DIV/0!</v>
      </c>
      <c r="Z208" s="251" t="e">
        <f>+T188+Y207*Z193+Z207*Z202</f>
        <v>#DIV/0!</v>
      </c>
      <c r="AA208" s="251" t="e">
        <f>+U188+Y207*AA193+Z207*AA202</f>
        <v>#DIV/0!</v>
      </c>
      <c r="AB208" s="241"/>
    </row>
    <row r="209" spans="1:28" ht="16.2" x14ac:dyDescent="0.3">
      <c r="A209" s="223"/>
      <c r="B209" s="166" t="s">
        <v>650</v>
      </c>
      <c r="C209" s="166" t="s">
        <v>651</v>
      </c>
      <c r="D209" s="166" t="s">
        <v>652</v>
      </c>
      <c r="E209" s="166" t="s">
        <v>653</v>
      </c>
      <c r="F209" s="166" t="s">
        <v>654</v>
      </c>
      <c r="G209" s="166" t="s">
        <v>655</v>
      </c>
      <c r="H209" s="166" t="s">
        <v>656</v>
      </c>
      <c r="I209" s="166" t="s">
        <v>657</v>
      </c>
      <c r="J209" s="166" t="s">
        <v>669</v>
      </c>
      <c r="K209" s="231" t="e">
        <f>MAX(K210:K214)</f>
        <v>#DIV/0!</v>
      </c>
      <c r="R209" s="223"/>
      <c r="S209" s="166" t="s">
        <v>650</v>
      </c>
      <c r="T209" s="166" t="s">
        <v>651</v>
      </c>
      <c r="U209" s="166" t="s">
        <v>652</v>
      </c>
      <c r="V209" s="166" t="s">
        <v>653</v>
      </c>
      <c r="W209" s="166" t="s">
        <v>654</v>
      </c>
      <c r="X209" s="166" t="s">
        <v>655</v>
      </c>
      <c r="Y209" s="166" t="s">
        <v>656</v>
      </c>
      <c r="Z209" s="166" t="s">
        <v>657</v>
      </c>
      <c r="AA209" s="166" t="s">
        <v>669</v>
      </c>
      <c r="AB209" s="231" t="e">
        <f>MAX(AB210:AB214)</f>
        <v>#DIV/0!</v>
      </c>
    </row>
    <row r="210" spans="1:28" x14ac:dyDescent="0.3">
      <c r="A210" s="223">
        <v>1</v>
      </c>
      <c r="B210" s="166" t="e">
        <f>$C$53-H208</f>
        <v>#DIV/0!</v>
      </c>
      <c r="C210" s="166" t="e">
        <f>$D$53-I208</f>
        <v>#DIV/0!</v>
      </c>
      <c r="D210" s="166" t="e">
        <f>$E$53-J208</f>
        <v>#DIV/0!</v>
      </c>
      <c r="E210" s="192" t="e">
        <f>POWER(B210,2)</f>
        <v>#DIV/0!</v>
      </c>
      <c r="F210" s="192" t="e">
        <f>POWER(C210,2)</f>
        <v>#DIV/0!</v>
      </c>
      <c r="G210" s="192" t="e">
        <f>POWER(D210,2)</f>
        <v>#DIV/0!</v>
      </c>
      <c r="H210" s="192" t="e">
        <f>E210+F210+G210</f>
        <v>#DIV/0!</v>
      </c>
      <c r="I210" s="252" t="e">
        <f>SQRT(H210)</f>
        <v>#DIV/0!</v>
      </c>
      <c r="J210" s="192" t="e">
        <f>H205</f>
        <v>#DIV/0!</v>
      </c>
      <c r="K210" s="231" t="e">
        <f>I210-J210</f>
        <v>#DIV/0!</v>
      </c>
      <c r="R210" s="223">
        <v>1</v>
      </c>
      <c r="S210" s="192" t="e">
        <f>$T$53-Y208</f>
        <v>#DIV/0!</v>
      </c>
      <c r="T210" s="192" t="e">
        <f>$U$53-Z208</f>
        <v>#DIV/0!</v>
      </c>
      <c r="U210" s="192" t="e">
        <f>$V$53-AA208</f>
        <v>#DIV/0!</v>
      </c>
      <c r="V210" s="192" t="e">
        <f>POWER(S210,2)</f>
        <v>#DIV/0!</v>
      </c>
      <c r="W210" s="192" t="e">
        <f>POWER(T210,2)</f>
        <v>#DIV/0!</v>
      </c>
      <c r="X210" s="192" t="e">
        <f>POWER(U210,2)</f>
        <v>#DIV/0!</v>
      </c>
      <c r="Y210" s="192" t="e">
        <f>V210+W210+X210</f>
        <v>#DIV/0!</v>
      </c>
      <c r="Z210" s="252" t="e">
        <f>SQRT(Y210)</f>
        <v>#DIV/0!</v>
      </c>
      <c r="AA210" s="192" t="e">
        <f>Y205</f>
        <v>#DIV/0!</v>
      </c>
      <c r="AB210" s="231" t="e">
        <f>Z210-AA210</f>
        <v>#DIV/0!</v>
      </c>
    </row>
    <row r="211" spans="1:28" x14ac:dyDescent="0.3">
      <c r="A211" s="223">
        <v>2</v>
      </c>
      <c r="B211" s="192" t="e">
        <f>$C$54-H208</f>
        <v>#DIV/0!</v>
      </c>
      <c r="C211" s="192" t="e">
        <f>$D$54-I208</f>
        <v>#DIV/0!</v>
      </c>
      <c r="D211" s="192" t="e">
        <f>$E$54-J208</f>
        <v>#DIV/0!</v>
      </c>
      <c r="E211" s="192" t="e">
        <f t="shared" ref="E211:G214" si="77">POWER(B211,2)</f>
        <v>#DIV/0!</v>
      </c>
      <c r="F211" s="192" t="e">
        <f t="shared" si="77"/>
        <v>#DIV/0!</v>
      </c>
      <c r="G211" s="192" t="e">
        <f t="shared" si="77"/>
        <v>#DIV/0!</v>
      </c>
      <c r="H211" s="192" t="e">
        <f t="shared" ref="H211:H214" si="78">E211+F211+G211</f>
        <v>#DIV/0!</v>
      </c>
      <c r="I211" s="252" t="e">
        <f t="shared" ref="I211:I214" si="79">SQRT(H211)</f>
        <v>#DIV/0!</v>
      </c>
      <c r="J211" s="192" t="e">
        <f>J210</f>
        <v>#DIV/0!</v>
      </c>
      <c r="K211" s="231" t="e">
        <f t="shared" ref="K211:K214" si="80">I211-J211</f>
        <v>#DIV/0!</v>
      </c>
      <c r="R211" s="223">
        <v>2</v>
      </c>
      <c r="S211" s="192" t="e">
        <f>$T$54-Y208</f>
        <v>#DIV/0!</v>
      </c>
      <c r="T211" s="192" t="e">
        <f>$U$54-Z208</f>
        <v>#DIV/0!</v>
      </c>
      <c r="U211" s="192" t="e">
        <f>$V$54-AA208</f>
        <v>#DIV/0!</v>
      </c>
      <c r="V211" s="192" t="e">
        <f t="shared" ref="V211:X214" si="81">POWER(S211,2)</f>
        <v>#DIV/0!</v>
      </c>
      <c r="W211" s="192" t="e">
        <f t="shared" si="81"/>
        <v>#DIV/0!</v>
      </c>
      <c r="X211" s="192" t="e">
        <f t="shared" si="81"/>
        <v>#DIV/0!</v>
      </c>
      <c r="Y211" s="192" t="e">
        <f t="shared" ref="Y211:Y214" si="82">V211+W211+X211</f>
        <v>#DIV/0!</v>
      </c>
      <c r="Z211" s="252" t="e">
        <f t="shared" ref="Z211:Z214" si="83">SQRT(Y211)</f>
        <v>#DIV/0!</v>
      </c>
      <c r="AA211" s="192" t="e">
        <f>AA210</f>
        <v>#DIV/0!</v>
      </c>
      <c r="AB211" s="231" t="e">
        <f t="shared" ref="AB211:AB214" si="84">Z211-AA211</f>
        <v>#DIV/0!</v>
      </c>
    </row>
    <row r="212" spans="1:28" x14ac:dyDescent="0.3">
      <c r="A212" s="223">
        <v>3</v>
      </c>
      <c r="B212" s="192" t="e">
        <f>$C$55-H208</f>
        <v>#DIV/0!</v>
      </c>
      <c r="C212" s="192" t="e">
        <f>$D$55-I208</f>
        <v>#DIV/0!</v>
      </c>
      <c r="D212" s="192" t="e">
        <f>$E$55-J208</f>
        <v>#DIV/0!</v>
      </c>
      <c r="E212" s="192" t="e">
        <f t="shared" si="77"/>
        <v>#DIV/0!</v>
      </c>
      <c r="F212" s="192" t="e">
        <f t="shared" si="77"/>
        <v>#DIV/0!</v>
      </c>
      <c r="G212" s="192" t="e">
        <f t="shared" si="77"/>
        <v>#DIV/0!</v>
      </c>
      <c r="H212" s="192" t="e">
        <f t="shared" si="78"/>
        <v>#DIV/0!</v>
      </c>
      <c r="I212" s="192" t="e">
        <f t="shared" si="79"/>
        <v>#DIV/0!</v>
      </c>
      <c r="J212" s="192" t="e">
        <f t="shared" ref="J212:J214" si="85">J211</f>
        <v>#DIV/0!</v>
      </c>
      <c r="K212" s="231" t="e">
        <f t="shared" si="80"/>
        <v>#DIV/0!</v>
      </c>
      <c r="R212" s="223">
        <v>3</v>
      </c>
      <c r="S212" s="192" t="e">
        <f>$T$55-Y208</f>
        <v>#DIV/0!</v>
      </c>
      <c r="T212" s="192" t="e">
        <f>$U$55-Z208</f>
        <v>#DIV/0!</v>
      </c>
      <c r="U212" s="192" t="e">
        <f>$V$55-AA208</f>
        <v>#DIV/0!</v>
      </c>
      <c r="V212" s="192" t="e">
        <f t="shared" si="81"/>
        <v>#DIV/0!</v>
      </c>
      <c r="W212" s="192" t="e">
        <f t="shared" si="81"/>
        <v>#DIV/0!</v>
      </c>
      <c r="X212" s="192" t="e">
        <f t="shared" si="81"/>
        <v>#DIV/0!</v>
      </c>
      <c r="Y212" s="192" t="e">
        <f t="shared" si="82"/>
        <v>#DIV/0!</v>
      </c>
      <c r="Z212" s="192" t="e">
        <f t="shared" si="83"/>
        <v>#DIV/0!</v>
      </c>
      <c r="AA212" s="192" t="e">
        <f t="shared" ref="AA212:AA214" si="86">AA211</f>
        <v>#DIV/0!</v>
      </c>
      <c r="AB212" s="231" t="e">
        <f t="shared" si="84"/>
        <v>#DIV/0!</v>
      </c>
    </row>
    <row r="213" spans="1:28" x14ac:dyDescent="0.3">
      <c r="A213" s="223">
        <v>4</v>
      </c>
      <c r="B213" s="192" t="e">
        <f>$C$56-H208</f>
        <v>#DIV/0!</v>
      </c>
      <c r="C213" s="192" t="e">
        <f>$D$56-I208</f>
        <v>#DIV/0!</v>
      </c>
      <c r="D213" s="192" t="e">
        <f>$E$56-J208</f>
        <v>#DIV/0!</v>
      </c>
      <c r="E213" s="192" t="e">
        <f t="shared" si="77"/>
        <v>#DIV/0!</v>
      </c>
      <c r="F213" s="192" t="e">
        <f t="shared" si="77"/>
        <v>#DIV/0!</v>
      </c>
      <c r="G213" s="192" t="e">
        <f t="shared" si="77"/>
        <v>#DIV/0!</v>
      </c>
      <c r="H213" s="192" t="e">
        <f t="shared" si="78"/>
        <v>#DIV/0!</v>
      </c>
      <c r="I213" s="252" t="e">
        <f t="shared" si="79"/>
        <v>#DIV/0!</v>
      </c>
      <c r="J213" s="192" t="e">
        <f t="shared" si="85"/>
        <v>#DIV/0!</v>
      </c>
      <c r="K213" s="231" t="e">
        <f t="shared" si="80"/>
        <v>#DIV/0!</v>
      </c>
      <c r="R213" s="223">
        <v>4</v>
      </c>
      <c r="S213" s="192" t="e">
        <f>$T$56-Y208</f>
        <v>#DIV/0!</v>
      </c>
      <c r="T213" s="192" t="e">
        <f>$U$56-Z208</f>
        <v>#DIV/0!</v>
      </c>
      <c r="U213" s="192" t="e">
        <f>$V$56-AA208</f>
        <v>#DIV/0!</v>
      </c>
      <c r="V213" s="192" t="e">
        <f t="shared" si="81"/>
        <v>#DIV/0!</v>
      </c>
      <c r="W213" s="192" t="e">
        <f t="shared" si="81"/>
        <v>#DIV/0!</v>
      </c>
      <c r="X213" s="192" t="e">
        <f t="shared" si="81"/>
        <v>#DIV/0!</v>
      </c>
      <c r="Y213" s="192" t="e">
        <f t="shared" si="82"/>
        <v>#DIV/0!</v>
      </c>
      <c r="Z213" s="252" t="e">
        <f t="shared" si="83"/>
        <v>#DIV/0!</v>
      </c>
      <c r="AA213" s="192" t="e">
        <f t="shared" si="86"/>
        <v>#DIV/0!</v>
      </c>
      <c r="AB213" s="231" t="e">
        <f t="shared" si="84"/>
        <v>#DIV/0!</v>
      </c>
    </row>
    <row r="214" spans="1:28" x14ac:dyDescent="0.3">
      <c r="A214" s="227">
        <v>5</v>
      </c>
      <c r="B214" s="216" t="e">
        <f>$C$57-H208</f>
        <v>#DIV/0!</v>
      </c>
      <c r="C214" s="216" t="e">
        <f>$D$57-I208</f>
        <v>#DIV/0!</v>
      </c>
      <c r="D214" s="216" t="e">
        <f>$E$57-J208</f>
        <v>#DIV/0!</v>
      </c>
      <c r="E214" s="216" t="e">
        <f t="shared" si="77"/>
        <v>#DIV/0!</v>
      </c>
      <c r="F214" s="216" t="e">
        <f t="shared" si="77"/>
        <v>#DIV/0!</v>
      </c>
      <c r="G214" s="216" t="e">
        <f t="shared" si="77"/>
        <v>#DIV/0!</v>
      </c>
      <c r="H214" s="216" t="e">
        <f t="shared" si="78"/>
        <v>#DIV/0!</v>
      </c>
      <c r="I214" s="216" t="e">
        <f t="shared" si="79"/>
        <v>#DIV/0!</v>
      </c>
      <c r="J214" s="216" t="e">
        <f t="shared" si="85"/>
        <v>#DIV/0!</v>
      </c>
      <c r="K214" s="253" t="e">
        <f t="shared" si="80"/>
        <v>#DIV/0!</v>
      </c>
      <c r="R214" s="227">
        <v>5</v>
      </c>
      <c r="S214" s="216" t="e">
        <f>$T$57-Y208</f>
        <v>#DIV/0!</v>
      </c>
      <c r="T214" s="216" t="e">
        <f>$U$57-Z208</f>
        <v>#DIV/0!</v>
      </c>
      <c r="U214" s="216" t="e">
        <f>$V$57-AA208</f>
        <v>#DIV/0!</v>
      </c>
      <c r="V214" s="216" t="e">
        <f t="shared" si="81"/>
        <v>#DIV/0!</v>
      </c>
      <c r="W214" s="216" t="e">
        <f t="shared" si="81"/>
        <v>#DIV/0!</v>
      </c>
      <c r="X214" s="216" t="e">
        <f t="shared" si="81"/>
        <v>#DIV/0!</v>
      </c>
      <c r="Y214" s="216" t="e">
        <f t="shared" si="82"/>
        <v>#DIV/0!</v>
      </c>
      <c r="Z214" s="216" t="e">
        <f t="shared" si="83"/>
        <v>#DIV/0!</v>
      </c>
      <c r="AA214" s="216" t="e">
        <f t="shared" si="86"/>
        <v>#DIV/0!</v>
      </c>
      <c r="AB214" s="253" t="e">
        <f t="shared" si="84"/>
        <v>#DIV/0!</v>
      </c>
    </row>
    <row r="215" spans="1:28" x14ac:dyDescent="0.3">
      <c r="A215" s="254" t="s">
        <v>698</v>
      </c>
      <c r="B215" s="186"/>
      <c r="C215" s="186"/>
      <c r="D215" s="186" t="s">
        <v>646</v>
      </c>
      <c r="E215" s="186" t="s">
        <v>647</v>
      </c>
      <c r="F215" s="186" t="s">
        <v>648</v>
      </c>
      <c r="G215" s="186" t="s">
        <v>649</v>
      </c>
      <c r="H215" s="186" t="s">
        <v>611</v>
      </c>
      <c r="I215" s="186" t="s">
        <v>637</v>
      </c>
      <c r="J215" s="186"/>
      <c r="K215" s="220"/>
      <c r="R215" s="254" t="s">
        <v>698</v>
      </c>
      <c r="S215" s="186"/>
      <c r="T215" s="186"/>
      <c r="U215" s="186" t="s">
        <v>646</v>
      </c>
      <c r="V215" s="186" t="s">
        <v>647</v>
      </c>
      <c r="W215" s="186" t="s">
        <v>648</v>
      </c>
      <c r="X215" s="186" t="s">
        <v>649</v>
      </c>
      <c r="Y215" s="186" t="s">
        <v>611</v>
      </c>
      <c r="Z215" s="186" t="s">
        <v>637</v>
      </c>
      <c r="AA215" s="186"/>
      <c r="AB215" s="220"/>
    </row>
    <row r="216" spans="1:28" x14ac:dyDescent="0.3">
      <c r="A216" s="227"/>
      <c r="B216" s="217"/>
      <c r="C216" s="217"/>
      <c r="D216" s="217" t="e">
        <f>IF(F176=FALSE,H178,IF(F206=FALSE,H208,"Error"))</f>
        <v>#DIV/0!</v>
      </c>
      <c r="E216" s="216" t="e">
        <f>IF(F176=FALSE,I178,IF(F206=FALSE,I208,"Error"))</f>
        <v>#DIV/0!</v>
      </c>
      <c r="F216" s="216" t="e">
        <f>IF(F176=FALSE,J178,IF(F206=FALSE,J208,"Error"))</f>
        <v>#DIV/0!</v>
      </c>
      <c r="G216" s="216" t="e">
        <f>IF(F176=FALSE,H175,IF(F206=FALSE,H205,"Error"))</f>
        <v>#DIV/0!</v>
      </c>
      <c r="H216" s="216" t="e">
        <f>G216*2</f>
        <v>#DIV/0!</v>
      </c>
      <c r="I216" s="217" t="e">
        <f>IF(F176=FALSE,F178,IF(F206=FALSE,F208,"Error"))</f>
        <v>#DIV/0!</v>
      </c>
      <c r="J216" s="217"/>
      <c r="K216" s="228"/>
      <c r="R216" s="227"/>
      <c r="S216" s="217"/>
      <c r="T216" s="217"/>
      <c r="U216" s="217" t="e">
        <f>IF(W176=FALSE,Y178,IF(W206=FALSE,Y208,"Error"))</f>
        <v>#DIV/0!</v>
      </c>
      <c r="V216" s="216" t="e">
        <f>IF(W176=FALSE,Z178,IF(W206=FALSE,Z208,"Error"))</f>
        <v>#DIV/0!</v>
      </c>
      <c r="W216" s="216" t="e">
        <f>IF(W176=FALSE,AA178,IF(W206=FALSE,AA208,"Error"))</f>
        <v>#DIV/0!</v>
      </c>
      <c r="X216" s="216" t="e">
        <f>IF(W176=FALSE,Y175,IF(W206=FALSE,Y205,"Error"))</f>
        <v>#DIV/0!</v>
      </c>
      <c r="Y216" s="216" t="e">
        <f>X216*2</f>
        <v>#DIV/0!</v>
      </c>
      <c r="Z216" s="217" t="e">
        <f>IF(W176=FALSE,W178,IF(W206=FALSE,W208,"Error"))</f>
        <v>#DIV/0!</v>
      </c>
      <c r="AA216" s="217"/>
      <c r="AB216" s="228"/>
    </row>
    <row r="217" spans="1:28" x14ac:dyDescent="0.3">
      <c r="A217" s="255"/>
      <c r="B217" s="239"/>
      <c r="C217" s="239"/>
      <c r="D217" s="239"/>
      <c r="G217" s="255"/>
      <c r="H217" s="240"/>
      <c r="I217" s="240"/>
      <c r="J217" s="240"/>
      <c r="K217" s="239"/>
      <c r="R217" s="255"/>
      <c r="S217" s="239"/>
      <c r="T217" s="239"/>
      <c r="U217" s="239"/>
      <c r="X217" s="255"/>
      <c r="Y217" s="240"/>
      <c r="Z217" s="240"/>
      <c r="AA217" s="240"/>
      <c r="AB217" s="239"/>
    </row>
    <row r="218" spans="1:28" x14ac:dyDescent="0.3">
      <c r="A218" s="233" t="s">
        <v>702</v>
      </c>
      <c r="B218" s="234"/>
      <c r="C218" s="234"/>
      <c r="D218" s="234"/>
      <c r="E218" s="186"/>
      <c r="F218" s="186"/>
      <c r="G218" s="235" t="s">
        <v>703</v>
      </c>
      <c r="H218" s="236"/>
      <c r="I218" s="236"/>
      <c r="J218" s="236"/>
      <c r="K218" s="237"/>
      <c r="R218" s="233" t="s">
        <v>702</v>
      </c>
      <c r="S218" s="234"/>
      <c r="T218" s="234"/>
      <c r="U218" s="234"/>
      <c r="V218" s="186"/>
      <c r="W218" s="186"/>
      <c r="X218" s="235" t="s">
        <v>703</v>
      </c>
      <c r="Y218" s="236"/>
      <c r="Z218" s="236"/>
      <c r="AA218" s="236"/>
      <c r="AB218" s="237"/>
    </row>
    <row r="219" spans="1:28" x14ac:dyDescent="0.3">
      <c r="A219" s="238"/>
      <c r="B219" s="239"/>
      <c r="C219" s="239"/>
      <c r="D219" s="239"/>
      <c r="G219" s="240" t="s">
        <v>673</v>
      </c>
      <c r="H219" s="240"/>
      <c r="I219" s="240"/>
      <c r="J219" s="240"/>
      <c r="K219" s="241"/>
      <c r="R219" s="238"/>
      <c r="S219" s="239"/>
      <c r="T219" s="239"/>
      <c r="U219" s="239"/>
      <c r="X219" s="240" t="s">
        <v>673</v>
      </c>
      <c r="Y219" s="240"/>
      <c r="Z219" s="240"/>
      <c r="AA219" s="240"/>
      <c r="AB219" s="241"/>
    </row>
    <row r="220" spans="1:28" x14ac:dyDescent="0.3">
      <c r="A220" s="242"/>
      <c r="B220" s="243" t="s">
        <v>513</v>
      </c>
      <c r="C220" s="243" t="s">
        <v>514</v>
      </c>
      <c r="D220" s="243" t="s">
        <v>515</v>
      </c>
      <c r="G220" s="240"/>
      <c r="H220" s="240" t="s">
        <v>674</v>
      </c>
      <c r="I220" s="240" t="s">
        <v>675</v>
      </c>
      <c r="J220" s="240" t="s">
        <v>676</v>
      </c>
      <c r="K220" s="241" t="s">
        <v>677</v>
      </c>
      <c r="R220" s="242"/>
      <c r="S220" s="243" t="s">
        <v>513</v>
      </c>
      <c r="T220" s="243" t="s">
        <v>514</v>
      </c>
      <c r="U220" s="243" t="s">
        <v>515</v>
      </c>
      <c r="X220" s="240"/>
      <c r="Y220" s="240" t="s">
        <v>674</v>
      </c>
      <c r="Z220" s="240" t="s">
        <v>675</v>
      </c>
      <c r="AA220" s="240" t="s">
        <v>676</v>
      </c>
      <c r="AB220" s="241" t="s">
        <v>677</v>
      </c>
    </row>
    <row r="221" spans="1:28" x14ac:dyDescent="0.3">
      <c r="A221" s="244" t="s">
        <v>678</v>
      </c>
      <c r="B221" s="245">
        <f>$C$53</f>
        <v>0</v>
      </c>
      <c r="C221" s="245">
        <f>$D$53</f>
        <v>0</v>
      </c>
      <c r="D221" s="245">
        <f>$E$53</f>
        <v>0</v>
      </c>
      <c r="G221" s="240" t="s">
        <v>679</v>
      </c>
      <c r="H221" s="240">
        <f t="shared" ref="H221:J222" si="87">+B222-B221</f>
        <v>0</v>
      </c>
      <c r="I221" s="240">
        <f t="shared" si="87"/>
        <v>0</v>
      </c>
      <c r="J221" s="240">
        <f t="shared" si="87"/>
        <v>0</v>
      </c>
      <c r="K221" s="241">
        <f>+(H221^2+I221^2+J221^2)^0.5</f>
        <v>0</v>
      </c>
      <c r="R221" s="244" t="s">
        <v>678</v>
      </c>
      <c r="S221" s="245">
        <f>$T$53</f>
        <v>0</v>
      </c>
      <c r="T221" s="245">
        <f>$U$53</f>
        <v>0</v>
      </c>
      <c r="U221" s="245">
        <f>$V$53</f>
        <v>0</v>
      </c>
      <c r="X221" s="240" t="s">
        <v>679</v>
      </c>
      <c r="Y221" s="240">
        <f t="shared" ref="Y221:AA222" si="88">+S222-S221</f>
        <v>0</v>
      </c>
      <c r="Z221" s="240">
        <f t="shared" si="88"/>
        <v>0</v>
      </c>
      <c r="AA221" s="240">
        <f t="shared" si="88"/>
        <v>0</v>
      </c>
      <c r="AB221" s="241">
        <f>+(Y221^2+Z221^2+AA221^2)^0.5</f>
        <v>0</v>
      </c>
    </row>
    <row r="222" spans="1:28" x14ac:dyDescent="0.3">
      <c r="A222" s="244" t="s">
        <v>680</v>
      </c>
      <c r="B222" s="245">
        <f>$C$54</f>
        <v>0</v>
      </c>
      <c r="C222" s="245">
        <f>$D$54</f>
        <v>0</v>
      </c>
      <c r="D222" s="245">
        <f>$E$54</f>
        <v>0</v>
      </c>
      <c r="G222" s="240" t="s">
        <v>681</v>
      </c>
      <c r="H222" s="240">
        <f t="shared" si="87"/>
        <v>0</v>
      </c>
      <c r="I222" s="240">
        <f t="shared" si="87"/>
        <v>0</v>
      </c>
      <c r="J222" s="240">
        <f t="shared" si="87"/>
        <v>0</v>
      </c>
      <c r="K222" s="241">
        <f>+(H222^2+I222^2+J222^2)^0.5</f>
        <v>0</v>
      </c>
      <c r="R222" s="244" t="s">
        <v>680</v>
      </c>
      <c r="S222" s="245">
        <f>$T$54</f>
        <v>0</v>
      </c>
      <c r="T222" s="245">
        <f>$U$54</f>
        <v>0</v>
      </c>
      <c r="U222" s="245">
        <f>$V$54</f>
        <v>0</v>
      </c>
      <c r="X222" s="240" t="s">
        <v>681</v>
      </c>
      <c r="Y222" s="240">
        <f t="shared" si="88"/>
        <v>0</v>
      </c>
      <c r="Z222" s="240">
        <f t="shared" si="88"/>
        <v>0</v>
      </c>
      <c r="AA222" s="240">
        <f t="shared" si="88"/>
        <v>0</v>
      </c>
      <c r="AB222" s="241">
        <f>+(Y222^2+Z222^2+AA222^2)^0.5</f>
        <v>0</v>
      </c>
    </row>
    <row r="223" spans="1:28" x14ac:dyDescent="0.3">
      <c r="A223" s="246" t="s">
        <v>704</v>
      </c>
      <c r="B223" s="245">
        <f>$C$57</f>
        <v>0</v>
      </c>
      <c r="C223" s="245">
        <f>$D$57</f>
        <v>0</v>
      </c>
      <c r="D223" s="245">
        <f>$E$57</f>
        <v>0</v>
      </c>
      <c r="G223" s="240" t="s">
        <v>683</v>
      </c>
      <c r="H223" s="240">
        <f>+B223-B221</f>
        <v>0</v>
      </c>
      <c r="I223" s="240">
        <f>+C223-C221</f>
        <v>0</v>
      </c>
      <c r="J223" s="240">
        <f>+D223-D221</f>
        <v>0</v>
      </c>
      <c r="K223" s="241">
        <f>+(H223^2+I223^2+J223^2)^0.5</f>
        <v>0</v>
      </c>
      <c r="R223" s="246" t="s">
        <v>704</v>
      </c>
      <c r="S223" s="245">
        <f>$T$57</f>
        <v>0</v>
      </c>
      <c r="T223" s="245">
        <f>$U$57</f>
        <v>0</v>
      </c>
      <c r="U223" s="245">
        <f>$V$57</f>
        <v>0</v>
      </c>
      <c r="X223" s="240" t="s">
        <v>683</v>
      </c>
      <c r="Y223" s="240">
        <f>+S223-S221</f>
        <v>0</v>
      </c>
      <c r="Z223" s="240">
        <f>+T223-T221</f>
        <v>0</v>
      </c>
      <c r="AA223" s="240">
        <f>+U223-U221</f>
        <v>0</v>
      </c>
      <c r="AB223" s="241">
        <f>+(Y223^2+Z223^2+AA223^2)^0.5</f>
        <v>0</v>
      </c>
    </row>
    <row r="224" spans="1:28" x14ac:dyDescent="0.3">
      <c r="A224" s="223"/>
      <c r="G224" s="239" t="s">
        <v>684</v>
      </c>
      <c r="H224" s="240"/>
      <c r="I224" s="240"/>
      <c r="J224" s="240"/>
      <c r="K224" s="241"/>
      <c r="R224" s="223"/>
      <c r="X224" s="239" t="s">
        <v>684</v>
      </c>
      <c r="Y224" s="240"/>
      <c r="Z224" s="240"/>
      <c r="AA224" s="240"/>
      <c r="AB224" s="241"/>
    </row>
    <row r="225" spans="1:28" x14ac:dyDescent="0.3">
      <c r="A225" s="242"/>
      <c r="B225" s="243"/>
      <c r="C225" s="243"/>
      <c r="D225" s="243"/>
      <c r="G225" s="239"/>
      <c r="H225" s="243" t="s">
        <v>685</v>
      </c>
      <c r="I225" s="243" t="s">
        <v>686</v>
      </c>
      <c r="J225" s="243" t="s">
        <v>687</v>
      </c>
      <c r="K225" s="241"/>
      <c r="R225" s="242"/>
      <c r="S225" s="243"/>
      <c r="T225" s="243"/>
      <c r="U225" s="243"/>
      <c r="X225" s="239"/>
      <c r="Y225" s="243" t="s">
        <v>685</v>
      </c>
      <c r="Z225" s="243" t="s">
        <v>686</v>
      </c>
      <c r="AA225" s="243" t="s">
        <v>687</v>
      </c>
      <c r="AB225" s="241"/>
    </row>
    <row r="226" spans="1:28" x14ac:dyDescent="0.3">
      <c r="A226" s="244"/>
      <c r="B226" s="247"/>
      <c r="C226" s="247"/>
      <c r="D226" s="247"/>
      <c r="G226" s="239" t="s">
        <v>679</v>
      </c>
      <c r="H226" s="240" t="e">
        <f>+H221/K221</f>
        <v>#DIV/0!</v>
      </c>
      <c r="I226" s="240" t="e">
        <f>+I221/K221</f>
        <v>#DIV/0!</v>
      </c>
      <c r="J226" s="240" t="e">
        <f>+J221/K221</f>
        <v>#DIV/0!</v>
      </c>
      <c r="K226" s="241"/>
      <c r="R226" s="244"/>
      <c r="S226" s="247"/>
      <c r="T226" s="247"/>
      <c r="U226" s="247"/>
      <c r="X226" s="239" t="s">
        <v>679</v>
      </c>
      <c r="Y226" s="240" t="e">
        <f>+Y221/AB221</f>
        <v>#DIV/0!</v>
      </c>
      <c r="Z226" s="240" t="e">
        <f>+Z221/AB221</f>
        <v>#DIV/0!</v>
      </c>
      <c r="AA226" s="240" t="e">
        <f>+AA221/AB221</f>
        <v>#DIV/0!</v>
      </c>
      <c r="AB226" s="241"/>
    </row>
    <row r="227" spans="1:28" x14ac:dyDescent="0.3">
      <c r="A227" s="244"/>
      <c r="B227" s="247"/>
      <c r="C227" s="247"/>
      <c r="D227" s="247"/>
      <c r="G227" s="240" t="s">
        <v>683</v>
      </c>
      <c r="H227" s="240" t="e">
        <f>+H223/K223</f>
        <v>#DIV/0!</v>
      </c>
      <c r="I227" s="240" t="e">
        <f>+I223/K223</f>
        <v>#DIV/0!</v>
      </c>
      <c r="J227" s="240" t="e">
        <f>+J223/K223</f>
        <v>#DIV/0!</v>
      </c>
      <c r="K227" s="241"/>
      <c r="R227" s="244"/>
      <c r="S227" s="247"/>
      <c r="T227" s="247"/>
      <c r="U227" s="247"/>
      <c r="X227" s="240" t="s">
        <v>683</v>
      </c>
      <c r="Y227" s="240" t="e">
        <f>+Y223/AB223</f>
        <v>#DIV/0!</v>
      </c>
      <c r="Z227" s="240" t="e">
        <f>+Z223/AB223</f>
        <v>#DIV/0!</v>
      </c>
      <c r="AA227" s="240" t="e">
        <f>+AA223/AB223</f>
        <v>#DIV/0!</v>
      </c>
      <c r="AB227" s="241"/>
    </row>
    <row r="228" spans="1:28" x14ac:dyDescent="0.3">
      <c r="A228" s="246"/>
      <c r="B228" s="247"/>
      <c r="C228" s="247"/>
      <c r="D228" s="247"/>
      <c r="G228" s="240"/>
      <c r="H228" s="240"/>
      <c r="I228" s="240"/>
      <c r="J228" s="240"/>
      <c r="K228" s="241"/>
      <c r="R228" s="246"/>
      <c r="S228" s="247"/>
      <c r="T228" s="247"/>
      <c r="U228" s="247"/>
      <c r="X228" s="240"/>
      <c r="Y228" s="240"/>
      <c r="Z228" s="240"/>
      <c r="AA228" s="240"/>
      <c r="AB228" s="241"/>
    </row>
    <row r="229" spans="1:28" x14ac:dyDescent="0.3">
      <c r="A229" s="223"/>
      <c r="G229" s="240" t="s">
        <v>688</v>
      </c>
      <c r="H229" s="240" t="e">
        <f>+(K221^2+K223^2-K222^2)/(2*K221*K223)</f>
        <v>#DIV/0!</v>
      </c>
      <c r="I229" s="240"/>
      <c r="J229" s="240"/>
      <c r="K229" s="241"/>
      <c r="R229" s="223"/>
      <c r="X229" s="240" t="s">
        <v>688</v>
      </c>
      <c r="Y229" s="240" t="e">
        <f>+(AB221^2+AB223^2-AB222^2)/(2*AB221*AB223)</f>
        <v>#DIV/0!</v>
      </c>
      <c r="Z229" s="240"/>
      <c r="AA229" s="240"/>
      <c r="AB229" s="241"/>
    </row>
    <row r="230" spans="1:28" x14ac:dyDescent="0.3">
      <c r="A230" s="223"/>
      <c r="G230" s="240" t="s">
        <v>689</v>
      </c>
      <c r="H230" s="240" t="e">
        <f>+H229*K223</f>
        <v>#DIV/0!</v>
      </c>
      <c r="I230" s="240"/>
      <c r="J230" s="240"/>
      <c r="K230" s="241"/>
      <c r="R230" s="223"/>
      <c r="X230" s="240" t="s">
        <v>689</v>
      </c>
      <c r="Y230" s="240" t="e">
        <f>+Y229*AB223</f>
        <v>#DIV/0!</v>
      </c>
      <c r="Z230" s="240"/>
      <c r="AA230" s="240"/>
      <c r="AB230" s="241"/>
    </row>
    <row r="231" spans="1:28" x14ac:dyDescent="0.3">
      <c r="A231" s="223"/>
      <c r="G231" s="240" t="s">
        <v>690</v>
      </c>
      <c r="H231" s="240" t="e">
        <f>+(K223^2-H230^2)^0.5</f>
        <v>#DIV/0!</v>
      </c>
      <c r="I231" s="240" t="e">
        <f>+K223*H237</f>
        <v>#DIV/0!</v>
      </c>
      <c r="J231" s="240"/>
      <c r="K231" s="241"/>
      <c r="R231" s="223"/>
      <c r="X231" s="240" t="s">
        <v>690</v>
      </c>
      <c r="Y231" s="240" t="e">
        <f>+(AB223^2-Y230^2)^0.5</f>
        <v>#DIV/0!</v>
      </c>
      <c r="Z231" s="240" t="e">
        <f>+AB223*Y237</f>
        <v>#DIV/0!</v>
      </c>
      <c r="AA231" s="240"/>
      <c r="AB231" s="241"/>
    </row>
    <row r="232" spans="1:28" x14ac:dyDescent="0.3">
      <c r="A232" s="223"/>
      <c r="G232" s="240" t="s">
        <v>691</v>
      </c>
      <c r="H232" s="240" t="e">
        <f>+B221+H230*H226</f>
        <v>#DIV/0!</v>
      </c>
      <c r="I232" s="240" t="e">
        <f>+C221+H230*I226</f>
        <v>#DIV/0!</v>
      </c>
      <c r="J232" s="240" t="e">
        <f>+D221+H230*J226</f>
        <v>#DIV/0!</v>
      </c>
      <c r="K232" s="241"/>
      <c r="R232" s="223"/>
      <c r="X232" s="240" t="s">
        <v>691</v>
      </c>
      <c r="Y232" s="240" t="e">
        <f>+S221+Y230*Y226</f>
        <v>#DIV/0!</v>
      </c>
      <c r="Z232" s="240" t="e">
        <f>+T221+Y230*Z226</f>
        <v>#DIV/0!</v>
      </c>
      <c r="AA232" s="240" t="e">
        <f>+U221+Y230*AA226</f>
        <v>#DIV/0!</v>
      </c>
      <c r="AB232" s="241"/>
    </row>
    <row r="233" spans="1:28" x14ac:dyDescent="0.3">
      <c r="A233" s="223"/>
      <c r="G233" s="239" t="s">
        <v>684</v>
      </c>
      <c r="H233" s="240"/>
      <c r="I233" s="240"/>
      <c r="J233" s="240"/>
      <c r="K233" s="241"/>
      <c r="R233" s="223"/>
      <c r="X233" s="239" t="s">
        <v>684</v>
      </c>
      <c r="Y233" s="240"/>
      <c r="Z233" s="240"/>
      <c r="AA233" s="240"/>
      <c r="AB233" s="241"/>
    </row>
    <row r="234" spans="1:28" x14ac:dyDescent="0.3">
      <c r="A234" s="223"/>
      <c r="G234" s="248"/>
      <c r="H234" s="243" t="s">
        <v>685</v>
      </c>
      <c r="I234" s="243" t="s">
        <v>686</v>
      </c>
      <c r="J234" s="243" t="s">
        <v>687</v>
      </c>
      <c r="K234" s="241"/>
      <c r="R234" s="223"/>
      <c r="X234" s="248"/>
      <c r="Y234" s="243" t="s">
        <v>685</v>
      </c>
      <c r="Z234" s="243" t="s">
        <v>686</v>
      </c>
      <c r="AA234" s="243" t="s">
        <v>687</v>
      </c>
      <c r="AB234" s="241"/>
    </row>
    <row r="235" spans="1:28" x14ac:dyDescent="0.3">
      <c r="A235" s="223"/>
      <c r="G235" s="240" t="s">
        <v>690</v>
      </c>
      <c r="H235" s="240" t="e">
        <f>+(B223-H232)/H231</f>
        <v>#DIV/0!</v>
      </c>
      <c r="I235" s="240" t="e">
        <f>+(C223-I232)/H231</f>
        <v>#DIV/0!</v>
      </c>
      <c r="J235" s="240" t="e">
        <f>+(D223-J232)/H231</f>
        <v>#DIV/0!</v>
      </c>
      <c r="K235" s="241"/>
      <c r="R235" s="223"/>
      <c r="X235" s="240" t="s">
        <v>690</v>
      </c>
      <c r="Y235" s="240" t="e">
        <f>+(S223-Y232)/Y231</f>
        <v>#DIV/0!</v>
      </c>
      <c r="Z235" s="240" t="e">
        <f>+(T223-Z232)/Y231</f>
        <v>#DIV/0!</v>
      </c>
      <c r="AA235" s="240" t="e">
        <f>+(U223-AA232)/Y231</f>
        <v>#DIV/0!</v>
      </c>
      <c r="AB235" s="241"/>
    </row>
    <row r="236" spans="1:28" x14ac:dyDescent="0.3">
      <c r="A236" s="223"/>
      <c r="G236" s="240"/>
      <c r="H236" s="240"/>
      <c r="I236" s="240"/>
      <c r="J236" s="240"/>
      <c r="K236" s="241"/>
      <c r="R236" s="223"/>
      <c r="X236" s="240"/>
      <c r="Y236" s="240"/>
      <c r="Z236" s="240"/>
      <c r="AA236" s="240"/>
      <c r="AB236" s="241"/>
    </row>
    <row r="237" spans="1:28" x14ac:dyDescent="0.3">
      <c r="A237" s="223"/>
      <c r="G237" s="240" t="s">
        <v>692</v>
      </c>
      <c r="H237" s="240" t="e">
        <f>+(1-H229^2)^0.5</f>
        <v>#DIV/0!</v>
      </c>
      <c r="I237" s="240"/>
      <c r="J237" s="240"/>
      <c r="K237" s="241"/>
      <c r="R237" s="223"/>
      <c r="X237" s="240" t="s">
        <v>692</v>
      </c>
      <c r="Y237" s="240" t="e">
        <f>+(1-Y229^2)^0.5</f>
        <v>#DIV/0!</v>
      </c>
      <c r="Z237" s="240"/>
      <c r="AA237" s="240"/>
      <c r="AB237" s="241"/>
    </row>
    <row r="238" spans="1:28" x14ac:dyDescent="0.3">
      <c r="A238" s="223"/>
      <c r="F238" s="166" t="s">
        <v>643</v>
      </c>
      <c r="G238" s="240" t="s">
        <v>693</v>
      </c>
      <c r="H238" s="249" t="e">
        <f>+K222/(2*H237)</f>
        <v>#DIV/0!</v>
      </c>
      <c r="I238" s="240"/>
      <c r="J238" s="240"/>
      <c r="K238" s="241"/>
      <c r="R238" s="223"/>
      <c r="W238" s="166" t="s">
        <v>643</v>
      </c>
      <c r="X238" s="240" t="s">
        <v>693</v>
      </c>
      <c r="Y238" s="249" t="e">
        <f>+AB222/(2*Y237)</f>
        <v>#DIV/0!</v>
      </c>
      <c r="Z238" s="240"/>
      <c r="AA238" s="240"/>
      <c r="AB238" s="241"/>
    </row>
    <row r="239" spans="1:28" x14ac:dyDescent="0.3">
      <c r="A239" s="223"/>
      <c r="F239" s="250" t="e">
        <f>IF((ABS(K243)+ABS(K244)+ABS(K247))&gt;0.000000001,TRUE,FALSE)</f>
        <v>#DIV/0!</v>
      </c>
      <c r="G239" s="240"/>
      <c r="H239" s="240"/>
      <c r="I239" s="240"/>
      <c r="J239" s="240"/>
      <c r="K239" s="241"/>
      <c r="R239" s="223"/>
      <c r="W239" s="250" t="e">
        <f>IF((ABS(AB243)+ABS(AB244)+ABS(AB247))&gt;0.000000001,TRUE,FALSE)</f>
        <v>#DIV/0!</v>
      </c>
      <c r="X239" s="240"/>
      <c r="Y239" s="240"/>
      <c r="Z239" s="240"/>
      <c r="AA239" s="240"/>
      <c r="AB239" s="241"/>
    </row>
    <row r="240" spans="1:28" x14ac:dyDescent="0.3">
      <c r="A240" s="223"/>
      <c r="F240" s="166" t="s">
        <v>637</v>
      </c>
      <c r="G240" s="240" t="s">
        <v>694</v>
      </c>
      <c r="H240" s="240">
        <f>+K221/2</f>
        <v>0</v>
      </c>
      <c r="I240" s="240" t="e">
        <f>+(H238^2-H240^2)^0.5</f>
        <v>#DIV/0!</v>
      </c>
      <c r="J240" s="240">
        <v>0</v>
      </c>
      <c r="K240" s="241"/>
      <c r="R240" s="223"/>
      <c r="W240" s="166" t="s">
        <v>637</v>
      </c>
      <c r="X240" s="240" t="s">
        <v>694</v>
      </c>
      <c r="Y240" s="240">
        <f>+AB221/2</f>
        <v>0</v>
      </c>
      <c r="Z240" s="240" t="e">
        <f>+(Y238^2-Y240^2)^0.5</f>
        <v>#DIV/0!</v>
      </c>
      <c r="AA240" s="240">
        <v>0</v>
      </c>
      <c r="AB240" s="241"/>
    </row>
    <row r="241" spans="1:28" x14ac:dyDescent="0.3">
      <c r="A241" s="223"/>
      <c r="F241" s="166" t="e">
        <f>IF(K242&gt;0.000000001,TRUE,FALSE)</f>
        <v>#DIV/0!</v>
      </c>
      <c r="G241" s="240" t="s">
        <v>695</v>
      </c>
      <c r="H241" s="251" t="e">
        <f>+B221+H240*H226+I240*H235</f>
        <v>#DIV/0!</v>
      </c>
      <c r="I241" s="251" t="e">
        <f>+C221+H240*I226+I240*I235</f>
        <v>#DIV/0!</v>
      </c>
      <c r="J241" s="251" t="e">
        <f>+D221+H240*J226+I240*J235</f>
        <v>#DIV/0!</v>
      </c>
      <c r="K241" s="241"/>
      <c r="R241" s="223"/>
      <c r="W241" s="166" t="e">
        <f>IF(AB242&gt;0.000000001,TRUE,FALSE)</f>
        <v>#DIV/0!</v>
      </c>
      <c r="X241" s="240" t="s">
        <v>695</v>
      </c>
      <c r="Y241" s="251" t="e">
        <f>+S221+Y240*Y226+Z240*Y235</f>
        <v>#DIV/0!</v>
      </c>
      <c r="Z241" s="251" t="e">
        <f>+T221+Y240*Z226+Z240*Z235</f>
        <v>#DIV/0!</v>
      </c>
      <c r="AA241" s="251" t="e">
        <f>+U221+Y240*AA226+Z240*AA235</f>
        <v>#DIV/0!</v>
      </c>
      <c r="AB241" s="241"/>
    </row>
    <row r="242" spans="1:28" ht="16.2" x14ac:dyDescent="0.3">
      <c r="A242" s="223"/>
      <c r="B242" s="166" t="s">
        <v>650</v>
      </c>
      <c r="C242" s="166" t="s">
        <v>651</v>
      </c>
      <c r="D242" s="166" t="s">
        <v>652</v>
      </c>
      <c r="E242" s="166" t="s">
        <v>653</v>
      </c>
      <c r="F242" s="166" t="s">
        <v>654</v>
      </c>
      <c r="G242" s="166" t="s">
        <v>655</v>
      </c>
      <c r="H242" s="166" t="s">
        <v>656</v>
      </c>
      <c r="I242" s="166" t="s">
        <v>657</v>
      </c>
      <c r="J242" s="166" t="s">
        <v>669</v>
      </c>
      <c r="K242" s="231" t="e">
        <f>MAX(K243:K247)</f>
        <v>#DIV/0!</v>
      </c>
      <c r="R242" s="223"/>
      <c r="S242" s="166" t="s">
        <v>650</v>
      </c>
      <c r="T242" s="166" t="s">
        <v>651</v>
      </c>
      <c r="U242" s="166" t="s">
        <v>652</v>
      </c>
      <c r="V242" s="166" t="s">
        <v>653</v>
      </c>
      <c r="W242" s="166" t="s">
        <v>654</v>
      </c>
      <c r="X242" s="166" t="s">
        <v>655</v>
      </c>
      <c r="Y242" s="166" t="s">
        <v>656</v>
      </c>
      <c r="Z242" s="166" t="s">
        <v>657</v>
      </c>
      <c r="AA242" s="166" t="s">
        <v>669</v>
      </c>
      <c r="AB242" s="231" t="e">
        <f>MAX(AB243:AB247)</f>
        <v>#DIV/0!</v>
      </c>
    </row>
    <row r="243" spans="1:28" x14ac:dyDescent="0.3">
      <c r="A243" s="223">
        <v>1</v>
      </c>
      <c r="B243" s="166" t="e">
        <f>$C$53-H241</f>
        <v>#DIV/0!</v>
      </c>
      <c r="C243" s="166" t="e">
        <f>$D$53-I241</f>
        <v>#DIV/0!</v>
      </c>
      <c r="D243" s="166" t="e">
        <f>$E$53-J241</f>
        <v>#DIV/0!</v>
      </c>
      <c r="E243" s="192" t="e">
        <f>POWER(B243,2)</f>
        <v>#DIV/0!</v>
      </c>
      <c r="F243" s="192" t="e">
        <f>POWER(C243,2)</f>
        <v>#DIV/0!</v>
      </c>
      <c r="G243" s="192" t="e">
        <f>POWER(D243,2)</f>
        <v>#DIV/0!</v>
      </c>
      <c r="H243" s="192" t="e">
        <f>E243+F243+G243</f>
        <v>#DIV/0!</v>
      </c>
      <c r="I243" s="252" t="e">
        <f>SQRT(H243)</f>
        <v>#DIV/0!</v>
      </c>
      <c r="J243" s="192" t="e">
        <f>H238</f>
        <v>#DIV/0!</v>
      </c>
      <c r="K243" s="231" t="e">
        <f>I243-J243</f>
        <v>#DIV/0!</v>
      </c>
      <c r="R243" s="223">
        <v>1</v>
      </c>
      <c r="S243" s="192" t="e">
        <f>$T$53-Y241</f>
        <v>#DIV/0!</v>
      </c>
      <c r="T243" s="192" t="e">
        <f>$U$53-Z241</f>
        <v>#DIV/0!</v>
      </c>
      <c r="U243" s="192" t="e">
        <f>$V$53-AA241</f>
        <v>#DIV/0!</v>
      </c>
      <c r="V243" s="192" t="e">
        <f>POWER(S243,2)</f>
        <v>#DIV/0!</v>
      </c>
      <c r="W243" s="192" t="e">
        <f>POWER(T243,2)</f>
        <v>#DIV/0!</v>
      </c>
      <c r="X243" s="192" t="e">
        <f>POWER(U243,2)</f>
        <v>#DIV/0!</v>
      </c>
      <c r="Y243" s="192" t="e">
        <f>V243+W243+X243</f>
        <v>#DIV/0!</v>
      </c>
      <c r="Z243" s="252" t="e">
        <f>SQRT(Y243)</f>
        <v>#DIV/0!</v>
      </c>
      <c r="AA243" s="192" t="e">
        <f>Y238</f>
        <v>#DIV/0!</v>
      </c>
      <c r="AB243" s="231" t="e">
        <f>Z243-AA243</f>
        <v>#DIV/0!</v>
      </c>
    </row>
    <row r="244" spans="1:28" x14ac:dyDescent="0.3">
      <c r="A244" s="223">
        <v>2</v>
      </c>
      <c r="B244" s="192" t="e">
        <f>$C$54-H241</f>
        <v>#DIV/0!</v>
      </c>
      <c r="C244" s="192" t="e">
        <f>$D$54-I241</f>
        <v>#DIV/0!</v>
      </c>
      <c r="D244" s="192" t="e">
        <f>$E$54-J241</f>
        <v>#DIV/0!</v>
      </c>
      <c r="E244" s="192" t="e">
        <f t="shared" ref="E244:G247" si="89">POWER(B244,2)</f>
        <v>#DIV/0!</v>
      </c>
      <c r="F244" s="192" t="e">
        <f t="shared" si="89"/>
        <v>#DIV/0!</v>
      </c>
      <c r="G244" s="192" t="e">
        <f t="shared" si="89"/>
        <v>#DIV/0!</v>
      </c>
      <c r="H244" s="192" t="e">
        <f t="shared" ref="H244:H247" si="90">E244+F244+G244</f>
        <v>#DIV/0!</v>
      </c>
      <c r="I244" s="252" t="e">
        <f t="shared" ref="I244:I247" si="91">SQRT(H244)</f>
        <v>#DIV/0!</v>
      </c>
      <c r="J244" s="192" t="e">
        <f>J243</f>
        <v>#DIV/0!</v>
      </c>
      <c r="K244" s="231" t="e">
        <f t="shared" ref="K244:K247" si="92">I244-J244</f>
        <v>#DIV/0!</v>
      </c>
      <c r="R244" s="223">
        <v>2</v>
      </c>
      <c r="S244" s="192" t="e">
        <f>$T$54-Y241</f>
        <v>#DIV/0!</v>
      </c>
      <c r="T244" s="192" t="e">
        <f>$U$54-Z241</f>
        <v>#DIV/0!</v>
      </c>
      <c r="U244" s="192" t="e">
        <f>$V$54-AA241</f>
        <v>#DIV/0!</v>
      </c>
      <c r="V244" s="192" t="e">
        <f t="shared" ref="V244:X247" si="93">POWER(S244,2)</f>
        <v>#DIV/0!</v>
      </c>
      <c r="W244" s="192" t="e">
        <f t="shared" si="93"/>
        <v>#DIV/0!</v>
      </c>
      <c r="X244" s="192" t="e">
        <f t="shared" si="93"/>
        <v>#DIV/0!</v>
      </c>
      <c r="Y244" s="192" t="e">
        <f t="shared" ref="Y244:Y247" si="94">V244+W244+X244</f>
        <v>#DIV/0!</v>
      </c>
      <c r="Z244" s="252" t="e">
        <f t="shared" ref="Z244:Z247" si="95">SQRT(Y244)</f>
        <v>#DIV/0!</v>
      </c>
      <c r="AA244" s="192" t="e">
        <f>AA243</f>
        <v>#DIV/0!</v>
      </c>
      <c r="AB244" s="231" t="e">
        <f t="shared" ref="AB244:AB247" si="96">Z244-AA244</f>
        <v>#DIV/0!</v>
      </c>
    </row>
    <row r="245" spans="1:28" x14ac:dyDescent="0.3">
      <c r="A245" s="223">
        <v>3</v>
      </c>
      <c r="B245" s="192" t="e">
        <f>$C$55-H241</f>
        <v>#DIV/0!</v>
      </c>
      <c r="C245" s="192" t="e">
        <f>$D$55-I241</f>
        <v>#DIV/0!</v>
      </c>
      <c r="D245" s="192" t="e">
        <f>$E$55-J241</f>
        <v>#DIV/0!</v>
      </c>
      <c r="E245" s="192" t="e">
        <f t="shared" si="89"/>
        <v>#DIV/0!</v>
      </c>
      <c r="F245" s="192" t="e">
        <f t="shared" si="89"/>
        <v>#DIV/0!</v>
      </c>
      <c r="G245" s="192" t="e">
        <f t="shared" si="89"/>
        <v>#DIV/0!</v>
      </c>
      <c r="H245" s="192" t="e">
        <f t="shared" si="90"/>
        <v>#DIV/0!</v>
      </c>
      <c r="I245" s="192" t="e">
        <f t="shared" si="91"/>
        <v>#DIV/0!</v>
      </c>
      <c r="J245" s="192" t="e">
        <f t="shared" ref="J245:J247" si="97">J244</f>
        <v>#DIV/0!</v>
      </c>
      <c r="K245" s="231" t="e">
        <f t="shared" si="92"/>
        <v>#DIV/0!</v>
      </c>
      <c r="R245" s="223">
        <v>3</v>
      </c>
      <c r="S245" s="192" t="e">
        <f>$T$55-Y241</f>
        <v>#DIV/0!</v>
      </c>
      <c r="T245" s="192" t="e">
        <f>$U$55-Z241</f>
        <v>#DIV/0!</v>
      </c>
      <c r="U245" s="192" t="e">
        <f>$V$55-AA241</f>
        <v>#DIV/0!</v>
      </c>
      <c r="V245" s="192" t="e">
        <f t="shared" si="93"/>
        <v>#DIV/0!</v>
      </c>
      <c r="W245" s="192" t="e">
        <f t="shared" si="93"/>
        <v>#DIV/0!</v>
      </c>
      <c r="X245" s="192" t="e">
        <f t="shared" si="93"/>
        <v>#DIV/0!</v>
      </c>
      <c r="Y245" s="192" t="e">
        <f t="shared" si="94"/>
        <v>#DIV/0!</v>
      </c>
      <c r="Z245" s="192" t="e">
        <f t="shared" si="95"/>
        <v>#DIV/0!</v>
      </c>
      <c r="AA245" s="192" t="e">
        <f t="shared" ref="AA245:AA247" si="98">AA244</f>
        <v>#DIV/0!</v>
      </c>
      <c r="AB245" s="231" t="e">
        <f t="shared" si="96"/>
        <v>#DIV/0!</v>
      </c>
    </row>
    <row r="246" spans="1:28" x14ac:dyDescent="0.3">
      <c r="A246" s="223">
        <v>4</v>
      </c>
      <c r="B246" s="192" t="e">
        <f>$C$56-H241</f>
        <v>#DIV/0!</v>
      </c>
      <c r="C246" s="192" t="e">
        <f>$D$56-I241</f>
        <v>#DIV/0!</v>
      </c>
      <c r="D246" s="192" t="e">
        <f>$E$56-J241</f>
        <v>#DIV/0!</v>
      </c>
      <c r="E246" s="192" t="e">
        <f t="shared" si="89"/>
        <v>#DIV/0!</v>
      </c>
      <c r="F246" s="192" t="e">
        <f t="shared" si="89"/>
        <v>#DIV/0!</v>
      </c>
      <c r="G246" s="192" t="e">
        <f t="shared" si="89"/>
        <v>#DIV/0!</v>
      </c>
      <c r="H246" s="192" t="e">
        <f t="shared" si="90"/>
        <v>#DIV/0!</v>
      </c>
      <c r="I246" s="192" t="e">
        <f t="shared" si="91"/>
        <v>#DIV/0!</v>
      </c>
      <c r="J246" s="192" t="e">
        <f t="shared" si="97"/>
        <v>#DIV/0!</v>
      </c>
      <c r="K246" s="231" t="e">
        <f t="shared" si="92"/>
        <v>#DIV/0!</v>
      </c>
      <c r="R246" s="223">
        <v>4</v>
      </c>
      <c r="S246" s="192" t="e">
        <f>$T$56-Y241</f>
        <v>#DIV/0!</v>
      </c>
      <c r="T246" s="192" t="e">
        <f>$U$56-Z241</f>
        <v>#DIV/0!</v>
      </c>
      <c r="U246" s="192" t="e">
        <f>$V$56-AA241</f>
        <v>#DIV/0!</v>
      </c>
      <c r="V246" s="192" t="e">
        <f t="shared" si="93"/>
        <v>#DIV/0!</v>
      </c>
      <c r="W246" s="192" t="e">
        <f t="shared" si="93"/>
        <v>#DIV/0!</v>
      </c>
      <c r="X246" s="192" t="e">
        <f t="shared" si="93"/>
        <v>#DIV/0!</v>
      </c>
      <c r="Y246" s="192" t="e">
        <f t="shared" si="94"/>
        <v>#DIV/0!</v>
      </c>
      <c r="Z246" s="192" t="e">
        <f t="shared" si="95"/>
        <v>#DIV/0!</v>
      </c>
      <c r="AA246" s="192" t="e">
        <f t="shared" si="98"/>
        <v>#DIV/0!</v>
      </c>
      <c r="AB246" s="231" t="e">
        <f t="shared" si="96"/>
        <v>#DIV/0!</v>
      </c>
    </row>
    <row r="247" spans="1:28" x14ac:dyDescent="0.3">
      <c r="A247" s="227">
        <v>5</v>
      </c>
      <c r="B247" s="216" t="e">
        <f>$C$57-H241</f>
        <v>#DIV/0!</v>
      </c>
      <c r="C247" s="216" t="e">
        <f>$D$57-I241</f>
        <v>#DIV/0!</v>
      </c>
      <c r="D247" s="216" t="e">
        <f>$E$57-J241</f>
        <v>#DIV/0!</v>
      </c>
      <c r="E247" s="216" t="e">
        <f t="shared" si="89"/>
        <v>#DIV/0!</v>
      </c>
      <c r="F247" s="216" t="e">
        <f t="shared" si="89"/>
        <v>#DIV/0!</v>
      </c>
      <c r="G247" s="216" t="e">
        <f t="shared" si="89"/>
        <v>#DIV/0!</v>
      </c>
      <c r="H247" s="216" t="e">
        <f t="shared" si="90"/>
        <v>#DIV/0!</v>
      </c>
      <c r="I247" s="256" t="e">
        <f t="shared" si="91"/>
        <v>#DIV/0!</v>
      </c>
      <c r="J247" s="216" t="e">
        <f t="shared" si="97"/>
        <v>#DIV/0!</v>
      </c>
      <c r="K247" s="253" t="e">
        <f t="shared" si="92"/>
        <v>#DIV/0!</v>
      </c>
      <c r="R247" s="227">
        <v>5</v>
      </c>
      <c r="S247" s="216" t="e">
        <f>$T$57-Y241</f>
        <v>#DIV/0!</v>
      </c>
      <c r="T247" s="216" t="e">
        <f>$U$57-Z241</f>
        <v>#DIV/0!</v>
      </c>
      <c r="U247" s="216" t="e">
        <f>$V$57-AA241</f>
        <v>#DIV/0!</v>
      </c>
      <c r="V247" s="216" t="e">
        <f t="shared" si="93"/>
        <v>#DIV/0!</v>
      </c>
      <c r="W247" s="216" t="e">
        <f t="shared" si="93"/>
        <v>#DIV/0!</v>
      </c>
      <c r="X247" s="216" t="e">
        <f t="shared" si="93"/>
        <v>#DIV/0!</v>
      </c>
      <c r="Y247" s="216" t="e">
        <f t="shared" si="94"/>
        <v>#DIV/0!</v>
      </c>
      <c r="Z247" s="256" t="e">
        <f t="shared" si="95"/>
        <v>#DIV/0!</v>
      </c>
      <c r="AA247" s="216" t="e">
        <f t="shared" si="98"/>
        <v>#DIV/0!</v>
      </c>
      <c r="AB247" s="253" t="e">
        <f t="shared" si="96"/>
        <v>#DIV/0!</v>
      </c>
    </row>
    <row r="248" spans="1:28" x14ac:dyDescent="0.3">
      <c r="A248" s="233" t="s">
        <v>696</v>
      </c>
      <c r="B248" s="234"/>
      <c r="C248" s="234"/>
      <c r="D248" s="234"/>
      <c r="E248" s="186"/>
      <c r="F248" s="186"/>
      <c r="G248" s="235" t="s">
        <v>705</v>
      </c>
      <c r="H248" s="236"/>
      <c r="I248" s="236"/>
      <c r="J248" s="236"/>
      <c r="K248" s="237"/>
      <c r="R248" s="233" t="s">
        <v>696</v>
      </c>
      <c r="S248" s="234"/>
      <c r="T248" s="234"/>
      <c r="U248" s="234"/>
      <c r="V248" s="186"/>
      <c r="W248" s="186"/>
      <c r="X248" s="235" t="s">
        <v>705</v>
      </c>
      <c r="Y248" s="236"/>
      <c r="Z248" s="236"/>
      <c r="AA248" s="236"/>
      <c r="AB248" s="237"/>
    </row>
    <row r="249" spans="1:28" x14ac:dyDescent="0.3">
      <c r="A249" s="238"/>
      <c r="B249" s="239"/>
      <c r="C249" s="239"/>
      <c r="D249" s="239"/>
      <c r="G249" s="240" t="s">
        <v>673</v>
      </c>
      <c r="H249" s="240"/>
      <c r="I249" s="240"/>
      <c r="J249" s="240"/>
      <c r="K249" s="241"/>
      <c r="R249" s="238"/>
      <c r="S249" s="239"/>
      <c r="T249" s="239"/>
      <c r="U249" s="239"/>
      <c r="X249" s="240" t="s">
        <v>673</v>
      </c>
      <c r="Y249" s="240"/>
      <c r="Z249" s="240"/>
      <c r="AA249" s="240"/>
      <c r="AB249" s="241"/>
    </row>
    <row r="250" spans="1:28" x14ac:dyDescent="0.3">
      <c r="A250" s="242"/>
      <c r="B250" s="243" t="s">
        <v>513</v>
      </c>
      <c r="C250" s="243" t="s">
        <v>514</v>
      </c>
      <c r="D250" s="243" t="s">
        <v>515</v>
      </c>
      <c r="G250" s="240"/>
      <c r="H250" s="240" t="s">
        <v>674</v>
      </c>
      <c r="I250" s="240" t="s">
        <v>675</v>
      </c>
      <c r="J250" s="240" t="s">
        <v>676</v>
      </c>
      <c r="K250" s="241" t="s">
        <v>677</v>
      </c>
      <c r="R250" s="242"/>
      <c r="S250" s="243" t="s">
        <v>513</v>
      </c>
      <c r="T250" s="243" t="s">
        <v>514</v>
      </c>
      <c r="U250" s="243" t="s">
        <v>515</v>
      </c>
      <c r="X250" s="240"/>
      <c r="Y250" s="240" t="s">
        <v>674</v>
      </c>
      <c r="Z250" s="240" t="s">
        <v>675</v>
      </c>
      <c r="AA250" s="240" t="s">
        <v>676</v>
      </c>
      <c r="AB250" s="241" t="s">
        <v>677</v>
      </c>
    </row>
    <row r="251" spans="1:28" x14ac:dyDescent="0.3">
      <c r="A251" s="244" t="str">
        <f>A221</f>
        <v>Point 1</v>
      </c>
      <c r="B251" s="245">
        <f>B221</f>
        <v>0</v>
      </c>
      <c r="C251" s="245">
        <f t="shared" ref="C251:D251" si="99">C221</f>
        <v>0</v>
      </c>
      <c r="D251" s="245">
        <f t="shared" si="99"/>
        <v>0</v>
      </c>
      <c r="G251" s="240" t="s">
        <v>679</v>
      </c>
      <c r="H251" s="240">
        <f t="shared" ref="H251:J252" si="100">+B252-B251</f>
        <v>0</v>
      </c>
      <c r="I251" s="240">
        <f t="shared" si="100"/>
        <v>0</v>
      </c>
      <c r="J251" s="240">
        <f t="shared" si="100"/>
        <v>0</v>
      </c>
      <c r="K251" s="241">
        <f>+(H251^2+I251^2+J251^2)^0.5</f>
        <v>0</v>
      </c>
      <c r="R251" s="244" t="str">
        <f>R221</f>
        <v>Point 1</v>
      </c>
      <c r="S251" s="245">
        <f>S221</f>
        <v>0</v>
      </c>
      <c r="T251" s="245">
        <f t="shared" ref="T251:U251" si="101">T221</f>
        <v>0</v>
      </c>
      <c r="U251" s="245">
        <f t="shared" si="101"/>
        <v>0</v>
      </c>
      <c r="X251" s="240" t="s">
        <v>679</v>
      </c>
      <c r="Y251" s="240">
        <f t="shared" ref="Y251:AA252" si="102">+S252-S251</f>
        <v>0</v>
      </c>
      <c r="Z251" s="240">
        <f t="shared" si="102"/>
        <v>0</v>
      </c>
      <c r="AA251" s="240">
        <f t="shared" si="102"/>
        <v>0</v>
      </c>
      <c r="AB251" s="241">
        <f>+(Y251^2+Z251^2+AA251^2)^0.5</f>
        <v>0</v>
      </c>
    </row>
    <row r="252" spans="1:28" x14ac:dyDescent="0.3">
      <c r="A252" s="244" t="str">
        <f>A223</f>
        <v>Point 5</v>
      </c>
      <c r="B252" s="245">
        <f>B223</f>
        <v>0</v>
      </c>
      <c r="C252" s="245">
        <f t="shared" ref="C252:D252" si="103">C223</f>
        <v>0</v>
      </c>
      <c r="D252" s="245">
        <f t="shared" si="103"/>
        <v>0</v>
      </c>
      <c r="G252" s="240" t="s">
        <v>681</v>
      </c>
      <c r="H252" s="240">
        <f t="shared" si="100"/>
        <v>0</v>
      </c>
      <c r="I252" s="240">
        <f t="shared" si="100"/>
        <v>0</v>
      </c>
      <c r="J252" s="240">
        <f t="shared" si="100"/>
        <v>0</v>
      </c>
      <c r="K252" s="241">
        <f>+(H252^2+I252^2+J252^2)^0.5</f>
        <v>0</v>
      </c>
      <c r="R252" s="244" t="str">
        <f>R223</f>
        <v>Point 5</v>
      </c>
      <c r="S252" s="245">
        <f>S223</f>
        <v>0</v>
      </c>
      <c r="T252" s="245">
        <f t="shared" ref="T252:U252" si="104">T223</f>
        <v>0</v>
      </c>
      <c r="U252" s="245">
        <f t="shared" si="104"/>
        <v>0</v>
      </c>
      <c r="X252" s="240" t="s">
        <v>681</v>
      </c>
      <c r="Y252" s="240">
        <f t="shared" si="102"/>
        <v>0</v>
      </c>
      <c r="Z252" s="240">
        <f t="shared" si="102"/>
        <v>0</v>
      </c>
      <c r="AA252" s="240">
        <f t="shared" si="102"/>
        <v>0</v>
      </c>
      <c r="AB252" s="241">
        <f>+(Y252^2+Z252^2+AA252^2)^0.5</f>
        <v>0</v>
      </c>
    </row>
    <row r="253" spans="1:28" x14ac:dyDescent="0.3">
      <c r="A253" s="244" t="str">
        <f>A222</f>
        <v>Point 2</v>
      </c>
      <c r="B253" s="245">
        <f>B222</f>
        <v>0</v>
      </c>
      <c r="C253" s="245">
        <f t="shared" ref="C253:D253" si="105">C222</f>
        <v>0</v>
      </c>
      <c r="D253" s="245">
        <f t="shared" si="105"/>
        <v>0</v>
      </c>
      <c r="G253" s="240" t="s">
        <v>683</v>
      </c>
      <c r="H253" s="240">
        <f>+B253-B251</f>
        <v>0</v>
      </c>
      <c r="I253" s="240">
        <f>+C253-C251</f>
        <v>0</v>
      </c>
      <c r="J253" s="240">
        <f>+D253-D251</f>
        <v>0</v>
      </c>
      <c r="K253" s="241">
        <f>+(H253^2+I253^2+J253^2)^0.5</f>
        <v>0</v>
      </c>
      <c r="R253" s="244" t="str">
        <f>R222</f>
        <v>Point 2</v>
      </c>
      <c r="S253" s="245">
        <f>S222</f>
        <v>0</v>
      </c>
      <c r="T253" s="245">
        <f t="shared" ref="T253:U253" si="106">T222</f>
        <v>0</v>
      </c>
      <c r="U253" s="245">
        <f t="shared" si="106"/>
        <v>0</v>
      </c>
      <c r="X253" s="240" t="s">
        <v>683</v>
      </c>
      <c r="Y253" s="240">
        <f>+S253-S251</f>
        <v>0</v>
      </c>
      <c r="Z253" s="240">
        <f>+T253-T251</f>
        <v>0</v>
      </c>
      <c r="AA253" s="240">
        <f>+U253-U251</f>
        <v>0</v>
      </c>
      <c r="AB253" s="241">
        <f>+(Y253^2+Z253^2+AA253^2)^0.5</f>
        <v>0</v>
      </c>
    </row>
    <row r="254" spans="1:28" x14ac:dyDescent="0.3">
      <c r="A254" s="223"/>
      <c r="G254" s="239" t="s">
        <v>684</v>
      </c>
      <c r="H254" s="240"/>
      <c r="I254" s="240"/>
      <c r="J254" s="240"/>
      <c r="K254" s="241"/>
      <c r="R254" s="223"/>
      <c r="X254" s="239" t="s">
        <v>684</v>
      </c>
      <c r="Y254" s="240"/>
      <c r="Z254" s="240"/>
      <c r="AA254" s="240"/>
      <c r="AB254" s="241"/>
    </row>
    <row r="255" spans="1:28" x14ac:dyDescent="0.3">
      <c r="A255" s="242"/>
      <c r="B255" s="243"/>
      <c r="C255" s="243"/>
      <c r="D255" s="243"/>
      <c r="G255" s="239"/>
      <c r="H255" s="243" t="s">
        <v>685</v>
      </c>
      <c r="I255" s="243" t="s">
        <v>686</v>
      </c>
      <c r="J255" s="243" t="s">
        <v>687</v>
      </c>
      <c r="K255" s="241"/>
      <c r="R255" s="242"/>
      <c r="S255" s="243"/>
      <c r="T255" s="243"/>
      <c r="U255" s="243"/>
      <c r="X255" s="239"/>
      <c r="Y255" s="243" t="s">
        <v>685</v>
      </c>
      <c r="Z255" s="243" t="s">
        <v>686</v>
      </c>
      <c r="AA255" s="243" t="s">
        <v>687</v>
      </c>
      <c r="AB255" s="241"/>
    </row>
    <row r="256" spans="1:28" x14ac:dyDescent="0.3">
      <c r="A256" s="244"/>
      <c r="B256" s="247"/>
      <c r="C256" s="247"/>
      <c r="D256" s="247"/>
      <c r="G256" s="239" t="s">
        <v>679</v>
      </c>
      <c r="H256" s="240" t="e">
        <f>+H251/K251</f>
        <v>#DIV/0!</v>
      </c>
      <c r="I256" s="240" t="e">
        <f>+I251/K251</f>
        <v>#DIV/0!</v>
      </c>
      <c r="J256" s="240" t="e">
        <f>+J251/K251</f>
        <v>#DIV/0!</v>
      </c>
      <c r="K256" s="241"/>
      <c r="R256" s="244"/>
      <c r="S256" s="247"/>
      <c r="T256" s="247"/>
      <c r="U256" s="247"/>
      <c r="X256" s="239" t="s">
        <v>679</v>
      </c>
      <c r="Y256" s="240" t="e">
        <f>+Y251/AB251</f>
        <v>#DIV/0!</v>
      </c>
      <c r="Z256" s="240" t="e">
        <f>+Z251/AB251</f>
        <v>#DIV/0!</v>
      </c>
      <c r="AA256" s="240" t="e">
        <f>+AA251/AB251</f>
        <v>#DIV/0!</v>
      </c>
      <c r="AB256" s="241"/>
    </row>
    <row r="257" spans="1:28" x14ac:dyDescent="0.3">
      <c r="A257" s="244"/>
      <c r="B257" s="247"/>
      <c r="C257" s="247"/>
      <c r="D257" s="247"/>
      <c r="G257" s="240" t="s">
        <v>683</v>
      </c>
      <c r="H257" s="240" t="e">
        <f>+H253/K253</f>
        <v>#DIV/0!</v>
      </c>
      <c r="I257" s="240" t="e">
        <f>+I253/K253</f>
        <v>#DIV/0!</v>
      </c>
      <c r="J257" s="240" t="e">
        <f>+J253/K253</f>
        <v>#DIV/0!</v>
      </c>
      <c r="K257" s="241"/>
      <c r="R257" s="244"/>
      <c r="S257" s="247"/>
      <c r="T257" s="247"/>
      <c r="U257" s="247"/>
      <c r="X257" s="240" t="s">
        <v>683</v>
      </c>
      <c r="Y257" s="240" t="e">
        <f>+Y253/AB253</f>
        <v>#DIV/0!</v>
      </c>
      <c r="Z257" s="240" t="e">
        <f>+Z253/AB253</f>
        <v>#DIV/0!</v>
      </c>
      <c r="AA257" s="240" t="e">
        <f>+AA253/AB253</f>
        <v>#DIV/0!</v>
      </c>
      <c r="AB257" s="241"/>
    </row>
    <row r="258" spans="1:28" x14ac:dyDescent="0.3">
      <c r="A258" s="246"/>
      <c r="B258" s="247"/>
      <c r="C258" s="247"/>
      <c r="D258" s="247"/>
      <c r="G258" s="240"/>
      <c r="H258" s="240"/>
      <c r="I258" s="240"/>
      <c r="J258" s="240"/>
      <c r="K258" s="241"/>
      <c r="R258" s="246"/>
      <c r="S258" s="247"/>
      <c r="T258" s="247"/>
      <c r="U258" s="247"/>
      <c r="X258" s="240"/>
      <c r="Y258" s="240"/>
      <c r="Z258" s="240"/>
      <c r="AA258" s="240"/>
      <c r="AB258" s="241"/>
    </row>
    <row r="259" spans="1:28" x14ac:dyDescent="0.3">
      <c r="A259" s="223"/>
      <c r="G259" s="240" t="s">
        <v>688</v>
      </c>
      <c r="H259" s="240" t="e">
        <f>+(K251^2+K253^2-K252^2)/(2*K251*K253)</f>
        <v>#DIV/0!</v>
      </c>
      <c r="I259" s="240"/>
      <c r="J259" s="240"/>
      <c r="K259" s="241"/>
      <c r="R259" s="223"/>
      <c r="X259" s="240" t="s">
        <v>688</v>
      </c>
      <c r="Y259" s="240" t="e">
        <f>+(AB251^2+AB253^2-AB252^2)/(2*AB251*AB253)</f>
        <v>#DIV/0!</v>
      </c>
      <c r="Z259" s="240"/>
      <c r="AA259" s="240"/>
      <c r="AB259" s="241"/>
    </row>
    <row r="260" spans="1:28" x14ac:dyDescent="0.3">
      <c r="A260" s="223"/>
      <c r="G260" s="240" t="s">
        <v>689</v>
      </c>
      <c r="H260" s="240" t="e">
        <f>+H259*K253</f>
        <v>#DIV/0!</v>
      </c>
      <c r="I260" s="240"/>
      <c r="J260" s="240"/>
      <c r="K260" s="241"/>
      <c r="R260" s="223"/>
      <c r="X260" s="240" t="s">
        <v>689</v>
      </c>
      <c r="Y260" s="240" t="e">
        <f>+Y259*AB253</f>
        <v>#DIV/0!</v>
      </c>
      <c r="Z260" s="240"/>
      <c r="AA260" s="240"/>
      <c r="AB260" s="241"/>
    </row>
    <row r="261" spans="1:28" x14ac:dyDescent="0.3">
      <c r="A261" s="223"/>
      <c r="G261" s="240" t="s">
        <v>690</v>
      </c>
      <c r="H261" s="240" t="e">
        <f>+(K253^2-H260^2)^0.5</f>
        <v>#DIV/0!</v>
      </c>
      <c r="I261" s="240" t="e">
        <f>+K253*H267</f>
        <v>#DIV/0!</v>
      </c>
      <c r="J261" s="240"/>
      <c r="K261" s="241"/>
      <c r="R261" s="223"/>
      <c r="X261" s="240" t="s">
        <v>690</v>
      </c>
      <c r="Y261" s="240" t="e">
        <f>+(AB253^2-Y260^2)^0.5</f>
        <v>#DIV/0!</v>
      </c>
      <c r="Z261" s="240" t="e">
        <f>+AB253*Y267</f>
        <v>#DIV/0!</v>
      </c>
      <c r="AA261" s="240"/>
      <c r="AB261" s="241"/>
    </row>
    <row r="262" spans="1:28" x14ac:dyDescent="0.3">
      <c r="A262" s="223"/>
      <c r="G262" s="240" t="s">
        <v>691</v>
      </c>
      <c r="H262" s="240" t="e">
        <f>+B251+H260*H256</f>
        <v>#DIV/0!</v>
      </c>
      <c r="I262" s="240" t="e">
        <f>+C251+H260*I256</f>
        <v>#DIV/0!</v>
      </c>
      <c r="J262" s="240" t="e">
        <f>+D251+H260*J256</f>
        <v>#DIV/0!</v>
      </c>
      <c r="K262" s="241"/>
      <c r="R262" s="223"/>
      <c r="X262" s="240" t="s">
        <v>691</v>
      </c>
      <c r="Y262" s="240" t="e">
        <f>+S251+Y260*Y256</f>
        <v>#DIV/0!</v>
      </c>
      <c r="Z262" s="240" t="e">
        <f>+T251+Y260*Z256</f>
        <v>#DIV/0!</v>
      </c>
      <c r="AA262" s="240" t="e">
        <f>+U251+Y260*AA256</f>
        <v>#DIV/0!</v>
      </c>
      <c r="AB262" s="241"/>
    </row>
    <row r="263" spans="1:28" x14ac:dyDescent="0.3">
      <c r="A263" s="223"/>
      <c r="G263" s="239" t="s">
        <v>684</v>
      </c>
      <c r="H263" s="240"/>
      <c r="I263" s="240"/>
      <c r="J263" s="240"/>
      <c r="K263" s="241"/>
      <c r="R263" s="223"/>
      <c r="X263" s="239" t="s">
        <v>684</v>
      </c>
      <c r="Y263" s="240"/>
      <c r="Z263" s="240"/>
      <c r="AA263" s="240"/>
      <c r="AB263" s="241"/>
    </row>
    <row r="264" spans="1:28" x14ac:dyDescent="0.3">
      <c r="A264" s="223"/>
      <c r="G264" s="248"/>
      <c r="H264" s="243" t="s">
        <v>685</v>
      </c>
      <c r="I264" s="243" t="s">
        <v>686</v>
      </c>
      <c r="J264" s="243" t="s">
        <v>687</v>
      </c>
      <c r="K264" s="241"/>
      <c r="R264" s="223"/>
      <c r="X264" s="248"/>
      <c r="Y264" s="243" t="s">
        <v>685</v>
      </c>
      <c r="Z264" s="243" t="s">
        <v>686</v>
      </c>
      <c r="AA264" s="243" t="s">
        <v>687</v>
      </c>
      <c r="AB264" s="241"/>
    </row>
    <row r="265" spans="1:28" x14ac:dyDescent="0.3">
      <c r="A265" s="223"/>
      <c r="G265" s="240" t="s">
        <v>690</v>
      </c>
      <c r="H265" s="240" t="e">
        <f>+(B253-H262)/H261</f>
        <v>#DIV/0!</v>
      </c>
      <c r="I265" s="240" t="e">
        <f>+(C253-I262)/H261</f>
        <v>#DIV/0!</v>
      </c>
      <c r="J265" s="240" t="e">
        <f>+(D253-J262)/H261</f>
        <v>#DIV/0!</v>
      </c>
      <c r="K265" s="241"/>
      <c r="R265" s="223"/>
      <c r="X265" s="240" t="s">
        <v>690</v>
      </c>
      <c r="Y265" s="240" t="e">
        <f>+(S253-Y262)/Y261</f>
        <v>#DIV/0!</v>
      </c>
      <c r="Z265" s="240" t="e">
        <f>+(T253-Z262)/Y261</f>
        <v>#DIV/0!</v>
      </c>
      <c r="AA265" s="240" t="e">
        <f>+(U253-AA262)/Y261</f>
        <v>#DIV/0!</v>
      </c>
      <c r="AB265" s="241"/>
    </row>
    <row r="266" spans="1:28" x14ac:dyDescent="0.3">
      <c r="A266" s="223"/>
      <c r="G266" s="240"/>
      <c r="H266" s="240"/>
      <c r="I266" s="240"/>
      <c r="J266" s="240"/>
      <c r="K266" s="241"/>
      <c r="R266" s="223"/>
      <c r="X266" s="240"/>
      <c r="Y266" s="240"/>
      <c r="Z266" s="240"/>
      <c r="AA266" s="240"/>
      <c r="AB266" s="241"/>
    </row>
    <row r="267" spans="1:28" x14ac:dyDescent="0.3">
      <c r="A267" s="223"/>
      <c r="G267" s="240" t="s">
        <v>692</v>
      </c>
      <c r="H267" s="240" t="e">
        <f>+(1-H259^2)^0.5</f>
        <v>#DIV/0!</v>
      </c>
      <c r="I267" s="240"/>
      <c r="J267" s="240"/>
      <c r="K267" s="241"/>
      <c r="R267" s="223"/>
      <c r="X267" s="240" t="s">
        <v>692</v>
      </c>
      <c r="Y267" s="240" t="e">
        <f>+(1-Y259^2)^0.5</f>
        <v>#DIV/0!</v>
      </c>
      <c r="Z267" s="240"/>
      <c r="AA267" s="240"/>
      <c r="AB267" s="241"/>
    </row>
    <row r="268" spans="1:28" x14ac:dyDescent="0.3">
      <c r="A268" s="223"/>
      <c r="F268" s="166" t="s">
        <v>643</v>
      </c>
      <c r="G268" s="240" t="s">
        <v>693</v>
      </c>
      <c r="H268" s="249" t="e">
        <f>+K252/(2*H267)</f>
        <v>#DIV/0!</v>
      </c>
      <c r="I268" s="240"/>
      <c r="J268" s="240"/>
      <c r="K268" s="241"/>
      <c r="R268" s="223"/>
      <c r="W268" s="166" t="s">
        <v>643</v>
      </c>
      <c r="X268" s="240" t="s">
        <v>693</v>
      </c>
      <c r="Y268" s="249" t="e">
        <f>+AB252/(2*Y267)</f>
        <v>#DIV/0!</v>
      </c>
      <c r="Z268" s="240"/>
      <c r="AA268" s="240"/>
      <c r="AB268" s="241"/>
    </row>
    <row r="269" spans="1:28" x14ac:dyDescent="0.3">
      <c r="A269" s="223"/>
      <c r="F269" s="250" t="e">
        <f>IF((ABS(K273)+ABS(K274)+ABS(K277))&gt;0.000000001,TRUE,FALSE)</f>
        <v>#DIV/0!</v>
      </c>
      <c r="G269" s="240"/>
      <c r="H269" s="240"/>
      <c r="I269" s="240"/>
      <c r="J269" s="240"/>
      <c r="K269" s="241"/>
      <c r="R269" s="223"/>
      <c r="W269" s="250" t="e">
        <f>IF((ABS(AB273)+ABS(AB274)+ABS(AB277))&gt;0.000000001,TRUE,FALSE)</f>
        <v>#DIV/0!</v>
      </c>
      <c r="X269" s="240"/>
      <c r="Y269" s="240"/>
      <c r="Z269" s="240"/>
      <c r="AA269" s="240"/>
      <c r="AB269" s="241"/>
    </row>
    <row r="270" spans="1:28" x14ac:dyDescent="0.3">
      <c r="A270" s="223"/>
      <c r="F270" s="166" t="s">
        <v>637</v>
      </c>
      <c r="G270" s="240" t="s">
        <v>694</v>
      </c>
      <c r="H270" s="240">
        <f>+K251/2</f>
        <v>0</v>
      </c>
      <c r="I270" s="240" t="e">
        <f>+(H268^2-H270^2)^0.5</f>
        <v>#DIV/0!</v>
      </c>
      <c r="J270" s="240">
        <v>0</v>
      </c>
      <c r="K270" s="241"/>
      <c r="R270" s="223"/>
      <c r="W270" s="166" t="s">
        <v>637</v>
      </c>
      <c r="X270" s="240" t="s">
        <v>694</v>
      </c>
      <c r="Y270" s="240">
        <f>+AB251/2</f>
        <v>0</v>
      </c>
      <c r="Z270" s="240" t="e">
        <f>+(Y268^2-Y270^2)^0.5</f>
        <v>#DIV/0!</v>
      </c>
      <c r="AA270" s="240">
        <v>0</v>
      </c>
      <c r="AB270" s="241"/>
    </row>
    <row r="271" spans="1:28" x14ac:dyDescent="0.3">
      <c r="A271" s="223"/>
      <c r="F271" s="166" t="e">
        <f>IF(K272&gt;0.000000001,TRUE,FALSE)</f>
        <v>#DIV/0!</v>
      </c>
      <c r="G271" s="240" t="s">
        <v>695</v>
      </c>
      <c r="H271" s="251" t="e">
        <f>+B251+H270*H256+I270*H265</f>
        <v>#DIV/0!</v>
      </c>
      <c r="I271" s="251" t="e">
        <f>+C251+H270*I256+I270*I265</f>
        <v>#DIV/0!</v>
      </c>
      <c r="J271" s="251" t="e">
        <f>+D251+H270*J256+I270*J265</f>
        <v>#DIV/0!</v>
      </c>
      <c r="K271" s="241"/>
      <c r="R271" s="223"/>
      <c r="W271" s="166" t="e">
        <f>IF(AB272&gt;0.000000001,TRUE,FALSE)</f>
        <v>#DIV/0!</v>
      </c>
      <c r="X271" s="240" t="s">
        <v>695</v>
      </c>
      <c r="Y271" s="251" t="e">
        <f>+S251+Y270*Y256+Z270*Y265</f>
        <v>#DIV/0!</v>
      </c>
      <c r="Z271" s="251" t="e">
        <f>+T251+Y270*Z256+Z270*Z265</f>
        <v>#DIV/0!</v>
      </c>
      <c r="AA271" s="251" t="e">
        <f>+U251+Y270*AA256+Z270*AA265</f>
        <v>#DIV/0!</v>
      </c>
      <c r="AB271" s="241"/>
    </row>
    <row r="272" spans="1:28" ht="16.2" x14ac:dyDescent="0.3">
      <c r="A272" s="223"/>
      <c r="B272" s="166" t="s">
        <v>650</v>
      </c>
      <c r="C272" s="166" t="s">
        <v>651</v>
      </c>
      <c r="D272" s="166" t="s">
        <v>652</v>
      </c>
      <c r="E272" s="166" t="s">
        <v>653</v>
      </c>
      <c r="F272" s="166" t="s">
        <v>654</v>
      </c>
      <c r="G272" s="166" t="s">
        <v>655</v>
      </c>
      <c r="H272" s="166" t="s">
        <v>656</v>
      </c>
      <c r="I272" s="166" t="s">
        <v>657</v>
      </c>
      <c r="J272" s="166" t="s">
        <v>669</v>
      </c>
      <c r="K272" s="231" t="e">
        <f>MAX(K273:K277)</f>
        <v>#DIV/0!</v>
      </c>
      <c r="R272" s="223"/>
      <c r="S272" s="166" t="s">
        <v>650</v>
      </c>
      <c r="T272" s="166" t="s">
        <v>651</v>
      </c>
      <c r="U272" s="166" t="s">
        <v>652</v>
      </c>
      <c r="V272" s="166" t="s">
        <v>653</v>
      </c>
      <c r="W272" s="166" t="s">
        <v>654</v>
      </c>
      <c r="X272" s="166" t="s">
        <v>655</v>
      </c>
      <c r="Y272" s="166" t="s">
        <v>656</v>
      </c>
      <c r="Z272" s="166" t="s">
        <v>657</v>
      </c>
      <c r="AA272" s="166" t="s">
        <v>669</v>
      </c>
      <c r="AB272" s="231" t="e">
        <f>MAX(AB273:AB277)</f>
        <v>#DIV/0!</v>
      </c>
    </row>
    <row r="273" spans="1:28" x14ac:dyDescent="0.3">
      <c r="A273" s="223">
        <v>1</v>
      </c>
      <c r="B273" s="166" t="e">
        <f>$C$53-H271</f>
        <v>#DIV/0!</v>
      </c>
      <c r="C273" s="166" t="e">
        <f>$D$53-I271</f>
        <v>#DIV/0!</v>
      </c>
      <c r="D273" s="166" t="e">
        <f>$E$53-J271</f>
        <v>#DIV/0!</v>
      </c>
      <c r="E273" s="192" t="e">
        <f>POWER(B273,2)</f>
        <v>#DIV/0!</v>
      </c>
      <c r="F273" s="192" t="e">
        <f>POWER(C273,2)</f>
        <v>#DIV/0!</v>
      </c>
      <c r="G273" s="192" t="e">
        <f>POWER(D273,2)</f>
        <v>#DIV/0!</v>
      </c>
      <c r="H273" s="192" t="e">
        <f>E273+F273+G273</f>
        <v>#DIV/0!</v>
      </c>
      <c r="I273" s="252" t="e">
        <f>SQRT(H273)</f>
        <v>#DIV/0!</v>
      </c>
      <c r="J273" s="192" t="e">
        <f>H268</f>
        <v>#DIV/0!</v>
      </c>
      <c r="K273" s="231" t="e">
        <f>I273-J273</f>
        <v>#DIV/0!</v>
      </c>
      <c r="R273" s="223">
        <v>1</v>
      </c>
      <c r="S273" s="192" t="e">
        <f>$T$53-Y271</f>
        <v>#DIV/0!</v>
      </c>
      <c r="T273" s="192" t="e">
        <f>$U$53-Z271</f>
        <v>#DIV/0!</v>
      </c>
      <c r="U273" s="192" t="e">
        <f>$V$53-AA271</f>
        <v>#DIV/0!</v>
      </c>
      <c r="V273" s="192" t="e">
        <f>POWER(S273,2)</f>
        <v>#DIV/0!</v>
      </c>
      <c r="W273" s="192" t="e">
        <f>POWER(T273,2)</f>
        <v>#DIV/0!</v>
      </c>
      <c r="X273" s="192" t="e">
        <f>POWER(U273,2)</f>
        <v>#DIV/0!</v>
      </c>
      <c r="Y273" s="192" t="e">
        <f>V273+W273+X273</f>
        <v>#DIV/0!</v>
      </c>
      <c r="Z273" s="252" t="e">
        <f>SQRT(Y273)</f>
        <v>#DIV/0!</v>
      </c>
      <c r="AA273" s="192" t="e">
        <f>Y268</f>
        <v>#DIV/0!</v>
      </c>
      <c r="AB273" s="231" t="e">
        <f>Z273-AA273</f>
        <v>#DIV/0!</v>
      </c>
    </row>
    <row r="274" spans="1:28" x14ac:dyDescent="0.3">
      <c r="A274" s="223">
        <v>2</v>
      </c>
      <c r="B274" s="192" t="e">
        <f>$C$54-H271</f>
        <v>#DIV/0!</v>
      </c>
      <c r="C274" s="192" t="e">
        <f>$D$54-I271</f>
        <v>#DIV/0!</v>
      </c>
      <c r="D274" s="192" t="e">
        <f>$E$54-J271</f>
        <v>#DIV/0!</v>
      </c>
      <c r="E274" s="192" t="e">
        <f t="shared" ref="E274:G277" si="107">POWER(B274,2)</f>
        <v>#DIV/0!</v>
      </c>
      <c r="F274" s="192" t="e">
        <f t="shared" si="107"/>
        <v>#DIV/0!</v>
      </c>
      <c r="G274" s="192" t="e">
        <f t="shared" si="107"/>
        <v>#DIV/0!</v>
      </c>
      <c r="H274" s="192" t="e">
        <f t="shared" ref="H274:H277" si="108">E274+F274+G274</f>
        <v>#DIV/0!</v>
      </c>
      <c r="I274" s="252" t="e">
        <f t="shared" ref="I274:I277" si="109">SQRT(H274)</f>
        <v>#DIV/0!</v>
      </c>
      <c r="J274" s="192" t="e">
        <f>J273</f>
        <v>#DIV/0!</v>
      </c>
      <c r="K274" s="231" t="e">
        <f t="shared" ref="K274:K277" si="110">I274-J274</f>
        <v>#DIV/0!</v>
      </c>
      <c r="R274" s="223">
        <v>2</v>
      </c>
      <c r="S274" s="192" t="e">
        <f>$T$54-Y271</f>
        <v>#DIV/0!</v>
      </c>
      <c r="T274" s="192" t="e">
        <f>$U$54-Z271</f>
        <v>#DIV/0!</v>
      </c>
      <c r="U274" s="192" t="e">
        <f>$V$54-AA271</f>
        <v>#DIV/0!</v>
      </c>
      <c r="V274" s="192" t="e">
        <f t="shared" ref="V274:X277" si="111">POWER(S274,2)</f>
        <v>#DIV/0!</v>
      </c>
      <c r="W274" s="192" t="e">
        <f t="shared" si="111"/>
        <v>#DIV/0!</v>
      </c>
      <c r="X274" s="192" t="e">
        <f t="shared" si="111"/>
        <v>#DIV/0!</v>
      </c>
      <c r="Y274" s="192" t="e">
        <f t="shared" ref="Y274:Y277" si="112">V274+W274+X274</f>
        <v>#DIV/0!</v>
      </c>
      <c r="Z274" s="252" t="e">
        <f t="shared" ref="Z274:Z277" si="113">SQRT(Y274)</f>
        <v>#DIV/0!</v>
      </c>
      <c r="AA274" s="192" t="e">
        <f>AA273</f>
        <v>#DIV/0!</v>
      </c>
      <c r="AB274" s="231" t="e">
        <f t="shared" ref="AB274:AB277" si="114">Z274-AA274</f>
        <v>#DIV/0!</v>
      </c>
    </row>
    <row r="275" spans="1:28" x14ac:dyDescent="0.3">
      <c r="A275" s="223">
        <v>3</v>
      </c>
      <c r="B275" s="192" t="e">
        <f>$C$55-H271</f>
        <v>#DIV/0!</v>
      </c>
      <c r="C275" s="192" t="e">
        <f>$D$55-I271</f>
        <v>#DIV/0!</v>
      </c>
      <c r="D275" s="192" t="e">
        <f>$E$55-J271</f>
        <v>#DIV/0!</v>
      </c>
      <c r="E275" s="192" t="e">
        <f t="shared" si="107"/>
        <v>#DIV/0!</v>
      </c>
      <c r="F275" s="192" t="e">
        <f t="shared" si="107"/>
        <v>#DIV/0!</v>
      </c>
      <c r="G275" s="192" t="e">
        <f t="shared" si="107"/>
        <v>#DIV/0!</v>
      </c>
      <c r="H275" s="192" t="e">
        <f t="shared" si="108"/>
        <v>#DIV/0!</v>
      </c>
      <c r="I275" s="192" t="e">
        <f t="shared" si="109"/>
        <v>#DIV/0!</v>
      </c>
      <c r="J275" s="192" t="e">
        <f t="shared" ref="J275:J277" si="115">J274</f>
        <v>#DIV/0!</v>
      </c>
      <c r="K275" s="231" t="e">
        <f t="shared" si="110"/>
        <v>#DIV/0!</v>
      </c>
      <c r="R275" s="223">
        <v>3</v>
      </c>
      <c r="S275" s="192" t="e">
        <f>$T$55-Y271</f>
        <v>#DIV/0!</v>
      </c>
      <c r="T275" s="192" t="e">
        <f>$U$55-Z271</f>
        <v>#DIV/0!</v>
      </c>
      <c r="U275" s="192" t="e">
        <f>$V$55-AA271</f>
        <v>#DIV/0!</v>
      </c>
      <c r="V275" s="192" t="e">
        <f t="shared" si="111"/>
        <v>#DIV/0!</v>
      </c>
      <c r="W275" s="192" t="e">
        <f t="shared" si="111"/>
        <v>#DIV/0!</v>
      </c>
      <c r="X275" s="192" t="e">
        <f t="shared" si="111"/>
        <v>#DIV/0!</v>
      </c>
      <c r="Y275" s="192" t="e">
        <f t="shared" si="112"/>
        <v>#DIV/0!</v>
      </c>
      <c r="Z275" s="192" t="e">
        <f t="shared" si="113"/>
        <v>#DIV/0!</v>
      </c>
      <c r="AA275" s="192" t="e">
        <f t="shared" ref="AA275:AA277" si="116">AA274</f>
        <v>#DIV/0!</v>
      </c>
      <c r="AB275" s="231" t="e">
        <f t="shared" si="114"/>
        <v>#DIV/0!</v>
      </c>
    </row>
    <row r="276" spans="1:28" x14ac:dyDescent="0.3">
      <c r="A276" s="223">
        <v>4</v>
      </c>
      <c r="B276" s="192" t="e">
        <f>$C$56-H271</f>
        <v>#DIV/0!</v>
      </c>
      <c r="C276" s="192" t="e">
        <f>$D$56-I271</f>
        <v>#DIV/0!</v>
      </c>
      <c r="D276" s="192" t="e">
        <f>$E$56-J271</f>
        <v>#DIV/0!</v>
      </c>
      <c r="E276" s="192" t="e">
        <f t="shared" si="107"/>
        <v>#DIV/0!</v>
      </c>
      <c r="F276" s="192" t="e">
        <f t="shared" si="107"/>
        <v>#DIV/0!</v>
      </c>
      <c r="G276" s="192" t="e">
        <f t="shared" si="107"/>
        <v>#DIV/0!</v>
      </c>
      <c r="H276" s="192" t="e">
        <f t="shared" si="108"/>
        <v>#DIV/0!</v>
      </c>
      <c r="I276" s="192" t="e">
        <f t="shared" si="109"/>
        <v>#DIV/0!</v>
      </c>
      <c r="J276" s="192" t="e">
        <f t="shared" si="115"/>
        <v>#DIV/0!</v>
      </c>
      <c r="K276" s="231" t="e">
        <f t="shared" si="110"/>
        <v>#DIV/0!</v>
      </c>
      <c r="R276" s="223">
        <v>4</v>
      </c>
      <c r="S276" s="192" t="e">
        <f>$T$56-Y271</f>
        <v>#DIV/0!</v>
      </c>
      <c r="T276" s="192" t="e">
        <f>$U$56-Z271</f>
        <v>#DIV/0!</v>
      </c>
      <c r="U276" s="192" t="e">
        <f>$V$56-AA271</f>
        <v>#DIV/0!</v>
      </c>
      <c r="V276" s="192" t="e">
        <f t="shared" si="111"/>
        <v>#DIV/0!</v>
      </c>
      <c r="W276" s="192" t="e">
        <f t="shared" si="111"/>
        <v>#DIV/0!</v>
      </c>
      <c r="X276" s="192" t="e">
        <f t="shared" si="111"/>
        <v>#DIV/0!</v>
      </c>
      <c r="Y276" s="192" t="e">
        <f t="shared" si="112"/>
        <v>#DIV/0!</v>
      </c>
      <c r="Z276" s="192" t="e">
        <f t="shared" si="113"/>
        <v>#DIV/0!</v>
      </c>
      <c r="AA276" s="192" t="e">
        <f t="shared" si="116"/>
        <v>#DIV/0!</v>
      </c>
      <c r="AB276" s="231" t="e">
        <f t="shared" si="114"/>
        <v>#DIV/0!</v>
      </c>
    </row>
    <row r="277" spans="1:28" x14ac:dyDescent="0.3">
      <c r="A277" s="227">
        <v>5</v>
      </c>
      <c r="B277" s="216" t="e">
        <f>$C$57-H271</f>
        <v>#DIV/0!</v>
      </c>
      <c r="C277" s="216" t="e">
        <f>$D$57-I271</f>
        <v>#DIV/0!</v>
      </c>
      <c r="D277" s="216" t="e">
        <f>$E$57-J271</f>
        <v>#DIV/0!</v>
      </c>
      <c r="E277" s="216" t="e">
        <f t="shared" si="107"/>
        <v>#DIV/0!</v>
      </c>
      <c r="F277" s="216" t="e">
        <f t="shared" si="107"/>
        <v>#DIV/0!</v>
      </c>
      <c r="G277" s="216" t="e">
        <f t="shared" si="107"/>
        <v>#DIV/0!</v>
      </c>
      <c r="H277" s="216" t="e">
        <f t="shared" si="108"/>
        <v>#DIV/0!</v>
      </c>
      <c r="I277" s="256" t="e">
        <f t="shared" si="109"/>
        <v>#DIV/0!</v>
      </c>
      <c r="J277" s="216" t="e">
        <f t="shared" si="115"/>
        <v>#DIV/0!</v>
      </c>
      <c r="K277" s="253" t="e">
        <f t="shared" si="110"/>
        <v>#DIV/0!</v>
      </c>
      <c r="R277" s="227">
        <v>5</v>
      </c>
      <c r="S277" s="216" t="e">
        <f>$T$57-Y271</f>
        <v>#DIV/0!</v>
      </c>
      <c r="T277" s="216" t="e">
        <f>$U$57-Z271</f>
        <v>#DIV/0!</v>
      </c>
      <c r="U277" s="216" t="e">
        <f>$V$57-AA271</f>
        <v>#DIV/0!</v>
      </c>
      <c r="V277" s="216" t="e">
        <f t="shared" si="111"/>
        <v>#DIV/0!</v>
      </c>
      <c r="W277" s="216" t="e">
        <f t="shared" si="111"/>
        <v>#DIV/0!</v>
      </c>
      <c r="X277" s="216" t="e">
        <f t="shared" si="111"/>
        <v>#DIV/0!</v>
      </c>
      <c r="Y277" s="216" t="e">
        <f t="shared" si="112"/>
        <v>#DIV/0!</v>
      </c>
      <c r="Z277" s="256" t="e">
        <f t="shared" si="113"/>
        <v>#DIV/0!</v>
      </c>
      <c r="AA277" s="216" t="e">
        <f t="shared" si="116"/>
        <v>#DIV/0!</v>
      </c>
      <c r="AB277" s="253" t="e">
        <f t="shared" si="114"/>
        <v>#DIV/0!</v>
      </c>
    </row>
    <row r="278" spans="1:28" x14ac:dyDescent="0.3">
      <c r="A278" s="254" t="s">
        <v>698</v>
      </c>
      <c r="B278" s="186"/>
      <c r="C278" s="186"/>
      <c r="D278" s="186" t="s">
        <v>646</v>
      </c>
      <c r="E278" s="186" t="s">
        <v>647</v>
      </c>
      <c r="F278" s="186" t="s">
        <v>648</v>
      </c>
      <c r="G278" s="186" t="s">
        <v>649</v>
      </c>
      <c r="H278" s="186" t="s">
        <v>611</v>
      </c>
      <c r="I278" s="186" t="s">
        <v>637</v>
      </c>
      <c r="J278" s="186"/>
      <c r="K278" s="220"/>
      <c r="R278" s="254" t="s">
        <v>698</v>
      </c>
      <c r="S278" s="186"/>
      <c r="T278" s="186"/>
      <c r="U278" s="186" t="s">
        <v>646</v>
      </c>
      <c r="V278" s="186" t="s">
        <v>647</v>
      </c>
      <c r="W278" s="186" t="s">
        <v>648</v>
      </c>
      <c r="X278" s="186" t="s">
        <v>649</v>
      </c>
      <c r="Y278" s="186" t="s">
        <v>611</v>
      </c>
      <c r="Z278" s="186" t="s">
        <v>637</v>
      </c>
      <c r="AA278" s="186"/>
      <c r="AB278" s="220"/>
    </row>
    <row r="279" spans="1:28" x14ac:dyDescent="0.3">
      <c r="A279" s="227"/>
      <c r="B279" s="217"/>
      <c r="C279" s="217"/>
      <c r="D279" s="217" t="e">
        <f>IF(F239=FALSE,H241,IF(F269=FALSE,H271,"Error"))</f>
        <v>#DIV/0!</v>
      </c>
      <c r="E279" s="216" t="e">
        <f>IF(F239=FALSE,I241,IF(F269=FALSE,I271,"Error"))</f>
        <v>#DIV/0!</v>
      </c>
      <c r="F279" s="216" t="e">
        <f>IF(F239=FALSE,J241,IF(F269=FALSE,J271,"Error"))</f>
        <v>#DIV/0!</v>
      </c>
      <c r="G279" s="216" t="e">
        <f>IF(F239=FALSE,H238,IF(F269=FALSE,H268,"Error"))</f>
        <v>#DIV/0!</v>
      </c>
      <c r="H279" s="216" t="e">
        <f>G279*2</f>
        <v>#DIV/0!</v>
      </c>
      <c r="I279" s="217" t="e">
        <f>IF(F239=FALSE,F241,IF(F269=FALSE,F271,"Error"))</f>
        <v>#DIV/0!</v>
      </c>
      <c r="J279" s="217"/>
      <c r="K279" s="228"/>
      <c r="R279" s="227"/>
      <c r="S279" s="217"/>
      <c r="T279" s="217"/>
      <c r="U279" s="217" t="e">
        <f>IF(W239=FALSE,Y241,IF(W269=FALSE,Y271,"Error"))</f>
        <v>#DIV/0!</v>
      </c>
      <c r="V279" s="216" t="e">
        <f>IF(W239=FALSE,Z241,IF(W269=FALSE,Z271,"Error"))</f>
        <v>#DIV/0!</v>
      </c>
      <c r="W279" s="216" t="e">
        <f>IF(W239=FALSE,AA241,IF(W269=FALSE,AA271,"Error"))</f>
        <v>#DIV/0!</v>
      </c>
      <c r="X279" s="216" t="e">
        <f>IF(W239=FALSE,Y238,IF(W269=FALSE,Y268,"Error"))</f>
        <v>#DIV/0!</v>
      </c>
      <c r="Y279" s="216" t="e">
        <f>X279*2</f>
        <v>#DIV/0!</v>
      </c>
      <c r="Z279" s="217" t="e">
        <f>IF(W239=FALSE,W241,IF(W269=FALSE,W271,"Error"))</f>
        <v>#DIV/0!</v>
      </c>
      <c r="AA279" s="217"/>
      <c r="AB279" s="228"/>
    </row>
    <row r="280" spans="1:28" x14ac:dyDescent="0.3">
      <c r="A280" s="257"/>
      <c r="B280" s="239"/>
      <c r="C280" s="239"/>
      <c r="D280" s="239"/>
      <c r="G280" s="240"/>
      <c r="H280" s="240"/>
      <c r="I280" s="240"/>
      <c r="J280" s="240"/>
      <c r="K280" s="240"/>
      <c r="R280" s="257"/>
      <c r="S280" s="239"/>
      <c r="T280" s="239"/>
      <c r="U280" s="239"/>
      <c r="X280" s="240"/>
      <c r="Y280" s="240"/>
      <c r="Z280" s="240"/>
      <c r="AA280" s="240"/>
      <c r="AB280" s="240"/>
    </row>
    <row r="281" spans="1:28" x14ac:dyDescent="0.3">
      <c r="A281" s="233" t="s">
        <v>706</v>
      </c>
      <c r="B281" s="234"/>
      <c r="C281" s="234"/>
      <c r="D281" s="234"/>
      <c r="E281" s="186"/>
      <c r="F281" s="186"/>
      <c r="G281" s="235" t="s">
        <v>707</v>
      </c>
      <c r="H281" s="236"/>
      <c r="I281" s="236"/>
      <c r="J281" s="236"/>
      <c r="K281" s="237"/>
      <c r="R281" s="233" t="s">
        <v>706</v>
      </c>
      <c r="S281" s="234"/>
      <c r="T281" s="234"/>
      <c r="U281" s="234"/>
      <c r="V281" s="186"/>
      <c r="W281" s="186"/>
      <c r="X281" s="235" t="s">
        <v>707</v>
      </c>
      <c r="Y281" s="236"/>
      <c r="Z281" s="236"/>
      <c r="AA281" s="236"/>
      <c r="AB281" s="237"/>
    </row>
    <row r="282" spans="1:28" x14ac:dyDescent="0.3">
      <c r="A282" s="238"/>
      <c r="B282" s="239"/>
      <c r="C282" s="239"/>
      <c r="D282" s="239"/>
      <c r="G282" s="240" t="s">
        <v>673</v>
      </c>
      <c r="H282" s="240"/>
      <c r="I282" s="240"/>
      <c r="J282" s="240"/>
      <c r="K282" s="241"/>
      <c r="R282" s="238"/>
      <c r="S282" s="239"/>
      <c r="T282" s="239"/>
      <c r="U282" s="239"/>
      <c r="X282" s="240" t="s">
        <v>673</v>
      </c>
      <c r="Y282" s="240"/>
      <c r="Z282" s="240"/>
      <c r="AA282" s="240"/>
      <c r="AB282" s="241"/>
    </row>
    <row r="283" spans="1:28" x14ac:dyDescent="0.3">
      <c r="A283" s="242"/>
      <c r="B283" s="243" t="s">
        <v>513</v>
      </c>
      <c r="C283" s="243" t="s">
        <v>514</v>
      </c>
      <c r="D283" s="243" t="s">
        <v>515</v>
      </c>
      <c r="G283" s="240"/>
      <c r="H283" s="240" t="s">
        <v>674</v>
      </c>
      <c r="I283" s="240" t="s">
        <v>675</v>
      </c>
      <c r="J283" s="240" t="s">
        <v>676</v>
      </c>
      <c r="K283" s="241" t="s">
        <v>677</v>
      </c>
      <c r="R283" s="242"/>
      <c r="S283" s="243" t="s">
        <v>513</v>
      </c>
      <c r="T283" s="243" t="s">
        <v>514</v>
      </c>
      <c r="U283" s="243" t="s">
        <v>515</v>
      </c>
      <c r="X283" s="240"/>
      <c r="Y283" s="240" t="s">
        <v>674</v>
      </c>
      <c r="Z283" s="240" t="s">
        <v>675</v>
      </c>
      <c r="AA283" s="240" t="s">
        <v>676</v>
      </c>
      <c r="AB283" s="241" t="s">
        <v>677</v>
      </c>
    </row>
    <row r="284" spans="1:28" x14ac:dyDescent="0.3">
      <c r="A284" s="244" t="s">
        <v>678</v>
      </c>
      <c r="B284" s="245">
        <f>$C$53</f>
        <v>0</v>
      </c>
      <c r="C284" s="245">
        <f>$D$53</f>
        <v>0</v>
      </c>
      <c r="D284" s="245">
        <f>$E$53</f>
        <v>0</v>
      </c>
      <c r="G284" s="240" t="s">
        <v>679</v>
      </c>
      <c r="H284" s="240">
        <f t="shared" ref="H284:J285" si="117">+B285-B284</f>
        <v>0</v>
      </c>
      <c r="I284" s="240">
        <f t="shared" si="117"/>
        <v>0</v>
      </c>
      <c r="J284" s="240">
        <f t="shared" si="117"/>
        <v>0</v>
      </c>
      <c r="K284" s="241">
        <f>+(H284^2+I284^2+J284^2)^0.5</f>
        <v>0</v>
      </c>
      <c r="R284" s="244" t="s">
        <v>678</v>
      </c>
      <c r="S284" s="245">
        <f>$T$53</f>
        <v>0</v>
      </c>
      <c r="T284" s="245">
        <f>$U$53</f>
        <v>0</v>
      </c>
      <c r="U284" s="245">
        <f>$V$53</f>
        <v>0</v>
      </c>
      <c r="X284" s="240" t="s">
        <v>679</v>
      </c>
      <c r="Y284" s="240">
        <f t="shared" ref="Y284:AA285" si="118">+S285-S284</f>
        <v>0</v>
      </c>
      <c r="Z284" s="240">
        <f t="shared" si="118"/>
        <v>0</v>
      </c>
      <c r="AA284" s="240">
        <f t="shared" si="118"/>
        <v>0</v>
      </c>
      <c r="AB284" s="241">
        <f>+(Y284^2+Z284^2+AA284^2)^0.5</f>
        <v>0</v>
      </c>
    </row>
    <row r="285" spans="1:28" x14ac:dyDescent="0.3">
      <c r="A285" s="244" t="s">
        <v>682</v>
      </c>
      <c r="B285" s="245">
        <f>$C$55</f>
        <v>0</v>
      </c>
      <c r="C285" s="245">
        <f>$D$55</f>
        <v>0</v>
      </c>
      <c r="D285" s="245">
        <f>$E$55</f>
        <v>0</v>
      </c>
      <c r="G285" s="240" t="s">
        <v>681</v>
      </c>
      <c r="H285" s="240">
        <f t="shared" si="117"/>
        <v>0</v>
      </c>
      <c r="I285" s="240">
        <f t="shared" si="117"/>
        <v>0</v>
      </c>
      <c r="J285" s="240">
        <f t="shared" si="117"/>
        <v>0</v>
      </c>
      <c r="K285" s="241">
        <f>+(H285^2+I285^2+J285^2)^0.5</f>
        <v>0</v>
      </c>
      <c r="R285" s="244" t="s">
        <v>682</v>
      </c>
      <c r="S285" s="245">
        <f>$T$55</f>
        <v>0</v>
      </c>
      <c r="T285" s="245">
        <f>$U$55</f>
        <v>0</v>
      </c>
      <c r="U285" s="245">
        <f>$V$55</f>
        <v>0</v>
      </c>
      <c r="X285" s="240" t="s">
        <v>681</v>
      </c>
      <c r="Y285" s="240">
        <f t="shared" si="118"/>
        <v>0</v>
      </c>
      <c r="Z285" s="240">
        <f t="shared" si="118"/>
        <v>0</v>
      </c>
      <c r="AA285" s="240">
        <f t="shared" si="118"/>
        <v>0</v>
      </c>
      <c r="AB285" s="241">
        <f>+(Y285^2+Z285^2+AA285^2)^0.5</f>
        <v>0</v>
      </c>
    </row>
    <row r="286" spans="1:28" x14ac:dyDescent="0.3">
      <c r="A286" s="246" t="s">
        <v>701</v>
      </c>
      <c r="B286" s="245">
        <f>$C$56</f>
        <v>0</v>
      </c>
      <c r="C286" s="245">
        <f>$D$56</f>
        <v>0</v>
      </c>
      <c r="D286" s="245">
        <f>$E$56</f>
        <v>0</v>
      </c>
      <c r="G286" s="240" t="s">
        <v>683</v>
      </c>
      <c r="H286" s="240">
        <f>+B286-B284</f>
        <v>0</v>
      </c>
      <c r="I286" s="240">
        <f>+C286-C284</f>
        <v>0</v>
      </c>
      <c r="J286" s="240">
        <f>+D286-D284</f>
        <v>0</v>
      </c>
      <c r="K286" s="241">
        <f>+(H286^2+I286^2+J286^2)^0.5</f>
        <v>0</v>
      </c>
      <c r="R286" s="246" t="s">
        <v>701</v>
      </c>
      <c r="S286" s="245">
        <f>$T$56</f>
        <v>0</v>
      </c>
      <c r="T286" s="245">
        <f>$U$56</f>
        <v>0</v>
      </c>
      <c r="U286" s="245">
        <f>$V$56</f>
        <v>0</v>
      </c>
      <c r="X286" s="240" t="s">
        <v>683</v>
      </c>
      <c r="Y286" s="240">
        <f>+S286-S284</f>
        <v>0</v>
      </c>
      <c r="Z286" s="240">
        <f>+T286-T284</f>
        <v>0</v>
      </c>
      <c r="AA286" s="240">
        <f>+U286-U284</f>
        <v>0</v>
      </c>
      <c r="AB286" s="241">
        <f>+(Y286^2+Z286^2+AA286^2)^0.5</f>
        <v>0</v>
      </c>
    </row>
    <row r="287" spans="1:28" x14ac:dyDescent="0.3">
      <c r="A287" s="223"/>
      <c r="G287" s="239" t="s">
        <v>684</v>
      </c>
      <c r="H287" s="240"/>
      <c r="I287" s="240"/>
      <c r="J287" s="240"/>
      <c r="K287" s="241"/>
      <c r="R287" s="223"/>
      <c r="X287" s="239" t="s">
        <v>684</v>
      </c>
      <c r="Y287" s="240"/>
      <c r="Z287" s="240"/>
      <c r="AA287" s="240"/>
      <c r="AB287" s="241"/>
    </row>
    <row r="288" spans="1:28" x14ac:dyDescent="0.3">
      <c r="A288" s="242"/>
      <c r="B288" s="243"/>
      <c r="C288" s="243"/>
      <c r="D288" s="243"/>
      <c r="G288" s="239"/>
      <c r="H288" s="243" t="s">
        <v>685</v>
      </c>
      <c r="I288" s="243" t="s">
        <v>686</v>
      </c>
      <c r="J288" s="243" t="s">
        <v>687</v>
      </c>
      <c r="K288" s="241"/>
      <c r="R288" s="242"/>
      <c r="S288" s="243"/>
      <c r="T288" s="243"/>
      <c r="U288" s="243"/>
      <c r="X288" s="239"/>
      <c r="Y288" s="243" t="s">
        <v>685</v>
      </c>
      <c r="Z288" s="243" t="s">
        <v>686</v>
      </c>
      <c r="AA288" s="243" t="s">
        <v>687</v>
      </c>
      <c r="AB288" s="241"/>
    </row>
    <row r="289" spans="1:28" x14ac:dyDescent="0.3">
      <c r="A289" s="244"/>
      <c r="B289" s="247"/>
      <c r="C289" s="247"/>
      <c r="D289" s="247"/>
      <c r="G289" s="239" t="s">
        <v>679</v>
      </c>
      <c r="H289" s="240" t="e">
        <f>+H284/K284</f>
        <v>#DIV/0!</v>
      </c>
      <c r="I289" s="240" t="e">
        <f>+I284/K284</f>
        <v>#DIV/0!</v>
      </c>
      <c r="J289" s="240" t="e">
        <f>+J284/K284</f>
        <v>#DIV/0!</v>
      </c>
      <c r="K289" s="241"/>
      <c r="R289" s="244"/>
      <c r="S289" s="247"/>
      <c r="T289" s="247"/>
      <c r="U289" s="247"/>
      <c r="X289" s="239" t="s">
        <v>679</v>
      </c>
      <c r="Y289" s="240" t="e">
        <f>+Y284/AB284</f>
        <v>#DIV/0!</v>
      </c>
      <c r="Z289" s="240" t="e">
        <f>+Z284/AB284</f>
        <v>#DIV/0!</v>
      </c>
      <c r="AA289" s="240" t="e">
        <f>+AA284/AB284</f>
        <v>#DIV/0!</v>
      </c>
      <c r="AB289" s="241"/>
    </row>
    <row r="290" spans="1:28" x14ac:dyDescent="0.3">
      <c r="A290" s="244"/>
      <c r="B290" s="247"/>
      <c r="C290" s="247"/>
      <c r="D290" s="247"/>
      <c r="G290" s="240" t="s">
        <v>683</v>
      </c>
      <c r="H290" s="240" t="e">
        <f>+H286/K286</f>
        <v>#DIV/0!</v>
      </c>
      <c r="I290" s="240" t="e">
        <f>+I286/K286</f>
        <v>#DIV/0!</v>
      </c>
      <c r="J290" s="240" t="e">
        <f>+J286/K286</f>
        <v>#DIV/0!</v>
      </c>
      <c r="K290" s="241"/>
      <c r="R290" s="244"/>
      <c r="S290" s="247"/>
      <c r="T290" s="247"/>
      <c r="U290" s="247"/>
      <c r="X290" s="240" t="s">
        <v>683</v>
      </c>
      <c r="Y290" s="240" t="e">
        <f>+Y286/AB286</f>
        <v>#DIV/0!</v>
      </c>
      <c r="Z290" s="240" t="e">
        <f>+Z286/AB286</f>
        <v>#DIV/0!</v>
      </c>
      <c r="AA290" s="240" t="e">
        <f>+AA286/AB286</f>
        <v>#DIV/0!</v>
      </c>
      <c r="AB290" s="241"/>
    </row>
    <row r="291" spans="1:28" x14ac:dyDescent="0.3">
      <c r="A291" s="246"/>
      <c r="B291" s="247"/>
      <c r="C291" s="247"/>
      <c r="D291" s="247"/>
      <c r="G291" s="240"/>
      <c r="H291" s="240"/>
      <c r="I291" s="240"/>
      <c r="J291" s="240"/>
      <c r="K291" s="241"/>
      <c r="R291" s="246"/>
      <c r="S291" s="247"/>
      <c r="T291" s="247"/>
      <c r="U291" s="247"/>
      <c r="X291" s="240"/>
      <c r="Y291" s="240"/>
      <c r="Z291" s="240"/>
      <c r="AA291" s="240"/>
      <c r="AB291" s="241"/>
    </row>
    <row r="292" spans="1:28" x14ac:dyDescent="0.3">
      <c r="A292" s="223"/>
      <c r="G292" s="240" t="s">
        <v>688</v>
      </c>
      <c r="H292" s="240" t="e">
        <f>+(K284^2+K286^2-K285^2)/(2*K284*K286)</f>
        <v>#DIV/0!</v>
      </c>
      <c r="I292" s="240"/>
      <c r="J292" s="240"/>
      <c r="K292" s="241"/>
      <c r="R292" s="223"/>
      <c r="X292" s="240" t="s">
        <v>688</v>
      </c>
      <c r="Y292" s="240" t="e">
        <f>+(AB284^2+AB286^2-AB285^2)/(2*AB284*AB286)</f>
        <v>#DIV/0!</v>
      </c>
      <c r="Z292" s="240"/>
      <c r="AA292" s="240"/>
      <c r="AB292" s="241"/>
    </row>
    <row r="293" spans="1:28" x14ac:dyDescent="0.3">
      <c r="A293" s="223"/>
      <c r="G293" s="240" t="s">
        <v>689</v>
      </c>
      <c r="H293" s="240" t="e">
        <f>+H292*K286</f>
        <v>#DIV/0!</v>
      </c>
      <c r="I293" s="240"/>
      <c r="J293" s="240"/>
      <c r="K293" s="241"/>
      <c r="R293" s="223"/>
      <c r="X293" s="240" t="s">
        <v>689</v>
      </c>
      <c r="Y293" s="240" t="e">
        <f>+Y292*AB286</f>
        <v>#DIV/0!</v>
      </c>
      <c r="Z293" s="240"/>
      <c r="AA293" s="240"/>
      <c r="AB293" s="241"/>
    </row>
    <row r="294" spans="1:28" x14ac:dyDescent="0.3">
      <c r="A294" s="223"/>
      <c r="G294" s="240" t="s">
        <v>690</v>
      </c>
      <c r="H294" s="240" t="e">
        <f>+(K286^2-H293^2)^0.5</f>
        <v>#DIV/0!</v>
      </c>
      <c r="I294" s="240" t="e">
        <f>+K286*H300</f>
        <v>#DIV/0!</v>
      </c>
      <c r="J294" s="240"/>
      <c r="K294" s="241"/>
      <c r="R294" s="223"/>
      <c r="X294" s="240" t="s">
        <v>690</v>
      </c>
      <c r="Y294" s="240" t="e">
        <f>+(AB286^2-Y293^2)^0.5</f>
        <v>#DIV/0!</v>
      </c>
      <c r="Z294" s="240" t="e">
        <f>+AB286*Y300</f>
        <v>#DIV/0!</v>
      </c>
      <c r="AA294" s="240"/>
      <c r="AB294" s="241"/>
    </row>
    <row r="295" spans="1:28" x14ac:dyDescent="0.3">
      <c r="A295" s="223"/>
      <c r="G295" s="240" t="s">
        <v>691</v>
      </c>
      <c r="H295" s="240" t="e">
        <f>+B284+H293*H289</f>
        <v>#DIV/0!</v>
      </c>
      <c r="I295" s="240" t="e">
        <f>+C284+H293*I289</f>
        <v>#DIV/0!</v>
      </c>
      <c r="J295" s="240" t="e">
        <f>+D284+H293*J289</f>
        <v>#DIV/0!</v>
      </c>
      <c r="K295" s="241"/>
      <c r="R295" s="223"/>
      <c r="X295" s="240" t="s">
        <v>691</v>
      </c>
      <c r="Y295" s="240" t="e">
        <f>+S284+Y293*Y289</f>
        <v>#DIV/0!</v>
      </c>
      <c r="Z295" s="240" t="e">
        <f>+T284+Y293*Z289</f>
        <v>#DIV/0!</v>
      </c>
      <c r="AA295" s="240" t="e">
        <f>+U284+Y293*AA289</f>
        <v>#DIV/0!</v>
      </c>
      <c r="AB295" s="241"/>
    </row>
    <row r="296" spans="1:28" x14ac:dyDescent="0.3">
      <c r="A296" s="223"/>
      <c r="G296" s="239" t="s">
        <v>684</v>
      </c>
      <c r="H296" s="240"/>
      <c r="I296" s="240"/>
      <c r="J296" s="240"/>
      <c r="K296" s="241"/>
      <c r="R296" s="223"/>
      <c r="X296" s="239" t="s">
        <v>684</v>
      </c>
      <c r="Y296" s="240"/>
      <c r="Z296" s="240"/>
      <c r="AA296" s="240"/>
      <c r="AB296" s="241"/>
    </row>
    <row r="297" spans="1:28" x14ac:dyDescent="0.3">
      <c r="A297" s="223"/>
      <c r="G297" s="248"/>
      <c r="H297" s="243" t="s">
        <v>685</v>
      </c>
      <c r="I297" s="243" t="s">
        <v>686</v>
      </c>
      <c r="J297" s="243" t="s">
        <v>687</v>
      </c>
      <c r="K297" s="241"/>
      <c r="R297" s="223"/>
      <c r="X297" s="248"/>
      <c r="Y297" s="243" t="s">
        <v>685</v>
      </c>
      <c r="Z297" s="243" t="s">
        <v>686</v>
      </c>
      <c r="AA297" s="243" t="s">
        <v>687</v>
      </c>
      <c r="AB297" s="241"/>
    </row>
    <row r="298" spans="1:28" x14ac:dyDescent="0.3">
      <c r="A298" s="223"/>
      <c r="G298" s="240" t="s">
        <v>690</v>
      </c>
      <c r="H298" s="240" t="e">
        <f>+(B286-H295)/H294</f>
        <v>#DIV/0!</v>
      </c>
      <c r="I298" s="240" t="e">
        <f>+(C286-I295)/H294</f>
        <v>#DIV/0!</v>
      </c>
      <c r="J298" s="240" t="e">
        <f>+(D286-J295)/H294</f>
        <v>#DIV/0!</v>
      </c>
      <c r="K298" s="241"/>
      <c r="R298" s="223"/>
      <c r="X298" s="240" t="s">
        <v>690</v>
      </c>
      <c r="Y298" s="240" t="e">
        <f>+(S286-Y295)/Y294</f>
        <v>#DIV/0!</v>
      </c>
      <c r="Z298" s="240" t="e">
        <f>+(T286-Z295)/Y294</f>
        <v>#DIV/0!</v>
      </c>
      <c r="AA298" s="240" t="e">
        <f>+(U286-AA295)/Y294</f>
        <v>#DIV/0!</v>
      </c>
      <c r="AB298" s="241"/>
    </row>
    <row r="299" spans="1:28" x14ac:dyDescent="0.3">
      <c r="A299" s="223"/>
      <c r="G299" s="240"/>
      <c r="H299" s="240"/>
      <c r="I299" s="240"/>
      <c r="J299" s="240"/>
      <c r="K299" s="241"/>
      <c r="R299" s="223"/>
      <c r="X299" s="240"/>
      <c r="Y299" s="240"/>
      <c r="Z299" s="240"/>
      <c r="AA299" s="240"/>
      <c r="AB299" s="241"/>
    </row>
    <row r="300" spans="1:28" x14ac:dyDescent="0.3">
      <c r="A300" s="223"/>
      <c r="G300" s="240" t="s">
        <v>692</v>
      </c>
      <c r="H300" s="240" t="e">
        <f>+(1-H292^2)^0.5</f>
        <v>#DIV/0!</v>
      </c>
      <c r="I300" s="240"/>
      <c r="J300" s="240"/>
      <c r="K300" s="241"/>
      <c r="R300" s="223"/>
      <c r="X300" s="240" t="s">
        <v>692</v>
      </c>
      <c r="Y300" s="240" t="e">
        <f>+(1-Y292^2)^0.5</f>
        <v>#DIV/0!</v>
      </c>
      <c r="Z300" s="240"/>
      <c r="AA300" s="240"/>
      <c r="AB300" s="241"/>
    </row>
    <row r="301" spans="1:28" x14ac:dyDescent="0.3">
      <c r="A301" s="223"/>
      <c r="F301" s="166" t="s">
        <v>643</v>
      </c>
      <c r="G301" s="240" t="s">
        <v>693</v>
      </c>
      <c r="H301" s="249" t="e">
        <f>+K285/(2*H300)</f>
        <v>#DIV/0!</v>
      </c>
      <c r="I301" s="240"/>
      <c r="J301" s="240"/>
      <c r="K301" s="241"/>
      <c r="R301" s="223"/>
      <c r="W301" s="166" t="s">
        <v>643</v>
      </c>
      <c r="X301" s="240" t="s">
        <v>693</v>
      </c>
      <c r="Y301" s="249" t="e">
        <f>+AB285/(2*Y300)</f>
        <v>#DIV/0!</v>
      </c>
      <c r="Z301" s="240"/>
      <c r="AA301" s="240"/>
      <c r="AB301" s="241"/>
    </row>
    <row r="302" spans="1:28" x14ac:dyDescent="0.3">
      <c r="A302" s="223"/>
      <c r="F302" s="250" t="e">
        <f>IF((ABS(K306)+ABS(K308)+ABS(K309))&gt;0.000000001,TRUE,FALSE)</f>
        <v>#DIV/0!</v>
      </c>
      <c r="G302" s="240"/>
      <c r="H302" s="240"/>
      <c r="I302" s="240"/>
      <c r="J302" s="240"/>
      <c r="K302" s="241"/>
      <c r="R302" s="223"/>
      <c r="W302" s="250" t="e">
        <f>IF((ABS(AB306)+ABS(AB308)+ABS(AB309))&gt;0.000000001,TRUE,FALSE)</f>
        <v>#DIV/0!</v>
      </c>
      <c r="X302" s="240"/>
      <c r="Y302" s="240"/>
      <c r="Z302" s="240"/>
      <c r="AA302" s="240"/>
      <c r="AB302" s="241"/>
    </row>
    <row r="303" spans="1:28" x14ac:dyDescent="0.3">
      <c r="A303" s="223"/>
      <c r="F303" s="166" t="s">
        <v>637</v>
      </c>
      <c r="G303" s="240" t="s">
        <v>694</v>
      </c>
      <c r="H303" s="240">
        <f>+K284/2</f>
        <v>0</v>
      </c>
      <c r="I303" s="240" t="e">
        <f>+(H301^2-H303^2)^0.5</f>
        <v>#DIV/0!</v>
      </c>
      <c r="J303" s="240">
        <v>0</v>
      </c>
      <c r="K303" s="241"/>
      <c r="R303" s="223"/>
      <c r="W303" s="166" t="s">
        <v>637</v>
      </c>
      <c r="X303" s="240" t="s">
        <v>694</v>
      </c>
      <c r="Y303" s="240">
        <f>+AB284/2</f>
        <v>0</v>
      </c>
      <c r="Z303" s="240" t="e">
        <f>+(Y301^2-Y303^2)^0.5</f>
        <v>#DIV/0!</v>
      </c>
      <c r="AA303" s="240">
        <v>0</v>
      </c>
      <c r="AB303" s="241"/>
    </row>
    <row r="304" spans="1:28" x14ac:dyDescent="0.3">
      <c r="A304" s="223"/>
      <c r="F304" s="166" t="e">
        <f>IF(K305&gt;0.000000001,TRUE,FALSE)</f>
        <v>#DIV/0!</v>
      </c>
      <c r="G304" s="240" t="s">
        <v>695</v>
      </c>
      <c r="H304" s="251" t="e">
        <f>+B284+H303*H289+I303*H298</f>
        <v>#DIV/0!</v>
      </c>
      <c r="I304" s="251" t="e">
        <f>+C284+H303*I289+I303*I298</f>
        <v>#DIV/0!</v>
      </c>
      <c r="J304" s="251" t="e">
        <f>+D284+H303*J289+I303*J298</f>
        <v>#DIV/0!</v>
      </c>
      <c r="K304" s="241"/>
      <c r="R304" s="223"/>
      <c r="W304" s="166" t="e">
        <f>IF(AB305&gt;0.000000001,TRUE,FALSE)</f>
        <v>#DIV/0!</v>
      </c>
      <c r="X304" s="240" t="s">
        <v>695</v>
      </c>
      <c r="Y304" s="251" t="e">
        <f>+S284+Y303*Y289+Z303*Y298</f>
        <v>#DIV/0!</v>
      </c>
      <c r="Z304" s="251" t="e">
        <f>+T284+Y303*Z289+Z303*Z298</f>
        <v>#DIV/0!</v>
      </c>
      <c r="AA304" s="251" t="e">
        <f>+U284+Y303*AA289+Z303*AA298</f>
        <v>#DIV/0!</v>
      </c>
      <c r="AB304" s="241"/>
    </row>
    <row r="305" spans="1:28" ht="16.2" x14ac:dyDescent="0.3">
      <c r="A305" s="223"/>
      <c r="B305" s="166" t="s">
        <v>650</v>
      </c>
      <c r="C305" s="166" t="s">
        <v>651</v>
      </c>
      <c r="D305" s="166" t="s">
        <v>652</v>
      </c>
      <c r="E305" s="166" t="s">
        <v>653</v>
      </c>
      <c r="F305" s="166" t="s">
        <v>654</v>
      </c>
      <c r="G305" s="166" t="s">
        <v>655</v>
      </c>
      <c r="H305" s="166" t="s">
        <v>656</v>
      </c>
      <c r="I305" s="166" t="s">
        <v>657</v>
      </c>
      <c r="J305" s="166" t="s">
        <v>669</v>
      </c>
      <c r="K305" s="231" t="e">
        <f>MAX(K306:K310)</f>
        <v>#DIV/0!</v>
      </c>
      <c r="R305" s="223"/>
      <c r="S305" s="166" t="s">
        <v>650</v>
      </c>
      <c r="T305" s="166" t="s">
        <v>651</v>
      </c>
      <c r="U305" s="166" t="s">
        <v>652</v>
      </c>
      <c r="V305" s="166" t="s">
        <v>653</v>
      </c>
      <c r="W305" s="166" t="s">
        <v>654</v>
      </c>
      <c r="X305" s="166" t="s">
        <v>655</v>
      </c>
      <c r="Y305" s="166" t="s">
        <v>656</v>
      </c>
      <c r="Z305" s="166" t="s">
        <v>657</v>
      </c>
      <c r="AA305" s="166" t="s">
        <v>669</v>
      </c>
      <c r="AB305" s="231" t="e">
        <f>MAX(AB306:AB310)</f>
        <v>#DIV/0!</v>
      </c>
    </row>
    <row r="306" spans="1:28" x14ac:dyDescent="0.3">
      <c r="A306" s="223">
        <v>1</v>
      </c>
      <c r="B306" s="166" t="e">
        <f>$C$53-H304</f>
        <v>#DIV/0!</v>
      </c>
      <c r="C306" s="166" t="e">
        <f>$D$53-I304</f>
        <v>#DIV/0!</v>
      </c>
      <c r="D306" s="166" t="e">
        <f>$E$53-J304</f>
        <v>#DIV/0!</v>
      </c>
      <c r="E306" s="192" t="e">
        <f>POWER(B306,2)</f>
        <v>#DIV/0!</v>
      </c>
      <c r="F306" s="192" t="e">
        <f>POWER(C306,2)</f>
        <v>#DIV/0!</v>
      </c>
      <c r="G306" s="192" t="e">
        <f>POWER(D306,2)</f>
        <v>#DIV/0!</v>
      </c>
      <c r="H306" s="192" t="e">
        <f>E306+F306+G306</f>
        <v>#DIV/0!</v>
      </c>
      <c r="I306" s="252" t="e">
        <f>SQRT(H306)</f>
        <v>#DIV/0!</v>
      </c>
      <c r="J306" s="192" t="e">
        <f>H301</f>
        <v>#DIV/0!</v>
      </c>
      <c r="K306" s="231" t="e">
        <f>I306-J306</f>
        <v>#DIV/0!</v>
      </c>
      <c r="R306" s="223">
        <v>1</v>
      </c>
      <c r="S306" s="192" t="e">
        <f>$T$53-Y304</f>
        <v>#DIV/0!</v>
      </c>
      <c r="T306" s="192" t="e">
        <f>$U$53-Z304</f>
        <v>#DIV/0!</v>
      </c>
      <c r="U306" s="192" t="e">
        <f>$V$53-AA304</f>
        <v>#DIV/0!</v>
      </c>
      <c r="V306" s="192" t="e">
        <f>POWER(S306,2)</f>
        <v>#DIV/0!</v>
      </c>
      <c r="W306" s="192" t="e">
        <f>POWER(T306,2)</f>
        <v>#DIV/0!</v>
      </c>
      <c r="X306" s="192" t="e">
        <f>POWER(U306,2)</f>
        <v>#DIV/0!</v>
      </c>
      <c r="Y306" s="192" t="e">
        <f>V306+W306+X306</f>
        <v>#DIV/0!</v>
      </c>
      <c r="Z306" s="252" t="e">
        <f>SQRT(Y306)</f>
        <v>#DIV/0!</v>
      </c>
      <c r="AA306" s="192" t="e">
        <f>Y301</f>
        <v>#DIV/0!</v>
      </c>
      <c r="AB306" s="231" t="e">
        <f>Z306-AA306</f>
        <v>#DIV/0!</v>
      </c>
    </row>
    <row r="307" spans="1:28" x14ac:dyDescent="0.3">
      <c r="A307" s="223">
        <v>2</v>
      </c>
      <c r="B307" s="192" t="e">
        <f>$C$54-H304</f>
        <v>#DIV/0!</v>
      </c>
      <c r="C307" s="192" t="e">
        <f>$D$54-I304</f>
        <v>#DIV/0!</v>
      </c>
      <c r="D307" s="192" t="e">
        <f>$E$54-J304</f>
        <v>#DIV/0!</v>
      </c>
      <c r="E307" s="192" t="e">
        <f t="shared" ref="E307:G310" si="119">POWER(B307,2)</f>
        <v>#DIV/0!</v>
      </c>
      <c r="F307" s="192" t="e">
        <f t="shared" si="119"/>
        <v>#DIV/0!</v>
      </c>
      <c r="G307" s="192" t="e">
        <f t="shared" si="119"/>
        <v>#DIV/0!</v>
      </c>
      <c r="H307" s="192" t="e">
        <f t="shared" ref="H307:H310" si="120">E307+F307+G307</f>
        <v>#DIV/0!</v>
      </c>
      <c r="I307" s="192" t="e">
        <f t="shared" ref="I307:I310" si="121">SQRT(H307)</f>
        <v>#DIV/0!</v>
      </c>
      <c r="J307" s="192" t="e">
        <f>J306</f>
        <v>#DIV/0!</v>
      </c>
      <c r="K307" s="231" t="e">
        <f t="shared" ref="K307:K310" si="122">I307-J307</f>
        <v>#DIV/0!</v>
      </c>
      <c r="R307" s="223">
        <v>2</v>
      </c>
      <c r="S307" s="192" t="e">
        <f>$T$54-Y304</f>
        <v>#DIV/0!</v>
      </c>
      <c r="T307" s="192" t="e">
        <f>$U$54-Z304</f>
        <v>#DIV/0!</v>
      </c>
      <c r="U307" s="192" t="e">
        <f>$V$54-AA304</f>
        <v>#DIV/0!</v>
      </c>
      <c r="V307" s="192" t="e">
        <f t="shared" ref="V307:X310" si="123">POWER(S307,2)</f>
        <v>#DIV/0!</v>
      </c>
      <c r="W307" s="192" t="e">
        <f t="shared" si="123"/>
        <v>#DIV/0!</v>
      </c>
      <c r="X307" s="192" t="e">
        <f t="shared" si="123"/>
        <v>#DIV/0!</v>
      </c>
      <c r="Y307" s="192" t="e">
        <f t="shared" ref="Y307:Y310" si="124">V307+W307+X307</f>
        <v>#DIV/0!</v>
      </c>
      <c r="Z307" s="192" t="e">
        <f t="shared" ref="Z307:Z310" si="125">SQRT(Y307)</f>
        <v>#DIV/0!</v>
      </c>
      <c r="AA307" s="192" t="e">
        <f>AA306</f>
        <v>#DIV/0!</v>
      </c>
      <c r="AB307" s="231" t="e">
        <f t="shared" ref="AB307:AB310" si="126">Z307-AA307</f>
        <v>#DIV/0!</v>
      </c>
    </row>
    <row r="308" spans="1:28" x14ac:dyDescent="0.3">
      <c r="A308" s="223">
        <v>3</v>
      </c>
      <c r="B308" s="192" t="e">
        <f>$C$55-H304</f>
        <v>#DIV/0!</v>
      </c>
      <c r="C308" s="192" t="e">
        <f>$D$55-I304</f>
        <v>#DIV/0!</v>
      </c>
      <c r="D308" s="192" t="e">
        <f>$E$55-J304</f>
        <v>#DIV/0!</v>
      </c>
      <c r="E308" s="192" t="e">
        <f t="shared" si="119"/>
        <v>#DIV/0!</v>
      </c>
      <c r="F308" s="192" t="e">
        <f t="shared" si="119"/>
        <v>#DIV/0!</v>
      </c>
      <c r="G308" s="192" t="e">
        <f t="shared" si="119"/>
        <v>#DIV/0!</v>
      </c>
      <c r="H308" s="192" t="e">
        <f t="shared" si="120"/>
        <v>#DIV/0!</v>
      </c>
      <c r="I308" s="252" t="e">
        <f t="shared" si="121"/>
        <v>#DIV/0!</v>
      </c>
      <c r="J308" s="192" t="e">
        <f t="shared" ref="J308:J310" si="127">J307</f>
        <v>#DIV/0!</v>
      </c>
      <c r="K308" s="231" t="e">
        <f t="shared" si="122"/>
        <v>#DIV/0!</v>
      </c>
      <c r="R308" s="223">
        <v>3</v>
      </c>
      <c r="S308" s="192" t="e">
        <f>$T$55-Y304</f>
        <v>#DIV/0!</v>
      </c>
      <c r="T308" s="192" t="e">
        <f>$U$55-Z304</f>
        <v>#DIV/0!</v>
      </c>
      <c r="U308" s="192" t="e">
        <f>$V$55-AA304</f>
        <v>#DIV/0!</v>
      </c>
      <c r="V308" s="192" t="e">
        <f t="shared" si="123"/>
        <v>#DIV/0!</v>
      </c>
      <c r="W308" s="192" t="e">
        <f t="shared" si="123"/>
        <v>#DIV/0!</v>
      </c>
      <c r="X308" s="192" t="e">
        <f t="shared" si="123"/>
        <v>#DIV/0!</v>
      </c>
      <c r="Y308" s="192" t="e">
        <f t="shared" si="124"/>
        <v>#DIV/0!</v>
      </c>
      <c r="Z308" s="252" t="e">
        <f t="shared" si="125"/>
        <v>#DIV/0!</v>
      </c>
      <c r="AA308" s="192" t="e">
        <f t="shared" ref="AA308:AA310" si="128">AA307</f>
        <v>#DIV/0!</v>
      </c>
      <c r="AB308" s="231" t="e">
        <f t="shared" si="126"/>
        <v>#DIV/0!</v>
      </c>
    </row>
    <row r="309" spans="1:28" x14ac:dyDescent="0.3">
      <c r="A309" s="223">
        <v>4</v>
      </c>
      <c r="B309" s="192" t="e">
        <f>$C$56-H304</f>
        <v>#DIV/0!</v>
      </c>
      <c r="C309" s="192" t="e">
        <f>$D$56-I304</f>
        <v>#DIV/0!</v>
      </c>
      <c r="D309" s="192" t="e">
        <f>$E$56-J304</f>
        <v>#DIV/0!</v>
      </c>
      <c r="E309" s="192" t="e">
        <f t="shared" si="119"/>
        <v>#DIV/0!</v>
      </c>
      <c r="F309" s="192" t="e">
        <f t="shared" si="119"/>
        <v>#DIV/0!</v>
      </c>
      <c r="G309" s="192" t="e">
        <f t="shared" si="119"/>
        <v>#DIV/0!</v>
      </c>
      <c r="H309" s="192" t="e">
        <f t="shared" si="120"/>
        <v>#DIV/0!</v>
      </c>
      <c r="I309" s="252" t="e">
        <f t="shared" si="121"/>
        <v>#DIV/0!</v>
      </c>
      <c r="J309" s="192" t="e">
        <f t="shared" si="127"/>
        <v>#DIV/0!</v>
      </c>
      <c r="K309" s="231" t="e">
        <f t="shared" si="122"/>
        <v>#DIV/0!</v>
      </c>
      <c r="R309" s="223">
        <v>4</v>
      </c>
      <c r="S309" s="192" t="e">
        <f>$T$56-Y304</f>
        <v>#DIV/0!</v>
      </c>
      <c r="T309" s="192" t="e">
        <f>$U$56-Z304</f>
        <v>#DIV/0!</v>
      </c>
      <c r="U309" s="192" t="e">
        <f>$V$56-AA304</f>
        <v>#DIV/0!</v>
      </c>
      <c r="V309" s="192" t="e">
        <f t="shared" si="123"/>
        <v>#DIV/0!</v>
      </c>
      <c r="W309" s="192" t="e">
        <f t="shared" si="123"/>
        <v>#DIV/0!</v>
      </c>
      <c r="X309" s="192" t="e">
        <f t="shared" si="123"/>
        <v>#DIV/0!</v>
      </c>
      <c r="Y309" s="192" t="e">
        <f t="shared" si="124"/>
        <v>#DIV/0!</v>
      </c>
      <c r="Z309" s="252" t="e">
        <f t="shared" si="125"/>
        <v>#DIV/0!</v>
      </c>
      <c r="AA309" s="192" t="e">
        <f t="shared" si="128"/>
        <v>#DIV/0!</v>
      </c>
      <c r="AB309" s="231" t="e">
        <f t="shared" si="126"/>
        <v>#DIV/0!</v>
      </c>
    </row>
    <row r="310" spans="1:28" x14ac:dyDescent="0.3">
      <c r="A310" s="227">
        <v>5</v>
      </c>
      <c r="B310" s="216" t="e">
        <f>$C$57-H304</f>
        <v>#DIV/0!</v>
      </c>
      <c r="C310" s="216" t="e">
        <f>$D$57-I304</f>
        <v>#DIV/0!</v>
      </c>
      <c r="D310" s="216" t="e">
        <f>$E$57-J304</f>
        <v>#DIV/0!</v>
      </c>
      <c r="E310" s="216" t="e">
        <f t="shared" si="119"/>
        <v>#DIV/0!</v>
      </c>
      <c r="F310" s="216" t="e">
        <f t="shared" si="119"/>
        <v>#DIV/0!</v>
      </c>
      <c r="G310" s="216" t="e">
        <f t="shared" si="119"/>
        <v>#DIV/0!</v>
      </c>
      <c r="H310" s="216" t="e">
        <f t="shared" si="120"/>
        <v>#DIV/0!</v>
      </c>
      <c r="I310" s="216" t="e">
        <f t="shared" si="121"/>
        <v>#DIV/0!</v>
      </c>
      <c r="J310" s="216" t="e">
        <f t="shared" si="127"/>
        <v>#DIV/0!</v>
      </c>
      <c r="K310" s="253" t="e">
        <f t="shared" si="122"/>
        <v>#DIV/0!</v>
      </c>
      <c r="R310" s="227">
        <v>5</v>
      </c>
      <c r="S310" s="216" t="e">
        <f>$T$57-Y304</f>
        <v>#DIV/0!</v>
      </c>
      <c r="T310" s="216" t="e">
        <f>$U$57-Z304</f>
        <v>#DIV/0!</v>
      </c>
      <c r="U310" s="216" t="e">
        <f>$V$57-AA304</f>
        <v>#DIV/0!</v>
      </c>
      <c r="V310" s="216" t="e">
        <f t="shared" si="123"/>
        <v>#DIV/0!</v>
      </c>
      <c r="W310" s="216" t="e">
        <f t="shared" si="123"/>
        <v>#DIV/0!</v>
      </c>
      <c r="X310" s="216" t="e">
        <f t="shared" si="123"/>
        <v>#DIV/0!</v>
      </c>
      <c r="Y310" s="216" t="e">
        <f t="shared" si="124"/>
        <v>#DIV/0!</v>
      </c>
      <c r="Z310" s="216" t="e">
        <f t="shared" si="125"/>
        <v>#DIV/0!</v>
      </c>
      <c r="AA310" s="216" t="e">
        <f t="shared" si="128"/>
        <v>#DIV/0!</v>
      </c>
      <c r="AB310" s="253" t="e">
        <f t="shared" si="126"/>
        <v>#DIV/0!</v>
      </c>
    </row>
    <row r="311" spans="1:28" x14ac:dyDescent="0.3">
      <c r="A311" s="233" t="s">
        <v>696</v>
      </c>
      <c r="B311" s="234"/>
      <c r="C311" s="234"/>
      <c r="D311" s="234"/>
      <c r="E311" s="186"/>
      <c r="F311" s="186"/>
      <c r="G311" s="235" t="s">
        <v>708</v>
      </c>
      <c r="H311" s="236"/>
      <c r="I311" s="236"/>
      <c r="J311" s="236"/>
      <c r="K311" s="237"/>
      <c r="R311" s="233" t="s">
        <v>696</v>
      </c>
      <c r="S311" s="234"/>
      <c r="T311" s="234"/>
      <c r="U311" s="234"/>
      <c r="V311" s="186"/>
      <c r="W311" s="186"/>
      <c r="X311" s="235" t="s">
        <v>708</v>
      </c>
      <c r="Y311" s="236"/>
      <c r="Z311" s="236"/>
      <c r="AA311" s="236"/>
      <c r="AB311" s="237"/>
    </row>
    <row r="312" spans="1:28" x14ac:dyDescent="0.3">
      <c r="A312" s="238"/>
      <c r="B312" s="239"/>
      <c r="C312" s="239"/>
      <c r="D312" s="239"/>
      <c r="G312" s="240" t="s">
        <v>673</v>
      </c>
      <c r="H312" s="240"/>
      <c r="I312" s="240"/>
      <c r="J312" s="240"/>
      <c r="K312" s="241"/>
      <c r="R312" s="238"/>
      <c r="S312" s="239"/>
      <c r="T312" s="239"/>
      <c r="U312" s="239"/>
      <c r="X312" s="240" t="s">
        <v>673</v>
      </c>
      <c r="Y312" s="240"/>
      <c r="Z312" s="240"/>
      <c r="AA312" s="240"/>
      <c r="AB312" s="241"/>
    </row>
    <row r="313" spans="1:28" x14ac:dyDescent="0.3">
      <c r="A313" s="242"/>
      <c r="B313" s="243" t="s">
        <v>513</v>
      </c>
      <c r="C313" s="243" t="s">
        <v>514</v>
      </c>
      <c r="D313" s="243" t="s">
        <v>515</v>
      </c>
      <c r="G313" s="240"/>
      <c r="H313" s="240" t="s">
        <v>674</v>
      </c>
      <c r="I313" s="240" t="s">
        <v>675</v>
      </c>
      <c r="J313" s="240" t="s">
        <v>676</v>
      </c>
      <c r="K313" s="241" t="s">
        <v>677</v>
      </c>
      <c r="R313" s="242"/>
      <c r="S313" s="243" t="s">
        <v>513</v>
      </c>
      <c r="T313" s="243" t="s">
        <v>514</v>
      </c>
      <c r="U313" s="243" t="s">
        <v>515</v>
      </c>
      <c r="X313" s="240"/>
      <c r="Y313" s="240" t="s">
        <v>674</v>
      </c>
      <c r="Z313" s="240" t="s">
        <v>675</v>
      </c>
      <c r="AA313" s="240" t="s">
        <v>676</v>
      </c>
      <c r="AB313" s="241" t="s">
        <v>677</v>
      </c>
    </row>
    <row r="314" spans="1:28" x14ac:dyDescent="0.3">
      <c r="A314" s="244" t="str">
        <f>A284</f>
        <v>Point 1</v>
      </c>
      <c r="B314" s="245">
        <f>B284</f>
        <v>0</v>
      </c>
      <c r="C314" s="245">
        <f t="shared" ref="C314:D314" si="129">C284</f>
        <v>0</v>
      </c>
      <c r="D314" s="245">
        <f t="shared" si="129"/>
        <v>0</v>
      </c>
      <c r="G314" s="240" t="s">
        <v>679</v>
      </c>
      <c r="H314" s="240">
        <f t="shared" ref="H314:J315" si="130">+B315-B314</f>
        <v>0</v>
      </c>
      <c r="I314" s="240">
        <f t="shared" si="130"/>
        <v>0</v>
      </c>
      <c r="J314" s="240">
        <f t="shared" si="130"/>
        <v>0</v>
      </c>
      <c r="K314" s="241">
        <f>+(H314^2+I314^2+J314^2)^0.5</f>
        <v>0</v>
      </c>
      <c r="R314" s="244" t="str">
        <f>R284</f>
        <v>Point 1</v>
      </c>
      <c r="S314" s="245">
        <f>S284</f>
        <v>0</v>
      </c>
      <c r="T314" s="245">
        <f t="shared" ref="T314:U314" si="131">T284</f>
        <v>0</v>
      </c>
      <c r="U314" s="245">
        <f t="shared" si="131"/>
        <v>0</v>
      </c>
      <c r="X314" s="240" t="s">
        <v>679</v>
      </c>
      <c r="Y314" s="240">
        <f t="shared" ref="Y314:AA315" si="132">+S315-S314</f>
        <v>0</v>
      </c>
      <c r="Z314" s="240">
        <f t="shared" si="132"/>
        <v>0</v>
      </c>
      <c r="AA314" s="240">
        <f t="shared" si="132"/>
        <v>0</v>
      </c>
      <c r="AB314" s="241">
        <f>+(Y314^2+Z314^2+AA314^2)^0.5</f>
        <v>0</v>
      </c>
    </row>
    <row r="315" spans="1:28" x14ac:dyDescent="0.3">
      <c r="A315" s="244" t="str">
        <f>A286</f>
        <v>Point 4</v>
      </c>
      <c r="B315" s="245">
        <f>B286</f>
        <v>0</v>
      </c>
      <c r="C315" s="245">
        <f t="shared" ref="C315:D315" si="133">C286</f>
        <v>0</v>
      </c>
      <c r="D315" s="245">
        <f t="shared" si="133"/>
        <v>0</v>
      </c>
      <c r="G315" s="240" t="s">
        <v>681</v>
      </c>
      <c r="H315" s="240">
        <f t="shared" si="130"/>
        <v>0</v>
      </c>
      <c r="I315" s="240">
        <f t="shared" si="130"/>
        <v>0</v>
      </c>
      <c r="J315" s="240">
        <f t="shared" si="130"/>
        <v>0</v>
      </c>
      <c r="K315" s="241">
        <f>+(H315^2+I315^2+J315^2)^0.5</f>
        <v>0</v>
      </c>
      <c r="R315" s="244" t="str">
        <f>R286</f>
        <v>Point 4</v>
      </c>
      <c r="S315" s="245">
        <f>S286</f>
        <v>0</v>
      </c>
      <c r="T315" s="245">
        <f t="shared" ref="T315:U315" si="134">T286</f>
        <v>0</v>
      </c>
      <c r="U315" s="245">
        <f t="shared" si="134"/>
        <v>0</v>
      </c>
      <c r="X315" s="240" t="s">
        <v>681</v>
      </c>
      <c r="Y315" s="240">
        <f t="shared" si="132"/>
        <v>0</v>
      </c>
      <c r="Z315" s="240">
        <f t="shared" si="132"/>
        <v>0</v>
      </c>
      <c r="AA315" s="240">
        <f t="shared" si="132"/>
        <v>0</v>
      </c>
      <c r="AB315" s="241">
        <f>+(Y315^2+Z315^2+AA315^2)^0.5</f>
        <v>0</v>
      </c>
    </row>
    <row r="316" spans="1:28" x14ac:dyDescent="0.3">
      <c r="A316" s="244" t="str">
        <f>A285</f>
        <v>Point 3</v>
      </c>
      <c r="B316" s="245">
        <f>B285</f>
        <v>0</v>
      </c>
      <c r="C316" s="245">
        <f t="shared" ref="C316:D316" si="135">C285</f>
        <v>0</v>
      </c>
      <c r="D316" s="245">
        <f t="shared" si="135"/>
        <v>0</v>
      </c>
      <c r="G316" s="240" t="s">
        <v>683</v>
      </c>
      <c r="H316" s="240">
        <f>+B316-B314</f>
        <v>0</v>
      </c>
      <c r="I316" s="240">
        <f>+C316-C314</f>
        <v>0</v>
      </c>
      <c r="J316" s="240">
        <f>+D316-D314</f>
        <v>0</v>
      </c>
      <c r="K316" s="241">
        <f>+(H316^2+I316^2+J316^2)^0.5</f>
        <v>0</v>
      </c>
      <c r="R316" s="244" t="str">
        <f>R285</f>
        <v>Point 3</v>
      </c>
      <c r="S316" s="245">
        <f>S285</f>
        <v>0</v>
      </c>
      <c r="T316" s="245">
        <f t="shared" ref="T316:U316" si="136">T285</f>
        <v>0</v>
      </c>
      <c r="U316" s="245">
        <f t="shared" si="136"/>
        <v>0</v>
      </c>
      <c r="X316" s="240" t="s">
        <v>683</v>
      </c>
      <c r="Y316" s="240">
        <f>+S316-S314</f>
        <v>0</v>
      </c>
      <c r="Z316" s="240">
        <f>+T316-T314</f>
        <v>0</v>
      </c>
      <c r="AA316" s="240">
        <f>+U316-U314</f>
        <v>0</v>
      </c>
      <c r="AB316" s="241">
        <f>+(Y316^2+Z316^2+AA316^2)^0.5</f>
        <v>0</v>
      </c>
    </row>
    <row r="317" spans="1:28" x14ac:dyDescent="0.3">
      <c r="A317" s="223"/>
      <c r="G317" s="239" t="s">
        <v>684</v>
      </c>
      <c r="H317" s="240"/>
      <c r="I317" s="240"/>
      <c r="J317" s="240"/>
      <c r="K317" s="241"/>
      <c r="R317" s="223"/>
      <c r="X317" s="239" t="s">
        <v>684</v>
      </c>
      <c r="Y317" s="240"/>
      <c r="Z317" s="240"/>
      <c r="AA317" s="240"/>
      <c r="AB317" s="241"/>
    </row>
    <row r="318" spans="1:28" x14ac:dyDescent="0.3">
      <c r="A318" s="242"/>
      <c r="B318" s="243"/>
      <c r="C318" s="243"/>
      <c r="D318" s="243"/>
      <c r="G318" s="239"/>
      <c r="H318" s="243" t="s">
        <v>685</v>
      </c>
      <c r="I318" s="243" t="s">
        <v>686</v>
      </c>
      <c r="J318" s="243" t="s">
        <v>687</v>
      </c>
      <c r="K318" s="241"/>
      <c r="R318" s="242"/>
      <c r="S318" s="243"/>
      <c r="T318" s="243"/>
      <c r="U318" s="243"/>
      <c r="X318" s="239"/>
      <c r="Y318" s="243" t="s">
        <v>685</v>
      </c>
      <c r="Z318" s="243" t="s">
        <v>686</v>
      </c>
      <c r="AA318" s="243" t="s">
        <v>687</v>
      </c>
      <c r="AB318" s="241"/>
    </row>
    <row r="319" spans="1:28" x14ac:dyDescent="0.3">
      <c r="A319" s="244"/>
      <c r="B319" s="247"/>
      <c r="C319" s="247"/>
      <c r="D319" s="247"/>
      <c r="G319" s="239" t="s">
        <v>679</v>
      </c>
      <c r="H319" s="240" t="e">
        <f>+H314/K314</f>
        <v>#DIV/0!</v>
      </c>
      <c r="I319" s="240" t="e">
        <f>+I314/K314</f>
        <v>#DIV/0!</v>
      </c>
      <c r="J319" s="240" t="e">
        <f>+J314/K314</f>
        <v>#DIV/0!</v>
      </c>
      <c r="K319" s="241"/>
      <c r="R319" s="244"/>
      <c r="S319" s="247"/>
      <c r="T319" s="247"/>
      <c r="U319" s="247"/>
      <c r="X319" s="239" t="s">
        <v>679</v>
      </c>
      <c r="Y319" s="240" t="e">
        <f>+Y314/AB314</f>
        <v>#DIV/0!</v>
      </c>
      <c r="Z319" s="240" t="e">
        <f>+Z314/AB314</f>
        <v>#DIV/0!</v>
      </c>
      <c r="AA319" s="240" t="e">
        <f>+AA314/AB314</f>
        <v>#DIV/0!</v>
      </c>
      <c r="AB319" s="241"/>
    </row>
    <row r="320" spans="1:28" x14ac:dyDescent="0.3">
      <c r="A320" s="244"/>
      <c r="B320" s="247"/>
      <c r="C320" s="247"/>
      <c r="D320" s="247"/>
      <c r="G320" s="240" t="s">
        <v>683</v>
      </c>
      <c r="H320" s="240" t="e">
        <f>+H316/K316</f>
        <v>#DIV/0!</v>
      </c>
      <c r="I320" s="240" t="e">
        <f>+I316/K316</f>
        <v>#DIV/0!</v>
      </c>
      <c r="J320" s="240" t="e">
        <f>+J316/K316</f>
        <v>#DIV/0!</v>
      </c>
      <c r="K320" s="241"/>
      <c r="R320" s="244"/>
      <c r="S320" s="247"/>
      <c r="T320" s="247"/>
      <c r="U320" s="247"/>
      <c r="X320" s="240" t="s">
        <v>683</v>
      </c>
      <c r="Y320" s="240" t="e">
        <f>+Y316/AB316</f>
        <v>#DIV/0!</v>
      </c>
      <c r="Z320" s="240" t="e">
        <f>+Z316/AB316</f>
        <v>#DIV/0!</v>
      </c>
      <c r="AA320" s="240" t="e">
        <f>+AA316/AB316</f>
        <v>#DIV/0!</v>
      </c>
      <c r="AB320" s="241"/>
    </row>
    <row r="321" spans="1:28" x14ac:dyDescent="0.3">
      <c r="A321" s="246"/>
      <c r="B321" s="247"/>
      <c r="C321" s="247"/>
      <c r="D321" s="247"/>
      <c r="G321" s="240"/>
      <c r="H321" s="240"/>
      <c r="I321" s="240"/>
      <c r="J321" s="240"/>
      <c r="K321" s="241"/>
      <c r="R321" s="246"/>
      <c r="S321" s="247"/>
      <c r="T321" s="247"/>
      <c r="U321" s="247"/>
      <c r="X321" s="240"/>
      <c r="Y321" s="240"/>
      <c r="Z321" s="240"/>
      <c r="AA321" s="240"/>
      <c r="AB321" s="241"/>
    </row>
    <row r="322" spans="1:28" x14ac:dyDescent="0.3">
      <c r="A322" s="223"/>
      <c r="G322" s="240" t="s">
        <v>688</v>
      </c>
      <c r="H322" s="240" t="e">
        <f>+(K314^2+K316^2-K315^2)/(2*K314*K316)</f>
        <v>#DIV/0!</v>
      </c>
      <c r="I322" s="240"/>
      <c r="J322" s="240"/>
      <c r="K322" s="241"/>
      <c r="R322" s="223"/>
      <c r="X322" s="240" t="s">
        <v>688</v>
      </c>
      <c r="Y322" s="240" t="e">
        <f>+(AB314^2+AB316^2-AB315^2)/(2*AB314*AB316)</f>
        <v>#DIV/0!</v>
      </c>
      <c r="Z322" s="240"/>
      <c r="AA322" s="240"/>
      <c r="AB322" s="241"/>
    </row>
    <row r="323" spans="1:28" x14ac:dyDescent="0.3">
      <c r="A323" s="223"/>
      <c r="G323" s="240" t="s">
        <v>689</v>
      </c>
      <c r="H323" s="240" t="e">
        <f>+H322*K316</f>
        <v>#DIV/0!</v>
      </c>
      <c r="I323" s="240"/>
      <c r="J323" s="240"/>
      <c r="K323" s="241"/>
      <c r="R323" s="223"/>
      <c r="X323" s="240" t="s">
        <v>689</v>
      </c>
      <c r="Y323" s="240" t="e">
        <f>+Y322*AB316</f>
        <v>#DIV/0!</v>
      </c>
      <c r="Z323" s="240"/>
      <c r="AA323" s="240"/>
      <c r="AB323" s="241"/>
    </row>
    <row r="324" spans="1:28" x14ac:dyDescent="0.3">
      <c r="A324" s="223"/>
      <c r="G324" s="240" t="s">
        <v>690</v>
      </c>
      <c r="H324" s="240" t="e">
        <f>+(K316^2-H323^2)^0.5</f>
        <v>#DIV/0!</v>
      </c>
      <c r="I324" s="240" t="e">
        <f>+K316*H330</f>
        <v>#DIV/0!</v>
      </c>
      <c r="J324" s="240"/>
      <c r="K324" s="241"/>
      <c r="R324" s="223"/>
      <c r="X324" s="240" t="s">
        <v>690</v>
      </c>
      <c r="Y324" s="240" t="e">
        <f>+(AB316^2-Y323^2)^0.5</f>
        <v>#DIV/0!</v>
      </c>
      <c r="Z324" s="240" t="e">
        <f>+AB316*Y330</f>
        <v>#DIV/0!</v>
      </c>
      <c r="AA324" s="240"/>
      <c r="AB324" s="241"/>
    </row>
    <row r="325" spans="1:28" x14ac:dyDescent="0.3">
      <c r="A325" s="223"/>
      <c r="G325" s="240" t="s">
        <v>691</v>
      </c>
      <c r="H325" s="240" t="e">
        <f>+B314+H323*H319</f>
        <v>#DIV/0!</v>
      </c>
      <c r="I325" s="240" t="e">
        <f>+C314+H323*I319</f>
        <v>#DIV/0!</v>
      </c>
      <c r="J325" s="240" t="e">
        <f>+D314+H323*J319</f>
        <v>#DIV/0!</v>
      </c>
      <c r="K325" s="241"/>
      <c r="R325" s="223"/>
      <c r="X325" s="240" t="s">
        <v>691</v>
      </c>
      <c r="Y325" s="240" t="e">
        <f>+S314+Y323*Y319</f>
        <v>#DIV/0!</v>
      </c>
      <c r="Z325" s="240" t="e">
        <f>+T314+Y323*Z319</f>
        <v>#DIV/0!</v>
      </c>
      <c r="AA325" s="240" t="e">
        <f>+U314+Y323*AA319</f>
        <v>#DIV/0!</v>
      </c>
      <c r="AB325" s="241"/>
    </row>
    <row r="326" spans="1:28" x14ac:dyDescent="0.3">
      <c r="A326" s="223"/>
      <c r="G326" s="239" t="s">
        <v>684</v>
      </c>
      <c r="H326" s="240"/>
      <c r="I326" s="240"/>
      <c r="J326" s="240"/>
      <c r="K326" s="241"/>
      <c r="R326" s="223"/>
      <c r="X326" s="239" t="s">
        <v>684</v>
      </c>
      <c r="Y326" s="240"/>
      <c r="Z326" s="240"/>
      <c r="AA326" s="240"/>
      <c r="AB326" s="241"/>
    </row>
    <row r="327" spans="1:28" x14ac:dyDescent="0.3">
      <c r="A327" s="223"/>
      <c r="G327" s="248"/>
      <c r="H327" s="243" t="s">
        <v>685</v>
      </c>
      <c r="I327" s="243" t="s">
        <v>686</v>
      </c>
      <c r="J327" s="243" t="s">
        <v>687</v>
      </c>
      <c r="K327" s="241"/>
      <c r="R327" s="223"/>
      <c r="X327" s="248"/>
      <c r="Y327" s="243" t="s">
        <v>685</v>
      </c>
      <c r="Z327" s="243" t="s">
        <v>686</v>
      </c>
      <c r="AA327" s="243" t="s">
        <v>687</v>
      </c>
      <c r="AB327" s="241"/>
    </row>
    <row r="328" spans="1:28" x14ac:dyDescent="0.3">
      <c r="A328" s="223"/>
      <c r="G328" s="240" t="s">
        <v>690</v>
      </c>
      <c r="H328" s="240" t="e">
        <f>+(B316-H325)/H324</f>
        <v>#DIV/0!</v>
      </c>
      <c r="I328" s="240" t="e">
        <f>+(C316-I325)/H324</f>
        <v>#DIV/0!</v>
      </c>
      <c r="J328" s="240" t="e">
        <f>+(D316-J325)/H324</f>
        <v>#DIV/0!</v>
      </c>
      <c r="K328" s="241"/>
      <c r="R328" s="223"/>
      <c r="X328" s="240" t="s">
        <v>690</v>
      </c>
      <c r="Y328" s="240" t="e">
        <f>+(S316-Y325)/Y324</f>
        <v>#DIV/0!</v>
      </c>
      <c r="Z328" s="240" t="e">
        <f>+(T316-Z325)/Y324</f>
        <v>#DIV/0!</v>
      </c>
      <c r="AA328" s="240" t="e">
        <f>+(U316-AA325)/Y324</f>
        <v>#DIV/0!</v>
      </c>
      <c r="AB328" s="241"/>
    </row>
    <row r="329" spans="1:28" x14ac:dyDescent="0.3">
      <c r="A329" s="223"/>
      <c r="G329" s="240"/>
      <c r="H329" s="240"/>
      <c r="I329" s="240"/>
      <c r="J329" s="240"/>
      <c r="K329" s="241"/>
      <c r="R329" s="223"/>
      <c r="X329" s="240"/>
      <c r="Y329" s="240"/>
      <c r="Z329" s="240"/>
      <c r="AA329" s="240"/>
      <c r="AB329" s="241"/>
    </row>
    <row r="330" spans="1:28" x14ac:dyDescent="0.3">
      <c r="A330" s="223"/>
      <c r="G330" s="240" t="s">
        <v>692</v>
      </c>
      <c r="H330" s="240" t="e">
        <f>+(1-H322^2)^0.5</f>
        <v>#DIV/0!</v>
      </c>
      <c r="I330" s="240"/>
      <c r="J330" s="240"/>
      <c r="K330" s="241"/>
      <c r="R330" s="223"/>
      <c r="X330" s="240" t="s">
        <v>692</v>
      </c>
      <c r="Y330" s="240" t="e">
        <f>+(1-Y322^2)^0.5</f>
        <v>#DIV/0!</v>
      </c>
      <c r="Z330" s="240"/>
      <c r="AA330" s="240"/>
      <c r="AB330" s="241"/>
    </row>
    <row r="331" spans="1:28" x14ac:dyDescent="0.3">
      <c r="A331" s="223"/>
      <c r="F331" s="166" t="s">
        <v>643</v>
      </c>
      <c r="G331" s="240" t="s">
        <v>693</v>
      </c>
      <c r="H331" s="249" t="e">
        <f>+K315/(2*H330)</f>
        <v>#DIV/0!</v>
      </c>
      <c r="I331" s="240"/>
      <c r="J331" s="240"/>
      <c r="K331" s="241"/>
      <c r="R331" s="223"/>
      <c r="W331" s="166" t="s">
        <v>643</v>
      </c>
      <c r="X331" s="240" t="s">
        <v>693</v>
      </c>
      <c r="Y331" s="249" t="e">
        <f>+AB315/(2*Y330)</f>
        <v>#DIV/0!</v>
      </c>
      <c r="Z331" s="240"/>
      <c r="AA331" s="240"/>
      <c r="AB331" s="241"/>
    </row>
    <row r="332" spans="1:28" x14ac:dyDescent="0.3">
      <c r="A332" s="223"/>
      <c r="F332" s="250" t="e">
        <f>IF((ABS(K336)+ABS(K338)+ABS(K339))&gt;0.000000001,TRUE,FALSE)</f>
        <v>#DIV/0!</v>
      </c>
      <c r="G332" s="240"/>
      <c r="H332" s="240"/>
      <c r="I332" s="240"/>
      <c r="J332" s="240"/>
      <c r="K332" s="241"/>
      <c r="R332" s="223"/>
      <c r="W332" s="250" t="e">
        <f>IF((ABS(AB336)+ABS(AB338)+ABS(AB339))&gt;0.000000001,TRUE,FALSE)</f>
        <v>#DIV/0!</v>
      </c>
      <c r="X332" s="240"/>
      <c r="Y332" s="240"/>
      <c r="Z332" s="240"/>
      <c r="AA332" s="240"/>
      <c r="AB332" s="241"/>
    </row>
    <row r="333" spans="1:28" x14ac:dyDescent="0.3">
      <c r="A333" s="223"/>
      <c r="F333" s="166" t="s">
        <v>637</v>
      </c>
      <c r="G333" s="240" t="s">
        <v>694</v>
      </c>
      <c r="H333" s="240">
        <f>+K314/2</f>
        <v>0</v>
      </c>
      <c r="I333" s="240" t="e">
        <f>+(H331^2-H333^2)^0.5</f>
        <v>#DIV/0!</v>
      </c>
      <c r="J333" s="240">
        <v>0</v>
      </c>
      <c r="K333" s="241"/>
      <c r="R333" s="223"/>
      <c r="W333" s="166" t="s">
        <v>637</v>
      </c>
      <c r="X333" s="240" t="s">
        <v>694</v>
      </c>
      <c r="Y333" s="240">
        <f>+AB314/2</f>
        <v>0</v>
      </c>
      <c r="Z333" s="240" t="e">
        <f>+(Y331^2-Y333^2)^0.5</f>
        <v>#DIV/0!</v>
      </c>
      <c r="AA333" s="240">
        <v>0</v>
      </c>
      <c r="AB333" s="241"/>
    </row>
    <row r="334" spans="1:28" x14ac:dyDescent="0.3">
      <c r="A334" s="223"/>
      <c r="F334" s="166" t="e">
        <f>IF(K335&gt;0.000000001,TRUE,FALSE)</f>
        <v>#DIV/0!</v>
      </c>
      <c r="G334" s="240" t="s">
        <v>695</v>
      </c>
      <c r="H334" s="251" t="e">
        <f>+B314+H333*H319+I333*H328</f>
        <v>#DIV/0!</v>
      </c>
      <c r="I334" s="251" t="e">
        <f>+C314+H333*I319+I333*I328</f>
        <v>#DIV/0!</v>
      </c>
      <c r="J334" s="251" t="e">
        <f>+D314+H333*J319+I333*J328</f>
        <v>#DIV/0!</v>
      </c>
      <c r="K334" s="241"/>
      <c r="R334" s="223"/>
      <c r="W334" s="166" t="e">
        <f>IF(AB335&gt;0.000000001,TRUE,FALSE)</f>
        <v>#DIV/0!</v>
      </c>
      <c r="X334" s="240" t="s">
        <v>695</v>
      </c>
      <c r="Y334" s="251" t="e">
        <f>+S314+Y333*Y319+Z333*Y328</f>
        <v>#DIV/0!</v>
      </c>
      <c r="Z334" s="251" t="e">
        <f>+T314+Y333*Z319+Z333*Z328</f>
        <v>#DIV/0!</v>
      </c>
      <c r="AA334" s="251" t="e">
        <f>+U314+Y333*AA319+Z333*AA328</f>
        <v>#DIV/0!</v>
      </c>
      <c r="AB334" s="241"/>
    </row>
    <row r="335" spans="1:28" ht="16.2" x14ac:dyDescent="0.3">
      <c r="A335" s="223"/>
      <c r="B335" s="166" t="s">
        <v>650</v>
      </c>
      <c r="C335" s="166" t="s">
        <v>651</v>
      </c>
      <c r="D335" s="166" t="s">
        <v>652</v>
      </c>
      <c r="E335" s="166" t="s">
        <v>653</v>
      </c>
      <c r="F335" s="166" t="s">
        <v>654</v>
      </c>
      <c r="G335" s="166" t="s">
        <v>655</v>
      </c>
      <c r="H335" s="166" t="s">
        <v>656</v>
      </c>
      <c r="I335" s="166" t="s">
        <v>657</v>
      </c>
      <c r="J335" s="166" t="s">
        <v>669</v>
      </c>
      <c r="K335" s="231" t="e">
        <f>MAX(K336:K340)</f>
        <v>#DIV/0!</v>
      </c>
      <c r="R335" s="223"/>
      <c r="S335" s="166" t="s">
        <v>650</v>
      </c>
      <c r="T335" s="166" t="s">
        <v>651</v>
      </c>
      <c r="U335" s="166" t="s">
        <v>652</v>
      </c>
      <c r="V335" s="166" t="s">
        <v>653</v>
      </c>
      <c r="W335" s="166" t="s">
        <v>654</v>
      </c>
      <c r="X335" s="166" t="s">
        <v>655</v>
      </c>
      <c r="Y335" s="166" t="s">
        <v>656</v>
      </c>
      <c r="Z335" s="166" t="s">
        <v>657</v>
      </c>
      <c r="AA335" s="166" t="s">
        <v>669</v>
      </c>
      <c r="AB335" s="231" t="e">
        <f>MAX(AB336:AB340)</f>
        <v>#DIV/0!</v>
      </c>
    </row>
    <row r="336" spans="1:28" x14ac:dyDescent="0.3">
      <c r="A336" s="223">
        <v>1</v>
      </c>
      <c r="B336" s="166" t="e">
        <f>$C$53-H334</f>
        <v>#DIV/0!</v>
      </c>
      <c r="C336" s="166" t="e">
        <f>$D$53-I334</f>
        <v>#DIV/0!</v>
      </c>
      <c r="D336" s="166" t="e">
        <f>$E$53-J334</f>
        <v>#DIV/0!</v>
      </c>
      <c r="E336" s="192" t="e">
        <f>POWER(B336,2)</f>
        <v>#DIV/0!</v>
      </c>
      <c r="F336" s="192" t="e">
        <f>POWER(C336,2)</f>
        <v>#DIV/0!</v>
      </c>
      <c r="G336" s="192" t="e">
        <f>POWER(D336,2)</f>
        <v>#DIV/0!</v>
      </c>
      <c r="H336" s="192" t="e">
        <f>E336+F336+G336</f>
        <v>#DIV/0!</v>
      </c>
      <c r="I336" s="252" t="e">
        <f>SQRT(H336)</f>
        <v>#DIV/0!</v>
      </c>
      <c r="J336" s="192" t="e">
        <f>H331</f>
        <v>#DIV/0!</v>
      </c>
      <c r="K336" s="231" t="e">
        <f>I336-J336</f>
        <v>#DIV/0!</v>
      </c>
      <c r="R336" s="223">
        <v>1</v>
      </c>
      <c r="S336" s="192" t="e">
        <f>$T$53-Y334</f>
        <v>#DIV/0!</v>
      </c>
      <c r="T336" s="192" t="e">
        <f>$U$53-Z334</f>
        <v>#DIV/0!</v>
      </c>
      <c r="U336" s="192" t="e">
        <f>$V$53-AA334</f>
        <v>#DIV/0!</v>
      </c>
      <c r="V336" s="192" t="e">
        <f>POWER(S336,2)</f>
        <v>#DIV/0!</v>
      </c>
      <c r="W336" s="192" t="e">
        <f>POWER(T336,2)</f>
        <v>#DIV/0!</v>
      </c>
      <c r="X336" s="192" t="e">
        <f>POWER(U336,2)</f>
        <v>#DIV/0!</v>
      </c>
      <c r="Y336" s="192" t="e">
        <f>V336+W336+X336</f>
        <v>#DIV/0!</v>
      </c>
      <c r="Z336" s="252" t="e">
        <f>SQRT(Y336)</f>
        <v>#DIV/0!</v>
      </c>
      <c r="AA336" s="192" t="e">
        <f>Y331</f>
        <v>#DIV/0!</v>
      </c>
      <c r="AB336" s="231" t="e">
        <f>Z336-AA336</f>
        <v>#DIV/0!</v>
      </c>
    </row>
    <row r="337" spans="1:28" x14ac:dyDescent="0.3">
      <c r="A337" s="223">
        <v>2</v>
      </c>
      <c r="B337" s="192" t="e">
        <f>$C$54-H334</f>
        <v>#DIV/0!</v>
      </c>
      <c r="C337" s="192" t="e">
        <f>$D$54-I334</f>
        <v>#DIV/0!</v>
      </c>
      <c r="D337" s="192" t="e">
        <f>$E$54-J334</f>
        <v>#DIV/0!</v>
      </c>
      <c r="E337" s="192" t="e">
        <f t="shared" ref="E337:G340" si="137">POWER(B337,2)</f>
        <v>#DIV/0!</v>
      </c>
      <c r="F337" s="192" t="e">
        <f t="shared" si="137"/>
        <v>#DIV/0!</v>
      </c>
      <c r="G337" s="192" t="e">
        <f t="shared" si="137"/>
        <v>#DIV/0!</v>
      </c>
      <c r="H337" s="192" t="e">
        <f t="shared" ref="H337:H340" si="138">E337+F337+G337</f>
        <v>#DIV/0!</v>
      </c>
      <c r="I337" s="192" t="e">
        <f t="shared" ref="I337:I340" si="139">SQRT(H337)</f>
        <v>#DIV/0!</v>
      </c>
      <c r="J337" s="192" t="e">
        <f>J336</f>
        <v>#DIV/0!</v>
      </c>
      <c r="K337" s="231" t="e">
        <f t="shared" ref="K337:K340" si="140">I337-J337</f>
        <v>#DIV/0!</v>
      </c>
      <c r="R337" s="223">
        <v>2</v>
      </c>
      <c r="S337" s="192" t="e">
        <f>$T$54-Y334</f>
        <v>#DIV/0!</v>
      </c>
      <c r="T337" s="192" t="e">
        <f>$U$54-Z334</f>
        <v>#DIV/0!</v>
      </c>
      <c r="U337" s="192" t="e">
        <f>$V$54-AA334</f>
        <v>#DIV/0!</v>
      </c>
      <c r="V337" s="192" t="e">
        <f t="shared" ref="V337:X340" si="141">POWER(S337,2)</f>
        <v>#DIV/0!</v>
      </c>
      <c r="W337" s="192" t="e">
        <f t="shared" si="141"/>
        <v>#DIV/0!</v>
      </c>
      <c r="X337" s="192" t="e">
        <f t="shared" si="141"/>
        <v>#DIV/0!</v>
      </c>
      <c r="Y337" s="192" t="e">
        <f t="shared" ref="Y337:Y340" si="142">V337+W337+X337</f>
        <v>#DIV/0!</v>
      </c>
      <c r="Z337" s="192" t="e">
        <f t="shared" ref="Z337:Z340" si="143">SQRT(Y337)</f>
        <v>#DIV/0!</v>
      </c>
      <c r="AA337" s="192" t="e">
        <f>AA336</f>
        <v>#DIV/0!</v>
      </c>
      <c r="AB337" s="231" t="e">
        <f t="shared" ref="AB337:AB340" si="144">Z337-AA337</f>
        <v>#DIV/0!</v>
      </c>
    </row>
    <row r="338" spans="1:28" x14ac:dyDescent="0.3">
      <c r="A338" s="223">
        <v>3</v>
      </c>
      <c r="B338" s="192" t="e">
        <f>$C$55-H334</f>
        <v>#DIV/0!</v>
      </c>
      <c r="C338" s="192" t="e">
        <f>$D$55-I334</f>
        <v>#DIV/0!</v>
      </c>
      <c r="D338" s="192" t="e">
        <f>$E$55-J334</f>
        <v>#DIV/0!</v>
      </c>
      <c r="E338" s="192" t="e">
        <f t="shared" si="137"/>
        <v>#DIV/0!</v>
      </c>
      <c r="F338" s="192" t="e">
        <f t="shared" si="137"/>
        <v>#DIV/0!</v>
      </c>
      <c r="G338" s="192" t="e">
        <f t="shared" si="137"/>
        <v>#DIV/0!</v>
      </c>
      <c r="H338" s="192" t="e">
        <f t="shared" si="138"/>
        <v>#DIV/0!</v>
      </c>
      <c r="I338" s="252" t="e">
        <f t="shared" si="139"/>
        <v>#DIV/0!</v>
      </c>
      <c r="J338" s="192" t="e">
        <f t="shared" ref="J338:J340" si="145">J337</f>
        <v>#DIV/0!</v>
      </c>
      <c r="K338" s="231" t="e">
        <f t="shared" si="140"/>
        <v>#DIV/0!</v>
      </c>
      <c r="R338" s="223">
        <v>3</v>
      </c>
      <c r="S338" s="192" t="e">
        <f>$T$55-Y334</f>
        <v>#DIV/0!</v>
      </c>
      <c r="T338" s="192" t="e">
        <f>$U$55-Z334</f>
        <v>#DIV/0!</v>
      </c>
      <c r="U338" s="192" t="e">
        <f>$V$55-AA334</f>
        <v>#DIV/0!</v>
      </c>
      <c r="V338" s="192" t="e">
        <f t="shared" si="141"/>
        <v>#DIV/0!</v>
      </c>
      <c r="W338" s="192" t="e">
        <f t="shared" si="141"/>
        <v>#DIV/0!</v>
      </c>
      <c r="X338" s="192" t="e">
        <f t="shared" si="141"/>
        <v>#DIV/0!</v>
      </c>
      <c r="Y338" s="192" t="e">
        <f t="shared" si="142"/>
        <v>#DIV/0!</v>
      </c>
      <c r="Z338" s="252" t="e">
        <f t="shared" si="143"/>
        <v>#DIV/0!</v>
      </c>
      <c r="AA338" s="192" t="e">
        <f t="shared" ref="AA338:AA340" si="146">AA337</f>
        <v>#DIV/0!</v>
      </c>
      <c r="AB338" s="231" t="e">
        <f t="shared" si="144"/>
        <v>#DIV/0!</v>
      </c>
    </row>
    <row r="339" spans="1:28" x14ac:dyDescent="0.3">
      <c r="A339" s="223">
        <v>4</v>
      </c>
      <c r="B339" s="192" t="e">
        <f>$C$56-H334</f>
        <v>#DIV/0!</v>
      </c>
      <c r="C339" s="192" t="e">
        <f>$D$56-I334</f>
        <v>#DIV/0!</v>
      </c>
      <c r="D339" s="192" t="e">
        <f>$E$56-J334</f>
        <v>#DIV/0!</v>
      </c>
      <c r="E339" s="192" t="e">
        <f t="shared" si="137"/>
        <v>#DIV/0!</v>
      </c>
      <c r="F339" s="192" t="e">
        <f t="shared" si="137"/>
        <v>#DIV/0!</v>
      </c>
      <c r="G339" s="192" t="e">
        <f t="shared" si="137"/>
        <v>#DIV/0!</v>
      </c>
      <c r="H339" s="192" t="e">
        <f t="shared" si="138"/>
        <v>#DIV/0!</v>
      </c>
      <c r="I339" s="252" t="e">
        <f t="shared" si="139"/>
        <v>#DIV/0!</v>
      </c>
      <c r="J339" s="192" t="e">
        <f t="shared" si="145"/>
        <v>#DIV/0!</v>
      </c>
      <c r="K339" s="231" t="e">
        <f t="shared" si="140"/>
        <v>#DIV/0!</v>
      </c>
      <c r="R339" s="223">
        <v>4</v>
      </c>
      <c r="S339" s="192" t="e">
        <f>$T$56-Y334</f>
        <v>#DIV/0!</v>
      </c>
      <c r="T339" s="192" t="e">
        <f>$U$56-Z334</f>
        <v>#DIV/0!</v>
      </c>
      <c r="U339" s="192" t="e">
        <f>$V$56-AA334</f>
        <v>#DIV/0!</v>
      </c>
      <c r="V339" s="192" t="e">
        <f t="shared" si="141"/>
        <v>#DIV/0!</v>
      </c>
      <c r="W339" s="192" t="e">
        <f t="shared" si="141"/>
        <v>#DIV/0!</v>
      </c>
      <c r="X339" s="192" t="e">
        <f t="shared" si="141"/>
        <v>#DIV/0!</v>
      </c>
      <c r="Y339" s="192" t="e">
        <f t="shared" si="142"/>
        <v>#DIV/0!</v>
      </c>
      <c r="Z339" s="252" t="e">
        <f t="shared" si="143"/>
        <v>#DIV/0!</v>
      </c>
      <c r="AA339" s="192" t="e">
        <f t="shared" si="146"/>
        <v>#DIV/0!</v>
      </c>
      <c r="AB339" s="231" t="e">
        <f t="shared" si="144"/>
        <v>#DIV/0!</v>
      </c>
    </row>
    <row r="340" spans="1:28" x14ac:dyDescent="0.3">
      <c r="A340" s="227">
        <v>5</v>
      </c>
      <c r="B340" s="216" t="e">
        <f>$C$57-H334</f>
        <v>#DIV/0!</v>
      </c>
      <c r="C340" s="216" t="e">
        <f>$D$57-I334</f>
        <v>#DIV/0!</v>
      </c>
      <c r="D340" s="216" t="e">
        <f>$E$57-J334</f>
        <v>#DIV/0!</v>
      </c>
      <c r="E340" s="216" t="e">
        <f t="shared" si="137"/>
        <v>#DIV/0!</v>
      </c>
      <c r="F340" s="216" t="e">
        <f t="shared" si="137"/>
        <v>#DIV/0!</v>
      </c>
      <c r="G340" s="216" t="e">
        <f t="shared" si="137"/>
        <v>#DIV/0!</v>
      </c>
      <c r="H340" s="216" t="e">
        <f t="shared" si="138"/>
        <v>#DIV/0!</v>
      </c>
      <c r="I340" s="216" t="e">
        <f t="shared" si="139"/>
        <v>#DIV/0!</v>
      </c>
      <c r="J340" s="216" t="e">
        <f t="shared" si="145"/>
        <v>#DIV/0!</v>
      </c>
      <c r="K340" s="253" t="e">
        <f t="shared" si="140"/>
        <v>#DIV/0!</v>
      </c>
      <c r="R340" s="227">
        <v>5</v>
      </c>
      <c r="S340" s="216" t="e">
        <f>$T$57-Y334</f>
        <v>#DIV/0!</v>
      </c>
      <c r="T340" s="216" t="e">
        <f>$U$57-Z334</f>
        <v>#DIV/0!</v>
      </c>
      <c r="U340" s="216" t="e">
        <f>$V$57-AA334</f>
        <v>#DIV/0!</v>
      </c>
      <c r="V340" s="216" t="e">
        <f t="shared" si="141"/>
        <v>#DIV/0!</v>
      </c>
      <c r="W340" s="216" t="e">
        <f t="shared" si="141"/>
        <v>#DIV/0!</v>
      </c>
      <c r="X340" s="216" t="e">
        <f t="shared" si="141"/>
        <v>#DIV/0!</v>
      </c>
      <c r="Y340" s="216" t="e">
        <f t="shared" si="142"/>
        <v>#DIV/0!</v>
      </c>
      <c r="Z340" s="216" t="e">
        <f t="shared" si="143"/>
        <v>#DIV/0!</v>
      </c>
      <c r="AA340" s="216" t="e">
        <f t="shared" si="146"/>
        <v>#DIV/0!</v>
      </c>
      <c r="AB340" s="253" t="e">
        <f t="shared" si="144"/>
        <v>#DIV/0!</v>
      </c>
    </row>
    <row r="341" spans="1:28" x14ac:dyDescent="0.3">
      <c r="A341" s="254" t="s">
        <v>698</v>
      </c>
      <c r="B341" s="186"/>
      <c r="C341" s="186"/>
      <c r="D341" s="186" t="s">
        <v>646</v>
      </c>
      <c r="E341" s="186" t="s">
        <v>647</v>
      </c>
      <c r="F341" s="186" t="s">
        <v>648</v>
      </c>
      <c r="G341" s="186" t="s">
        <v>649</v>
      </c>
      <c r="H341" s="186" t="s">
        <v>611</v>
      </c>
      <c r="I341" s="186" t="s">
        <v>637</v>
      </c>
      <c r="J341" s="186"/>
      <c r="K341" s="220"/>
      <c r="R341" s="254" t="s">
        <v>698</v>
      </c>
      <c r="S341" s="186"/>
      <c r="T341" s="186"/>
      <c r="U341" s="186" t="s">
        <v>646</v>
      </c>
      <c r="V341" s="186" t="s">
        <v>647</v>
      </c>
      <c r="W341" s="186" t="s">
        <v>648</v>
      </c>
      <c r="X341" s="186" t="s">
        <v>649</v>
      </c>
      <c r="Y341" s="186" t="s">
        <v>611</v>
      </c>
      <c r="Z341" s="186" t="s">
        <v>637</v>
      </c>
      <c r="AA341" s="186"/>
      <c r="AB341" s="220"/>
    </row>
    <row r="342" spans="1:28" x14ac:dyDescent="0.3">
      <c r="A342" s="227"/>
      <c r="B342" s="217"/>
      <c r="C342" s="217"/>
      <c r="D342" s="217" t="e">
        <f>IF(F302=FALSE,H304,IF(F332=FALSE,H334,"Error"))</f>
        <v>#DIV/0!</v>
      </c>
      <c r="E342" s="216" t="e">
        <f>IF(F302=FALSE,I304,IF(F332=FALSE,I334,"Error"))</f>
        <v>#DIV/0!</v>
      </c>
      <c r="F342" s="216" t="e">
        <f>IF(F302=FALSE,J304,IF(F332=FALSE,J334,"Error"))</f>
        <v>#DIV/0!</v>
      </c>
      <c r="G342" s="216" t="e">
        <f>IF(F302=FALSE,H301,IF(F332=FALSE,H331,"Error"))</f>
        <v>#DIV/0!</v>
      </c>
      <c r="H342" s="216" t="e">
        <f>G342*2</f>
        <v>#DIV/0!</v>
      </c>
      <c r="I342" s="217" t="e">
        <f>IF(F302=FALSE,F304,IF(F332=FALSE,F334,"Error"))</f>
        <v>#DIV/0!</v>
      </c>
      <c r="J342" s="217"/>
      <c r="K342" s="228"/>
      <c r="R342" s="227"/>
      <c r="S342" s="217"/>
      <c r="T342" s="217"/>
      <c r="U342" s="217" t="e">
        <f>IF(W302=FALSE,Y304,IF(W332=FALSE,Y334,"Error"))</f>
        <v>#DIV/0!</v>
      </c>
      <c r="V342" s="216" t="e">
        <f>IF(W302=FALSE,Z304,IF(W332=FALSE,Z334,"Error"))</f>
        <v>#DIV/0!</v>
      </c>
      <c r="W342" s="216" t="e">
        <f>IF(W302=FALSE,AA304,IF(W332=FALSE,AA334,"Error"))</f>
        <v>#DIV/0!</v>
      </c>
      <c r="X342" s="216" t="e">
        <f>IF(W302=FALSE,Y301,IF(W332=FALSE,Y331,"Error"))</f>
        <v>#DIV/0!</v>
      </c>
      <c r="Y342" s="216" t="e">
        <f>X342*2</f>
        <v>#DIV/0!</v>
      </c>
      <c r="Z342" s="217" t="e">
        <f>IF(W302=FALSE,W304,IF(W332=FALSE,W334,"Error"))</f>
        <v>#DIV/0!</v>
      </c>
      <c r="AA342" s="217"/>
      <c r="AB342" s="228"/>
    </row>
    <row r="343" spans="1:28" x14ac:dyDescent="0.3">
      <c r="A343" s="240"/>
      <c r="B343" s="243"/>
      <c r="C343" s="243"/>
      <c r="D343" s="243"/>
      <c r="G343" s="240"/>
      <c r="H343" s="240"/>
      <c r="I343" s="240"/>
      <c r="J343" s="240"/>
      <c r="K343" s="240"/>
      <c r="R343" s="240"/>
      <c r="S343" s="243"/>
      <c r="T343" s="243"/>
      <c r="U343" s="243"/>
      <c r="X343" s="240"/>
      <c r="Y343" s="240"/>
      <c r="Z343" s="240"/>
      <c r="AA343" s="240"/>
      <c r="AB343" s="240"/>
    </row>
    <row r="344" spans="1:28" x14ac:dyDescent="0.3">
      <c r="A344" s="233" t="s">
        <v>709</v>
      </c>
      <c r="B344" s="234"/>
      <c r="C344" s="234"/>
      <c r="D344" s="234"/>
      <c r="E344" s="186"/>
      <c r="F344" s="186"/>
      <c r="G344" s="235" t="s">
        <v>710</v>
      </c>
      <c r="H344" s="236"/>
      <c r="I344" s="236"/>
      <c r="J344" s="236"/>
      <c r="K344" s="237"/>
      <c r="R344" s="233" t="s">
        <v>709</v>
      </c>
      <c r="S344" s="234"/>
      <c r="T344" s="234"/>
      <c r="U344" s="234"/>
      <c r="V344" s="186"/>
      <c r="W344" s="186"/>
      <c r="X344" s="235" t="s">
        <v>710</v>
      </c>
      <c r="Y344" s="236"/>
      <c r="Z344" s="236"/>
      <c r="AA344" s="236"/>
      <c r="AB344" s="237"/>
    </row>
    <row r="345" spans="1:28" x14ac:dyDescent="0.3">
      <c r="A345" s="238"/>
      <c r="B345" s="239"/>
      <c r="C345" s="239"/>
      <c r="D345" s="239"/>
      <c r="G345" s="240" t="s">
        <v>673</v>
      </c>
      <c r="H345" s="240"/>
      <c r="I345" s="240"/>
      <c r="J345" s="240"/>
      <c r="K345" s="241"/>
      <c r="R345" s="238"/>
      <c r="S345" s="239"/>
      <c r="T345" s="239"/>
      <c r="U345" s="239"/>
      <c r="X345" s="240" t="s">
        <v>673</v>
      </c>
      <c r="Y345" s="240"/>
      <c r="Z345" s="240"/>
      <c r="AA345" s="240"/>
      <c r="AB345" s="241"/>
    </row>
    <row r="346" spans="1:28" x14ac:dyDescent="0.3">
      <c r="A346" s="242"/>
      <c r="B346" s="243" t="s">
        <v>513</v>
      </c>
      <c r="C346" s="243" t="s">
        <v>514</v>
      </c>
      <c r="D346" s="243" t="s">
        <v>515</v>
      </c>
      <c r="G346" s="240"/>
      <c r="H346" s="240" t="s">
        <v>674</v>
      </c>
      <c r="I346" s="240" t="s">
        <v>675</v>
      </c>
      <c r="J346" s="240" t="s">
        <v>676</v>
      </c>
      <c r="K346" s="241" t="s">
        <v>677</v>
      </c>
      <c r="R346" s="242"/>
      <c r="S346" s="243" t="s">
        <v>513</v>
      </c>
      <c r="T346" s="243" t="s">
        <v>514</v>
      </c>
      <c r="U346" s="243" t="s">
        <v>515</v>
      </c>
      <c r="X346" s="240"/>
      <c r="Y346" s="240" t="s">
        <v>674</v>
      </c>
      <c r="Z346" s="240" t="s">
        <v>675</v>
      </c>
      <c r="AA346" s="240" t="s">
        <v>676</v>
      </c>
      <c r="AB346" s="241" t="s">
        <v>677</v>
      </c>
    </row>
    <row r="347" spans="1:28" x14ac:dyDescent="0.3">
      <c r="A347" s="244" t="s">
        <v>678</v>
      </c>
      <c r="B347" s="245">
        <f>$C$53</f>
        <v>0</v>
      </c>
      <c r="C347" s="245">
        <f>$D$53</f>
        <v>0</v>
      </c>
      <c r="D347" s="245">
        <f>$E$53</f>
        <v>0</v>
      </c>
      <c r="G347" s="240" t="s">
        <v>679</v>
      </c>
      <c r="H347" s="240">
        <f t="shared" ref="H347:J348" si="147">+B348-B347</f>
        <v>0</v>
      </c>
      <c r="I347" s="240">
        <f t="shared" si="147"/>
        <v>0</v>
      </c>
      <c r="J347" s="240">
        <f t="shared" si="147"/>
        <v>0</v>
      </c>
      <c r="K347" s="241">
        <f>+(H347^2+I347^2+J347^2)^0.5</f>
        <v>0</v>
      </c>
      <c r="R347" s="244" t="s">
        <v>678</v>
      </c>
      <c r="S347" s="245">
        <f>$T$53</f>
        <v>0</v>
      </c>
      <c r="T347" s="245">
        <f>$U$53</f>
        <v>0</v>
      </c>
      <c r="U347" s="245">
        <f>$V$53</f>
        <v>0</v>
      </c>
      <c r="X347" s="240" t="s">
        <v>679</v>
      </c>
      <c r="Y347" s="240">
        <f t="shared" ref="Y347:AA348" si="148">+S348-S347</f>
        <v>0</v>
      </c>
      <c r="Z347" s="240">
        <f t="shared" si="148"/>
        <v>0</v>
      </c>
      <c r="AA347" s="240">
        <f t="shared" si="148"/>
        <v>0</v>
      </c>
      <c r="AB347" s="241">
        <f>+(Y347^2+Z347^2+AA347^2)^0.5</f>
        <v>0</v>
      </c>
    </row>
    <row r="348" spans="1:28" x14ac:dyDescent="0.3">
      <c r="A348" s="244" t="s">
        <v>682</v>
      </c>
      <c r="B348" s="245">
        <f>$C$55</f>
        <v>0</v>
      </c>
      <c r="C348" s="245">
        <f>$D$55</f>
        <v>0</v>
      </c>
      <c r="D348" s="245">
        <f>$E$55</f>
        <v>0</v>
      </c>
      <c r="G348" s="240" t="s">
        <v>681</v>
      </c>
      <c r="H348" s="240">
        <f t="shared" si="147"/>
        <v>0</v>
      </c>
      <c r="I348" s="240">
        <f t="shared" si="147"/>
        <v>0</v>
      </c>
      <c r="J348" s="240">
        <f t="shared" si="147"/>
        <v>0</v>
      </c>
      <c r="K348" s="241">
        <f>+(H348^2+I348^2+J348^2)^0.5</f>
        <v>0</v>
      </c>
      <c r="R348" s="244" t="s">
        <v>682</v>
      </c>
      <c r="S348" s="245">
        <f>$T$55</f>
        <v>0</v>
      </c>
      <c r="T348" s="245">
        <f>$U$55</f>
        <v>0</v>
      </c>
      <c r="U348" s="245">
        <f>$V$55</f>
        <v>0</v>
      </c>
      <c r="X348" s="240" t="s">
        <v>681</v>
      </c>
      <c r="Y348" s="240">
        <f t="shared" si="148"/>
        <v>0</v>
      </c>
      <c r="Z348" s="240">
        <f t="shared" si="148"/>
        <v>0</v>
      </c>
      <c r="AA348" s="240">
        <f t="shared" si="148"/>
        <v>0</v>
      </c>
      <c r="AB348" s="241">
        <f>+(Y348^2+Z348^2+AA348^2)^0.5</f>
        <v>0</v>
      </c>
    </row>
    <row r="349" spans="1:28" x14ac:dyDescent="0.3">
      <c r="A349" s="246" t="s">
        <v>704</v>
      </c>
      <c r="B349" s="245">
        <f>$C$57</f>
        <v>0</v>
      </c>
      <c r="C349" s="245">
        <f>$D$57</f>
        <v>0</v>
      </c>
      <c r="D349" s="245">
        <f>$E$57</f>
        <v>0</v>
      </c>
      <c r="G349" s="240" t="s">
        <v>683</v>
      </c>
      <c r="H349" s="240">
        <f>+B349-B347</f>
        <v>0</v>
      </c>
      <c r="I349" s="240">
        <f>+C349-C347</f>
        <v>0</v>
      </c>
      <c r="J349" s="240">
        <f>+D349-D347</f>
        <v>0</v>
      </c>
      <c r="K349" s="241">
        <f>+(H349^2+I349^2+J349^2)^0.5</f>
        <v>0</v>
      </c>
      <c r="R349" s="246" t="s">
        <v>704</v>
      </c>
      <c r="S349" s="245">
        <f>$T$57</f>
        <v>0</v>
      </c>
      <c r="T349" s="245">
        <f>$U$57</f>
        <v>0</v>
      </c>
      <c r="U349" s="245">
        <f>$V$57</f>
        <v>0</v>
      </c>
      <c r="X349" s="240" t="s">
        <v>683</v>
      </c>
      <c r="Y349" s="240">
        <f>+S349-S347</f>
        <v>0</v>
      </c>
      <c r="Z349" s="240">
        <f>+T349-T347</f>
        <v>0</v>
      </c>
      <c r="AA349" s="240">
        <f>+U349-U347</f>
        <v>0</v>
      </c>
      <c r="AB349" s="241">
        <f>+(Y349^2+Z349^2+AA349^2)^0.5</f>
        <v>0</v>
      </c>
    </row>
    <row r="350" spans="1:28" x14ac:dyDescent="0.3">
      <c r="A350" s="223"/>
      <c r="G350" s="239" t="s">
        <v>684</v>
      </c>
      <c r="H350" s="240"/>
      <c r="I350" s="240"/>
      <c r="J350" s="240"/>
      <c r="K350" s="241"/>
      <c r="R350" s="223"/>
      <c r="X350" s="239" t="s">
        <v>684</v>
      </c>
      <c r="Y350" s="240"/>
      <c r="Z350" s="240"/>
      <c r="AA350" s="240"/>
      <c r="AB350" s="241"/>
    </row>
    <row r="351" spans="1:28" x14ac:dyDescent="0.3">
      <c r="A351" s="242"/>
      <c r="B351" s="243"/>
      <c r="C351" s="243"/>
      <c r="D351" s="243"/>
      <c r="G351" s="239"/>
      <c r="H351" s="243" t="s">
        <v>685</v>
      </c>
      <c r="I351" s="243" t="s">
        <v>686</v>
      </c>
      <c r="J351" s="243" t="s">
        <v>687</v>
      </c>
      <c r="K351" s="241"/>
      <c r="R351" s="242"/>
      <c r="S351" s="243"/>
      <c r="T351" s="243"/>
      <c r="U351" s="243"/>
      <c r="X351" s="239"/>
      <c r="Y351" s="243" t="s">
        <v>685</v>
      </c>
      <c r="Z351" s="243" t="s">
        <v>686</v>
      </c>
      <c r="AA351" s="243" t="s">
        <v>687</v>
      </c>
      <c r="AB351" s="241"/>
    </row>
    <row r="352" spans="1:28" x14ac:dyDescent="0.3">
      <c r="A352" s="244"/>
      <c r="B352" s="247"/>
      <c r="C352" s="247"/>
      <c r="D352" s="247"/>
      <c r="G352" s="239" t="s">
        <v>679</v>
      </c>
      <c r="H352" s="240" t="e">
        <f>+H347/K347</f>
        <v>#DIV/0!</v>
      </c>
      <c r="I352" s="240" t="e">
        <f>+I347/K347</f>
        <v>#DIV/0!</v>
      </c>
      <c r="J352" s="240" t="e">
        <f>+J347/K347</f>
        <v>#DIV/0!</v>
      </c>
      <c r="K352" s="241"/>
      <c r="R352" s="244"/>
      <c r="S352" s="247"/>
      <c r="T352" s="247"/>
      <c r="U352" s="247"/>
      <c r="X352" s="239" t="s">
        <v>679</v>
      </c>
      <c r="Y352" s="240" t="e">
        <f>+Y347/AB347</f>
        <v>#DIV/0!</v>
      </c>
      <c r="Z352" s="240" t="e">
        <f>+Z347/AB347</f>
        <v>#DIV/0!</v>
      </c>
      <c r="AA352" s="240" t="e">
        <f>+AA347/AB347</f>
        <v>#DIV/0!</v>
      </c>
      <c r="AB352" s="241"/>
    </row>
    <row r="353" spans="1:28" x14ac:dyDescent="0.3">
      <c r="A353" s="244"/>
      <c r="B353" s="247"/>
      <c r="C353" s="247"/>
      <c r="D353" s="247"/>
      <c r="G353" s="240" t="s">
        <v>683</v>
      </c>
      <c r="H353" s="240" t="e">
        <f>+H349/K349</f>
        <v>#DIV/0!</v>
      </c>
      <c r="I353" s="240" t="e">
        <f>+I349/K349</f>
        <v>#DIV/0!</v>
      </c>
      <c r="J353" s="240" t="e">
        <f>+J349/K349</f>
        <v>#DIV/0!</v>
      </c>
      <c r="K353" s="241"/>
      <c r="R353" s="244"/>
      <c r="S353" s="247"/>
      <c r="T353" s="247"/>
      <c r="U353" s="247"/>
      <c r="X353" s="240" t="s">
        <v>683</v>
      </c>
      <c r="Y353" s="240" t="e">
        <f>+Y349/AB349</f>
        <v>#DIV/0!</v>
      </c>
      <c r="Z353" s="240" t="e">
        <f>+Z349/AB349</f>
        <v>#DIV/0!</v>
      </c>
      <c r="AA353" s="240" t="e">
        <f>+AA349/AB349</f>
        <v>#DIV/0!</v>
      </c>
      <c r="AB353" s="241"/>
    </row>
    <row r="354" spans="1:28" x14ac:dyDescent="0.3">
      <c r="A354" s="246"/>
      <c r="B354" s="247"/>
      <c r="C354" s="247"/>
      <c r="D354" s="247"/>
      <c r="G354" s="240"/>
      <c r="H354" s="240"/>
      <c r="I354" s="240"/>
      <c r="J354" s="240"/>
      <c r="K354" s="241"/>
      <c r="R354" s="246"/>
      <c r="S354" s="247"/>
      <c r="T354" s="247"/>
      <c r="U354" s="247"/>
      <c r="X354" s="240"/>
      <c r="Y354" s="240"/>
      <c r="Z354" s="240"/>
      <c r="AA354" s="240"/>
      <c r="AB354" s="241"/>
    </row>
    <row r="355" spans="1:28" x14ac:dyDescent="0.3">
      <c r="A355" s="223"/>
      <c r="G355" s="240" t="s">
        <v>688</v>
      </c>
      <c r="H355" s="240" t="e">
        <f>+(K347^2+K349^2-K348^2)/(2*K347*K349)</f>
        <v>#DIV/0!</v>
      </c>
      <c r="I355" s="240"/>
      <c r="J355" s="240"/>
      <c r="K355" s="241"/>
      <c r="R355" s="223"/>
      <c r="X355" s="240" t="s">
        <v>688</v>
      </c>
      <c r="Y355" s="240" t="e">
        <f>+(AB347^2+AB349^2-AB348^2)/(2*AB347*AB349)</f>
        <v>#DIV/0!</v>
      </c>
      <c r="Z355" s="240"/>
      <c r="AA355" s="240"/>
      <c r="AB355" s="241"/>
    </row>
    <row r="356" spans="1:28" x14ac:dyDescent="0.3">
      <c r="A356" s="223"/>
      <c r="G356" s="240" t="s">
        <v>689</v>
      </c>
      <c r="H356" s="240" t="e">
        <f>+H355*K349</f>
        <v>#DIV/0!</v>
      </c>
      <c r="I356" s="240"/>
      <c r="J356" s="240"/>
      <c r="K356" s="241"/>
      <c r="R356" s="223"/>
      <c r="X356" s="240" t="s">
        <v>689</v>
      </c>
      <c r="Y356" s="240" t="e">
        <f>+Y355*AB349</f>
        <v>#DIV/0!</v>
      </c>
      <c r="Z356" s="240"/>
      <c r="AA356" s="240"/>
      <c r="AB356" s="241"/>
    </row>
    <row r="357" spans="1:28" x14ac:dyDescent="0.3">
      <c r="A357" s="223"/>
      <c r="G357" s="240" t="s">
        <v>690</v>
      </c>
      <c r="H357" s="240" t="e">
        <f>+(K349^2-H356^2)^0.5</f>
        <v>#DIV/0!</v>
      </c>
      <c r="I357" s="240" t="e">
        <f>+K349*H363</f>
        <v>#DIV/0!</v>
      </c>
      <c r="J357" s="240"/>
      <c r="K357" s="241"/>
      <c r="R357" s="223"/>
      <c r="X357" s="240" t="s">
        <v>690</v>
      </c>
      <c r="Y357" s="240" t="e">
        <f>+(AB349^2-Y356^2)^0.5</f>
        <v>#DIV/0!</v>
      </c>
      <c r="Z357" s="240" t="e">
        <f>+AB349*Y363</f>
        <v>#DIV/0!</v>
      </c>
      <c r="AA357" s="240"/>
      <c r="AB357" s="241"/>
    </row>
    <row r="358" spans="1:28" x14ac:dyDescent="0.3">
      <c r="A358" s="223"/>
      <c r="G358" s="240" t="s">
        <v>691</v>
      </c>
      <c r="H358" s="240" t="e">
        <f>+B347+H356*H352</f>
        <v>#DIV/0!</v>
      </c>
      <c r="I358" s="240" t="e">
        <f>+C347+H356*I352</f>
        <v>#DIV/0!</v>
      </c>
      <c r="J358" s="240" t="e">
        <f>+D347+H356*J352</f>
        <v>#DIV/0!</v>
      </c>
      <c r="K358" s="241"/>
      <c r="R358" s="223"/>
      <c r="X358" s="240" t="s">
        <v>691</v>
      </c>
      <c r="Y358" s="240" t="e">
        <f>+S347+Y356*Y352</f>
        <v>#DIV/0!</v>
      </c>
      <c r="Z358" s="240" t="e">
        <f>+T347+Y356*Z352</f>
        <v>#DIV/0!</v>
      </c>
      <c r="AA358" s="240" t="e">
        <f>+U347+Y356*AA352</f>
        <v>#DIV/0!</v>
      </c>
      <c r="AB358" s="241"/>
    </row>
    <row r="359" spans="1:28" x14ac:dyDescent="0.3">
      <c r="A359" s="223"/>
      <c r="G359" s="239" t="s">
        <v>684</v>
      </c>
      <c r="H359" s="240"/>
      <c r="I359" s="240"/>
      <c r="J359" s="240"/>
      <c r="K359" s="241"/>
      <c r="R359" s="223"/>
      <c r="X359" s="239" t="s">
        <v>684</v>
      </c>
      <c r="Y359" s="240"/>
      <c r="Z359" s="240"/>
      <c r="AA359" s="240"/>
      <c r="AB359" s="241"/>
    </row>
    <row r="360" spans="1:28" x14ac:dyDescent="0.3">
      <c r="A360" s="223"/>
      <c r="G360" s="248"/>
      <c r="H360" s="243" t="s">
        <v>685</v>
      </c>
      <c r="I360" s="243" t="s">
        <v>686</v>
      </c>
      <c r="J360" s="243" t="s">
        <v>687</v>
      </c>
      <c r="K360" s="241"/>
      <c r="R360" s="223"/>
      <c r="X360" s="248"/>
      <c r="Y360" s="243" t="s">
        <v>685</v>
      </c>
      <c r="Z360" s="243" t="s">
        <v>686</v>
      </c>
      <c r="AA360" s="243" t="s">
        <v>687</v>
      </c>
      <c r="AB360" s="241"/>
    </row>
    <row r="361" spans="1:28" x14ac:dyDescent="0.3">
      <c r="A361" s="223"/>
      <c r="G361" s="240" t="s">
        <v>690</v>
      </c>
      <c r="H361" s="240" t="e">
        <f>+(B349-H358)/H357</f>
        <v>#DIV/0!</v>
      </c>
      <c r="I361" s="240" t="e">
        <f>+(C349-I358)/H357</f>
        <v>#DIV/0!</v>
      </c>
      <c r="J361" s="240" t="e">
        <f>+(D349-J358)/H357</f>
        <v>#DIV/0!</v>
      </c>
      <c r="K361" s="241"/>
      <c r="R361" s="223"/>
      <c r="X361" s="240" t="s">
        <v>690</v>
      </c>
      <c r="Y361" s="240" t="e">
        <f>+(S349-Y358)/Y357</f>
        <v>#DIV/0!</v>
      </c>
      <c r="Z361" s="240" t="e">
        <f>+(T349-Z358)/Y357</f>
        <v>#DIV/0!</v>
      </c>
      <c r="AA361" s="240" t="e">
        <f>+(U349-AA358)/Y357</f>
        <v>#DIV/0!</v>
      </c>
      <c r="AB361" s="241"/>
    </row>
    <row r="362" spans="1:28" x14ac:dyDescent="0.3">
      <c r="A362" s="223"/>
      <c r="G362" s="240"/>
      <c r="H362" s="240"/>
      <c r="I362" s="240"/>
      <c r="J362" s="240"/>
      <c r="K362" s="241"/>
      <c r="R362" s="223"/>
      <c r="X362" s="240"/>
      <c r="Y362" s="240"/>
      <c r="Z362" s="240"/>
      <c r="AA362" s="240"/>
      <c r="AB362" s="241"/>
    </row>
    <row r="363" spans="1:28" x14ac:dyDescent="0.3">
      <c r="A363" s="223"/>
      <c r="G363" s="240" t="s">
        <v>692</v>
      </c>
      <c r="H363" s="240" t="e">
        <f>+(1-H355^2)^0.5</f>
        <v>#DIV/0!</v>
      </c>
      <c r="I363" s="240"/>
      <c r="J363" s="240"/>
      <c r="K363" s="241"/>
      <c r="R363" s="223"/>
      <c r="X363" s="240" t="s">
        <v>692</v>
      </c>
      <c r="Y363" s="240" t="e">
        <f>+(1-Y355^2)^0.5</f>
        <v>#DIV/0!</v>
      </c>
      <c r="Z363" s="240"/>
      <c r="AA363" s="240"/>
      <c r="AB363" s="241"/>
    </row>
    <row r="364" spans="1:28" x14ac:dyDescent="0.3">
      <c r="A364" s="223"/>
      <c r="F364" s="166" t="s">
        <v>643</v>
      </c>
      <c r="G364" s="240" t="s">
        <v>693</v>
      </c>
      <c r="H364" s="249" t="e">
        <f>+K348/(2*H363)</f>
        <v>#DIV/0!</v>
      </c>
      <c r="I364" s="240"/>
      <c r="J364" s="240"/>
      <c r="K364" s="241"/>
      <c r="R364" s="223"/>
      <c r="W364" s="166" t="s">
        <v>643</v>
      </c>
      <c r="X364" s="240" t="s">
        <v>693</v>
      </c>
      <c r="Y364" s="249" t="e">
        <f>+AB348/(2*Y363)</f>
        <v>#DIV/0!</v>
      </c>
      <c r="Z364" s="240"/>
      <c r="AA364" s="240"/>
      <c r="AB364" s="241"/>
    </row>
    <row r="365" spans="1:28" x14ac:dyDescent="0.3">
      <c r="A365" s="223"/>
      <c r="F365" s="250" t="e">
        <f>IF((ABS(K369)+ABS(K371)+ABS(K373))&gt;0.000000001,TRUE,FALSE)</f>
        <v>#DIV/0!</v>
      </c>
      <c r="G365" s="240"/>
      <c r="H365" s="240"/>
      <c r="I365" s="240"/>
      <c r="J365" s="240"/>
      <c r="K365" s="241"/>
      <c r="R365" s="223"/>
      <c r="W365" s="250" t="e">
        <f>IF((ABS(AB369)+ABS(AB371)+ABS(AB373))&gt;0.000000001,TRUE,FALSE)</f>
        <v>#DIV/0!</v>
      </c>
      <c r="X365" s="240"/>
      <c r="Y365" s="240"/>
      <c r="Z365" s="240"/>
      <c r="AA365" s="240"/>
      <c r="AB365" s="241"/>
    </row>
    <row r="366" spans="1:28" x14ac:dyDescent="0.3">
      <c r="A366" s="223"/>
      <c r="F366" s="166" t="s">
        <v>637</v>
      </c>
      <c r="G366" s="240" t="s">
        <v>694</v>
      </c>
      <c r="H366" s="240">
        <f>+K347/2</f>
        <v>0</v>
      </c>
      <c r="I366" s="240" t="e">
        <f>+(H364^2-H366^2)^0.5</f>
        <v>#DIV/0!</v>
      </c>
      <c r="J366" s="240">
        <v>0</v>
      </c>
      <c r="K366" s="241"/>
      <c r="R366" s="223"/>
      <c r="W366" s="166" t="s">
        <v>637</v>
      </c>
      <c r="X366" s="240" t="s">
        <v>694</v>
      </c>
      <c r="Y366" s="240">
        <f>+AB347/2</f>
        <v>0</v>
      </c>
      <c r="Z366" s="240" t="e">
        <f>+(Y364^2-Y366^2)^0.5</f>
        <v>#DIV/0!</v>
      </c>
      <c r="AA366" s="240">
        <v>0</v>
      </c>
      <c r="AB366" s="241"/>
    </row>
    <row r="367" spans="1:28" x14ac:dyDescent="0.3">
      <c r="A367" s="223"/>
      <c r="F367" s="166" t="e">
        <f>IF(K368&gt;0.000000001,TRUE,FALSE)</f>
        <v>#DIV/0!</v>
      </c>
      <c r="G367" s="240" t="s">
        <v>695</v>
      </c>
      <c r="H367" s="251" t="e">
        <f>+B347+H366*H352+I366*H361</f>
        <v>#DIV/0!</v>
      </c>
      <c r="I367" s="251" t="e">
        <f>+C347+H366*I352+I366*I361</f>
        <v>#DIV/0!</v>
      </c>
      <c r="J367" s="251" t="e">
        <f>+D347+H366*J352+I366*J361</f>
        <v>#DIV/0!</v>
      </c>
      <c r="K367" s="241"/>
      <c r="R367" s="223"/>
      <c r="W367" s="166" t="e">
        <f>IF(AB368&gt;0.000000001,TRUE,FALSE)</f>
        <v>#DIV/0!</v>
      </c>
      <c r="X367" s="240" t="s">
        <v>695</v>
      </c>
      <c r="Y367" s="251" t="e">
        <f>+S347+Y366*Y352+Z366*Y361</f>
        <v>#DIV/0!</v>
      </c>
      <c r="Z367" s="251" t="e">
        <f>+T347+Y366*Z352+Z366*Z361</f>
        <v>#DIV/0!</v>
      </c>
      <c r="AA367" s="251" t="e">
        <f>+U347+Y366*AA352+Z366*AA361</f>
        <v>#DIV/0!</v>
      </c>
      <c r="AB367" s="241"/>
    </row>
    <row r="368" spans="1:28" ht="16.2" x14ac:dyDescent="0.3">
      <c r="A368" s="223"/>
      <c r="B368" s="166" t="s">
        <v>650</v>
      </c>
      <c r="C368" s="166" t="s">
        <v>651</v>
      </c>
      <c r="D368" s="166" t="s">
        <v>652</v>
      </c>
      <c r="E368" s="166" t="s">
        <v>653</v>
      </c>
      <c r="F368" s="166" t="s">
        <v>654</v>
      </c>
      <c r="G368" s="166" t="s">
        <v>655</v>
      </c>
      <c r="H368" s="166" t="s">
        <v>656</v>
      </c>
      <c r="I368" s="166" t="s">
        <v>657</v>
      </c>
      <c r="J368" s="166" t="s">
        <v>669</v>
      </c>
      <c r="K368" s="231" t="e">
        <f>MAX(K369:K373)</f>
        <v>#DIV/0!</v>
      </c>
      <c r="R368" s="223"/>
      <c r="S368" s="166" t="s">
        <v>650</v>
      </c>
      <c r="T368" s="166" t="s">
        <v>651</v>
      </c>
      <c r="U368" s="166" t="s">
        <v>652</v>
      </c>
      <c r="V368" s="166" t="s">
        <v>653</v>
      </c>
      <c r="W368" s="166" t="s">
        <v>654</v>
      </c>
      <c r="X368" s="166" t="s">
        <v>655</v>
      </c>
      <c r="Y368" s="166" t="s">
        <v>656</v>
      </c>
      <c r="Z368" s="166" t="s">
        <v>657</v>
      </c>
      <c r="AA368" s="166" t="s">
        <v>669</v>
      </c>
      <c r="AB368" s="231" t="e">
        <f>MAX(AB369:AB373)</f>
        <v>#DIV/0!</v>
      </c>
    </row>
    <row r="369" spans="1:28" x14ac:dyDescent="0.3">
      <c r="A369" s="223">
        <v>1</v>
      </c>
      <c r="B369" s="166" t="e">
        <f>$C$53-H367</f>
        <v>#DIV/0!</v>
      </c>
      <c r="C369" s="166" t="e">
        <f>$D$53-I367</f>
        <v>#DIV/0!</v>
      </c>
      <c r="D369" s="166" t="e">
        <f>$E$53-J367</f>
        <v>#DIV/0!</v>
      </c>
      <c r="E369" s="192" t="e">
        <f>POWER(B369,2)</f>
        <v>#DIV/0!</v>
      </c>
      <c r="F369" s="192" t="e">
        <f>POWER(C369,2)</f>
        <v>#DIV/0!</v>
      </c>
      <c r="G369" s="192" t="e">
        <f>POWER(D369,2)</f>
        <v>#DIV/0!</v>
      </c>
      <c r="H369" s="192" t="e">
        <f>E369+F369+G369</f>
        <v>#DIV/0!</v>
      </c>
      <c r="I369" s="252" t="e">
        <f>SQRT(H369)</f>
        <v>#DIV/0!</v>
      </c>
      <c r="J369" s="192" t="e">
        <f>H364</f>
        <v>#DIV/0!</v>
      </c>
      <c r="K369" s="231" t="e">
        <f>I369-J369</f>
        <v>#DIV/0!</v>
      </c>
      <c r="R369" s="223">
        <v>1</v>
      </c>
      <c r="S369" s="192" t="e">
        <f>$T$53-Y367</f>
        <v>#DIV/0!</v>
      </c>
      <c r="T369" s="192" t="e">
        <f>$U$53-Z367</f>
        <v>#DIV/0!</v>
      </c>
      <c r="U369" s="192" t="e">
        <f>$V$53-AA367</f>
        <v>#DIV/0!</v>
      </c>
      <c r="V369" s="192" t="e">
        <f>POWER(S369,2)</f>
        <v>#DIV/0!</v>
      </c>
      <c r="W369" s="192" t="e">
        <f>POWER(T369,2)</f>
        <v>#DIV/0!</v>
      </c>
      <c r="X369" s="192" t="e">
        <f>POWER(U369,2)</f>
        <v>#DIV/0!</v>
      </c>
      <c r="Y369" s="192" t="e">
        <f>V369+W369+X369</f>
        <v>#DIV/0!</v>
      </c>
      <c r="Z369" s="252" t="e">
        <f>SQRT(Y369)</f>
        <v>#DIV/0!</v>
      </c>
      <c r="AA369" s="192" t="e">
        <f>Y364</f>
        <v>#DIV/0!</v>
      </c>
      <c r="AB369" s="231" t="e">
        <f>Z369-AA369</f>
        <v>#DIV/0!</v>
      </c>
    </row>
    <row r="370" spans="1:28" x14ac:dyDescent="0.3">
      <c r="A370" s="223">
        <v>2</v>
      </c>
      <c r="B370" s="192" t="e">
        <f>$C$54-H367</f>
        <v>#DIV/0!</v>
      </c>
      <c r="C370" s="192" t="e">
        <f>$D$54-I367</f>
        <v>#DIV/0!</v>
      </c>
      <c r="D370" s="192" t="e">
        <f>$E$54-J367</f>
        <v>#DIV/0!</v>
      </c>
      <c r="E370" s="192" t="e">
        <f t="shared" ref="E370:G373" si="149">POWER(B370,2)</f>
        <v>#DIV/0!</v>
      </c>
      <c r="F370" s="192" t="e">
        <f t="shared" si="149"/>
        <v>#DIV/0!</v>
      </c>
      <c r="G370" s="192" t="e">
        <f t="shared" si="149"/>
        <v>#DIV/0!</v>
      </c>
      <c r="H370" s="192" t="e">
        <f t="shared" ref="H370:H373" si="150">E370+F370+G370</f>
        <v>#DIV/0!</v>
      </c>
      <c r="I370" s="192" t="e">
        <f t="shared" ref="I370:I373" si="151">SQRT(H370)</f>
        <v>#DIV/0!</v>
      </c>
      <c r="J370" s="192" t="e">
        <f>J369</f>
        <v>#DIV/0!</v>
      </c>
      <c r="K370" s="231" t="e">
        <f t="shared" ref="K370:K373" si="152">I370-J370</f>
        <v>#DIV/0!</v>
      </c>
      <c r="R370" s="223">
        <v>2</v>
      </c>
      <c r="S370" s="192" t="e">
        <f>$T$54-Y367</f>
        <v>#DIV/0!</v>
      </c>
      <c r="T370" s="192" t="e">
        <f>$U$54-Z367</f>
        <v>#DIV/0!</v>
      </c>
      <c r="U370" s="192" t="e">
        <f>$V$54-AA367</f>
        <v>#DIV/0!</v>
      </c>
      <c r="V370" s="192" t="e">
        <f t="shared" ref="V370:X373" si="153">POWER(S370,2)</f>
        <v>#DIV/0!</v>
      </c>
      <c r="W370" s="192" t="e">
        <f t="shared" si="153"/>
        <v>#DIV/0!</v>
      </c>
      <c r="X370" s="192" t="e">
        <f t="shared" si="153"/>
        <v>#DIV/0!</v>
      </c>
      <c r="Y370" s="192" t="e">
        <f t="shared" ref="Y370:Y373" si="154">V370+W370+X370</f>
        <v>#DIV/0!</v>
      </c>
      <c r="Z370" s="192" t="e">
        <f t="shared" ref="Z370:Z373" si="155">SQRT(Y370)</f>
        <v>#DIV/0!</v>
      </c>
      <c r="AA370" s="192" t="e">
        <f>AA369</f>
        <v>#DIV/0!</v>
      </c>
      <c r="AB370" s="231" t="e">
        <f t="shared" ref="AB370:AB373" si="156">Z370-AA370</f>
        <v>#DIV/0!</v>
      </c>
    </row>
    <row r="371" spans="1:28" x14ac:dyDescent="0.3">
      <c r="A371" s="223">
        <v>3</v>
      </c>
      <c r="B371" s="192" t="e">
        <f>$C$55-H367</f>
        <v>#DIV/0!</v>
      </c>
      <c r="C371" s="192" t="e">
        <f>$D$55-I367</f>
        <v>#DIV/0!</v>
      </c>
      <c r="D371" s="192" t="e">
        <f>$E$55-J367</f>
        <v>#DIV/0!</v>
      </c>
      <c r="E371" s="192" t="e">
        <f t="shared" si="149"/>
        <v>#DIV/0!</v>
      </c>
      <c r="F371" s="192" t="e">
        <f t="shared" si="149"/>
        <v>#DIV/0!</v>
      </c>
      <c r="G371" s="192" t="e">
        <f t="shared" si="149"/>
        <v>#DIV/0!</v>
      </c>
      <c r="H371" s="192" t="e">
        <f t="shared" si="150"/>
        <v>#DIV/0!</v>
      </c>
      <c r="I371" s="252" t="e">
        <f t="shared" si="151"/>
        <v>#DIV/0!</v>
      </c>
      <c r="J371" s="192" t="e">
        <f t="shared" ref="J371:J373" si="157">J370</f>
        <v>#DIV/0!</v>
      </c>
      <c r="K371" s="231" t="e">
        <f t="shared" si="152"/>
        <v>#DIV/0!</v>
      </c>
      <c r="R371" s="223">
        <v>3</v>
      </c>
      <c r="S371" s="192" t="e">
        <f>$T$55-Y367</f>
        <v>#DIV/0!</v>
      </c>
      <c r="T371" s="192" t="e">
        <f>$U$55-Z367</f>
        <v>#DIV/0!</v>
      </c>
      <c r="U371" s="192" t="e">
        <f>$V$55-AA367</f>
        <v>#DIV/0!</v>
      </c>
      <c r="V371" s="192" t="e">
        <f t="shared" si="153"/>
        <v>#DIV/0!</v>
      </c>
      <c r="W371" s="192" t="e">
        <f t="shared" si="153"/>
        <v>#DIV/0!</v>
      </c>
      <c r="X371" s="192" t="e">
        <f t="shared" si="153"/>
        <v>#DIV/0!</v>
      </c>
      <c r="Y371" s="192" t="e">
        <f t="shared" si="154"/>
        <v>#DIV/0!</v>
      </c>
      <c r="Z371" s="252" t="e">
        <f t="shared" si="155"/>
        <v>#DIV/0!</v>
      </c>
      <c r="AA371" s="192" t="e">
        <f t="shared" ref="AA371:AA373" si="158">AA370</f>
        <v>#DIV/0!</v>
      </c>
      <c r="AB371" s="231" t="e">
        <f t="shared" si="156"/>
        <v>#DIV/0!</v>
      </c>
    </row>
    <row r="372" spans="1:28" x14ac:dyDescent="0.3">
      <c r="A372" s="223">
        <v>4</v>
      </c>
      <c r="B372" s="192" t="e">
        <f>$C$56-H367</f>
        <v>#DIV/0!</v>
      </c>
      <c r="C372" s="192" t="e">
        <f>$D$56-I367</f>
        <v>#DIV/0!</v>
      </c>
      <c r="D372" s="192" t="e">
        <f>$E$56-J367</f>
        <v>#DIV/0!</v>
      </c>
      <c r="E372" s="192" t="e">
        <f t="shared" si="149"/>
        <v>#DIV/0!</v>
      </c>
      <c r="F372" s="192" t="e">
        <f t="shared" si="149"/>
        <v>#DIV/0!</v>
      </c>
      <c r="G372" s="192" t="e">
        <f t="shared" si="149"/>
        <v>#DIV/0!</v>
      </c>
      <c r="H372" s="192" t="e">
        <f t="shared" si="150"/>
        <v>#DIV/0!</v>
      </c>
      <c r="I372" s="192" t="e">
        <f t="shared" si="151"/>
        <v>#DIV/0!</v>
      </c>
      <c r="J372" s="192" t="e">
        <f t="shared" si="157"/>
        <v>#DIV/0!</v>
      </c>
      <c r="K372" s="231" t="e">
        <f t="shared" si="152"/>
        <v>#DIV/0!</v>
      </c>
      <c r="R372" s="223">
        <v>4</v>
      </c>
      <c r="S372" s="192" t="e">
        <f>$T$56-Y367</f>
        <v>#DIV/0!</v>
      </c>
      <c r="T372" s="192" t="e">
        <f>$U$56-Z367</f>
        <v>#DIV/0!</v>
      </c>
      <c r="U372" s="192" t="e">
        <f>$V$56-AA367</f>
        <v>#DIV/0!</v>
      </c>
      <c r="V372" s="192" t="e">
        <f t="shared" si="153"/>
        <v>#DIV/0!</v>
      </c>
      <c r="W372" s="192" t="e">
        <f t="shared" si="153"/>
        <v>#DIV/0!</v>
      </c>
      <c r="X372" s="192" t="e">
        <f t="shared" si="153"/>
        <v>#DIV/0!</v>
      </c>
      <c r="Y372" s="192" t="e">
        <f t="shared" si="154"/>
        <v>#DIV/0!</v>
      </c>
      <c r="Z372" s="192" t="e">
        <f t="shared" si="155"/>
        <v>#DIV/0!</v>
      </c>
      <c r="AA372" s="192" t="e">
        <f t="shared" si="158"/>
        <v>#DIV/0!</v>
      </c>
      <c r="AB372" s="231" t="e">
        <f t="shared" si="156"/>
        <v>#DIV/0!</v>
      </c>
    </row>
    <row r="373" spans="1:28" x14ac:dyDescent="0.3">
      <c r="A373" s="227">
        <v>5</v>
      </c>
      <c r="B373" s="216" t="e">
        <f>$C$57-H367</f>
        <v>#DIV/0!</v>
      </c>
      <c r="C373" s="216" t="e">
        <f>$D$57-I367</f>
        <v>#DIV/0!</v>
      </c>
      <c r="D373" s="216" t="e">
        <f>$E$57-J367</f>
        <v>#DIV/0!</v>
      </c>
      <c r="E373" s="216" t="e">
        <f t="shared" si="149"/>
        <v>#DIV/0!</v>
      </c>
      <c r="F373" s="216" t="e">
        <f t="shared" si="149"/>
        <v>#DIV/0!</v>
      </c>
      <c r="G373" s="216" t="e">
        <f t="shared" si="149"/>
        <v>#DIV/0!</v>
      </c>
      <c r="H373" s="216" t="e">
        <f t="shared" si="150"/>
        <v>#DIV/0!</v>
      </c>
      <c r="I373" s="256" t="e">
        <f t="shared" si="151"/>
        <v>#DIV/0!</v>
      </c>
      <c r="J373" s="216" t="e">
        <f t="shared" si="157"/>
        <v>#DIV/0!</v>
      </c>
      <c r="K373" s="253" t="e">
        <f t="shared" si="152"/>
        <v>#DIV/0!</v>
      </c>
      <c r="R373" s="227">
        <v>5</v>
      </c>
      <c r="S373" s="216" t="e">
        <f>$T$57-Y367</f>
        <v>#DIV/0!</v>
      </c>
      <c r="T373" s="216" t="e">
        <f>$U$57-Z367</f>
        <v>#DIV/0!</v>
      </c>
      <c r="U373" s="216" t="e">
        <f>$V$57-AA367</f>
        <v>#DIV/0!</v>
      </c>
      <c r="V373" s="216" t="e">
        <f t="shared" si="153"/>
        <v>#DIV/0!</v>
      </c>
      <c r="W373" s="216" t="e">
        <f t="shared" si="153"/>
        <v>#DIV/0!</v>
      </c>
      <c r="X373" s="216" t="e">
        <f t="shared" si="153"/>
        <v>#DIV/0!</v>
      </c>
      <c r="Y373" s="216" t="e">
        <f t="shared" si="154"/>
        <v>#DIV/0!</v>
      </c>
      <c r="Z373" s="256" t="e">
        <f t="shared" si="155"/>
        <v>#DIV/0!</v>
      </c>
      <c r="AA373" s="216" t="e">
        <f t="shared" si="158"/>
        <v>#DIV/0!</v>
      </c>
      <c r="AB373" s="253" t="e">
        <f t="shared" si="156"/>
        <v>#DIV/0!</v>
      </c>
    </row>
    <row r="374" spans="1:28" x14ac:dyDescent="0.3">
      <c r="A374" s="233" t="s">
        <v>696</v>
      </c>
      <c r="B374" s="234"/>
      <c r="C374" s="234"/>
      <c r="D374" s="234"/>
      <c r="E374" s="186"/>
      <c r="F374" s="186"/>
      <c r="G374" s="235" t="s">
        <v>711</v>
      </c>
      <c r="H374" s="236"/>
      <c r="I374" s="236"/>
      <c r="J374" s="236"/>
      <c r="K374" s="237"/>
      <c r="R374" s="233" t="s">
        <v>696</v>
      </c>
      <c r="S374" s="234"/>
      <c r="T374" s="234"/>
      <c r="U374" s="234"/>
      <c r="V374" s="186"/>
      <c r="W374" s="186"/>
      <c r="X374" s="235" t="s">
        <v>711</v>
      </c>
      <c r="Y374" s="236"/>
      <c r="Z374" s="236"/>
      <c r="AA374" s="236"/>
      <c r="AB374" s="237"/>
    </row>
    <row r="375" spans="1:28" x14ac:dyDescent="0.3">
      <c r="A375" s="238"/>
      <c r="B375" s="239"/>
      <c r="C375" s="239"/>
      <c r="D375" s="239"/>
      <c r="G375" s="240" t="s">
        <v>673</v>
      </c>
      <c r="H375" s="240"/>
      <c r="I375" s="240"/>
      <c r="J375" s="240"/>
      <c r="K375" s="241"/>
      <c r="R375" s="238"/>
      <c r="S375" s="239"/>
      <c r="T375" s="239"/>
      <c r="U375" s="239"/>
      <c r="X375" s="240" t="s">
        <v>673</v>
      </c>
      <c r="Y375" s="240"/>
      <c r="Z375" s="240"/>
      <c r="AA375" s="240"/>
      <c r="AB375" s="241"/>
    </row>
    <row r="376" spans="1:28" x14ac:dyDescent="0.3">
      <c r="A376" s="242"/>
      <c r="B376" s="243" t="s">
        <v>513</v>
      </c>
      <c r="C376" s="243" t="s">
        <v>514</v>
      </c>
      <c r="D376" s="243" t="s">
        <v>515</v>
      </c>
      <c r="G376" s="240"/>
      <c r="H376" s="240" t="s">
        <v>674</v>
      </c>
      <c r="I376" s="240" t="s">
        <v>675</v>
      </c>
      <c r="J376" s="240" t="s">
        <v>676</v>
      </c>
      <c r="K376" s="241" t="s">
        <v>677</v>
      </c>
      <c r="R376" s="242"/>
      <c r="S376" s="243" t="s">
        <v>513</v>
      </c>
      <c r="T376" s="243" t="s">
        <v>514</v>
      </c>
      <c r="U376" s="243" t="s">
        <v>515</v>
      </c>
      <c r="X376" s="240"/>
      <c r="Y376" s="240" t="s">
        <v>674</v>
      </c>
      <c r="Z376" s="240" t="s">
        <v>675</v>
      </c>
      <c r="AA376" s="240" t="s">
        <v>676</v>
      </c>
      <c r="AB376" s="241" t="s">
        <v>677</v>
      </c>
    </row>
    <row r="377" spans="1:28" x14ac:dyDescent="0.3">
      <c r="A377" s="244" t="str">
        <f>A347</f>
        <v>Point 1</v>
      </c>
      <c r="B377" s="245">
        <f>B347</f>
        <v>0</v>
      </c>
      <c r="C377" s="245">
        <f t="shared" ref="C377:D377" si="159">C347</f>
        <v>0</v>
      </c>
      <c r="D377" s="245">
        <f t="shared" si="159"/>
        <v>0</v>
      </c>
      <c r="G377" s="240" t="s">
        <v>679</v>
      </c>
      <c r="H377" s="240">
        <f t="shared" ref="H377:J378" si="160">+B378-B377</f>
        <v>0</v>
      </c>
      <c r="I377" s="240">
        <f t="shared" si="160"/>
        <v>0</v>
      </c>
      <c r="J377" s="240">
        <f t="shared" si="160"/>
        <v>0</v>
      </c>
      <c r="K377" s="241">
        <f>+(H377^2+I377^2+J377^2)^0.5</f>
        <v>0</v>
      </c>
      <c r="R377" s="244" t="str">
        <f>R347</f>
        <v>Point 1</v>
      </c>
      <c r="S377" s="245">
        <f>S347</f>
        <v>0</v>
      </c>
      <c r="T377" s="245">
        <f t="shared" ref="T377:U377" si="161">T347</f>
        <v>0</v>
      </c>
      <c r="U377" s="245">
        <f t="shared" si="161"/>
        <v>0</v>
      </c>
      <c r="X377" s="240" t="s">
        <v>679</v>
      </c>
      <c r="Y377" s="240">
        <f t="shared" ref="Y377:AA378" si="162">+S378-S377</f>
        <v>0</v>
      </c>
      <c r="Z377" s="240">
        <f t="shared" si="162"/>
        <v>0</v>
      </c>
      <c r="AA377" s="240">
        <f t="shared" si="162"/>
        <v>0</v>
      </c>
      <c r="AB377" s="241">
        <f>+(Y377^2+Z377^2+AA377^2)^0.5</f>
        <v>0</v>
      </c>
    </row>
    <row r="378" spans="1:28" x14ac:dyDescent="0.3">
      <c r="A378" s="244" t="str">
        <f>A349</f>
        <v>Point 5</v>
      </c>
      <c r="B378" s="245">
        <f>B349</f>
        <v>0</v>
      </c>
      <c r="C378" s="245">
        <f t="shared" ref="C378:D378" si="163">C349</f>
        <v>0</v>
      </c>
      <c r="D378" s="245">
        <f t="shared" si="163"/>
        <v>0</v>
      </c>
      <c r="G378" s="240" t="s">
        <v>681</v>
      </c>
      <c r="H378" s="240">
        <f t="shared" si="160"/>
        <v>0</v>
      </c>
      <c r="I378" s="240">
        <f t="shared" si="160"/>
        <v>0</v>
      </c>
      <c r="J378" s="240">
        <f t="shared" si="160"/>
        <v>0</v>
      </c>
      <c r="K378" s="241">
        <f>+(H378^2+I378^2+J378^2)^0.5</f>
        <v>0</v>
      </c>
      <c r="R378" s="244" t="str">
        <f>R349</f>
        <v>Point 5</v>
      </c>
      <c r="S378" s="245">
        <f>S349</f>
        <v>0</v>
      </c>
      <c r="T378" s="245">
        <f t="shared" ref="T378:U378" si="164">T349</f>
        <v>0</v>
      </c>
      <c r="U378" s="245">
        <f t="shared" si="164"/>
        <v>0</v>
      </c>
      <c r="X378" s="240" t="s">
        <v>681</v>
      </c>
      <c r="Y378" s="240">
        <f t="shared" si="162"/>
        <v>0</v>
      </c>
      <c r="Z378" s="240">
        <f t="shared" si="162"/>
        <v>0</v>
      </c>
      <c r="AA378" s="240">
        <f t="shared" si="162"/>
        <v>0</v>
      </c>
      <c r="AB378" s="241">
        <f>+(Y378^2+Z378^2+AA378^2)^0.5</f>
        <v>0</v>
      </c>
    </row>
    <row r="379" spans="1:28" x14ac:dyDescent="0.3">
      <c r="A379" s="244" t="str">
        <f>A348</f>
        <v>Point 3</v>
      </c>
      <c r="B379" s="245">
        <f>B348</f>
        <v>0</v>
      </c>
      <c r="C379" s="245">
        <f t="shared" ref="C379:D379" si="165">C348</f>
        <v>0</v>
      </c>
      <c r="D379" s="245">
        <f t="shared" si="165"/>
        <v>0</v>
      </c>
      <c r="G379" s="240" t="s">
        <v>683</v>
      </c>
      <c r="H379" s="240">
        <f>+B379-B377</f>
        <v>0</v>
      </c>
      <c r="I379" s="240">
        <f>+C379-C377</f>
        <v>0</v>
      </c>
      <c r="J379" s="240">
        <f>+D379-D377</f>
        <v>0</v>
      </c>
      <c r="K379" s="241">
        <f>+(H379^2+I379^2+J379^2)^0.5</f>
        <v>0</v>
      </c>
      <c r="R379" s="244" t="str">
        <f>R348</f>
        <v>Point 3</v>
      </c>
      <c r="S379" s="245">
        <f>S348</f>
        <v>0</v>
      </c>
      <c r="T379" s="245">
        <f t="shared" ref="T379:U379" si="166">T348</f>
        <v>0</v>
      </c>
      <c r="U379" s="245">
        <f t="shared" si="166"/>
        <v>0</v>
      </c>
      <c r="X379" s="240" t="s">
        <v>683</v>
      </c>
      <c r="Y379" s="240">
        <f>+S379-S377</f>
        <v>0</v>
      </c>
      <c r="Z379" s="240">
        <f>+T379-T377</f>
        <v>0</v>
      </c>
      <c r="AA379" s="240">
        <f>+U379-U377</f>
        <v>0</v>
      </c>
      <c r="AB379" s="241">
        <f>+(Y379^2+Z379^2+AA379^2)^0.5</f>
        <v>0</v>
      </c>
    </row>
    <row r="380" spans="1:28" x14ac:dyDescent="0.3">
      <c r="A380" s="223"/>
      <c r="G380" s="239" t="s">
        <v>684</v>
      </c>
      <c r="H380" s="240"/>
      <c r="I380" s="240"/>
      <c r="J380" s="240"/>
      <c r="K380" s="241"/>
      <c r="R380" s="223"/>
      <c r="X380" s="239" t="s">
        <v>684</v>
      </c>
      <c r="Y380" s="240"/>
      <c r="Z380" s="240"/>
      <c r="AA380" s="240"/>
      <c r="AB380" s="241"/>
    </row>
    <row r="381" spans="1:28" x14ac:dyDescent="0.3">
      <c r="A381" s="242"/>
      <c r="B381" s="243"/>
      <c r="C381" s="243"/>
      <c r="D381" s="243"/>
      <c r="G381" s="239"/>
      <c r="H381" s="243" t="s">
        <v>685</v>
      </c>
      <c r="I381" s="243" t="s">
        <v>686</v>
      </c>
      <c r="J381" s="243" t="s">
        <v>687</v>
      </c>
      <c r="K381" s="241"/>
      <c r="R381" s="242"/>
      <c r="S381" s="243"/>
      <c r="T381" s="243"/>
      <c r="U381" s="243"/>
      <c r="X381" s="239"/>
      <c r="Y381" s="243" t="s">
        <v>685</v>
      </c>
      <c r="Z381" s="243" t="s">
        <v>686</v>
      </c>
      <c r="AA381" s="243" t="s">
        <v>687</v>
      </c>
      <c r="AB381" s="241"/>
    </row>
    <row r="382" spans="1:28" x14ac:dyDescent="0.3">
      <c r="A382" s="244"/>
      <c r="B382" s="247"/>
      <c r="C382" s="247"/>
      <c r="D382" s="247"/>
      <c r="G382" s="239" t="s">
        <v>679</v>
      </c>
      <c r="H382" s="240" t="e">
        <f>+H377/K377</f>
        <v>#DIV/0!</v>
      </c>
      <c r="I382" s="240" t="e">
        <f>+I377/K377</f>
        <v>#DIV/0!</v>
      </c>
      <c r="J382" s="240" t="e">
        <f>+J377/K377</f>
        <v>#DIV/0!</v>
      </c>
      <c r="K382" s="241"/>
      <c r="R382" s="244"/>
      <c r="S382" s="247"/>
      <c r="T382" s="247"/>
      <c r="U382" s="247"/>
      <c r="X382" s="239" t="s">
        <v>679</v>
      </c>
      <c r="Y382" s="240" t="e">
        <f>+Y377/AB377</f>
        <v>#DIV/0!</v>
      </c>
      <c r="Z382" s="240" t="e">
        <f>+Z377/AB377</f>
        <v>#DIV/0!</v>
      </c>
      <c r="AA382" s="240" t="e">
        <f>+AA377/AB377</f>
        <v>#DIV/0!</v>
      </c>
      <c r="AB382" s="241"/>
    </row>
    <row r="383" spans="1:28" x14ac:dyDescent="0.3">
      <c r="A383" s="244"/>
      <c r="B383" s="247"/>
      <c r="C383" s="247"/>
      <c r="D383" s="247"/>
      <c r="G383" s="240" t="s">
        <v>683</v>
      </c>
      <c r="H383" s="240" t="e">
        <f>+H379/K379</f>
        <v>#DIV/0!</v>
      </c>
      <c r="I383" s="240" t="e">
        <f>+I379/K379</f>
        <v>#DIV/0!</v>
      </c>
      <c r="J383" s="240" t="e">
        <f>+J379/K379</f>
        <v>#DIV/0!</v>
      </c>
      <c r="K383" s="241"/>
      <c r="R383" s="244"/>
      <c r="S383" s="247"/>
      <c r="T383" s="247"/>
      <c r="U383" s="247"/>
      <c r="X383" s="240" t="s">
        <v>683</v>
      </c>
      <c r="Y383" s="240" t="e">
        <f>+Y379/AB379</f>
        <v>#DIV/0!</v>
      </c>
      <c r="Z383" s="240" t="e">
        <f>+Z379/AB379</f>
        <v>#DIV/0!</v>
      </c>
      <c r="AA383" s="240" t="e">
        <f>+AA379/AB379</f>
        <v>#DIV/0!</v>
      </c>
      <c r="AB383" s="241"/>
    </row>
    <row r="384" spans="1:28" x14ac:dyDescent="0.3">
      <c r="A384" s="246"/>
      <c r="B384" s="247"/>
      <c r="C384" s="247"/>
      <c r="D384" s="247"/>
      <c r="G384" s="240"/>
      <c r="H384" s="240"/>
      <c r="I384" s="240"/>
      <c r="J384" s="240"/>
      <c r="K384" s="241"/>
      <c r="R384" s="246"/>
      <c r="S384" s="247"/>
      <c r="T384" s="247"/>
      <c r="U384" s="247"/>
      <c r="X384" s="240"/>
      <c r="Y384" s="240"/>
      <c r="Z384" s="240"/>
      <c r="AA384" s="240"/>
      <c r="AB384" s="241"/>
    </row>
    <row r="385" spans="1:28" x14ac:dyDescent="0.3">
      <c r="A385" s="223"/>
      <c r="G385" s="240" t="s">
        <v>688</v>
      </c>
      <c r="H385" s="240" t="e">
        <f>+(K377^2+K379^2-K378^2)/(2*K377*K379)</f>
        <v>#DIV/0!</v>
      </c>
      <c r="I385" s="240"/>
      <c r="J385" s="240"/>
      <c r="K385" s="241"/>
      <c r="R385" s="223"/>
      <c r="X385" s="240" t="s">
        <v>688</v>
      </c>
      <c r="Y385" s="240" t="e">
        <f>+(AB377^2+AB379^2-AB378^2)/(2*AB377*AB379)</f>
        <v>#DIV/0!</v>
      </c>
      <c r="Z385" s="240"/>
      <c r="AA385" s="240"/>
      <c r="AB385" s="241"/>
    </row>
    <row r="386" spans="1:28" x14ac:dyDescent="0.3">
      <c r="A386" s="223"/>
      <c r="G386" s="240" t="s">
        <v>689</v>
      </c>
      <c r="H386" s="240" t="e">
        <f>+H385*K379</f>
        <v>#DIV/0!</v>
      </c>
      <c r="I386" s="240"/>
      <c r="J386" s="240"/>
      <c r="K386" s="241"/>
      <c r="R386" s="223"/>
      <c r="X386" s="240" t="s">
        <v>689</v>
      </c>
      <c r="Y386" s="240" t="e">
        <f>+Y385*AB379</f>
        <v>#DIV/0!</v>
      </c>
      <c r="Z386" s="240"/>
      <c r="AA386" s="240"/>
      <c r="AB386" s="241"/>
    </row>
    <row r="387" spans="1:28" x14ac:dyDescent="0.3">
      <c r="A387" s="223"/>
      <c r="G387" s="240" t="s">
        <v>690</v>
      </c>
      <c r="H387" s="240" t="e">
        <f>+(K379^2-H386^2)^0.5</f>
        <v>#DIV/0!</v>
      </c>
      <c r="I387" s="240" t="e">
        <f>+K379*H393</f>
        <v>#DIV/0!</v>
      </c>
      <c r="J387" s="240"/>
      <c r="K387" s="241"/>
      <c r="R387" s="223"/>
      <c r="X387" s="240" t="s">
        <v>690</v>
      </c>
      <c r="Y387" s="240" t="e">
        <f>+(AB379^2-Y386^2)^0.5</f>
        <v>#DIV/0!</v>
      </c>
      <c r="Z387" s="240" t="e">
        <f>+AB379*Y393</f>
        <v>#DIV/0!</v>
      </c>
      <c r="AA387" s="240"/>
      <c r="AB387" s="241"/>
    </row>
    <row r="388" spans="1:28" x14ac:dyDescent="0.3">
      <c r="A388" s="223"/>
      <c r="G388" s="240" t="s">
        <v>691</v>
      </c>
      <c r="H388" s="240" t="e">
        <f>+B377+H386*H382</f>
        <v>#DIV/0!</v>
      </c>
      <c r="I388" s="240" t="e">
        <f>+C377+H386*I382</f>
        <v>#DIV/0!</v>
      </c>
      <c r="J388" s="240" t="e">
        <f>+D377+H386*J382</f>
        <v>#DIV/0!</v>
      </c>
      <c r="K388" s="241"/>
      <c r="R388" s="223"/>
      <c r="X388" s="240" t="s">
        <v>691</v>
      </c>
      <c r="Y388" s="240" t="e">
        <f>+S377+Y386*Y382</f>
        <v>#DIV/0!</v>
      </c>
      <c r="Z388" s="240" t="e">
        <f>+T377+Y386*Z382</f>
        <v>#DIV/0!</v>
      </c>
      <c r="AA388" s="240" t="e">
        <f>+U377+Y386*AA382</f>
        <v>#DIV/0!</v>
      </c>
      <c r="AB388" s="241"/>
    </row>
    <row r="389" spans="1:28" x14ac:dyDescent="0.3">
      <c r="A389" s="223"/>
      <c r="G389" s="239" t="s">
        <v>684</v>
      </c>
      <c r="H389" s="240"/>
      <c r="I389" s="240"/>
      <c r="J389" s="240"/>
      <c r="K389" s="241"/>
      <c r="R389" s="223"/>
      <c r="X389" s="239" t="s">
        <v>684</v>
      </c>
      <c r="Y389" s="240"/>
      <c r="Z389" s="240"/>
      <c r="AA389" s="240"/>
      <c r="AB389" s="241"/>
    </row>
    <row r="390" spans="1:28" x14ac:dyDescent="0.3">
      <c r="A390" s="223"/>
      <c r="G390" s="248"/>
      <c r="H390" s="243" t="s">
        <v>685</v>
      </c>
      <c r="I390" s="243" t="s">
        <v>686</v>
      </c>
      <c r="J390" s="243" t="s">
        <v>687</v>
      </c>
      <c r="K390" s="241"/>
      <c r="R390" s="223"/>
      <c r="X390" s="248"/>
      <c r="Y390" s="243" t="s">
        <v>685</v>
      </c>
      <c r="Z390" s="243" t="s">
        <v>686</v>
      </c>
      <c r="AA390" s="243" t="s">
        <v>687</v>
      </c>
      <c r="AB390" s="241"/>
    </row>
    <row r="391" spans="1:28" x14ac:dyDescent="0.3">
      <c r="A391" s="223"/>
      <c r="G391" s="240" t="s">
        <v>690</v>
      </c>
      <c r="H391" s="240" t="e">
        <f>+(B379-H388)/H387</f>
        <v>#DIV/0!</v>
      </c>
      <c r="I391" s="240" t="e">
        <f>+(C379-I388)/H387</f>
        <v>#DIV/0!</v>
      </c>
      <c r="J391" s="240" t="e">
        <f>+(D379-J388)/H387</f>
        <v>#DIV/0!</v>
      </c>
      <c r="K391" s="241"/>
      <c r="R391" s="223"/>
      <c r="X391" s="240" t="s">
        <v>690</v>
      </c>
      <c r="Y391" s="240" t="e">
        <f>+(S379-Y388)/Y387</f>
        <v>#DIV/0!</v>
      </c>
      <c r="Z391" s="240" t="e">
        <f>+(T379-Z388)/Y387</f>
        <v>#DIV/0!</v>
      </c>
      <c r="AA391" s="240" t="e">
        <f>+(U379-AA388)/Y387</f>
        <v>#DIV/0!</v>
      </c>
      <c r="AB391" s="241"/>
    </row>
    <row r="392" spans="1:28" x14ac:dyDescent="0.3">
      <c r="A392" s="223"/>
      <c r="G392" s="240"/>
      <c r="H392" s="240"/>
      <c r="I392" s="240"/>
      <c r="J392" s="240"/>
      <c r="K392" s="241"/>
      <c r="R392" s="223"/>
      <c r="X392" s="240"/>
      <c r="Y392" s="240"/>
      <c r="Z392" s="240"/>
      <c r="AA392" s="240"/>
      <c r="AB392" s="241"/>
    </row>
    <row r="393" spans="1:28" x14ac:dyDescent="0.3">
      <c r="A393" s="223"/>
      <c r="G393" s="240" t="s">
        <v>692</v>
      </c>
      <c r="H393" s="240" t="e">
        <f>+(1-H385^2)^0.5</f>
        <v>#DIV/0!</v>
      </c>
      <c r="I393" s="240"/>
      <c r="J393" s="240"/>
      <c r="K393" s="241"/>
      <c r="R393" s="223"/>
      <c r="X393" s="240" t="s">
        <v>692</v>
      </c>
      <c r="Y393" s="240" t="e">
        <f>+(1-Y385^2)^0.5</f>
        <v>#DIV/0!</v>
      </c>
      <c r="Z393" s="240"/>
      <c r="AA393" s="240"/>
      <c r="AB393" s="241"/>
    </row>
    <row r="394" spans="1:28" x14ac:dyDescent="0.3">
      <c r="A394" s="223"/>
      <c r="F394" s="166" t="s">
        <v>643</v>
      </c>
      <c r="G394" s="240" t="s">
        <v>693</v>
      </c>
      <c r="H394" s="249" t="e">
        <f>+K378/(2*H393)</f>
        <v>#DIV/0!</v>
      </c>
      <c r="I394" s="240"/>
      <c r="J394" s="240"/>
      <c r="K394" s="241"/>
      <c r="R394" s="223"/>
      <c r="W394" s="166" t="s">
        <v>643</v>
      </c>
      <c r="X394" s="240" t="s">
        <v>693</v>
      </c>
      <c r="Y394" s="249" t="e">
        <f>+AB378/(2*Y393)</f>
        <v>#DIV/0!</v>
      </c>
      <c r="Z394" s="240"/>
      <c r="AA394" s="240"/>
      <c r="AB394" s="241"/>
    </row>
    <row r="395" spans="1:28" x14ac:dyDescent="0.3">
      <c r="A395" s="223"/>
      <c r="F395" s="250" t="e">
        <f>IF((ABS(K399)+ABS(K401)+ABS(K403))&gt;0.000000001,TRUE,FALSE)</f>
        <v>#DIV/0!</v>
      </c>
      <c r="G395" s="240"/>
      <c r="H395" s="240"/>
      <c r="I395" s="240"/>
      <c r="J395" s="240"/>
      <c r="K395" s="241"/>
      <c r="R395" s="223"/>
      <c r="W395" s="250" t="e">
        <f>IF((ABS(AB399)+ABS(AB401)+ABS(AB403))&gt;0.000000001,TRUE,FALSE)</f>
        <v>#DIV/0!</v>
      </c>
      <c r="X395" s="240"/>
      <c r="Y395" s="240"/>
      <c r="Z395" s="240"/>
      <c r="AA395" s="240"/>
      <c r="AB395" s="241"/>
    </row>
    <row r="396" spans="1:28" x14ac:dyDescent="0.3">
      <c r="A396" s="223"/>
      <c r="F396" s="166" t="s">
        <v>637</v>
      </c>
      <c r="G396" s="240" t="s">
        <v>694</v>
      </c>
      <c r="H396" s="240">
        <f>+K377/2</f>
        <v>0</v>
      </c>
      <c r="I396" s="240" t="e">
        <f>+(H394^2-H396^2)^0.5</f>
        <v>#DIV/0!</v>
      </c>
      <c r="J396" s="240">
        <v>0</v>
      </c>
      <c r="K396" s="241"/>
      <c r="R396" s="223"/>
      <c r="W396" s="166" t="s">
        <v>637</v>
      </c>
      <c r="X396" s="240" t="s">
        <v>694</v>
      </c>
      <c r="Y396" s="240">
        <f>+AB377/2</f>
        <v>0</v>
      </c>
      <c r="Z396" s="240" t="e">
        <f>+(Y394^2-Y396^2)^0.5</f>
        <v>#DIV/0!</v>
      </c>
      <c r="AA396" s="240">
        <v>0</v>
      </c>
      <c r="AB396" s="241"/>
    </row>
    <row r="397" spans="1:28" x14ac:dyDescent="0.3">
      <c r="A397" s="223"/>
      <c r="F397" s="166" t="e">
        <f>IF(K398&gt;0.000000001,TRUE,FALSE)</f>
        <v>#DIV/0!</v>
      </c>
      <c r="G397" s="240" t="s">
        <v>695</v>
      </c>
      <c r="H397" s="251" t="e">
        <f>+B377+H396*H382+I396*H391</f>
        <v>#DIV/0!</v>
      </c>
      <c r="I397" s="251" t="e">
        <f>+C377+H396*I382+I396*I391</f>
        <v>#DIV/0!</v>
      </c>
      <c r="J397" s="251" t="e">
        <f>+D377+H396*J382+I396*J391</f>
        <v>#DIV/0!</v>
      </c>
      <c r="K397" s="241"/>
      <c r="R397" s="223"/>
      <c r="W397" s="166" t="e">
        <f>IF(AB398&gt;0.000000001,TRUE,FALSE)</f>
        <v>#DIV/0!</v>
      </c>
      <c r="X397" s="240" t="s">
        <v>695</v>
      </c>
      <c r="Y397" s="251" t="e">
        <f>+S377+Y396*Y382+Z396*Y391</f>
        <v>#DIV/0!</v>
      </c>
      <c r="Z397" s="251" t="e">
        <f>+T377+Y396*Z382+Z396*Z391</f>
        <v>#DIV/0!</v>
      </c>
      <c r="AA397" s="251" t="e">
        <f>+U377+Y396*AA382+Z396*AA391</f>
        <v>#DIV/0!</v>
      </c>
      <c r="AB397" s="241"/>
    </row>
    <row r="398" spans="1:28" ht="16.2" x14ac:dyDescent="0.3">
      <c r="A398" s="223"/>
      <c r="B398" s="166" t="s">
        <v>650</v>
      </c>
      <c r="C398" s="166" t="s">
        <v>651</v>
      </c>
      <c r="D398" s="166" t="s">
        <v>652</v>
      </c>
      <c r="E398" s="166" t="s">
        <v>653</v>
      </c>
      <c r="F398" s="166" t="s">
        <v>654</v>
      </c>
      <c r="G398" s="166" t="s">
        <v>655</v>
      </c>
      <c r="H398" s="166" t="s">
        <v>656</v>
      </c>
      <c r="I398" s="166" t="s">
        <v>657</v>
      </c>
      <c r="J398" s="166" t="s">
        <v>669</v>
      </c>
      <c r="K398" s="231" t="e">
        <f>MAX(K399:K403)</f>
        <v>#DIV/0!</v>
      </c>
      <c r="R398" s="223"/>
      <c r="S398" s="166" t="s">
        <v>650</v>
      </c>
      <c r="T398" s="166" t="s">
        <v>651</v>
      </c>
      <c r="U398" s="166" t="s">
        <v>652</v>
      </c>
      <c r="V398" s="166" t="s">
        <v>653</v>
      </c>
      <c r="W398" s="166" t="s">
        <v>654</v>
      </c>
      <c r="X398" s="166" t="s">
        <v>655</v>
      </c>
      <c r="Y398" s="166" t="s">
        <v>656</v>
      </c>
      <c r="Z398" s="166" t="s">
        <v>657</v>
      </c>
      <c r="AA398" s="166" t="s">
        <v>669</v>
      </c>
      <c r="AB398" s="231" t="e">
        <f>MAX(AB399:AB403)</f>
        <v>#DIV/0!</v>
      </c>
    </row>
    <row r="399" spans="1:28" x14ac:dyDescent="0.3">
      <c r="A399" s="223">
        <v>1</v>
      </c>
      <c r="B399" s="166" t="e">
        <f>$C$53-H397</f>
        <v>#DIV/0!</v>
      </c>
      <c r="C399" s="166" t="e">
        <f>$D$53-I397</f>
        <v>#DIV/0!</v>
      </c>
      <c r="D399" s="166" t="e">
        <f>$E$53-J397</f>
        <v>#DIV/0!</v>
      </c>
      <c r="E399" s="192" t="e">
        <f>POWER(B399,2)</f>
        <v>#DIV/0!</v>
      </c>
      <c r="F399" s="192" t="e">
        <f>POWER(C399,2)</f>
        <v>#DIV/0!</v>
      </c>
      <c r="G399" s="192" t="e">
        <f>POWER(D399,2)</f>
        <v>#DIV/0!</v>
      </c>
      <c r="H399" s="192" t="e">
        <f>E399+F399+G399</f>
        <v>#DIV/0!</v>
      </c>
      <c r="I399" s="252" t="e">
        <f>SQRT(H399)</f>
        <v>#DIV/0!</v>
      </c>
      <c r="J399" s="192" t="e">
        <f>H394</f>
        <v>#DIV/0!</v>
      </c>
      <c r="K399" s="231" t="e">
        <f>I399-J399</f>
        <v>#DIV/0!</v>
      </c>
      <c r="R399" s="223">
        <v>1</v>
      </c>
      <c r="S399" s="192" t="e">
        <f>$T$53-Y397</f>
        <v>#DIV/0!</v>
      </c>
      <c r="T399" s="192" t="e">
        <f>$U$53-Z397</f>
        <v>#DIV/0!</v>
      </c>
      <c r="U399" s="192" t="e">
        <f>$V$53-AA397</f>
        <v>#DIV/0!</v>
      </c>
      <c r="V399" s="192" t="e">
        <f>POWER(S399,2)</f>
        <v>#DIV/0!</v>
      </c>
      <c r="W399" s="192" t="e">
        <f>POWER(T399,2)</f>
        <v>#DIV/0!</v>
      </c>
      <c r="X399" s="192" t="e">
        <f>POWER(U399,2)</f>
        <v>#DIV/0!</v>
      </c>
      <c r="Y399" s="192" t="e">
        <f>V399+W399+X399</f>
        <v>#DIV/0!</v>
      </c>
      <c r="Z399" s="252" t="e">
        <f>SQRT(Y399)</f>
        <v>#DIV/0!</v>
      </c>
      <c r="AA399" s="192" t="e">
        <f>Y394</f>
        <v>#DIV/0!</v>
      </c>
      <c r="AB399" s="231" t="e">
        <f>Z399-AA399</f>
        <v>#DIV/0!</v>
      </c>
    </row>
    <row r="400" spans="1:28" x14ac:dyDescent="0.3">
      <c r="A400" s="223">
        <v>2</v>
      </c>
      <c r="B400" s="192" t="e">
        <f>$C$54-H397</f>
        <v>#DIV/0!</v>
      </c>
      <c r="C400" s="192" t="e">
        <f>$D$54-I397</f>
        <v>#DIV/0!</v>
      </c>
      <c r="D400" s="192" t="e">
        <f>$E$54-J397</f>
        <v>#DIV/0!</v>
      </c>
      <c r="E400" s="192" t="e">
        <f t="shared" ref="E400:G403" si="167">POWER(B400,2)</f>
        <v>#DIV/0!</v>
      </c>
      <c r="F400" s="192" t="e">
        <f t="shared" si="167"/>
        <v>#DIV/0!</v>
      </c>
      <c r="G400" s="192" t="e">
        <f t="shared" si="167"/>
        <v>#DIV/0!</v>
      </c>
      <c r="H400" s="192" t="e">
        <f t="shared" ref="H400:H403" si="168">E400+F400+G400</f>
        <v>#DIV/0!</v>
      </c>
      <c r="I400" s="192" t="e">
        <f t="shared" ref="I400:I403" si="169">SQRT(H400)</f>
        <v>#DIV/0!</v>
      </c>
      <c r="J400" s="192" t="e">
        <f>J399</f>
        <v>#DIV/0!</v>
      </c>
      <c r="K400" s="231" t="e">
        <f t="shared" ref="K400:K403" si="170">I400-J400</f>
        <v>#DIV/0!</v>
      </c>
      <c r="R400" s="223">
        <v>2</v>
      </c>
      <c r="S400" s="192" t="e">
        <f>$T$54-Y397</f>
        <v>#DIV/0!</v>
      </c>
      <c r="T400" s="192" t="e">
        <f>$U$54-Z397</f>
        <v>#DIV/0!</v>
      </c>
      <c r="U400" s="192" t="e">
        <f>$V$54-AA397</f>
        <v>#DIV/0!</v>
      </c>
      <c r="V400" s="192" t="e">
        <f t="shared" ref="V400:X403" si="171">POWER(S400,2)</f>
        <v>#DIV/0!</v>
      </c>
      <c r="W400" s="192" t="e">
        <f t="shared" si="171"/>
        <v>#DIV/0!</v>
      </c>
      <c r="X400" s="192" t="e">
        <f t="shared" si="171"/>
        <v>#DIV/0!</v>
      </c>
      <c r="Y400" s="192" t="e">
        <f t="shared" ref="Y400:Y403" si="172">V400+W400+X400</f>
        <v>#DIV/0!</v>
      </c>
      <c r="Z400" s="192" t="e">
        <f t="shared" ref="Z400:Z403" si="173">SQRT(Y400)</f>
        <v>#DIV/0!</v>
      </c>
      <c r="AA400" s="192" t="e">
        <f>AA399</f>
        <v>#DIV/0!</v>
      </c>
      <c r="AB400" s="231" t="e">
        <f t="shared" ref="AB400:AB403" si="174">Z400-AA400</f>
        <v>#DIV/0!</v>
      </c>
    </row>
    <row r="401" spans="1:28" x14ac:dyDescent="0.3">
      <c r="A401" s="223">
        <v>3</v>
      </c>
      <c r="B401" s="192" t="e">
        <f>$C$55-H397</f>
        <v>#DIV/0!</v>
      </c>
      <c r="C401" s="192" t="e">
        <f>$D$55-I397</f>
        <v>#DIV/0!</v>
      </c>
      <c r="D401" s="192" t="e">
        <f>$E$55-J397</f>
        <v>#DIV/0!</v>
      </c>
      <c r="E401" s="192" t="e">
        <f t="shared" si="167"/>
        <v>#DIV/0!</v>
      </c>
      <c r="F401" s="192" t="e">
        <f t="shared" si="167"/>
        <v>#DIV/0!</v>
      </c>
      <c r="G401" s="192" t="e">
        <f t="shared" si="167"/>
        <v>#DIV/0!</v>
      </c>
      <c r="H401" s="192" t="e">
        <f t="shared" si="168"/>
        <v>#DIV/0!</v>
      </c>
      <c r="I401" s="252" t="e">
        <f t="shared" si="169"/>
        <v>#DIV/0!</v>
      </c>
      <c r="J401" s="192" t="e">
        <f t="shared" ref="J401:J403" si="175">J400</f>
        <v>#DIV/0!</v>
      </c>
      <c r="K401" s="231" t="e">
        <f t="shared" si="170"/>
        <v>#DIV/0!</v>
      </c>
      <c r="R401" s="223">
        <v>3</v>
      </c>
      <c r="S401" s="192" t="e">
        <f>$T$55-Y397</f>
        <v>#DIV/0!</v>
      </c>
      <c r="T401" s="192" t="e">
        <f>$U$55-Z397</f>
        <v>#DIV/0!</v>
      </c>
      <c r="U401" s="192" t="e">
        <f>$V$55-AA397</f>
        <v>#DIV/0!</v>
      </c>
      <c r="V401" s="192" t="e">
        <f t="shared" si="171"/>
        <v>#DIV/0!</v>
      </c>
      <c r="W401" s="192" t="e">
        <f t="shared" si="171"/>
        <v>#DIV/0!</v>
      </c>
      <c r="X401" s="192" t="e">
        <f t="shared" si="171"/>
        <v>#DIV/0!</v>
      </c>
      <c r="Y401" s="192" t="e">
        <f t="shared" si="172"/>
        <v>#DIV/0!</v>
      </c>
      <c r="Z401" s="252" t="e">
        <f t="shared" si="173"/>
        <v>#DIV/0!</v>
      </c>
      <c r="AA401" s="192" t="e">
        <f t="shared" ref="AA401:AA403" si="176">AA400</f>
        <v>#DIV/0!</v>
      </c>
      <c r="AB401" s="231" t="e">
        <f t="shared" si="174"/>
        <v>#DIV/0!</v>
      </c>
    </row>
    <row r="402" spans="1:28" x14ac:dyDescent="0.3">
      <c r="A402" s="223">
        <v>4</v>
      </c>
      <c r="B402" s="192" t="e">
        <f>$C$56-H397</f>
        <v>#DIV/0!</v>
      </c>
      <c r="C402" s="192" t="e">
        <f>$D$56-I397</f>
        <v>#DIV/0!</v>
      </c>
      <c r="D402" s="192" t="e">
        <f>$E$56-J397</f>
        <v>#DIV/0!</v>
      </c>
      <c r="E402" s="192" t="e">
        <f t="shared" si="167"/>
        <v>#DIV/0!</v>
      </c>
      <c r="F402" s="192" t="e">
        <f t="shared" si="167"/>
        <v>#DIV/0!</v>
      </c>
      <c r="G402" s="192" t="e">
        <f t="shared" si="167"/>
        <v>#DIV/0!</v>
      </c>
      <c r="H402" s="192" t="e">
        <f t="shared" si="168"/>
        <v>#DIV/0!</v>
      </c>
      <c r="I402" s="192" t="e">
        <f t="shared" si="169"/>
        <v>#DIV/0!</v>
      </c>
      <c r="J402" s="192" t="e">
        <f t="shared" si="175"/>
        <v>#DIV/0!</v>
      </c>
      <c r="K402" s="231" t="e">
        <f t="shared" si="170"/>
        <v>#DIV/0!</v>
      </c>
      <c r="R402" s="223">
        <v>4</v>
      </c>
      <c r="S402" s="192" t="e">
        <f>$T$56-Y397</f>
        <v>#DIV/0!</v>
      </c>
      <c r="T402" s="192" t="e">
        <f>$U$56-Z397</f>
        <v>#DIV/0!</v>
      </c>
      <c r="U402" s="192" t="e">
        <f>$V$56-AA397</f>
        <v>#DIV/0!</v>
      </c>
      <c r="V402" s="192" t="e">
        <f t="shared" si="171"/>
        <v>#DIV/0!</v>
      </c>
      <c r="W402" s="192" t="e">
        <f t="shared" si="171"/>
        <v>#DIV/0!</v>
      </c>
      <c r="X402" s="192" t="e">
        <f t="shared" si="171"/>
        <v>#DIV/0!</v>
      </c>
      <c r="Y402" s="192" t="e">
        <f t="shared" si="172"/>
        <v>#DIV/0!</v>
      </c>
      <c r="Z402" s="192" t="e">
        <f t="shared" si="173"/>
        <v>#DIV/0!</v>
      </c>
      <c r="AA402" s="192" t="e">
        <f t="shared" si="176"/>
        <v>#DIV/0!</v>
      </c>
      <c r="AB402" s="231" t="e">
        <f t="shared" si="174"/>
        <v>#DIV/0!</v>
      </c>
    </row>
    <row r="403" spans="1:28" x14ac:dyDescent="0.3">
      <c r="A403" s="227">
        <v>5</v>
      </c>
      <c r="B403" s="216" t="e">
        <f>$C$57-H397</f>
        <v>#DIV/0!</v>
      </c>
      <c r="C403" s="216" t="e">
        <f>$D$57-I397</f>
        <v>#DIV/0!</v>
      </c>
      <c r="D403" s="216" t="e">
        <f>$E$57-J397</f>
        <v>#DIV/0!</v>
      </c>
      <c r="E403" s="216" t="e">
        <f t="shared" si="167"/>
        <v>#DIV/0!</v>
      </c>
      <c r="F403" s="216" t="e">
        <f t="shared" si="167"/>
        <v>#DIV/0!</v>
      </c>
      <c r="G403" s="216" t="e">
        <f t="shared" si="167"/>
        <v>#DIV/0!</v>
      </c>
      <c r="H403" s="216" t="e">
        <f t="shared" si="168"/>
        <v>#DIV/0!</v>
      </c>
      <c r="I403" s="256" t="e">
        <f t="shared" si="169"/>
        <v>#DIV/0!</v>
      </c>
      <c r="J403" s="216" t="e">
        <f t="shared" si="175"/>
        <v>#DIV/0!</v>
      </c>
      <c r="K403" s="253" t="e">
        <f t="shared" si="170"/>
        <v>#DIV/0!</v>
      </c>
      <c r="R403" s="227">
        <v>5</v>
      </c>
      <c r="S403" s="216" t="e">
        <f>$T$57-Y397</f>
        <v>#DIV/0!</v>
      </c>
      <c r="T403" s="216" t="e">
        <f>$U$57-Z397</f>
        <v>#DIV/0!</v>
      </c>
      <c r="U403" s="216" t="e">
        <f>$V$57-AA397</f>
        <v>#DIV/0!</v>
      </c>
      <c r="V403" s="216" t="e">
        <f t="shared" si="171"/>
        <v>#DIV/0!</v>
      </c>
      <c r="W403" s="216" t="e">
        <f t="shared" si="171"/>
        <v>#DIV/0!</v>
      </c>
      <c r="X403" s="216" t="e">
        <f t="shared" si="171"/>
        <v>#DIV/0!</v>
      </c>
      <c r="Y403" s="216" t="e">
        <f t="shared" si="172"/>
        <v>#DIV/0!</v>
      </c>
      <c r="Z403" s="256" t="e">
        <f t="shared" si="173"/>
        <v>#DIV/0!</v>
      </c>
      <c r="AA403" s="216" t="e">
        <f t="shared" si="176"/>
        <v>#DIV/0!</v>
      </c>
      <c r="AB403" s="253" t="e">
        <f t="shared" si="174"/>
        <v>#DIV/0!</v>
      </c>
    </row>
    <row r="404" spans="1:28" x14ac:dyDescent="0.3">
      <c r="A404" s="254" t="s">
        <v>698</v>
      </c>
      <c r="B404" s="186"/>
      <c r="C404" s="186"/>
      <c r="D404" s="186" t="s">
        <v>646</v>
      </c>
      <c r="E404" s="186" t="s">
        <v>647</v>
      </c>
      <c r="F404" s="186" t="s">
        <v>648</v>
      </c>
      <c r="G404" s="186" t="s">
        <v>649</v>
      </c>
      <c r="H404" s="186" t="s">
        <v>611</v>
      </c>
      <c r="I404" s="186" t="s">
        <v>637</v>
      </c>
      <c r="J404" s="186"/>
      <c r="K404" s="220"/>
      <c r="R404" s="254" t="s">
        <v>698</v>
      </c>
      <c r="S404" s="186"/>
      <c r="T404" s="186"/>
      <c r="U404" s="186" t="s">
        <v>646</v>
      </c>
      <c r="V404" s="186" t="s">
        <v>647</v>
      </c>
      <c r="W404" s="186" t="s">
        <v>648</v>
      </c>
      <c r="X404" s="186" t="s">
        <v>649</v>
      </c>
      <c r="Y404" s="186" t="s">
        <v>611</v>
      </c>
      <c r="Z404" s="186" t="s">
        <v>637</v>
      </c>
      <c r="AA404" s="186"/>
      <c r="AB404" s="220"/>
    </row>
    <row r="405" spans="1:28" x14ac:dyDescent="0.3">
      <c r="A405" s="227"/>
      <c r="B405" s="217"/>
      <c r="C405" s="217"/>
      <c r="D405" s="217" t="e">
        <f>IF(F365=FALSE,H367,IF(F395=FALSE,H397,"Error"))</f>
        <v>#DIV/0!</v>
      </c>
      <c r="E405" s="216" t="e">
        <f>IF(F365=FALSE,I367,IF(F395=FALSE,I397,"Error"))</f>
        <v>#DIV/0!</v>
      </c>
      <c r="F405" s="216" t="e">
        <f>IF(F365=FALSE,J367,IF(F395=FALSE,J397,"Error"))</f>
        <v>#DIV/0!</v>
      </c>
      <c r="G405" s="216" t="e">
        <f>IF(F365=FALSE,H364,IF(F395=FALSE,H394,"Error"))</f>
        <v>#DIV/0!</v>
      </c>
      <c r="H405" s="216" t="e">
        <f>G405*2</f>
        <v>#DIV/0!</v>
      </c>
      <c r="I405" s="217" t="e">
        <f>IF(F365=FALSE,F367,IF(F395=FALSE,F397,"Error"))</f>
        <v>#DIV/0!</v>
      </c>
      <c r="J405" s="217"/>
      <c r="K405" s="228"/>
      <c r="R405" s="227"/>
      <c r="S405" s="217"/>
      <c r="T405" s="217"/>
      <c r="U405" s="217" t="e">
        <f>IF(W365=FALSE,Y367,IF(W395=FALSE,Y397,"Error"))</f>
        <v>#DIV/0!</v>
      </c>
      <c r="V405" s="216" t="e">
        <f>IF(W365=FALSE,Z367,IF(W395=FALSE,Z397,"Error"))</f>
        <v>#DIV/0!</v>
      </c>
      <c r="W405" s="216" t="e">
        <f>IF(W365=FALSE,AA367,IF(W395=FALSE,AA397,"Error"))</f>
        <v>#DIV/0!</v>
      </c>
      <c r="X405" s="216" t="e">
        <f>IF(W365=FALSE,Y364,IF(W395=FALSE,Y394,"Error"))</f>
        <v>#DIV/0!</v>
      </c>
      <c r="Y405" s="216" t="e">
        <f>X405*2</f>
        <v>#DIV/0!</v>
      </c>
      <c r="Z405" s="217" t="e">
        <f>IF(W365=FALSE,W367,IF(W395=FALSE,W397,"Error"))</f>
        <v>#DIV/0!</v>
      </c>
      <c r="AA405" s="217"/>
      <c r="AB405" s="228"/>
    </row>
    <row r="406" spans="1:28" x14ac:dyDescent="0.3">
      <c r="A406" s="240"/>
      <c r="B406" s="243"/>
      <c r="C406" s="243"/>
      <c r="D406" s="243"/>
      <c r="G406" s="240"/>
      <c r="H406" s="240"/>
      <c r="I406" s="240"/>
      <c r="J406" s="240"/>
      <c r="K406" s="240"/>
      <c r="R406" s="240"/>
      <c r="S406" s="243"/>
      <c r="T406" s="243"/>
      <c r="U406" s="243"/>
      <c r="X406" s="240"/>
      <c r="Y406" s="240"/>
      <c r="Z406" s="240"/>
      <c r="AA406" s="240"/>
      <c r="AB406" s="240"/>
    </row>
    <row r="407" spans="1:28" x14ac:dyDescent="0.3">
      <c r="A407" s="233" t="s">
        <v>59</v>
      </c>
      <c r="B407" s="234"/>
      <c r="C407" s="234"/>
      <c r="D407" s="234"/>
      <c r="E407" s="186"/>
      <c r="F407" s="186"/>
      <c r="G407" s="235" t="s">
        <v>712</v>
      </c>
      <c r="H407" s="236"/>
      <c r="I407" s="236"/>
      <c r="J407" s="236"/>
      <c r="K407" s="237"/>
      <c r="R407" s="233" t="s">
        <v>59</v>
      </c>
      <c r="S407" s="234"/>
      <c r="T407" s="234"/>
      <c r="U407" s="234"/>
      <c r="V407" s="186"/>
      <c r="W407" s="186"/>
      <c r="X407" s="235" t="s">
        <v>712</v>
      </c>
      <c r="Y407" s="236"/>
      <c r="Z407" s="236"/>
      <c r="AA407" s="236"/>
      <c r="AB407" s="237"/>
    </row>
    <row r="408" spans="1:28" x14ac:dyDescent="0.3">
      <c r="A408" s="238"/>
      <c r="B408" s="239"/>
      <c r="C408" s="239"/>
      <c r="D408" s="239"/>
      <c r="G408" s="240" t="s">
        <v>673</v>
      </c>
      <c r="H408" s="240"/>
      <c r="I408" s="240"/>
      <c r="J408" s="240"/>
      <c r="K408" s="241"/>
      <c r="R408" s="238"/>
      <c r="S408" s="239"/>
      <c r="T408" s="239"/>
      <c r="U408" s="239"/>
      <c r="X408" s="240" t="s">
        <v>673</v>
      </c>
      <c r="Y408" s="240"/>
      <c r="Z408" s="240"/>
      <c r="AA408" s="240"/>
      <c r="AB408" s="241"/>
    </row>
    <row r="409" spans="1:28" x14ac:dyDescent="0.3">
      <c r="A409" s="242"/>
      <c r="B409" s="243" t="s">
        <v>513</v>
      </c>
      <c r="C409" s="243" t="s">
        <v>514</v>
      </c>
      <c r="D409" s="243" t="s">
        <v>515</v>
      </c>
      <c r="G409" s="240"/>
      <c r="H409" s="240" t="s">
        <v>674</v>
      </c>
      <c r="I409" s="240" t="s">
        <v>675</v>
      </c>
      <c r="J409" s="240" t="s">
        <v>676</v>
      </c>
      <c r="K409" s="241" t="s">
        <v>677</v>
      </c>
      <c r="R409" s="242"/>
      <c r="S409" s="243" t="s">
        <v>513</v>
      </c>
      <c r="T409" s="243" t="s">
        <v>514</v>
      </c>
      <c r="U409" s="243" t="s">
        <v>515</v>
      </c>
      <c r="X409" s="240"/>
      <c r="Y409" s="240" t="s">
        <v>674</v>
      </c>
      <c r="Z409" s="240" t="s">
        <v>675</v>
      </c>
      <c r="AA409" s="240" t="s">
        <v>676</v>
      </c>
      <c r="AB409" s="241" t="s">
        <v>677</v>
      </c>
    </row>
    <row r="410" spans="1:28" x14ac:dyDescent="0.3">
      <c r="A410" s="244" t="s">
        <v>678</v>
      </c>
      <c r="B410" s="245">
        <f>$C$53</f>
        <v>0</v>
      </c>
      <c r="C410" s="245">
        <f>$D$53</f>
        <v>0</v>
      </c>
      <c r="D410" s="245">
        <f>$E$53</f>
        <v>0</v>
      </c>
      <c r="G410" s="240" t="s">
        <v>679</v>
      </c>
      <c r="H410" s="240">
        <f t="shared" ref="H410:J411" si="177">+B411-B410</f>
        <v>0</v>
      </c>
      <c r="I410" s="240">
        <f t="shared" si="177"/>
        <v>0</v>
      </c>
      <c r="J410" s="240">
        <f t="shared" si="177"/>
        <v>0</v>
      </c>
      <c r="K410" s="241">
        <f>+(H410^2+I410^2+J410^2)^0.5</f>
        <v>0</v>
      </c>
      <c r="R410" s="244" t="s">
        <v>678</v>
      </c>
      <c r="S410" s="245">
        <f>$T$53</f>
        <v>0</v>
      </c>
      <c r="T410" s="245">
        <f>$U$53</f>
        <v>0</v>
      </c>
      <c r="U410" s="245">
        <f>$V$53</f>
        <v>0</v>
      </c>
      <c r="X410" s="240" t="s">
        <v>679</v>
      </c>
      <c r="Y410" s="240">
        <f t="shared" ref="Y410:AA411" si="178">+S411-S410</f>
        <v>0</v>
      </c>
      <c r="Z410" s="240">
        <f t="shared" si="178"/>
        <v>0</v>
      </c>
      <c r="AA410" s="240">
        <f t="shared" si="178"/>
        <v>0</v>
      </c>
      <c r="AB410" s="241">
        <f>+(Y410^2+Z410^2+AA410^2)^0.5</f>
        <v>0</v>
      </c>
    </row>
    <row r="411" spans="1:28" x14ac:dyDescent="0.3">
      <c r="A411" s="244" t="s">
        <v>701</v>
      </c>
      <c r="B411" s="245">
        <f>$C$56</f>
        <v>0</v>
      </c>
      <c r="C411" s="245">
        <f>$D$56</f>
        <v>0</v>
      </c>
      <c r="D411" s="245">
        <f>$E$56</f>
        <v>0</v>
      </c>
      <c r="G411" s="240" t="s">
        <v>681</v>
      </c>
      <c r="H411" s="240">
        <f t="shared" si="177"/>
        <v>0</v>
      </c>
      <c r="I411" s="240">
        <f t="shared" si="177"/>
        <v>0</v>
      </c>
      <c r="J411" s="240">
        <f t="shared" si="177"/>
        <v>0</v>
      </c>
      <c r="K411" s="241">
        <f>+(H411^2+I411^2+J411^2)^0.5</f>
        <v>0</v>
      </c>
      <c r="R411" s="244" t="s">
        <v>701</v>
      </c>
      <c r="S411" s="245">
        <f>$T$56</f>
        <v>0</v>
      </c>
      <c r="T411" s="245">
        <f>$U$56</f>
        <v>0</v>
      </c>
      <c r="U411" s="245">
        <f>$V$56</f>
        <v>0</v>
      </c>
      <c r="X411" s="240" t="s">
        <v>681</v>
      </c>
      <c r="Y411" s="240">
        <f t="shared" si="178"/>
        <v>0</v>
      </c>
      <c r="Z411" s="240">
        <f t="shared" si="178"/>
        <v>0</v>
      </c>
      <c r="AA411" s="240">
        <f t="shared" si="178"/>
        <v>0</v>
      </c>
      <c r="AB411" s="241">
        <f>+(Y411^2+Z411^2+AA411^2)^0.5</f>
        <v>0</v>
      </c>
    </row>
    <row r="412" spans="1:28" x14ac:dyDescent="0.3">
      <c r="A412" s="246" t="s">
        <v>704</v>
      </c>
      <c r="B412" s="245">
        <f>$C$57</f>
        <v>0</v>
      </c>
      <c r="C412" s="245">
        <f>$D$57</f>
        <v>0</v>
      </c>
      <c r="D412" s="245">
        <f>$E$57</f>
        <v>0</v>
      </c>
      <c r="G412" s="240" t="s">
        <v>683</v>
      </c>
      <c r="H412" s="240">
        <f>+B412-B410</f>
        <v>0</v>
      </c>
      <c r="I412" s="240">
        <f>+C412-C410</f>
        <v>0</v>
      </c>
      <c r="J412" s="240">
        <f>+D412-D410</f>
        <v>0</v>
      </c>
      <c r="K412" s="241">
        <f>+(H412^2+I412^2+J412^2)^0.5</f>
        <v>0</v>
      </c>
      <c r="R412" s="246" t="s">
        <v>704</v>
      </c>
      <c r="S412" s="245">
        <f>$T$57</f>
        <v>0</v>
      </c>
      <c r="T412" s="245">
        <f>$U$57</f>
        <v>0</v>
      </c>
      <c r="U412" s="245">
        <f>$V$57</f>
        <v>0</v>
      </c>
      <c r="X412" s="240" t="s">
        <v>683</v>
      </c>
      <c r="Y412" s="240">
        <f>+S412-S410</f>
        <v>0</v>
      </c>
      <c r="Z412" s="240">
        <f>+T412-T410</f>
        <v>0</v>
      </c>
      <c r="AA412" s="240">
        <f>+U412-U410</f>
        <v>0</v>
      </c>
      <c r="AB412" s="241">
        <f>+(Y412^2+Z412^2+AA412^2)^0.5</f>
        <v>0</v>
      </c>
    </row>
    <row r="413" spans="1:28" x14ac:dyDescent="0.3">
      <c r="A413" s="223"/>
      <c r="G413" s="239" t="s">
        <v>684</v>
      </c>
      <c r="H413" s="240"/>
      <c r="I413" s="240"/>
      <c r="J413" s="240"/>
      <c r="K413" s="241"/>
      <c r="R413" s="223"/>
      <c r="X413" s="239" t="s">
        <v>684</v>
      </c>
      <c r="Y413" s="240"/>
      <c r="Z413" s="240"/>
      <c r="AA413" s="240"/>
      <c r="AB413" s="241"/>
    </row>
    <row r="414" spans="1:28" x14ac:dyDescent="0.3">
      <c r="A414" s="242"/>
      <c r="B414" s="243"/>
      <c r="C414" s="243"/>
      <c r="D414" s="243"/>
      <c r="G414" s="239"/>
      <c r="H414" s="243" t="s">
        <v>685</v>
      </c>
      <c r="I414" s="243" t="s">
        <v>686</v>
      </c>
      <c r="J414" s="243" t="s">
        <v>687</v>
      </c>
      <c r="K414" s="241"/>
      <c r="R414" s="242"/>
      <c r="S414" s="243"/>
      <c r="T414" s="243"/>
      <c r="U414" s="243"/>
      <c r="X414" s="239"/>
      <c r="Y414" s="243" t="s">
        <v>685</v>
      </c>
      <c r="Z414" s="243" t="s">
        <v>686</v>
      </c>
      <c r="AA414" s="243" t="s">
        <v>687</v>
      </c>
      <c r="AB414" s="241"/>
    </row>
    <row r="415" spans="1:28" x14ac:dyDescent="0.3">
      <c r="A415" s="244"/>
      <c r="B415" s="247"/>
      <c r="C415" s="247"/>
      <c r="D415" s="247"/>
      <c r="G415" s="239" t="s">
        <v>679</v>
      </c>
      <c r="H415" s="240" t="e">
        <f>+H410/K410</f>
        <v>#DIV/0!</v>
      </c>
      <c r="I415" s="240" t="e">
        <f>+I410/K410</f>
        <v>#DIV/0!</v>
      </c>
      <c r="J415" s="240" t="e">
        <f>+J410/K410</f>
        <v>#DIV/0!</v>
      </c>
      <c r="K415" s="241"/>
      <c r="R415" s="244"/>
      <c r="S415" s="247"/>
      <c r="T415" s="247"/>
      <c r="U415" s="247"/>
      <c r="X415" s="239" t="s">
        <v>679</v>
      </c>
      <c r="Y415" s="240" t="e">
        <f>+Y410/AB410</f>
        <v>#DIV/0!</v>
      </c>
      <c r="Z415" s="240" t="e">
        <f>+Z410/AB410</f>
        <v>#DIV/0!</v>
      </c>
      <c r="AA415" s="240" t="e">
        <f>+AA410/AB410</f>
        <v>#DIV/0!</v>
      </c>
      <c r="AB415" s="241"/>
    </row>
    <row r="416" spans="1:28" x14ac:dyDescent="0.3">
      <c r="A416" s="244"/>
      <c r="B416" s="247"/>
      <c r="C416" s="247"/>
      <c r="D416" s="247"/>
      <c r="G416" s="240" t="s">
        <v>683</v>
      </c>
      <c r="H416" s="240" t="e">
        <f>+H412/K412</f>
        <v>#DIV/0!</v>
      </c>
      <c r="I416" s="240" t="e">
        <f>+I412/K412</f>
        <v>#DIV/0!</v>
      </c>
      <c r="J416" s="240" t="e">
        <f>+J412/K412</f>
        <v>#DIV/0!</v>
      </c>
      <c r="K416" s="241"/>
      <c r="R416" s="244"/>
      <c r="S416" s="247"/>
      <c r="T416" s="247"/>
      <c r="U416" s="247"/>
      <c r="X416" s="240" t="s">
        <v>683</v>
      </c>
      <c r="Y416" s="240" t="e">
        <f>+Y412/AB412</f>
        <v>#DIV/0!</v>
      </c>
      <c r="Z416" s="240" t="e">
        <f>+Z412/AB412</f>
        <v>#DIV/0!</v>
      </c>
      <c r="AA416" s="240" t="e">
        <f>+AA412/AB412</f>
        <v>#DIV/0!</v>
      </c>
      <c r="AB416" s="241"/>
    </row>
    <row r="417" spans="1:28" x14ac:dyDescent="0.3">
      <c r="A417" s="246"/>
      <c r="B417" s="247"/>
      <c r="C417" s="247"/>
      <c r="D417" s="247"/>
      <c r="G417" s="240"/>
      <c r="H417" s="240"/>
      <c r="I417" s="240"/>
      <c r="J417" s="240"/>
      <c r="K417" s="241"/>
      <c r="R417" s="246"/>
      <c r="S417" s="247"/>
      <c r="T417" s="247"/>
      <c r="U417" s="247"/>
      <c r="X417" s="240"/>
      <c r="Y417" s="240"/>
      <c r="Z417" s="240"/>
      <c r="AA417" s="240"/>
      <c r="AB417" s="241"/>
    </row>
    <row r="418" spans="1:28" x14ac:dyDescent="0.3">
      <c r="A418" s="223"/>
      <c r="G418" s="240" t="s">
        <v>688</v>
      </c>
      <c r="H418" s="240" t="e">
        <f>+(K410^2+K412^2-K411^2)/(2*K410*K412)</f>
        <v>#DIV/0!</v>
      </c>
      <c r="I418" s="240"/>
      <c r="J418" s="240"/>
      <c r="K418" s="241"/>
      <c r="R418" s="223"/>
      <c r="X418" s="240" t="s">
        <v>688</v>
      </c>
      <c r="Y418" s="240" t="e">
        <f>+(AB410^2+AB412^2-AB411^2)/(2*AB410*AB412)</f>
        <v>#DIV/0!</v>
      </c>
      <c r="Z418" s="240"/>
      <c r="AA418" s="240"/>
      <c r="AB418" s="241"/>
    </row>
    <row r="419" spans="1:28" x14ac:dyDescent="0.3">
      <c r="A419" s="223"/>
      <c r="G419" s="240" t="s">
        <v>689</v>
      </c>
      <c r="H419" s="240" t="e">
        <f>+H418*K412</f>
        <v>#DIV/0!</v>
      </c>
      <c r="I419" s="240"/>
      <c r="J419" s="240"/>
      <c r="K419" s="241"/>
      <c r="R419" s="223"/>
      <c r="X419" s="240" t="s">
        <v>689</v>
      </c>
      <c r="Y419" s="240" t="e">
        <f>+Y418*AB412</f>
        <v>#DIV/0!</v>
      </c>
      <c r="Z419" s="240"/>
      <c r="AA419" s="240"/>
      <c r="AB419" s="241"/>
    </row>
    <row r="420" spans="1:28" x14ac:dyDescent="0.3">
      <c r="A420" s="223"/>
      <c r="G420" s="240" t="s">
        <v>690</v>
      </c>
      <c r="H420" s="240" t="e">
        <f>+(K412^2-H419^2)^0.5</f>
        <v>#DIV/0!</v>
      </c>
      <c r="I420" s="240" t="e">
        <f>+K412*H426</f>
        <v>#DIV/0!</v>
      </c>
      <c r="J420" s="240"/>
      <c r="K420" s="241"/>
      <c r="R420" s="223"/>
      <c r="X420" s="240" t="s">
        <v>690</v>
      </c>
      <c r="Y420" s="240" t="e">
        <f>+(AB412^2-Y419^2)^0.5</f>
        <v>#DIV/0!</v>
      </c>
      <c r="Z420" s="240" t="e">
        <f>+AB412*Y426</f>
        <v>#DIV/0!</v>
      </c>
      <c r="AA420" s="240"/>
      <c r="AB420" s="241"/>
    </row>
    <row r="421" spans="1:28" x14ac:dyDescent="0.3">
      <c r="A421" s="223"/>
      <c r="G421" s="240" t="s">
        <v>691</v>
      </c>
      <c r="H421" s="240" t="e">
        <f>+B410+H419*H415</f>
        <v>#DIV/0!</v>
      </c>
      <c r="I421" s="240" t="e">
        <f>+C410+H419*I415</f>
        <v>#DIV/0!</v>
      </c>
      <c r="J421" s="240" t="e">
        <f>+D410+H419*J415</f>
        <v>#DIV/0!</v>
      </c>
      <c r="K421" s="241"/>
      <c r="R421" s="223"/>
      <c r="X421" s="240" t="s">
        <v>691</v>
      </c>
      <c r="Y421" s="240" t="e">
        <f>+S410+Y419*Y415</f>
        <v>#DIV/0!</v>
      </c>
      <c r="Z421" s="240" t="e">
        <f>+T410+Y419*Z415</f>
        <v>#DIV/0!</v>
      </c>
      <c r="AA421" s="240" t="e">
        <f>+U410+Y419*AA415</f>
        <v>#DIV/0!</v>
      </c>
      <c r="AB421" s="241"/>
    </row>
    <row r="422" spans="1:28" x14ac:dyDescent="0.3">
      <c r="A422" s="223"/>
      <c r="G422" s="239" t="s">
        <v>684</v>
      </c>
      <c r="H422" s="240"/>
      <c r="I422" s="240"/>
      <c r="J422" s="240"/>
      <c r="K422" s="241"/>
      <c r="R422" s="223"/>
      <c r="X422" s="239" t="s">
        <v>684</v>
      </c>
      <c r="Y422" s="240"/>
      <c r="Z422" s="240"/>
      <c r="AA422" s="240"/>
      <c r="AB422" s="241"/>
    </row>
    <row r="423" spans="1:28" x14ac:dyDescent="0.3">
      <c r="A423" s="223"/>
      <c r="G423" s="248"/>
      <c r="H423" s="243" t="s">
        <v>685</v>
      </c>
      <c r="I423" s="243" t="s">
        <v>686</v>
      </c>
      <c r="J423" s="243" t="s">
        <v>687</v>
      </c>
      <c r="K423" s="241"/>
      <c r="R423" s="223"/>
      <c r="X423" s="248"/>
      <c r="Y423" s="243" t="s">
        <v>685</v>
      </c>
      <c r="Z423" s="243" t="s">
        <v>686</v>
      </c>
      <c r="AA423" s="243" t="s">
        <v>687</v>
      </c>
      <c r="AB423" s="241"/>
    </row>
    <row r="424" spans="1:28" x14ac:dyDescent="0.3">
      <c r="A424" s="223"/>
      <c r="G424" s="240" t="s">
        <v>690</v>
      </c>
      <c r="H424" s="240" t="e">
        <f>+(B412-H421)/H420</f>
        <v>#DIV/0!</v>
      </c>
      <c r="I424" s="240" t="e">
        <f>+(C412-I421)/H420</f>
        <v>#DIV/0!</v>
      </c>
      <c r="J424" s="240" t="e">
        <f>+(D412-J421)/H420</f>
        <v>#DIV/0!</v>
      </c>
      <c r="K424" s="241"/>
      <c r="R424" s="223"/>
      <c r="X424" s="240" t="s">
        <v>690</v>
      </c>
      <c r="Y424" s="240" t="e">
        <f>+(S412-Y421)/Y420</f>
        <v>#DIV/0!</v>
      </c>
      <c r="Z424" s="240" t="e">
        <f>+(T412-Z421)/Y420</f>
        <v>#DIV/0!</v>
      </c>
      <c r="AA424" s="240" t="e">
        <f>+(U412-AA421)/Y420</f>
        <v>#DIV/0!</v>
      </c>
      <c r="AB424" s="241"/>
    </row>
    <row r="425" spans="1:28" x14ac:dyDescent="0.3">
      <c r="A425" s="223"/>
      <c r="G425" s="240"/>
      <c r="H425" s="240"/>
      <c r="I425" s="240"/>
      <c r="J425" s="240"/>
      <c r="K425" s="241"/>
      <c r="R425" s="223"/>
      <c r="X425" s="240"/>
      <c r="Y425" s="240"/>
      <c r="Z425" s="240"/>
      <c r="AA425" s="240"/>
      <c r="AB425" s="241"/>
    </row>
    <row r="426" spans="1:28" x14ac:dyDescent="0.3">
      <c r="A426" s="223"/>
      <c r="G426" s="240" t="s">
        <v>692</v>
      </c>
      <c r="H426" s="240" t="e">
        <f>+(1-H418^2)^0.5</f>
        <v>#DIV/0!</v>
      </c>
      <c r="I426" s="240"/>
      <c r="J426" s="240"/>
      <c r="K426" s="241"/>
      <c r="R426" s="223"/>
      <c r="X426" s="240" t="s">
        <v>692</v>
      </c>
      <c r="Y426" s="240" t="e">
        <f>+(1-Y418^2)^0.5</f>
        <v>#DIV/0!</v>
      </c>
      <c r="Z426" s="240"/>
      <c r="AA426" s="240"/>
      <c r="AB426" s="241"/>
    </row>
    <row r="427" spans="1:28" x14ac:dyDescent="0.3">
      <c r="A427" s="223"/>
      <c r="F427" s="166" t="s">
        <v>643</v>
      </c>
      <c r="G427" s="240" t="s">
        <v>693</v>
      </c>
      <c r="H427" s="249" t="e">
        <f>+K411/(2*H426)</f>
        <v>#DIV/0!</v>
      </c>
      <c r="I427" s="240"/>
      <c r="J427" s="240"/>
      <c r="K427" s="241"/>
      <c r="R427" s="223"/>
      <c r="W427" s="166" t="s">
        <v>643</v>
      </c>
      <c r="X427" s="240" t="s">
        <v>693</v>
      </c>
      <c r="Y427" s="249" t="e">
        <f>+AB411/(2*Y426)</f>
        <v>#DIV/0!</v>
      </c>
      <c r="Z427" s="240"/>
      <c r="AA427" s="240"/>
      <c r="AB427" s="241"/>
    </row>
    <row r="428" spans="1:28" x14ac:dyDescent="0.3">
      <c r="A428" s="223"/>
      <c r="F428" s="250" t="e">
        <f>IF((ABS(K432)+ABS(K435)+ABS(K436))&gt;0.000000001,TRUE,FALSE)</f>
        <v>#DIV/0!</v>
      </c>
      <c r="G428" s="240"/>
      <c r="H428" s="240"/>
      <c r="I428" s="240"/>
      <c r="J428" s="240"/>
      <c r="K428" s="241"/>
      <c r="R428" s="223"/>
      <c r="W428" s="250" t="e">
        <f>IF((ABS(AB432)+ABS(AB435)+ABS(AB436))&gt;0.000000001,TRUE,FALSE)</f>
        <v>#DIV/0!</v>
      </c>
      <c r="X428" s="240"/>
      <c r="Y428" s="240"/>
      <c r="Z428" s="240"/>
      <c r="AA428" s="240"/>
      <c r="AB428" s="241"/>
    </row>
    <row r="429" spans="1:28" x14ac:dyDescent="0.3">
      <c r="A429" s="223"/>
      <c r="F429" s="166" t="s">
        <v>637</v>
      </c>
      <c r="G429" s="240" t="s">
        <v>694</v>
      </c>
      <c r="H429" s="240">
        <f>+K410/2</f>
        <v>0</v>
      </c>
      <c r="I429" s="240" t="e">
        <f>+(H427^2-H429^2)^0.5</f>
        <v>#DIV/0!</v>
      </c>
      <c r="J429" s="240">
        <v>0</v>
      </c>
      <c r="K429" s="241"/>
      <c r="R429" s="223"/>
      <c r="W429" s="166" t="s">
        <v>637</v>
      </c>
      <c r="X429" s="240" t="s">
        <v>694</v>
      </c>
      <c r="Y429" s="240">
        <f>+AB410/2</f>
        <v>0</v>
      </c>
      <c r="Z429" s="240" t="e">
        <f>+(Y427^2-Y429^2)^0.5</f>
        <v>#DIV/0!</v>
      </c>
      <c r="AA429" s="240">
        <v>0</v>
      </c>
      <c r="AB429" s="241"/>
    </row>
    <row r="430" spans="1:28" x14ac:dyDescent="0.3">
      <c r="A430" s="223"/>
      <c r="F430" s="166" t="e">
        <f>IF(K431&gt;0.000000001,TRUE,FALSE)</f>
        <v>#DIV/0!</v>
      </c>
      <c r="G430" s="240" t="s">
        <v>695</v>
      </c>
      <c r="H430" s="251" t="e">
        <f>+B410+H429*H415+I429*H424</f>
        <v>#DIV/0!</v>
      </c>
      <c r="I430" s="251" t="e">
        <f>+C410+H429*I415+I429*I424</f>
        <v>#DIV/0!</v>
      </c>
      <c r="J430" s="251" t="e">
        <f>+D410+H429*J415+I429*J424</f>
        <v>#DIV/0!</v>
      </c>
      <c r="K430" s="241"/>
      <c r="R430" s="223"/>
      <c r="W430" s="166" t="e">
        <f>IF(AB431&gt;0.000000001,TRUE,FALSE)</f>
        <v>#DIV/0!</v>
      </c>
      <c r="X430" s="240" t="s">
        <v>695</v>
      </c>
      <c r="Y430" s="251" t="e">
        <f>+S410+Y429*Y415+Z429*Y424</f>
        <v>#DIV/0!</v>
      </c>
      <c r="Z430" s="251" t="e">
        <f>+T410+Y429*Z415+Z429*Z424</f>
        <v>#DIV/0!</v>
      </c>
      <c r="AA430" s="251" t="e">
        <f>+U410+Y429*AA415+Z429*AA424</f>
        <v>#DIV/0!</v>
      </c>
      <c r="AB430" s="241"/>
    </row>
    <row r="431" spans="1:28" ht="16.2" x14ac:dyDescent="0.3">
      <c r="A431" s="223"/>
      <c r="B431" s="166" t="s">
        <v>650</v>
      </c>
      <c r="C431" s="166" t="s">
        <v>651</v>
      </c>
      <c r="D431" s="166" t="s">
        <v>652</v>
      </c>
      <c r="E431" s="166" t="s">
        <v>653</v>
      </c>
      <c r="F431" s="166" t="s">
        <v>654</v>
      </c>
      <c r="G431" s="166" t="s">
        <v>655</v>
      </c>
      <c r="H431" s="166" t="s">
        <v>656</v>
      </c>
      <c r="I431" s="166" t="s">
        <v>657</v>
      </c>
      <c r="J431" s="166" t="s">
        <v>669</v>
      </c>
      <c r="K431" s="231" t="e">
        <f>MAX(K432:K436)</f>
        <v>#DIV/0!</v>
      </c>
      <c r="R431" s="223"/>
      <c r="S431" s="166" t="s">
        <v>650</v>
      </c>
      <c r="T431" s="166" t="s">
        <v>651</v>
      </c>
      <c r="U431" s="166" t="s">
        <v>652</v>
      </c>
      <c r="V431" s="166" t="s">
        <v>653</v>
      </c>
      <c r="W431" s="166" t="s">
        <v>654</v>
      </c>
      <c r="X431" s="166" t="s">
        <v>655</v>
      </c>
      <c r="Y431" s="166" t="s">
        <v>656</v>
      </c>
      <c r="Z431" s="166" t="s">
        <v>657</v>
      </c>
      <c r="AA431" s="166" t="s">
        <v>669</v>
      </c>
      <c r="AB431" s="231" t="e">
        <f>MAX(AB432:AB436)</f>
        <v>#DIV/0!</v>
      </c>
    </row>
    <row r="432" spans="1:28" x14ac:dyDescent="0.3">
      <c r="A432" s="223">
        <v>1</v>
      </c>
      <c r="B432" s="166" t="e">
        <f>$C$53-H430</f>
        <v>#DIV/0!</v>
      </c>
      <c r="C432" s="166" t="e">
        <f>$D$53-I430</f>
        <v>#DIV/0!</v>
      </c>
      <c r="D432" s="166" t="e">
        <f>$E$53-J430</f>
        <v>#DIV/0!</v>
      </c>
      <c r="E432" s="192" t="e">
        <f>POWER(B432,2)</f>
        <v>#DIV/0!</v>
      </c>
      <c r="F432" s="192" t="e">
        <f>POWER(C432,2)</f>
        <v>#DIV/0!</v>
      </c>
      <c r="G432" s="192" t="e">
        <f>POWER(D432,2)</f>
        <v>#DIV/0!</v>
      </c>
      <c r="H432" s="192" t="e">
        <f>E432+F432+G432</f>
        <v>#DIV/0!</v>
      </c>
      <c r="I432" s="252" t="e">
        <f>SQRT(H432)</f>
        <v>#DIV/0!</v>
      </c>
      <c r="J432" s="192" t="e">
        <f>H427</f>
        <v>#DIV/0!</v>
      </c>
      <c r="K432" s="231" t="e">
        <f>I432-J432</f>
        <v>#DIV/0!</v>
      </c>
      <c r="R432" s="223">
        <v>1</v>
      </c>
      <c r="S432" s="192" t="e">
        <f>$T$53-Y430</f>
        <v>#DIV/0!</v>
      </c>
      <c r="T432" s="192" t="e">
        <f>$U$53-Z430</f>
        <v>#DIV/0!</v>
      </c>
      <c r="U432" s="192" t="e">
        <f>$V$53-AA430</f>
        <v>#DIV/0!</v>
      </c>
      <c r="V432" s="192" t="e">
        <f>POWER(S432,2)</f>
        <v>#DIV/0!</v>
      </c>
      <c r="W432" s="192" t="e">
        <f>POWER(T432,2)</f>
        <v>#DIV/0!</v>
      </c>
      <c r="X432" s="192" t="e">
        <f>POWER(U432,2)</f>
        <v>#DIV/0!</v>
      </c>
      <c r="Y432" s="192" t="e">
        <f>V432+W432+X432</f>
        <v>#DIV/0!</v>
      </c>
      <c r="Z432" s="252" t="e">
        <f>SQRT(Y432)</f>
        <v>#DIV/0!</v>
      </c>
      <c r="AA432" s="192" t="e">
        <f>Y427</f>
        <v>#DIV/0!</v>
      </c>
      <c r="AB432" s="231" t="e">
        <f>Z432-AA432</f>
        <v>#DIV/0!</v>
      </c>
    </row>
    <row r="433" spans="1:28" x14ac:dyDescent="0.3">
      <c r="A433" s="223">
        <v>2</v>
      </c>
      <c r="B433" s="192" t="e">
        <f>$C$54-H430</f>
        <v>#DIV/0!</v>
      </c>
      <c r="C433" s="192" t="e">
        <f>$D$54-I430</f>
        <v>#DIV/0!</v>
      </c>
      <c r="D433" s="192" t="e">
        <f>$E$54-J430</f>
        <v>#DIV/0!</v>
      </c>
      <c r="E433" s="192" t="e">
        <f t="shared" ref="E433:G436" si="179">POWER(B433,2)</f>
        <v>#DIV/0!</v>
      </c>
      <c r="F433" s="192" t="e">
        <f t="shared" si="179"/>
        <v>#DIV/0!</v>
      </c>
      <c r="G433" s="192" t="e">
        <f t="shared" si="179"/>
        <v>#DIV/0!</v>
      </c>
      <c r="H433" s="192" t="e">
        <f t="shared" ref="H433:H436" si="180">E433+F433+G433</f>
        <v>#DIV/0!</v>
      </c>
      <c r="I433" s="192" t="e">
        <f t="shared" ref="I433:I436" si="181">SQRT(H433)</f>
        <v>#DIV/0!</v>
      </c>
      <c r="J433" s="192" t="e">
        <f>J432</f>
        <v>#DIV/0!</v>
      </c>
      <c r="K433" s="231" t="e">
        <f t="shared" ref="K433:K436" si="182">I433-J433</f>
        <v>#DIV/0!</v>
      </c>
      <c r="R433" s="223">
        <v>2</v>
      </c>
      <c r="S433" s="192" t="e">
        <f>$T$54-Y430</f>
        <v>#DIV/0!</v>
      </c>
      <c r="T433" s="192" t="e">
        <f>$U$54-Z430</f>
        <v>#DIV/0!</v>
      </c>
      <c r="U433" s="192" t="e">
        <f>$V$54-AA430</f>
        <v>#DIV/0!</v>
      </c>
      <c r="V433" s="192" t="e">
        <f t="shared" ref="V433:X436" si="183">POWER(S433,2)</f>
        <v>#DIV/0!</v>
      </c>
      <c r="W433" s="192" t="e">
        <f t="shared" si="183"/>
        <v>#DIV/0!</v>
      </c>
      <c r="X433" s="192" t="e">
        <f t="shared" si="183"/>
        <v>#DIV/0!</v>
      </c>
      <c r="Y433" s="192" t="e">
        <f t="shared" ref="Y433:Y436" si="184">V433+W433+X433</f>
        <v>#DIV/0!</v>
      </c>
      <c r="Z433" s="192" t="e">
        <f t="shared" ref="Z433:Z436" si="185">SQRT(Y433)</f>
        <v>#DIV/0!</v>
      </c>
      <c r="AA433" s="192" t="e">
        <f>AA432</f>
        <v>#DIV/0!</v>
      </c>
      <c r="AB433" s="231" t="e">
        <f t="shared" ref="AB433:AB436" si="186">Z433-AA433</f>
        <v>#DIV/0!</v>
      </c>
    </row>
    <row r="434" spans="1:28" x14ac:dyDescent="0.3">
      <c r="A434" s="223">
        <v>3</v>
      </c>
      <c r="B434" s="192" t="e">
        <f>$C$55-H430</f>
        <v>#DIV/0!</v>
      </c>
      <c r="C434" s="192" t="e">
        <f>$D$55-I430</f>
        <v>#DIV/0!</v>
      </c>
      <c r="D434" s="192" t="e">
        <f>$E$55-J430</f>
        <v>#DIV/0!</v>
      </c>
      <c r="E434" s="192" t="e">
        <f t="shared" si="179"/>
        <v>#DIV/0!</v>
      </c>
      <c r="F434" s="192" t="e">
        <f t="shared" si="179"/>
        <v>#DIV/0!</v>
      </c>
      <c r="G434" s="192" t="e">
        <f t="shared" si="179"/>
        <v>#DIV/0!</v>
      </c>
      <c r="H434" s="192" t="e">
        <f t="shared" si="180"/>
        <v>#DIV/0!</v>
      </c>
      <c r="I434" s="192" t="e">
        <f t="shared" si="181"/>
        <v>#DIV/0!</v>
      </c>
      <c r="J434" s="192" t="e">
        <f t="shared" ref="J434:J436" si="187">J433</f>
        <v>#DIV/0!</v>
      </c>
      <c r="K434" s="231" t="e">
        <f t="shared" si="182"/>
        <v>#DIV/0!</v>
      </c>
      <c r="R434" s="223">
        <v>3</v>
      </c>
      <c r="S434" s="192" t="e">
        <f>$T$55-Y430</f>
        <v>#DIV/0!</v>
      </c>
      <c r="T434" s="192" t="e">
        <f>$U$55-Z430</f>
        <v>#DIV/0!</v>
      </c>
      <c r="U434" s="192" t="e">
        <f>$V$55-AA430</f>
        <v>#DIV/0!</v>
      </c>
      <c r="V434" s="192" t="e">
        <f t="shared" si="183"/>
        <v>#DIV/0!</v>
      </c>
      <c r="W434" s="192" t="e">
        <f t="shared" si="183"/>
        <v>#DIV/0!</v>
      </c>
      <c r="X434" s="192" t="e">
        <f t="shared" si="183"/>
        <v>#DIV/0!</v>
      </c>
      <c r="Y434" s="192" t="e">
        <f t="shared" si="184"/>
        <v>#DIV/0!</v>
      </c>
      <c r="Z434" s="192" t="e">
        <f t="shared" si="185"/>
        <v>#DIV/0!</v>
      </c>
      <c r="AA434" s="192" t="e">
        <f t="shared" ref="AA434:AA436" si="188">AA433</f>
        <v>#DIV/0!</v>
      </c>
      <c r="AB434" s="231" t="e">
        <f t="shared" si="186"/>
        <v>#DIV/0!</v>
      </c>
    </row>
    <row r="435" spans="1:28" x14ac:dyDescent="0.3">
      <c r="A435" s="223">
        <v>4</v>
      </c>
      <c r="B435" s="192" t="e">
        <f>$C$56-H430</f>
        <v>#DIV/0!</v>
      </c>
      <c r="C435" s="192" t="e">
        <f>$D$56-I430</f>
        <v>#DIV/0!</v>
      </c>
      <c r="D435" s="192" t="e">
        <f>$E$56-J430</f>
        <v>#DIV/0!</v>
      </c>
      <c r="E435" s="192" t="e">
        <f t="shared" si="179"/>
        <v>#DIV/0!</v>
      </c>
      <c r="F435" s="192" t="e">
        <f t="shared" si="179"/>
        <v>#DIV/0!</v>
      </c>
      <c r="G435" s="192" t="e">
        <f t="shared" si="179"/>
        <v>#DIV/0!</v>
      </c>
      <c r="H435" s="192" t="e">
        <f t="shared" si="180"/>
        <v>#DIV/0!</v>
      </c>
      <c r="I435" s="252" t="e">
        <f t="shared" si="181"/>
        <v>#DIV/0!</v>
      </c>
      <c r="J435" s="192" t="e">
        <f t="shared" si="187"/>
        <v>#DIV/0!</v>
      </c>
      <c r="K435" s="231" t="e">
        <f t="shared" si="182"/>
        <v>#DIV/0!</v>
      </c>
      <c r="R435" s="223">
        <v>4</v>
      </c>
      <c r="S435" s="192" t="e">
        <f>$T$56-Y430</f>
        <v>#DIV/0!</v>
      </c>
      <c r="T435" s="192" t="e">
        <f>$U$56-Z430</f>
        <v>#DIV/0!</v>
      </c>
      <c r="U435" s="192" t="e">
        <f>$V$56-AA430</f>
        <v>#DIV/0!</v>
      </c>
      <c r="V435" s="192" t="e">
        <f t="shared" si="183"/>
        <v>#DIV/0!</v>
      </c>
      <c r="W435" s="192" t="e">
        <f t="shared" si="183"/>
        <v>#DIV/0!</v>
      </c>
      <c r="X435" s="192" t="e">
        <f t="shared" si="183"/>
        <v>#DIV/0!</v>
      </c>
      <c r="Y435" s="192" t="e">
        <f t="shared" si="184"/>
        <v>#DIV/0!</v>
      </c>
      <c r="Z435" s="252" t="e">
        <f t="shared" si="185"/>
        <v>#DIV/0!</v>
      </c>
      <c r="AA435" s="192" t="e">
        <f t="shared" si="188"/>
        <v>#DIV/0!</v>
      </c>
      <c r="AB435" s="231" t="e">
        <f t="shared" si="186"/>
        <v>#DIV/0!</v>
      </c>
    </row>
    <row r="436" spans="1:28" x14ac:dyDescent="0.3">
      <c r="A436" s="227">
        <v>5</v>
      </c>
      <c r="B436" s="216" t="e">
        <f>$C$57-H430</f>
        <v>#DIV/0!</v>
      </c>
      <c r="C436" s="216" t="e">
        <f>$D$57-I430</f>
        <v>#DIV/0!</v>
      </c>
      <c r="D436" s="216" t="e">
        <f>$E$57-J430</f>
        <v>#DIV/0!</v>
      </c>
      <c r="E436" s="216" t="e">
        <f t="shared" si="179"/>
        <v>#DIV/0!</v>
      </c>
      <c r="F436" s="216" t="e">
        <f t="shared" si="179"/>
        <v>#DIV/0!</v>
      </c>
      <c r="G436" s="216" t="e">
        <f t="shared" si="179"/>
        <v>#DIV/0!</v>
      </c>
      <c r="H436" s="216" t="e">
        <f t="shared" si="180"/>
        <v>#DIV/0!</v>
      </c>
      <c r="I436" s="256" t="e">
        <f t="shared" si="181"/>
        <v>#DIV/0!</v>
      </c>
      <c r="J436" s="216" t="e">
        <f t="shared" si="187"/>
        <v>#DIV/0!</v>
      </c>
      <c r="K436" s="253" t="e">
        <f t="shared" si="182"/>
        <v>#DIV/0!</v>
      </c>
      <c r="R436" s="227">
        <v>5</v>
      </c>
      <c r="S436" s="216" t="e">
        <f>$T$57-Y430</f>
        <v>#DIV/0!</v>
      </c>
      <c r="T436" s="216" t="e">
        <f>$U$57-Z430</f>
        <v>#DIV/0!</v>
      </c>
      <c r="U436" s="216" t="e">
        <f>$V$57-AA430</f>
        <v>#DIV/0!</v>
      </c>
      <c r="V436" s="216" t="e">
        <f t="shared" si="183"/>
        <v>#DIV/0!</v>
      </c>
      <c r="W436" s="216" t="e">
        <f t="shared" si="183"/>
        <v>#DIV/0!</v>
      </c>
      <c r="X436" s="216" t="e">
        <f t="shared" si="183"/>
        <v>#DIV/0!</v>
      </c>
      <c r="Y436" s="216" t="e">
        <f t="shared" si="184"/>
        <v>#DIV/0!</v>
      </c>
      <c r="Z436" s="256" t="e">
        <f t="shared" si="185"/>
        <v>#DIV/0!</v>
      </c>
      <c r="AA436" s="216" t="e">
        <f t="shared" si="188"/>
        <v>#DIV/0!</v>
      </c>
      <c r="AB436" s="253" t="e">
        <f t="shared" si="186"/>
        <v>#DIV/0!</v>
      </c>
    </row>
    <row r="437" spans="1:28" x14ac:dyDescent="0.3">
      <c r="A437" s="233" t="s">
        <v>696</v>
      </c>
      <c r="B437" s="234"/>
      <c r="C437" s="234"/>
      <c r="D437" s="234"/>
      <c r="E437" s="186"/>
      <c r="F437" s="186"/>
      <c r="G437" s="235" t="s">
        <v>713</v>
      </c>
      <c r="H437" s="236"/>
      <c r="I437" s="236"/>
      <c r="J437" s="236"/>
      <c r="K437" s="237"/>
      <c r="R437" s="233" t="s">
        <v>696</v>
      </c>
      <c r="S437" s="234"/>
      <c r="T437" s="234"/>
      <c r="U437" s="234"/>
      <c r="V437" s="186"/>
      <c r="W437" s="186"/>
      <c r="X437" s="235" t="s">
        <v>713</v>
      </c>
      <c r="Y437" s="236"/>
      <c r="Z437" s="236"/>
      <c r="AA437" s="236"/>
      <c r="AB437" s="237"/>
    </row>
    <row r="438" spans="1:28" x14ac:dyDescent="0.3">
      <c r="A438" s="238"/>
      <c r="B438" s="239"/>
      <c r="C438" s="239"/>
      <c r="D438" s="239"/>
      <c r="G438" s="240" t="s">
        <v>673</v>
      </c>
      <c r="H438" s="240"/>
      <c r="I438" s="240"/>
      <c r="J438" s="240"/>
      <c r="K438" s="241"/>
      <c r="R438" s="238"/>
      <c r="S438" s="239"/>
      <c r="T438" s="239"/>
      <c r="U438" s="239"/>
      <c r="X438" s="240" t="s">
        <v>673</v>
      </c>
      <c r="Y438" s="240"/>
      <c r="Z438" s="240"/>
      <c r="AA438" s="240"/>
      <c r="AB438" s="241"/>
    </row>
    <row r="439" spans="1:28" x14ac:dyDescent="0.3">
      <c r="A439" s="242"/>
      <c r="B439" s="243" t="s">
        <v>513</v>
      </c>
      <c r="C439" s="243" t="s">
        <v>514</v>
      </c>
      <c r="D439" s="243" t="s">
        <v>515</v>
      </c>
      <c r="G439" s="240"/>
      <c r="H439" s="240" t="s">
        <v>674</v>
      </c>
      <c r="I439" s="240" t="s">
        <v>675</v>
      </c>
      <c r="J439" s="240" t="s">
        <v>676</v>
      </c>
      <c r="K439" s="241" t="s">
        <v>677</v>
      </c>
      <c r="R439" s="242"/>
      <c r="S439" s="243" t="s">
        <v>513</v>
      </c>
      <c r="T439" s="243" t="s">
        <v>514</v>
      </c>
      <c r="U439" s="243" t="s">
        <v>515</v>
      </c>
      <c r="X439" s="240"/>
      <c r="Y439" s="240" t="s">
        <v>674</v>
      </c>
      <c r="Z439" s="240" t="s">
        <v>675</v>
      </c>
      <c r="AA439" s="240" t="s">
        <v>676</v>
      </c>
      <c r="AB439" s="241" t="s">
        <v>677</v>
      </c>
    </row>
    <row r="440" spans="1:28" x14ac:dyDescent="0.3">
      <c r="A440" s="244" t="str">
        <f>A410</f>
        <v>Point 1</v>
      </c>
      <c r="B440" s="245">
        <f>B410</f>
        <v>0</v>
      </c>
      <c r="C440" s="245">
        <f t="shared" ref="C440:D440" si="189">C410</f>
        <v>0</v>
      </c>
      <c r="D440" s="245">
        <f t="shared" si="189"/>
        <v>0</v>
      </c>
      <c r="G440" s="240" t="s">
        <v>679</v>
      </c>
      <c r="H440" s="240">
        <f t="shared" ref="H440:J441" si="190">+B441-B440</f>
        <v>0</v>
      </c>
      <c r="I440" s="240">
        <f t="shared" si="190"/>
        <v>0</v>
      </c>
      <c r="J440" s="240">
        <f t="shared" si="190"/>
        <v>0</v>
      </c>
      <c r="K440" s="241">
        <f>+(H440^2+I440^2+J440^2)^0.5</f>
        <v>0</v>
      </c>
      <c r="R440" s="244" t="str">
        <f>R410</f>
        <v>Point 1</v>
      </c>
      <c r="S440" s="245">
        <f>S410</f>
        <v>0</v>
      </c>
      <c r="T440" s="245">
        <f t="shared" ref="T440:U440" si="191">T410</f>
        <v>0</v>
      </c>
      <c r="U440" s="245">
        <f t="shared" si="191"/>
        <v>0</v>
      </c>
      <c r="X440" s="240" t="s">
        <v>679</v>
      </c>
      <c r="Y440" s="240">
        <f t="shared" ref="Y440:AA441" si="192">+S441-S440</f>
        <v>0</v>
      </c>
      <c r="Z440" s="240">
        <f t="shared" si="192"/>
        <v>0</v>
      </c>
      <c r="AA440" s="240">
        <f t="shared" si="192"/>
        <v>0</v>
      </c>
      <c r="AB440" s="241">
        <f>+(Y440^2+Z440^2+AA440^2)^0.5</f>
        <v>0</v>
      </c>
    </row>
    <row r="441" spans="1:28" x14ac:dyDescent="0.3">
      <c r="A441" s="244" t="str">
        <f>A412</f>
        <v>Point 5</v>
      </c>
      <c r="B441" s="245">
        <f>B412</f>
        <v>0</v>
      </c>
      <c r="C441" s="245">
        <f t="shared" ref="C441:D441" si="193">C412</f>
        <v>0</v>
      </c>
      <c r="D441" s="245">
        <f t="shared" si="193"/>
        <v>0</v>
      </c>
      <c r="G441" s="240" t="s">
        <v>681</v>
      </c>
      <c r="H441" s="240">
        <f t="shared" si="190"/>
        <v>0</v>
      </c>
      <c r="I441" s="240">
        <f t="shared" si="190"/>
        <v>0</v>
      </c>
      <c r="J441" s="240">
        <f t="shared" si="190"/>
        <v>0</v>
      </c>
      <c r="K441" s="241">
        <f>+(H441^2+I441^2+J441^2)^0.5</f>
        <v>0</v>
      </c>
      <c r="R441" s="244" t="str">
        <f>R412</f>
        <v>Point 5</v>
      </c>
      <c r="S441" s="245">
        <f>S412</f>
        <v>0</v>
      </c>
      <c r="T441" s="245">
        <f t="shared" ref="T441:U441" si="194">T412</f>
        <v>0</v>
      </c>
      <c r="U441" s="245">
        <f t="shared" si="194"/>
        <v>0</v>
      </c>
      <c r="X441" s="240" t="s">
        <v>681</v>
      </c>
      <c r="Y441" s="240">
        <f t="shared" si="192"/>
        <v>0</v>
      </c>
      <c r="Z441" s="240">
        <f t="shared" si="192"/>
        <v>0</v>
      </c>
      <c r="AA441" s="240">
        <f t="shared" si="192"/>
        <v>0</v>
      </c>
      <c r="AB441" s="241">
        <f>+(Y441^2+Z441^2+AA441^2)^0.5</f>
        <v>0</v>
      </c>
    </row>
    <row r="442" spans="1:28" x14ac:dyDescent="0.3">
      <c r="A442" s="244" t="str">
        <f>A411</f>
        <v>Point 4</v>
      </c>
      <c r="B442" s="245">
        <f>B411</f>
        <v>0</v>
      </c>
      <c r="C442" s="245">
        <f t="shared" ref="C442:D442" si="195">C411</f>
        <v>0</v>
      </c>
      <c r="D442" s="245">
        <f t="shared" si="195"/>
        <v>0</v>
      </c>
      <c r="G442" s="240" t="s">
        <v>683</v>
      </c>
      <c r="H442" s="240">
        <f>+B442-B440</f>
        <v>0</v>
      </c>
      <c r="I442" s="240">
        <f>+C442-C440</f>
        <v>0</v>
      </c>
      <c r="J442" s="240">
        <f>+D442-D440</f>
        <v>0</v>
      </c>
      <c r="K442" s="241">
        <f>+(H442^2+I442^2+J442^2)^0.5</f>
        <v>0</v>
      </c>
      <c r="R442" s="244" t="str">
        <f>R411</f>
        <v>Point 4</v>
      </c>
      <c r="S442" s="245">
        <f>S411</f>
        <v>0</v>
      </c>
      <c r="T442" s="245">
        <f t="shared" ref="T442:U442" si="196">T411</f>
        <v>0</v>
      </c>
      <c r="U442" s="245">
        <f t="shared" si="196"/>
        <v>0</v>
      </c>
      <c r="X442" s="240" t="s">
        <v>683</v>
      </c>
      <c r="Y442" s="240">
        <f>+S442-S440</f>
        <v>0</v>
      </c>
      <c r="Z442" s="240">
        <f>+T442-T440</f>
        <v>0</v>
      </c>
      <c r="AA442" s="240">
        <f>+U442-U440</f>
        <v>0</v>
      </c>
      <c r="AB442" s="241">
        <f>+(Y442^2+Z442^2+AA442^2)^0.5</f>
        <v>0</v>
      </c>
    </row>
    <row r="443" spans="1:28" x14ac:dyDescent="0.3">
      <c r="A443" s="223"/>
      <c r="G443" s="239" t="s">
        <v>684</v>
      </c>
      <c r="H443" s="240"/>
      <c r="I443" s="240"/>
      <c r="J443" s="240"/>
      <c r="K443" s="241"/>
      <c r="R443" s="223"/>
      <c r="X443" s="239" t="s">
        <v>684</v>
      </c>
      <c r="Y443" s="240"/>
      <c r="Z443" s="240"/>
      <c r="AA443" s="240"/>
      <c r="AB443" s="241"/>
    </row>
    <row r="444" spans="1:28" x14ac:dyDescent="0.3">
      <c r="A444" s="242"/>
      <c r="B444" s="243"/>
      <c r="C444" s="243"/>
      <c r="D444" s="243"/>
      <c r="G444" s="239"/>
      <c r="H444" s="243" t="s">
        <v>685</v>
      </c>
      <c r="I444" s="243" t="s">
        <v>686</v>
      </c>
      <c r="J444" s="243" t="s">
        <v>687</v>
      </c>
      <c r="K444" s="241"/>
      <c r="R444" s="242"/>
      <c r="S444" s="243"/>
      <c r="T444" s="243"/>
      <c r="U444" s="243"/>
      <c r="X444" s="239"/>
      <c r="Y444" s="243" t="s">
        <v>685</v>
      </c>
      <c r="Z444" s="243" t="s">
        <v>686</v>
      </c>
      <c r="AA444" s="243" t="s">
        <v>687</v>
      </c>
      <c r="AB444" s="241"/>
    </row>
    <row r="445" spans="1:28" x14ac:dyDescent="0.3">
      <c r="A445" s="244"/>
      <c r="B445" s="247"/>
      <c r="C445" s="247"/>
      <c r="D445" s="247"/>
      <c r="G445" s="239" t="s">
        <v>679</v>
      </c>
      <c r="H445" s="240" t="e">
        <f>+H440/K440</f>
        <v>#DIV/0!</v>
      </c>
      <c r="I445" s="240" t="e">
        <f>+I440/K440</f>
        <v>#DIV/0!</v>
      </c>
      <c r="J445" s="240" t="e">
        <f>+J440/K440</f>
        <v>#DIV/0!</v>
      </c>
      <c r="K445" s="241"/>
      <c r="R445" s="244"/>
      <c r="S445" s="247"/>
      <c r="T445" s="247"/>
      <c r="U445" s="247"/>
      <c r="X445" s="239" t="s">
        <v>679</v>
      </c>
      <c r="Y445" s="240" t="e">
        <f>+Y440/AB440</f>
        <v>#DIV/0!</v>
      </c>
      <c r="Z445" s="240" t="e">
        <f>+Z440/AB440</f>
        <v>#DIV/0!</v>
      </c>
      <c r="AA445" s="240" t="e">
        <f>+AA440/AB440</f>
        <v>#DIV/0!</v>
      </c>
      <c r="AB445" s="241"/>
    </row>
    <row r="446" spans="1:28" x14ac:dyDescent="0.3">
      <c r="A446" s="244"/>
      <c r="B446" s="247"/>
      <c r="C446" s="247"/>
      <c r="D446" s="247"/>
      <c r="G446" s="240" t="s">
        <v>683</v>
      </c>
      <c r="H446" s="240" t="e">
        <f>+H442/K442</f>
        <v>#DIV/0!</v>
      </c>
      <c r="I446" s="240" t="e">
        <f>+I442/K442</f>
        <v>#DIV/0!</v>
      </c>
      <c r="J446" s="240" t="e">
        <f>+J442/K442</f>
        <v>#DIV/0!</v>
      </c>
      <c r="K446" s="241"/>
      <c r="R446" s="244"/>
      <c r="S446" s="247"/>
      <c r="T446" s="247"/>
      <c r="U446" s="247"/>
      <c r="X446" s="240" t="s">
        <v>683</v>
      </c>
      <c r="Y446" s="240" t="e">
        <f>+Y442/AB442</f>
        <v>#DIV/0!</v>
      </c>
      <c r="Z446" s="240" t="e">
        <f>+Z442/AB442</f>
        <v>#DIV/0!</v>
      </c>
      <c r="AA446" s="240" t="e">
        <f>+AA442/AB442</f>
        <v>#DIV/0!</v>
      </c>
      <c r="AB446" s="241"/>
    </row>
    <row r="447" spans="1:28" x14ac:dyDescent="0.3">
      <c r="A447" s="246"/>
      <c r="B447" s="247"/>
      <c r="C447" s="247"/>
      <c r="D447" s="247"/>
      <c r="G447" s="240"/>
      <c r="H447" s="240"/>
      <c r="I447" s="240"/>
      <c r="J447" s="240"/>
      <c r="K447" s="241"/>
      <c r="R447" s="246"/>
      <c r="S447" s="247"/>
      <c r="T447" s="247"/>
      <c r="U447" s="247"/>
      <c r="X447" s="240"/>
      <c r="Y447" s="240"/>
      <c r="Z447" s="240"/>
      <c r="AA447" s="240"/>
      <c r="AB447" s="241"/>
    </row>
    <row r="448" spans="1:28" x14ac:dyDescent="0.3">
      <c r="A448" s="223"/>
      <c r="G448" s="240" t="s">
        <v>688</v>
      </c>
      <c r="H448" s="240" t="e">
        <f>+(K440^2+K442^2-K441^2)/(2*K440*K442)</f>
        <v>#DIV/0!</v>
      </c>
      <c r="I448" s="240"/>
      <c r="J448" s="240"/>
      <c r="K448" s="241"/>
      <c r="R448" s="223"/>
      <c r="X448" s="240" t="s">
        <v>688</v>
      </c>
      <c r="Y448" s="240" t="e">
        <f>+(AB440^2+AB442^2-AB441^2)/(2*AB440*AB442)</f>
        <v>#DIV/0!</v>
      </c>
      <c r="Z448" s="240"/>
      <c r="AA448" s="240"/>
      <c r="AB448" s="241"/>
    </row>
    <row r="449" spans="1:28" x14ac:dyDescent="0.3">
      <c r="A449" s="223"/>
      <c r="G449" s="240" t="s">
        <v>689</v>
      </c>
      <c r="H449" s="240" t="e">
        <f>+H448*K442</f>
        <v>#DIV/0!</v>
      </c>
      <c r="I449" s="240"/>
      <c r="J449" s="240"/>
      <c r="K449" s="241"/>
      <c r="R449" s="223"/>
      <c r="X449" s="240" t="s">
        <v>689</v>
      </c>
      <c r="Y449" s="240" t="e">
        <f>+Y448*AB442</f>
        <v>#DIV/0!</v>
      </c>
      <c r="Z449" s="240"/>
      <c r="AA449" s="240"/>
      <c r="AB449" s="241"/>
    </row>
    <row r="450" spans="1:28" x14ac:dyDescent="0.3">
      <c r="A450" s="223"/>
      <c r="G450" s="240" t="s">
        <v>690</v>
      </c>
      <c r="H450" s="240" t="e">
        <f>+(K442^2-H449^2)^0.5</f>
        <v>#DIV/0!</v>
      </c>
      <c r="I450" s="240" t="e">
        <f>+K442*H456</f>
        <v>#DIV/0!</v>
      </c>
      <c r="J450" s="240"/>
      <c r="K450" s="241"/>
      <c r="R450" s="223"/>
      <c r="X450" s="240" t="s">
        <v>690</v>
      </c>
      <c r="Y450" s="240" t="e">
        <f>+(AB442^2-Y449^2)^0.5</f>
        <v>#DIV/0!</v>
      </c>
      <c r="Z450" s="240" t="e">
        <f>+AB442*Y456</f>
        <v>#DIV/0!</v>
      </c>
      <c r="AA450" s="240"/>
      <c r="AB450" s="241"/>
    </row>
    <row r="451" spans="1:28" x14ac:dyDescent="0.3">
      <c r="A451" s="223"/>
      <c r="G451" s="240" t="s">
        <v>691</v>
      </c>
      <c r="H451" s="240" t="e">
        <f>+B440+H449*H445</f>
        <v>#DIV/0!</v>
      </c>
      <c r="I451" s="240" t="e">
        <f>+C440+H449*I445</f>
        <v>#DIV/0!</v>
      </c>
      <c r="J451" s="240" t="e">
        <f>+D440+H449*J445</f>
        <v>#DIV/0!</v>
      </c>
      <c r="K451" s="241"/>
      <c r="R451" s="223"/>
      <c r="X451" s="240" t="s">
        <v>691</v>
      </c>
      <c r="Y451" s="240" t="e">
        <f>+S440+Y449*Y445</f>
        <v>#DIV/0!</v>
      </c>
      <c r="Z451" s="240" t="e">
        <f>+T440+Y449*Z445</f>
        <v>#DIV/0!</v>
      </c>
      <c r="AA451" s="240" t="e">
        <f>+U440+Y449*AA445</f>
        <v>#DIV/0!</v>
      </c>
      <c r="AB451" s="241"/>
    </row>
    <row r="452" spans="1:28" x14ac:dyDescent="0.3">
      <c r="A452" s="223"/>
      <c r="G452" s="239" t="s">
        <v>684</v>
      </c>
      <c r="H452" s="240"/>
      <c r="I452" s="240"/>
      <c r="J452" s="240"/>
      <c r="K452" s="241"/>
      <c r="R452" s="223"/>
      <c r="X452" s="239" t="s">
        <v>684</v>
      </c>
      <c r="Y452" s="240"/>
      <c r="Z452" s="240"/>
      <c r="AA452" s="240"/>
      <c r="AB452" s="241"/>
    </row>
    <row r="453" spans="1:28" x14ac:dyDescent="0.3">
      <c r="A453" s="223"/>
      <c r="G453" s="248"/>
      <c r="H453" s="243" t="s">
        <v>685</v>
      </c>
      <c r="I453" s="243" t="s">
        <v>686</v>
      </c>
      <c r="J453" s="243" t="s">
        <v>687</v>
      </c>
      <c r="K453" s="241"/>
      <c r="R453" s="223"/>
      <c r="X453" s="248"/>
      <c r="Y453" s="243" t="s">
        <v>685</v>
      </c>
      <c r="Z453" s="243" t="s">
        <v>686</v>
      </c>
      <c r="AA453" s="243" t="s">
        <v>687</v>
      </c>
      <c r="AB453" s="241"/>
    </row>
    <row r="454" spans="1:28" x14ac:dyDescent="0.3">
      <c r="A454" s="223"/>
      <c r="G454" s="240" t="s">
        <v>690</v>
      </c>
      <c r="H454" s="240" t="e">
        <f>+(B442-H451)/H450</f>
        <v>#DIV/0!</v>
      </c>
      <c r="I454" s="240" t="e">
        <f>+(C442-I451)/H450</f>
        <v>#DIV/0!</v>
      </c>
      <c r="J454" s="240" t="e">
        <f>+(D442-J451)/H450</f>
        <v>#DIV/0!</v>
      </c>
      <c r="K454" s="241"/>
      <c r="R454" s="223"/>
      <c r="X454" s="240" t="s">
        <v>690</v>
      </c>
      <c r="Y454" s="240" t="e">
        <f>+(S442-Y451)/Y450</f>
        <v>#DIV/0!</v>
      </c>
      <c r="Z454" s="240" t="e">
        <f>+(T442-Z451)/Y450</f>
        <v>#DIV/0!</v>
      </c>
      <c r="AA454" s="240" t="e">
        <f>+(U442-AA451)/Y450</f>
        <v>#DIV/0!</v>
      </c>
      <c r="AB454" s="241"/>
    </row>
    <row r="455" spans="1:28" x14ac:dyDescent="0.3">
      <c r="A455" s="223"/>
      <c r="G455" s="240"/>
      <c r="H455" s="240"/>
      <c r="I455" s="240"/>
      <c r="J455" s="240"/>
      <c r="K455" s="241"/>
      <c r="R455" s="223"/>
      <c r="X455" s="240"/>
      <c r="Y455" s="240"/>
      <c r="Z455" s="240"/>
      <c r="AA455" s="240"/>
      <c r="AB455" s="241"/>
    </row>
    <row r="456" spans="1:28" x14ac:dyDescent="0.3">
      <c r="A456" s="223"/>
      <c r="G456" s="240" t="s">
        <v>692</v>
      </c>
      <c r="H456" s="240" t="e">
        <f>+(1-H448^2)^0.5</f>
        <v>#DIV/0!</v>
      </c>
      <c r="I456" s="240"/>
      <c r="J456" s="240"/>
      <c r="K456" s="241"/>
      <c r="R456" s="223"/>
      <c r="X456" s="240" t="s">
        <v>692</v>
      </c>
      <c r="Y456" s="240" t="e">
        <f>+(1-Y448^2)^0.5</f>
        <v>#DIV/0!</v>
      </c>
      <c r="Z456" s="240"/>
      <c r="AA456" s="240"/>
      <c r="AB456" s="241"/>
    </row>
    <row r="457" spans="1:28" x14ac:dyDescent="0.3">
      <c r="A457" s="223"/>
      <c r="F457" s="166" t="s">
        <v>643</v>
      </c>
      <c r="G457" s="240" t="s">
        <v>693</v>
      </c>
      <c r="H457" s="249" t="e">
        <f>+K441/(2*H456)</f>
        <v>#DIV/0!</v>
      </c>
      <c r="I457" s="240"/>
      <c r="J457" s="240"/>
      <c r="K457" s="241"/>
      <c r="R457" s="223"/>
      <c r="W457" s="166" t="s">
        <v>643</v>
      </c>
      <c r="X457" s="240" t="s">
        <v>693</v>
      </c>
      <c r="Y457" s="249" t="e">
        <f>+AB441/(2*Y456)</f>
        <v>#DIV/0!</v>
      </c>
      <c r="Z457" s="240"/>
      <c r="AA457" s="240"/>
      <c r="AB457" s="241"/>
    </row>
    <row r="458" spans="1:28" x14ac:dyDescent="0.3">
      <c r="A458" s="223"/>
      <c r="F458" s="250" t="e">
        <f>IF((ABS(K462)+ABS(K465)+ABS(K466))&gt;0.000000001,TRUE,FALSE)</f>
        <v>#DIV/0!</v>
      </c>
      <c r="G458" s="240"/>
      <c r="H458" s="240"/>
      <c r="I458" s="240"/>
      <c r="J458" s="240"/>
      <c r="K458" s="241"/>
      <c r="R458" s="223"/>
      <c r="W458" s="250" t="e">
        <f>IF((ABS(AB462)+ABS(AB465)+ABS(AB466))&gt;0.000000001,TRUE,FALSE)</f>
        <v>#DIV/0!</v>
      </c>
      <c r="X458" s="240"/>
      <c r="Y458" s="240"/>
      <c r="Z458" s="240"/>
      <c r="AA458" s="240"/>
      <c r="AB458" s="241"/>
    </row>
    <row r="459" spans="1:28" x14ac:dyDescent="0.3">
      <c r="A459" s="223"/>
      <c r="F459" s="166" t="s">
        <v>637</v>
      </c>
      <c r="G459" s="240" t="s">
        <v>694</v>
      </c>
      <c r="H459" s="240">
        <f>+K440/2</f>
        <v>0</v>
      </c>
      <c r="I459" s="240" t="e">
        <f>+(H457^2-H459^2)^0.5</f>
        <v>#DIV/0!</v>
      </c>
      <c r="J459" s="240">
        <v>0</v>
      </c>
      <c r="K459" s="241"/>
      <c r="R459" s="223"/>
      <c r="W459" s="166" t="s">
        <v>637</v>
      </c>
      <c r="X459" s="240" t="s">
        <v>694</v>
      </c>
      <c r="Y459" s="240">
        <f>+AB440/2</f>
        <v>0</v>
      </c>
      <c r="Z459" s="240" t="e">
        <f>+(Y457^2-Y459^2)^0.5</f>
        <v>#DIV/0!</v>
      </c>
      <c r="AA459" s="240">
        <v>0</v>
      </c>
      <c r="AB459" s="241"/>
    </row>
    <row r="460" spans="1:28" x14ac:dyDescent="0.3">
      <c r="A460" s="223"/>
      <c r="F460" s="166" t="e">
        <f>IF(K461&gt;0.000000001,TRUE,FALSE)</f>
        <v>#DIV/0!</v>
      </c>
      <c r="G460" s="240" t="s">
        <v>695</v>
      </c>
      <c r="H460" s="251" t="e">
        <f>+B440+H459*H445+I459*H454</f>
        <v>#DIV/0!</v>
      </c>
      <c r="I460" s="251" t="e">
        <f>+C440+H459*I445+I459*I454</f>
        <v>#DIV/0!</v>
      </c>
      <c r="J460" s="251" t="e">
        <f>+D440+H459*J445+I459*J454</f>
        <v>#DIV/0!</v>
      </c>
      <c r="K460" s="241"/>
      <c r="R460" s="223"/>
      <c r="W460" s="166" t="e">
        <f>IF(AB461&gt;0.000000001,TRUE,FALSE)</f>
        <v>#DIV/0!</v>
      </c>
      <c r="X460" s="240" t="s">
        <v>695</v>
      </c>
      <c r="Y460" s="251" t="e">
        <f>+S440+Y459*Y445+Z459*Y454</f>
        <v>#DIV/0!</v>
      </c>
      <c r="Z460" s="251" t="e">
        <f>+T440+Y459*Z445+Z459*Z454</f>
        <v>#DIV/0!</v>
      </c>
      <c r="AA460" s="251" t="e">
        <f>+U440+Y459*AA445+Z459*AA454</f>
        <v>#DIV/0!</v>
      </c>
      <c r="AB460" s="241"/>
    </row>
    <row r="461" spans="1:28" ht="16.2" x14ac:dyDescent="0.3">
      <c r="A461" s="223"/>
      <c r="B461" s="166" t="s">
        <v>650</v>
      </c>
      <c r="C461" s="166" t="s">
        <v>651</v>
      </c>
      <c r="D461" s="166" t="s">
        <v>652</v>
      </c>
      <c r="E461" s="166" t="s">
        <v>653</v>
      </c>
      <c r="F461" s="166" t="s">
        <v>654</v>
      </c>
      <c r="G461" s="166" t="s">
        <v>655</v>
      </c>
      <c r="H461" s="166" t="s">
        <v>656</v>
      </c>
      <c r="I461" s="166" t="s">
        <v>657</v>
      </c>
      <c r="J461" s="166" t="s">
        <v>669</v>
      </c>
      <c r="K461" s="231" t="e">
        <f>MAX(K462:K466)</f>
        <v>#DIV/0!</v>
      </c>
      <c r="R461" s="223"/>
      <c r="S461" s="166" t="s">
        <v>650</v>
      </c>
      <c r="T461" s="166" t="s">
        <v>651</v>
      </c>
      <c r="U461" s="166" t="s">
        <v>652</v>
      </c>
      <c r="V461" s="166" t="s">
        <v>653</v>
      </c>
      <c r="W461" s="166" t="s">
        <v>654</v>
      </c>
      <c r="X461" s="166" t="s">
        <v>655</v>
      </c>
      <c r="Y461" s="166" t="s">
        <v>656</v>
      </c>
      <c r="Z461" s="166" t="s">
        <v>657</v>
      </c>
      <c r="AA461" s="166" t="s">
        <v>669</v>
      </c>
      <c r="AB461" s="231" t="e">
        <f>MAX(AB462:AB466)</f>
        <v>#DIV/0!</v>
      </c>
    </row>
    <row r="462" spans="1:28" x14ac:dyDescent="0.3">
      <c r="A462" s="223">
        <v>1</v>
      </c>
      <c r="B462" s="166" t="e">
        <f>$C$53-H460</f>
        <v>#DIV/0!</v>
      </c>
      <c r="C462" s="166" t="e">
        <f>$D$53-I460</f>
        <v>#DIV/0!</v>
      </c>
      <c r="D462" s="166" t="e">
        <f>$E$53-J460</f>
        <v>#DIV/0!</v>
      </c>
      <c r="E462" s="192" t="e">
        <f>POWER(B462,2)</f>
        <v>#DIV/0!</v>
      </c>
      <c r="F462" s="192" t="e">
        <f>POWER(C462,2)</f>
        <v>#DIV/0!</v>
      </c>
      <c r="G462" s="192" t="e">
        <f>POWER(D462,2)</f>
        <v>#DIV/0!</v>
      </c>
      <c r="H462" s="192" t="e">
        <f>E462+F462+G462</f>
        <v>#DIV/0!</v>
      </c>
      <c r="I462" s="252" t="e">
        <f>SQRT(H462)</f>
        <v>#DIV/0!</v>
      </c>
      <c r="J462" s="192" t="e">
        <f>H457</f>
        <v>#DIV/0!</v>
      </c>
      <c r="K462" s="231" t="e">
        <f>I462-J462</f>
        <v>#DIV/0!</v>
      </c>
      <c r="R462" s="223">
        <v>1</v>
      </c>
      <c r="S462" s="192" t="e">
        <f>$T$53-Y460</f>
        <v>#DIV/0!</v>
      </c>
      <c r="T462" s="192" t="e">
        <f>$U$53-Z460</f>
        <v>#DIV/0!</v>
      </c>
      <c r="U462" s="192" t="e">
        <f>$V$53-AA460</f>
        <v>#DIV/0!</v>
      </c>
      <c r="V462" s="192" t="e">
        <f>POWER(S462,2)</f>
        <v>#DIV/0!</v>
      </c>
      <c r="W462" s="192" t="e">
        <f>POWER(T462,2)</f>
        <v>#DIV/0!</v>
      </c>
      <c r="X462" s="192" t="e">
        <f>POWER(U462,2)</f>
        <v>#DIV/0!</v>
      </c>
      <c r="Y462" s="192" t="e">
        <f>V462+W462+X462</f>
        <v>#DIV/0!</v>
      </c>
      <c r="Z462" s="252" t="e">
        <f>SQRT(Y462)</f>
        <v>#DIV/0!</v>
      </c>
      <c r="AA462" s="192" t="e">
        <f>Y457</f>
        <v>#DIV/0!</v>
      </c>
      <c r="AB462" s="231" t="e">
        <f>Z462-AA462</f>
        <v>#DIV/0!</v>
      </c>
    </row>
    <row r="463" spans="1:28" x14ac:dyDescent="0.3">
      <c r="A463" s="223">
        <v>2</v>
      </c>
      <c r="B463" s="192" t="e">
        <f>$C$54-H460</f>
        <v>#DIV/0!</v>
      </c>
      <c r="C463" s="192" t="e">
        <f>$D$54-I460</f>
        <v>#DIV/0!</v>
      </c>
      <c r="D463" s="192" t="e">
        <f>$E$54-J460</f>
        <v>#DIV/0!</v>
      </c>
      <c r="E463" s="192" t="e">
        <f t="shared" ref="E463:G466" si="197">POWER(B463,2)</f>
        <v>#DIV/0!</v>
      </c>
      <c r="F463" s="192" t="e">
        <f t="shared" si="197"/>
        <v>#DIV/0!</v>
      </c>
      <c r="G463" s="192" t="e">
        <f t="shared" si="197"/>
        <v>#DIV/0!</v>
      </c>
      <c r="H463" s="192" t="e">
        <f t="shared" ref="H463:H466" si="198">E463+F463+G463</f>
        <v>#DIV/0!</v>
      </c>
      <c r="I463" s="192" t="e">
        <f t="shared" ref="I463:I466" si="199">SQRT(H463)</f>
        <v>#DIV/0!</v>
      </c>
      <c r="J463" s="192" t="e">
        <f>J462</f>
        <v>#DIV/0!</v>
      </c>
      <c r="K463" s="231" t="e">
        <f t="shared" ref="K463:K466" si="200">I463-J463</f>
        <v>#DIV/0!</v>
      </c>
      <c r="R463" s="223">
        <v>2</v>
      </c>
      <c r="S463" s="192" t="e">
        <f>$T$54-Y460</f>
        <v>#DIV/0!</v>
      </c>
      <c r="T463" s="192" t="e">
        <f>$U$54-Z460</f>
        <v>#DIV/0!</v>
      </c>
      <c r="U463" s="192" t="e">
        <f>$V$54-AA460</f>
        <v>#DIV/0!</v>
      </c>
      <c r="V463" s="192" t="e">
        <f t="shared" ref="V463:X466" si="201">POWER(S463,2)</f>
        <v>#DIV/0!</v>
      </c>
      <c r="W463" s="192" t="e">
        <f t="shared" si="201"/>
        <v>#DIV/0!</v>
      </c>
      <c r="X463" s="192" t="e">
        <f t="shared" si="201"/>
        <v>#DIV/0!</v>
      </c>
      <c r="Y463" s="192" t="e">
        <f t="shared" ref="Y463:Y466" si="202">V463+W463+X463</f>
        <v>#DIV/0!</v>
      </c>
      <c r="Z463" s="192" t="e">
        <f t="shared" ref="Z463:Z466" si="203">SQRT(Y463)</f>
        <v>#DIV/0!</v>
      </c>
      <c r="AA463" s="192" t="e">
        <f>AA462</f>
        <v>#DIV/0!</v>
      </c>
      <c r="AB463" s="231" t="e">
        <f t="shared" ref="AB463:AB466" si="204">Z463-AA463</f>
        <v>#DIV/0!</v>
      </c>
    </row>
    <row r="464" spans="1:28" x14ac:dyDescent="0.3">
      <c r="A464" s="223">
        <v>3</v>
      </c>
      <c r="B464" s="192" t="e">
        <f>$C$55-H460</f>
        <v>#DIV/0!</v>
      </c>
      <c r="C464" s="192" t="e">
        <f>$D$55-I460</f>
        <v>#DIV/0!</v>
      </c>
      <c r="D464" s="192" t="e">
        <f>$E$55-J460</f>
        <v>#DIV/0!</v>
      </c>
      <c r="E464" s="192" t="e">
        <f t="shared" si="197"/>
        <v>#DIV/0!</v>
      </c>
      <c r="F464" s="192" t="e">
        <f t="shared" si="197"/>
        <v>#DIV/0!</v>
      </c>
      <c r="G464" s="192" t="e">
        <f t="shared" si="197"/>
        <v>#DIV/0!</v>
      </c>
      <c r="H464" s="192" t="e">
        <f t="shared" si="198"/>
        <v>#DIV/0!</v>
      </c>
      <c r="I464" s="192" t="e">
        <f t="shared" si="199"/>
        <v>#DIV/0!</v>
      </c>
      <c r="J464" s="192" t="e">
        <f t="shared" ref="J464:J466" si="205">J463</f>
        <v>#DIV/0!</v>
      </c>
      <c r="K464" s="231" t="e">
        <f t="shared" si="200"/>
        <v>#DIV/0!</v>
      </c>
      <c r="R464" s="223">
        <v>3</v>
      </c>
      <c r="S464" s="192" t="e">
        <f>$T$55-Y460</f>
        <v>#DIV/0!</v>
      </c>
      <c r="T464" s="192" t="e">
        <f>$U$55-Z460</f>
        <v>#DIV/0!</v>
      </c>
      <c r="U464" s="192" t="e">
        <f>$V$55-AA460</f>
        <v>#DIV/0!</v>
      </c>
      <c r="V464" s="192" t="e">
        <f t="shared" si="201"/>
        <v>#DIV/0!</v>
      </c>
      <c r="W464" s="192" t="e">
        <f t="shared" si="201"/>
        <v>#DIV/0!</v>
      </c>
      <c r="X464" s="192" t="e">
        <f t="shared" si="201"/>
        <v>#DIV/0!</v>
      </c>
      <c r="Y464" s="192" t="e">
        <f t="shared" si="202"/>
        <v>#DIV/0!</v>
      </c>
      <c r="Z464" s="192" t="e">
        <f t="shared" si="203"/>
        <v>#DIV/0!</v>
      </c>
      <c r="AA464" s="192" t="e">
        <f t="shared" ref="AA464:AA466" si="206">AA463</f>
        <v>#DIV/0!</v>
      </c>
      <c r="AB464" s="231" t="e">
        <f t="shared" si="204"/>
        <v>#DIV/0!</v>
      </c>
    </row>
    <row r="465" spans="1:28" x14ac:dyDescent="0.3">
      <c r="A465" s="223">
        <v>4</v>
      </c>
      <c r="B465" s="192" t="e">
        <f>$C$56-H460</f>
        <v>#DIV/0!</v>
      </c>
      <c r="C465" s="192" t="e">
        <f>$D$56-I460</f>
        <v>#DIV/0!</v>
      </c>
      <c r="D465" s="192" t="e">
        <f>$E$56-J460</f>
        <v>#DIV/0!</v>
      </c>
      <c r="E465" s="192" t="e">
        <f t="shared" si="197"/>
        <v>#DIV/0!</v>
      </c>
      <c r="F465" s="192" t="e">
        <f t="shared" si="197"/>
        <v>#DIV/0!</v>
      </c>
      <c r="G465" s="192" t="e">
        <f t="shared" si="197"/>
        <v>#DIV/0!</v>
      </c>
      <c r="H465" s="192" t="e">
        <f t="shared" si="198"/>
        <v>#DIV/0!</v>
      </c>
      <c r="I465" s="252" t="e">
        <f t="shared" si="199"/>
        <v>#DIV/0!</v>
      </c>
      <c r="J465" s="192" t="e">
        <f t="shared" si="205"/>
        <v>#DIV/0!</v>
      </c>
      <c r="K465" s="231" t="e">
        <f t="shared" si="200"/>
        <v>#DIV/0!</v>
      </c>
      <c r="R465" s="223">
        <v>4</v>
      </c>
      <c r="S465" s="192" t="e">
        <f>$T$56-Y460</f>
        <v>#DIV/0!</v>
      </c>
      <c r="T465" s="192" t="e">
        <f>$U$56-Z460</f>
        <v>#DIV/0!</v>
      </c>
      <c r="U465" s="192" t="e">
        <f>$V$56-AA460</f>
        <v>#DIV/0!</v>
      </c>
      <c r="V465" s="192" t="e">
        <f t="shared" si="201"/>
        <v>#DIV/0!</v>
      </c>
      <c r="W465" s="192" t="e">
        <f t="shared" si="201"/>
        <v>#DIV/0!</v>
      </c>
      <c r="X465" s="192" t="e">
        <f t="shared" si="201"/>
        <v>#DIV/0!</v>
      </c>
      <c r="Y465" s="192" t="e">
        <f t="shared" si="202"/>
        <v>#DIV/0!</v>
      </c>
      <c r="Z465" s="252" t="e">
        <f t="shared" si="203"/>
        <v>#DIV/0!</v>
      </c>
      <c r="AA465" s="192" t="e">
        <f t="shared" si="206"/>
        <v>#DIV/0!</v>
      </c>
      <c r="AB465" s="231" t="e">
        <f t="shared" si="204"/>
        <v>#DIV/0!</v>
      </c>
    </row>
    <row r="466" spans="1:28" x14ac:dyDescent="0.3">
      <c r="A466" s="227">
        <v>5</v>
      </c>
      <c r="B466" s="216" t="e">
        <f>$C$57-H460</f>
        <v>#DIV/0!</v>
      </c>
      <c r="C466" s="216" t="e">
        <f>$D$57-I460</f>
        <v>#DIV/0!</v>
      </c>
      <c r="D466" s="216" t="e">
        <f>$E$57-J460</f>
        <v>#DIV/0!</v>
      </c>
      <c r="E466" s="216" t="e">
        <f t="shared" si="197"/>
        <v>#DIV/0!</v>
      </c>
      <c r="F466" s="216" t="e">
        <f t="shared" si="197"/>
        <v>#DIV/0!</v>
      </c>
      <c r="G466" s="216" t="e">
        <f t="shared" si="197"/>
        <v>#DIV/0!</v>
      </c>
      <c r="H466" s="216" t="e">
        <f t="shared" si="198"/>
        <v>#DIV/0!</v>
      </c>
      <c r="I466" s="256" t="e">
        <f t="shared" si="199"/>
        <v>#DIV/0!</v>
      </c>
      <c r="J466" s="216" t="e">
        <f t="shared" si="205"/>
        <v>#DIV/0!</v>
      </c>
      <c r="K466" s="253" t="e">
        <f t="shared" si="200"/>
        <v>#DIV/0!</v>
      </c>
      <c r="R466" s="227">
        <v>5</v>
      </c>
      <c r="S466" s="216" t="e">
        <f>$T$57-Y460</f>
        <v>#DIV/0!</v>
      </c>
      <c r="T466" s="216" t="e">
        <f>$U$57-Z460</f>
        <v>#DIV/0!</v>
      </c>
      <c r="U466" s="216" t="e">
        <f>$V$57-AA460</f>
        <v>#DIV/0!</v>
      </c>
      <c r="V466" s="216" t="e">
        <f t="shared" si="201"/>
        <v>#DIV/0!</v>
      </c>
      <c r="W466" s="216" t="e">
        <f t="shared" si="201"/>
        <v>#DIV/0!</v>
      </c>
      <c r="X466" s="216" t="e">
        <f t="shared" si="201"/>
        <v>#DIV/0!</v>
      </c>
      <c r="Y466" s="216" t="e">
        <f t="shared" si="202"/>
        <v>#DIV/0!</v>
      </c>
      <c r="Z466" s="256" t="e">
        <f t="shared" si="203"/>
        <v>#DIV/0!</v>
      </c>
      <c r="AA466" s="216" t="e">
        <f t="shared" si="206"/>
        <v>#DIV/0!</v>
      </c>
      <c r="AB466" s="253" t="e">
        <f t="shared" si="204"/>
        <v>#DIV/0!</v>
      </c>
    </row>
    <row r="467" spans="1:28" x14ac:dyDescent="0.3">
      <c r="A467" s="254" t="s">
        <v>698</v>
      </c>
      <c r="B467" s="186"/>
      <c r="C467" s="186"/>
      <c r="D467" s="186" t="s">
        <v>646</v>
      </c>
      <c r="E467" s="186" t="s">
        <v>647</v>
      </c>
      <c r="F467" s="186" t="s">
        <v>648</v>
      </c>
      <c r="G467" s="186" t="s">
        <v>649</v>
      </c>
      <c r="H467" s="186" t="s">
        <v>611</v>
      </c>
      <c r="I467" s="186" t="s">
        <v>637</v>
      </c>
      <c r="J467" s="186"/>
      <c r="K467" s="220"/>
      <c r="R467" s="254" t="s">
        <v>698</v>
      </c>
      <c r="S467" s="186"/>
      <c r="T467" s="186"/>
      <c r="U467" s="186" t="s">
        <v>646</v>
      </c>
      <c r="V467" s="186" t="s">
        <v>647</v>
      </c>
      <c r="W467" s="186" t="s">
        <v>648</v>
      </c>
      <c r="X467" s="186" t="s">
        <v>649</v>
      </c>
      <c r="Y467" s="186" t="s">
        <v>611</v>
      </c>
      <c r="Z467" s="186" t="s">
        <v>637</v>
      </c>
      <c r="AA467" s="186"/>
      <c r="AB467" s="220"/>
    </row>
    <row r="468" spans="1:28" x14ac:dyDescent="0.3">
      <c r="A468" s="227"/>
      <c r="B468" s="217"/>
      <c r="C468" s="217"/>
      <c r="D468" s="217" t="e">
        <f>IF(F428=FALSE,H430,IF(F458=FALSE,H460,"Error"))</f>
        <v>#DIV/0!</v>
      </c>
      <c r="E468" s="216" t="e">
        <f>IF(F428=FALSE,I430,IF(F458=FALSE,I460,"Error"))</f>
        <v>#DIV/0!</v>
      </c>
      <c r="F468" s="216" t="e">
        <f>IF(F428=FALSE,J430,IF(F458=FALSE,J460,"Error"))</f>
        <v>#DIV/0!</v>
      </c>
      <c r="G468" s="216" t="e">
        <f>IF(F428=FALSE,H427,IF(F458=FALSE,H457,"Error"))</f>
        <v>#DIV/0!</v>
      </c>
      <c r="H468" s="216" t="e">
        <f>G468*2</f>
        <v>#DIV/0!</v>
      </c>
      <c r="I468" s="217" t="e">
        <f>IF(F428=FALSE,F430,IF(F458=FALSE,F460,"Error"))</f>
        <v>#DIV/0!</v>
      </c>
      <c r="J468" s="217"/>
      <c r="K468" s="228"/>
      <c r="R468" s="227"/>
      <c r="S468" s="217"/>
      <c r="T468" s="217"/>
      <c r="U468" s="217" t="e">
        <f>IF(W428=FALSE,Y430,IF(W458=FALSE,Y460,"Error"))</f>
        <v>#DIV/0!</v>
      </c>
      <c r="V468" s="216" t="e">
        <f>IF(W428=FALSE,Z430,IF(W458=FALSE,Z460,"Error"))</f>
        <v>#DIV/0!</v>
      </c>
      <c r="W468" s="216" t="e">
        <f>IF(W428=FALSE,AA430,IF(W458=FALSE,AA460,"Error"))</f>
        <v>#DIV/0!</v>
      </c>
      <c r="X468" s="216" t="e">
        <f>IF(W428=FALSE,Y427,IF(W458=FALSE,Y457,"Error"))</f>
        <v>#DIV/0!</v>
      </c>
      <c r="Y468" s="216" t="e">
        <f>X468*2</f>
        <v>#DIV/0!</v>
      </c>
      <c r="Z468" s="217" t="e">
        <f>IF(W428=FALSE,W430,IF(W458=FALSE,W460,"Error"))</f>
        <v>#DIV/0!</v>
      </c>
      <c r="AA468" s="217"/>
      <c r="AB468" s="228"/>
    </row>
    <row r="470" spans="1:28" x14ac:dyDescent="0.3">
      <c r="A470" s="233" t="s">
        <v>714</v>
      </c>
      <c r="B470" s="234"/>
      <c r="C470" s="234"/>
      <c r="D470" s="234"/>
      <c r="E470" s="186"/>
      <c r="F470" s="186"/>
      <c r="G470" s="235" t="s">
        <v>715</v>
      </c>
      <c r="H470" s="236"/>
      <c r="I470" s="236"/>
      <c r="J470" s="236"/>
      <c r="K470" s="237"/>
      <c r="R470" s="233" t="s">
        <v>714</v>
      </c>
      <c r="S470" s="234"/>
      <c r="T470" s="234"/>
      <c r="U470" s="234"/>
      <c r="V470" s="186"/>
      <c r="W470" s="186"/>
      <c r="X470" s="235" t="s">
        <v>715</v>
      </c>
      <c r="Y470" s="236"/>
      <c r="Z470" s="236"/>
      <c r="AA470" s="236"/>
      <c r="AB470" s="237"/>
    </row>
    <row r="471" spans="1:28" x14ac:dyDescent="0.3">
      <c r="A471" s="238"/>
      <c r="B471" s="239"/>
      <c r="C471" s="239"/>
      <c r="D471" s="239"/>
      <c r="G471" s="240" t="s">
        <v>673</v>
      </c>
      <c r="H471" s="240"/>
      <c r="I471" s="240"/>
      <c r="J471" s="240"/>
      <c r="K471" s="241"/>
      <c r="R471" s="238"/>
      <c r="S471" s="239"/>
      <c r="T471" s="239"/>
      <c r="U471" s="239"/>
      <c r="X471" s="240" t="s">
        <v>673</v>
      </c>
      <c r="Y471" s="240"/>
      <c r="Z471" s="240"/>
      <c r="AA471" s="240"/>
      <c r="AB471" s="241"/>
    </row>
    <row r="472" spans="1:28" x14ac:dyDescent="0.3">
      <c r="A472" s="242"/>
      <c r="B472" s="243" t="s">
        <v>513</v>
      </c>
      <c r="C472" s="243" t="s">
        <v>514</v>
      </c>
      <c r="D472" s="243" t="s">
        <v>515</v>
      </c>
      <c r="G472" s="240"/>
      <c r="H472" s="240" t="s">
        <v>674</v>
      </c>
      <c r="I472" s="240" t="s">
        <v>675</v>
      </c>
      <c r="J472" s="240" t="s">
        <v>676</v>
      </c>
      <c r="K472" s="241" t="s">
        <v>677</v>
      </c>
      <c r="R472" s="242"/>
      <c r="S472" s="243" t="s">
        <v>513</v>
      </c>
      <c r="T472" s="243" t="s">
        <v>514</v>
      </c>
      <c r="U472" s="243" t="s">
        <v>515</v>
      </c>
      <c r="X472" s="240"/>
      <c r="Y472" s="240" t="s">
        <v>674</v>
      </c>
      <c r="Z472" s="240" t="s">
        <v>675</v>
      </c>
      <c r="AA472" s="240" t="s">
        <v>676</v>
      </c>
      <c r="AB472" s="241" t="s">
        <v>677</v>
      </c>
    </row>
    <row r="473" spans="1:28" x14ac:dyDescent="0.3">
      <c r="A473" s="244" t="s">
        <v>680</v>
      </c>
      <c r="B473" s="245">
        <f>$C$54</f>
        <v>0</v>
      </c>
      <c r="C473" s="245">
        <f>$D$54</f>
        <v>0</v>
      </c>
      <c r="D473" s="245">
        <f>$E$54</f>
        <v>0</v>
      </c>
      <c r="G473" s="240" t="s">
        <v>679</v>
      </c>
      <c r="H473" s="240">
        <f t="shared" ref="H473:J474" si="207">+B474-B473</f>
        <v>0</v>
      </c>
      <c r="I473" s="240">
        <f t="shared" si="207"/>
        <v>0</v>
      </c>
      <c r="J473" s="240">
        <f t="shared" si="207"/>
        <v>0</v>
      </c>
      <c r="K473" s="241">
        <f>+(H473^2+I473^2+J473^2)^0.5</f>
        <v>0</v>
      </c>
      <c r="R473" s="244" t="s">
        <v>680</v>
      </c>
      <c r="S473" s="245">
        <f>$T$54</f>
        <v>0</v>
      </c>
      <c r="T473" s="245">
        <f>$U$54</f>
        <v>0</v>
      </c>
      <c r="U473" s="245">
        <f>$V$54</f>
        <v>0</v>
      </c>
      <c r="X473" s="240" t="s">
        <v>679</v>
      </c>
      <c r="Y473" s="240">
        <f t="shared" ref="Y473:AA474" si="208">+S474-S473</f>
        <v>0</v>
      </c>
      <c r="Z473" s="240">
        <f t="shared" si="208"/>
        <v>0</v>
      </c>
      <c r="AA473" s="240">
        <f t="shared" si="208"/>
        <v>0</v>
      </c>
      <c r="AB473" s="241">
        <f>+(Y473^2+Z473^2+AA473^2)^0.5</f>
        <v>0</v>
      </c>
    </row>
    <row r="474" spans="1:28" x14ac:dyDescent="0.3">
      <c r="A474" s="244" t="s">
        <v>682</v>
      </c>
      <c r="B474" s="245">
        <f>$C$55</f>
        <v>0</v>
      </c>
      <c r="C474" s="245">
        <f>$D$55</f>
        <v>0</v>
      </c>
      <c r="D474" s="245">
        <f>$E$55</f>
        <v>0</v>
      </c>
      <c r="G474" s="240" t="s">
        <v>681</v>
      </c>
      <c r="H474" s="240">
        <f t="shared" si="207"/>
        <v>0</v>
      </c>
      <c r="I474" s="240">
        <f t="shared" si="207"/>
        <v>0</v>
      </c>
      <c r="J474" s="240">
        <f t="shared" si="207"/>
        <v>0</v>
      </c>
      <c r="K474" s="241">
        <f>+(H474^2+I474^2+J474^2)^0.5</f>
        <v>0</v>
      </c>
      <c r="R474" s="244" t="s">
        <v>682</v>
      </c>
      <c r="S474" s="245">
        <f>$T$55</f>
        <v>0</v>
      </c>
      <c r="T474" s="245">
        <f>$U$55</f>
        <v>0</v>
      </c>
      <c r="U474" s="245">
        <f>$V$55</f>
        <v>0</v>
      </c>
      <c r="X474" s="240" t="s">
        <v>681</v>
      </c>
      <c r="Y474" s="240">
        <f t="shared" si="208"/>
        <v>0</v>
      </c>
      <c r="Z474" s="240">
        <f t="shared" si="208"/>
        <v>0</v>
      </c>
      <c r="AA474" s="240">
        <f t="shared" si="208"/>
        <v>0</v>
      </c>
      <c r="AB474" s="241">
        <f>+(Y474^2+Z474^2+AA474^2)^0.5</f>
        <v>0</v>
      </c>
    </row>
    <row r="475" spans="1:28" x14ac:dyDescent="0.3">
      <c r="A475" s="246" t="s">
        <v>701</v>
      </c>
      <c r="B475" s="245">
        <f>$C$56</f>
        <v>0</v>
      </c>
      <c r="C475" s="245">
        <f>$D$56</f>
        <v>0</v>
      </c>
      <c r="D475" s="245">
        <f>$E$56</f>
        <v>0</v>
      </c>
      <c r="G475" s="240" t="s">
        <v>683</v>
      </c>
      <c r="H475" s="240">
        <f>+B475-B473</f>
        <v>0</v>
      </c>
      <c r="I475" s="240">
        <f>+C475-C473</f>
        <v>0</v>
      </c>
      <c r="J475" s="240">
        <f>+D475-D473</f>
        <v>0</v>
      </c>
      <c r="K475" s="241">
        <f>+(H475^2+I475^2+J475^2)^0.5</f>
        <v>0</v>
      </c>
      <c r="R475" s="246" t="s">
        <v>701</v>
      </c>
      <c r="S475" s="245">
        <f>$T$56</f>
        <v>0</v>
      </c>
      <c r="T475" s="245">
        <f>$U$56</f>
        <v>0</v>
      </c>
      <c r="U475" s="245">
        <f>$V$56</f>
        <v>0</v>
      </c>
      <c r="X475" s="240" t="s">
        <v>683</v>
      </c>
      <c r="Y475" s="240">
        <f>+S475-S473</f>
        <v>0</v>
      </c>
      <c r="Z475" s="240">
        <f>+T475-T473</f>
        <v>0</v>
      </c>
      <c r="AA475" s="240">
        <f>+U475-U473</f>
        <v>0</v>
      </c>
      <c r="AB475" s="241">
        <f>+(Y475^2+Z475^2+AA475^2)^0.5</f>
        <v>0</v>
      </c>
    </row>
    <row r="476" spans="1:28" x14ac:dyDescent="0.3">
      <c r="A476" s="223"/>
      <c r="G476" s="239" t="s">
        <v>684</v>
      </c>
      <c r="H476" s="240"/>
      <c r="I476" s="240"/>
      <c r="J476" s="240"/>
      <c r="K476" s="241"/>
      <c r="R476" s="223"/>
      <c r="X476" s="239" t="s">
        <v>684</v>
      </c>
      <c r="Y476" s="240"/>
      <c r="Z476" s="240"/>
      <c r="AA476" s="240"/>
      <c r="AB476" s="241"/>
    </row>
    <row r="477" spans="1:28" x14ac:dyDescent="0.3">
      <c r="A477" s="242"/>
      <c r="B477" s="243"/>
      <c r="C477" s="243"/>
      <c r="D477" s="243"/>
      <c r="G477" s="239"/>
      <c r="H477" s="243" t="s">
        <v>685</v>
      </c>
      <c r="I477" s="243" t="s">
        <v>686</v>
      </c>
      <c r="J477" s="243" t="s">
        <v>687</v>
      </c>
      <c r="K477" s="241"/>
      <c r="R477" s="242"/>
      <c r="S477" s="243"/>
      <c r="T477" s="243"/>
      <c r="U477" s="243"/>
      <c r="X477" s="239"/>
      <c r="Y477" s="243" t="s">
        <v>685</v>
      </c>
      <c r="Z477" s="243" t="s">
        <v>686</v>
      </c>
      <c r="AA477" s="243" t="s">
        <v>687</v>
      </c>
      <c r="AB477" s="241"/>
    </row>
    <row r="478" spans="1:28" x14ac:dyDescent="0.3">
      <c r="A478" s="244"/>
      <c r="B478" s="247"/>
      <c r="C478" s="247"/>
      <c r="D478" s="247"/>
      <c r="G478" s="239" t="s">
        <v>679</v>
      </c>
      <c r="H478" s="240" t="e">
        <f>+H473/K473</f>
        <v>#DIV/0!</v>
      </c>
      <c r="I478" s="240" t="e">
        <f>+I473/K473</f>
        <v>#DIV/0!</v>
      </c>
      <c r="J478" s="240" t="e">
        <f>+J473/K473</f>
        <v>#DIV/0!</v>
      </c>
      <c r="K478" s="241"/>
      <c r="R478" s="244"/>
      <c r="S478" s="247"/>
      <c r="T478" s="247"/>
      <c r="U478" s="247"/>
      <c r="X478" s="239" t="s">
        <v>679</v>
      </c>
      <c r="Y478" s="240" t="e">
        <f>+Y473/AB473</f>
        <v>#DIV/0!</v>
      </c>
      <c r="Z478" s="240" t="e">
        <f>+Z473/AB473</f>
        <v>#DIV/0!</v>
      </c>
      <c r="AA478" s="240" t="e">
        <f>+AA473/AB473</f>
        <v>#DIV/0!</v>
      </c>
      <c r="AB478" s="241"/>
    </row>
    <row r="479" spans="1:28" x14ac:dyDescent="0.3">
      <c r="A479" s="244"/>
      <c r="B479" s="247"/>
      <c r="C479" s="247"/>
      <c r="D479" s="247"/>
      <c r="G479" s="240" t="s">
        <v>683</v>
      </c>
      <c r="H479" s="240" t="e">
        <f>+H475/K475</f>
        <v>#DIV/0!</v>
      </c>
      <c r="I479" s="240" t="e">
        <f>+I475/K475</f>
        <v>#DIV/0!</v>
      </c>
      <c r="J479" s="240" t="e">
        <f>+J475/K475</f>
        <v>#DIV/0!</v>
      </c>
      <c r="K479" s="241"/>
      <c r="R479" s="244"/>
      <c r="S479" s="247"/>
      <c r="T479" s="247"/>
      <c r="U479" s="247"/>
      <c r="X479" s="240" t="s">
        <v>683</v>
      </c>
      <c r="Y479" s="240" t="e">
        <f>+Y475/AB475</f>
        <v>#DIV/0!</v>
      </c>
      <c r="Z479" s="240" t="e">
        <f>+Z475/AB475</f>
        <v>#DIV/0!</v>
      </c>
      <c r="AA479" s="240" t="e">
        <f>+AA475/AB475</f>
        <v>#DIV/0!</v>
      </c>
      <c r="AB479" s="241"/>
    </row>
    <row r="480" spans="1:28" x14ac:dyDescent="0.3">
      <c r="A480" s="246"/>
      <c r="B480" s="247"/>
      <c r="C480" s="247"/>
      <c r="D480" s="247"/>
      <c r="G480" s="240"/>
      <c r="H480" s="240"/>
      <c r="I480" s="240"/>
      <c r="J480" s="240"/>
      <c r="K480" s="241"/>
      <c r="R480" s="246"/>
      <c r="S480" s="247"/>
      <c r="T480" s="247"/>
      <c r="U480" s="247"/>
      <c r="X480" s="240"/>
      <c r="Y480" s="240"/>
      <c r="Z480" s="240"/>
      <c r="AA480" s="240"/>
      <c r="AB480" s="241"/>
    </row>
    <row r="481" spans="1:28" x14ac:dyDescent="0.3">
      <c r="A481" s="223"/>
      <c r="G481" s="240" t="s">
        <v>688</v>
      </c>
      <c r="H481" s="240" t="e">
        <f>+(K473^2+K475^2-K474^2)/(2*K473*K475)</f>
        <v>#DIV/0!</v>
      </c>
      <c r="I481" s="240"/>
      <c r="J481" s="240"/>
      <c r="K481" s="241"/>
      <c r="R481" s="223"/>
      <c r="X481" s="240" t="s">
        <v>688</v>
      </c>
      <c r="Y481" s="240" t="e">
        <f>+(AB473^2+AB475^2-AB474^2)/(2*AB473*AB475)</f>
        <v>#DIV/0!</v>
      </c>
      <c r="Z481" s="240"/>
      <c r="AA481" s="240"/>
      <c r="AB481" s="241"/>
    </row>
    <row r="482" spans="1:28" x14ac:dyDescent="0.3">
      <c r="A482" s="223"/>
      <c r="G482" s="240" t="s">
        <v>689</v>
      </c>
      <c r="H482" s="240" t="e">
        <f>+H481*K475</f>
        <v>#DIV/0!</v>
      </c>
      <c r="I482" s="240"/>
      <c r="J482" s="240"/>
      <c r="K482" s="241"/>
      <c r="R482" s="223"/>
      <c r="X482" s="240" t="s">
        <v>689</v>
      </c>
      <c r="Y482" s="240" t="e">
        <f>+Y481*AB475</f>
        <v>#DIV/0!</v>
      </c>
      <c r="Z482" s="240"/>
      <c r="AA482" s="240"/>
      <c r="AB482" s="241"/>
    </row>
    <row r="483" spans="1:28" x14ac:dyDescent="0.3">
      <c r="A483" s="223"/>
      <c r="G483" s="240" t="s">
        <v>690</v>
      </c>
      <c r="H483" s="240" t="e">
        <f>+(K475^2-H482^2)^0.5</f>
        <v>#DIV/0!</v>
      </c>
      <c r="I483" s="240" t="e">
        <f>+K475*H489</f>
        <v>#DIV/0!</v>
      </c>
      <c r="J483" s="240"/>
      <c r="K483" s="241"/>
      <c r="R483" s="223"/>
      <c r="X483" s="240" t="s">
        <v>690</v>
      </c>
      <c r="Y483" s="240" t="e">
        <f>+(AB475^2-Y482^2)^0.5</f>
        <v>#DIV/0!</v>
      </c>
      <c r="Z483" s="240" t="e">
        <f>+AB475*Y489</f>
        <v>#DIV/0!</v>
      </c>
      <c r="AA483" s="240"/>
      <c r="AB483" s="241"/>
    </row>
    <row r="484" spans="1:28" x14ac:dyDescent="0.3">
      <c r="A484" s="223"/>
      <c r="G484" s="240" t="s">
        <v>691</v>
      </c>
      <c r="H484" s="240" t="e">
        <f>+B473+H482*H478</f>
        <v>#DIV/0!</v>
      </c>
      <c r="I484" s="240" t="e">
        <f>+C473+H482*I478</f>
        <v>#DIV/0!</v>
      </c>
      <c r="J484" s="240" t="e">
        <f>+D473+H482*J478</f>
        <v>#DIV/0!</v>
      </c>
      <c r="K484" s="241"/>
      <c r="R484" s="223"/>
      <c r="X484" s="240" t="s">
        <v>691</v>
      </c>
      <c r="Y484" s="240" t="e">
        <f>+S473+Y482*Y478</f>
        <v>#DIV/0!</v>
      </c>
      <c r="Z484" s="240" t="e">
        <f>+T473+Y482*Z478</f>
        <v>#DIV/0!</v>
      </c>
      <c r="AA484" s="240" t="e">
        <f>+U473+Y482*AA478</f>
        <v>#DIV/0!</v>
      </c>
      <c r="AB484" s="241"/>
    </row>
    <row r="485" spans="1:28" x14ac:dyDescent="0.3">
      <c r="A485" s="223"/>
      <c r="G485" s="239" t="s">
        <v>684</v>
      </c>
      <c r="H485" s="240"/>
      <c r="I485" s="240"/>
      <c r="J485" s="240"/>
      <c r="K485" s="241"/>
      <c r="R485" s="223"/>
      <c r="X485" s="239" t="s">
        <v>684</v>
      </c>
      <c r="Y485" s="240"/>
      <c r="Z485" s="240"/>
      <c r="AA485" s="240"/>
      <c r="AB485" s="241"/>
    </row>
    <row r="486" spans="1:28" x14ac:dyDescent="0.3">
      <c r="A486" s="223"/>
      <c r="G486" s="248"/>
      <c r="H486" s="243" t="s">
        <v>685</v>
      </c>
      <c r="I486" s="243" t="s">
        <v>686</v>
      </c>
      <c r="J486" s="243" t="s">
        <v>687</v>
      </c>
      <c r="K486" s="241"/>
      <c r="R486" s="223"/>
      <c r="X486" s="248"/>
      <c r="Y486" s="243" t="s">
        <v>685</v>
      </c>
      <c r="Z486" s="243" t="s">
        <v>686</v>
      </c>
      <c r="AA486" s="243" t="s">
        <v>687</v>
      </c>
      <c r="AB486" s="241"/>
    </row>
    <row r="487" spans="1:28" x14ac:dyDescent="0.3">
      <c r="A487" s="223"/>
      <c r="G487" s="240" t="s">
        <v>690</v>
      </c>
      <c r="H487" s="240" t="e">
        <f>+(B475-H484)/H483</f>
        <v>#DIV/0!</v>
      </c>
      <c r="I487" s="240" t="e">
        <f>+(C475-I484)/H483</f>
        <v>#DIV/0!</v>
      </c>
      <c r="J487" s="240" t="e">
        <f>+(D475-J484)/H483</f>
        <v>#DIV/0!</v>
      </c>
      <c r="K487" s="241"/>
      <c r="R487" s="223"/>
      <c r="X487" s="240" t="s">
        <v>690</v>
      </c>
      <c r="Y487" s="240" t="e">
        <f>+(S475-Y484)/Y483</f>
        <v>#DIV/0!</v>
      </c>
      <c r="Z487" s="240" t="e">
        <f>+(T475-Z484)/Y483</f>
        <v>#DIV/0!</v>
      </c>
      <c r="AA487" s="240" t="e">
        <f>+(U475-AA484)/Y483</f>
        <v>#DIV/0!</v>
      </c>
      <c r="AB487" s="241"/>
    </row>
    <row r="488" spans="1:28" x14ac:dyDescent="0.3">
      <c r="A488" s="223"/>
      <c r="G488" s="240"/>
      <c r="H488" s="240"/>
      <c r="I488" s="240"/>
      <c r="J488" s="240"/>
      <c r="K488" s="241"/>
      <c r="R488" s="223"/>
      <c r="X488" s="240"/>
      <c r="Y488" s="240"/>
      <c r="Z488" s="240"/>
      <c r="AA488" s="240"/>
      <c r="AB488" s="241"/>
    </row>
    <row r="489" spans="1:28" x14ac:dyDescent="0.3">
      <c r="A489" s="223"/>
      <c r="G489" s="240" t="s">
        <v>692</v>
      </c>
      <c r="H489" s="240" t="e">
        <f>+(1-H481^2)^0.5</f>
        <v>#DIV/0!</v>
      </c>
      <c r="I489" s="240"/>
      <c r="J489" s="240"/>
      <c r="K489" s="241"/>
      <c r="R489" s="223"/>
      <c r="X489" s="240" t="s">
        <v>692</v>
      </c>
      <c r="Y489" s="240" t="e">
        <f>+(1-Y481^2)^0.5</f>
        <v>#DIV/0!</v>
      </c>
      <c r="Z489" s="240"/>
      <c r="AA489" s="240"/>
      <c r="AB489" s="241"/>
    </row>
    <row r="490" spans="1:28" x14ac:dyDescent="0.3">
      <c r="A490" s="223"/>
      <c r="F490" s="166" t="s">
        <v>643</v>
      </c>
      <c r="G490" s="240" t="s">
        <v>693</v>
      </c>
      <c r="H490" s="249" t="e">
        <f>+K474/(2*H489)</f>
        <v>#DIV/0!</v>
      </c>
      <c r="I490" s="240"/>
      <c r="J490" s="240"/>
      <c r="K490" s="241"/>
      <c r="R490" s="223"/>
      <c r="W490" s="166" t="s">
        <v>643</v>
      </c>
      <c r="X490" s="240" t="s">
        <v>693</v>
      </c>
      <c r="Y490" s="249" t="e">
        <f>+AB474/(2*Y489)</f>
        <v>#DIV/0!</v>
      </c>
      <c r="Z490" s="240"/>
      <c r="AA490" s="240"/>
      <c r="AB490" s="241"/>
    </row>
    <row r="491" spans="1:28" x14ac:dyDescent="0.3">
      <c r="A491" s="223"/>
      <c r="F491" s="250" t="e">
        <f>IF((ABS(K496)+ABS(K497)+ABS(K498))&gt;0.000000001,TRUE,FALSE)</f>
        <v>#DIV/0!</v>
      </c>
      <c r="G491" s="240"/>
      <c r="H491" s="240"/>
      <c r="I491" s="240"/>
      <c r="J491" s="240"/>
      <c r="K491" s="241"/>
      <c r="R491" s="223"/>
      <c r="W491" s="250" t="e">
        <f>IF((ABS(AB496)+ABS(AB497)+ABS(AB498))&gt;0.000000001,TRUE,FALSE)</f>
        <v>#DIV/0!</v>
      </c>
      <c r="X491" s="240"/>
      <c r="Y491" s="240"/>
      <c r="Z491" s="240"/>
      <c r="AA491" s="240"/>
      <c r="AB491" s="241"/>
    </row>
    <row r="492" spans="1:28" x14ac:dyDescent="0.3">
      <c r="A492" s="223"/>
      <c r="F492" s="166" t="s">
        <v>637</v>
      </c>
      <c r="G492" s="240" t="s">
        <v>694</v>
      </c>
      <c r="H492" s="240">
        <f>+K473/2</f>
        <v>0</v>
      </c>
      <c r="I492" s="240" t="e">
        <f>+(H490^2-H492^2)^0.5</f>
        <v>#DIV/0!</v>
      </c>
      <c r="J492" s="240">
        <v>0</v>
      </c>
      <c r="K492" s="241"/>
      <c r="R492" s="223"/>
      <c r="W492" s="166" t="s">
        <v>637</v>
      </c>
      <c r="X492" s="240" t="s">
        <v>694</v>
      </c>
      <c r="Y492" s="240">
        <f>+AB473/2</f>
        <v>0</v>
      </c>
      <c r="Z492" s="240" t="e">
        <f>+(Y490^2-Y492^2)^0.5</f>
        <v>#DIV/0!</v>
      </c>
      <c r="AA492" s="240">
        <v>0</v>
      </c>
      <c r="AB492" s="241"/>
    </row>
    <row r="493" spans="1:28" x14ac:dyDescent="0.3">
      <c r="A493" s="223"/>
      <c r="F493" s="166" t="e">
        <f>IF(K494&gt;0.000000001,TRUE,FALSE)</f>
        <v>#DIV/0!</v>
      </c>
      <c r="G493" s="240" t="s">
        <v>695</v>
      </c>
      <c r="H493" s="251" t="e">
        <f>+B473+H492*H478+I492*H487</f>
        <v>#DIV/0!</v>
      </c>
      <c r="I493" s="251" t="e">
        <f>+C473+H492*I478+I492*I487</f>
        <v>#DIV/0!</v>
      </c>
      <c r="J493" s="251" t="e">
        <f>+D473+H492*J478+I492*J487</f>
        <v>#DIV/0!</v>
      </c>
      <c r="K493" s="241"/>
      <c r="R493" s="223"/>
      <c r="W493" s="166" t="e">
        <f>IF(AB494&gt;0.000000001,TRUE,FALSE)</f>
        <v>#DIV/0!</v>
      </c>
      <c r="X493" s="240" t="s">
        <v>695</v>
      </c>
      <c r="Y493" s="251" t="e">
        <f>+S473+Y492*Y478+Z492*Y487</f>
        <v>#DIV/0!</v>
      </c>
      <c r="Z493" s="251" t="e">
        <f>+T473+Y492*Z478+Z492*Z487</f>
        <v>#DIV/0!</v>
      </c>
      <c r="AA493" s="251" t="e">
        <f>+U473+Y492*AA478+Z492*AA487</f>
        <v>#DIV/0!</v>
      </c>
      <c r="AB493" s="241"/>
    </row>
    <row r="494" spans="1:28" ht="16.2" x14ac:dyDescent="0.3">
      <c r="A494" s="223"/>
      <c r="B494" s="166" t="s">
        <v>650</v>
      </c>
      <c r="C494" s="166" t="s">
        <v>651</v>
      </c>
      <c r="D494" s="166" t="s">
        <v>652</v>
      </c>
      <c r="E494" s="166" t="s">
        <v>653</v>
      </c>
      <c r="F494" s="166" t="s">
        <v>654</v>
      </c>
      <c r="G494" s="166" t="s">
        <v>655</v>
      </c>
      <c r="H494" s="166" t="s">
        <v>656</v>
      </c>
      <c r="I494" s="166" t="s">
        <v>657</v>
      </c>
      <c r="J494" s="166" t="s">
        <v>669</v>
      </c>
      <c r="K494" s="231" t="e">
        <f>MAX(K495:K499)</f>
        <v>#DIV/0!</v>
      </c>
      <c r="R494" s="223"/>
      <c r="S494" s="166" t="s">
        <v>650</v>
      </c>
      <c r="T494" s="166" t="s">
        <v>651</v>
      </c>
      <c r="U494" s="166" t="s">
        <v>652</v>
      </c>
      <c r="V494" s="166" t="s">
        <v>653</v>
      </c>
      <c r="W494" s="166" t="s">
        <v>654</v>
      </c>
      <c r="X494" s="166" t="s">
        <v>655</v>
      </c>
      <c r="Y494" s="166" t="s">
        <v>656</v>
      </c>
      <c r="Z494" s="166" t="s">
        <v>657</v>
      </c>
      <c r="AA494" s="166" t="s">
        <v>669</v>
      </c>
      <c r="AB494" s="231" t="e">
        <f>MAX(AB495:AB499)</f>
        <v>#DIV/0!</v>
      </c>
    </row>
    <row r="495" spans="1:28" x14ac:dyDescent="0.3">
      <c r="A495" s="223">
        <v>1</v>
      </c>
      <c r="B495" s="166" t="e">
        <f>$C$53-H493</f>
        <v>#DIV/0!</v>
      </c>
      <c r="C495" s="166" t="e">
        <f>$D$53-I493</f>
        <v>#DIV/0!</v>
      </c>
      <c r="D495" s="166" t="e">
        <f>$E$53-J493</f>
        <v>#DIV/0!</v>
      </c>
      <c r="E495" s="192" t="e">
        <f>POWER(B495,2)</f>
        <v>#DIV/0!</v>
      </c>
      <c r="F495" s="192" t="e">
        <f>POWER(C495,2)</f>
        <v>#DIV/0!</v>
      </c>
      <c r="G495" s="192" t="e">
        <f>POWER(D495,2)</f>
        <v>#DIV/0!</v>
      </c>
      <c r="H495" s="192" t="e">
        <f>E495+F495+G495</f>
        <v>#DIV/0!</v>
      </c>
      <c r="I495" s="192" t="e">
        <f>SQRT(H495)</f>
        <v>#DIV/0!</v>
      </c>
      <c r="J495" s="192" t="e">
        <f>H490</f>
        <v>#DIV/0!</v>
      </c>
      <c r="K495" s="231" t="e">
        <f>I495-J495</f>
        <v>#DIV/0!</v>
      </c>
      <c r="R495" s="223">
        <v>1</v>
      </c>
      <c r="S495" s="192" t="e">
        <f>$T$53-Y493</f>
        <v>#DIV/0!</v>
      </c>
      <c r="T495" s="192" t="e">
        <f>$U$53-Z493</f>
        <v>#DIV/0!</v>
      </c>
      <c r="U495" s="192" t="e">
        <f>$V$53-AA493</f>
        <v>#DIV/0!</v>
      </c>
      <c r="V495" s="192" t="e">
        <f>POWER(S495,2)</f>
        <v>#DIV/0!</v>
      </c>
      <c r="W495" s="192" t="e">
        <f>POWER(T495,2)</f>
        <v>#DIV/0!</v>
      </c>
      <c r="X495" s="192" t="e">
        <f>POWER(U495,2)</f>
        <v>#DIV/0!</v>
      </c>
      <c r="Y495" s="192" t="e">
        <f>V495+W495+X495</f>
        <v>#DIV/0!</v>
      </c>
      <c r="Z495" s="192" t="e">
        <f>SQRT(Y495)</f>
        <v>#DIV/0!</v>
      </c>
      <c r="AA495" s="192" t="e">
        <f>Y490</f>
        <v>#DIV/0!</v>
      </c>
      <c r="AB495" s="231" t="e">
        <f>Z495-AA495</f>
        <v>#DIV/0!</v>
      </c>
    </row>
    <row r="496" spans="1:28" x14ac:dyDescent="0.3">
      <c r="A496" s="223">
        <v>2</v>
      </c>
      <c r="B496" s="192" t="e">
        <f>$C$54-H493</f>
        <v>#DIV/0!</v>
      </c>
      <c r="C496" s="192" t="e">
        <f>$D$54-I493</f>
        <v>#DIV/0!</v>
      </c>
      <c r="D496" s="192" t="e">
        <f>$E$54-J493</f>
        <v>#DIV/0!</v>
      </c>
      <c r="E496" s="192" t="e">
        <f t="shared" ref="E496:G499" si="209">POWER(B496,2)</f>
        <v>#DIV/0!</v>
      </c>
      <c r="F496" s="192" t="e">
        <f t="shared" si="209"/>
        <v>#DIV/0!</v>
      </c>
      <c r="G496" s="192" t="e">
        <f t="shared" si="209"/>
        <v>#DIV/0!</v>
      </c>
      <c r="H496" s="192" t="e">
        <f t="shared" ref="H496:H499" si="210">E496+F496+G496</f>
        <v>#DIV/0!</v>
      </c>
      <c r="I496" s="252" t="e">
        <f t="shared" ref="I496:I499" si="211">SQRT(H496)</f>
        <v>#DIV/0!</v>
      </c>
      <c r="J496" s="192" t="e">
        <f>J495</f>
        <v>#DIV/0!</v>
      </c>
      <c r="K496" s="231" t="e">
        <f t="shared" ref="K496:K499" si="212">I496-J496</f>
        <v>#DIV/0!</v>
      </c>
      <c r="R496" s="223">
        <v>2</v>
      </c>
      <c r="S496" s="192" t="e">
        <f>$T$54-Y493</f>
        <v>#DIV/0!</v>
      </c>
      <c r="T496" s="192" t="e">
        <f>$U$54-Z493</f>
        <v>#DIV/0!</v>
      </c>
      <c r="U496" s="192" t="e">
        <f>$V$54-AA493</f>
        <v>#DIV/0!</v>
      </c>
      <c r="V496" s="192" t="e">
        <f t="shared" ref="V496:X499" si="213">POWER(S496,2)</f>
        <v>#DIV/0!</v>
      </c>
      <c r="W496" s="192" t="e">
        <f t="shared" si="213"/>
        <v>#DIV/0!</v>
      </c>
      <c r="X496" s="192" t="e">
        <f t="shared" si="213"/>
        <v>#DIV/0!</v>
      </c>
      <c r="Y496" s="192" t="e">
        <f t="shared" ref="Y496:Y499" si="214">V496+W496+X496</f>
        <v>#DIV/0!</v>
      </c>
      <c r="Z496" s="252" t="e">
        <f t="shared" ref="Z496:Z499" si="215">SQRT(Y496)</f>
        <v>#DIV/0!</v>
      </c>
      <c r="AA496" s="192" t="e">
        <f>AA495</f>
        <v>#DIV/0!</v>
      </c>
      <c r="AB496" s="231" t="e">
        <f t="shared" ref="AB496:AB499" si="216">Z496-AA496</f>
        <v>#DIV/0!</v>
      </c>
    </row>
    <row r="497" spans="1:28" x14ac:dyDescent="0.3">
      <c r="A497" s="223">
        <v>3</v>
      </c>
      <c r="B497" s="192" t="e">
        <f>$C$55-H493</f>
        <v>#DIV/0!</v>
      </c>
      <c r="C497" s="192" t="e">
        <f>$D$55-I493</f>
        <v>#DIV/0!</v>
      </c>
      <c r="D497" s="192" t="e">
        <f>$E$55-J493</f>
        <v>#DIV/0!</v>
      </c>
      <c r="E497" s="192" t="e">
        <f t="shared" si="209"/>
        <v>#DIV/0!</v>
      </c>
      <c r="F497" s="192" t="e">
        <f t="shared" si="209"/>
        <v>#DIV/0!</v>
      </c>
      <c r="G497" s="192" t="e">
        <f t="shared" si="209"/>
        <v>#DIV/0!</v>
      </c>
      <c r="H497" s="192" t="e">
        <f t="shared" si="210"/>
        <v>#DIV/0!</v>
      </c>
      <c r="I497" s="252" t="e">
        <f t="shared" si="211"/>
        <v>#DIV/0!</v>
      </c>
      <c r="J497" s="192" t="e">
        <f t="shared" ref="J497:J499" si="217">J496</f>
        <v>#DIV/0!</v>
      </c>
      <c r="K497" s="231" t="e">
        <f t="shared" si="212"/>
        <v>#DIV/0!</v>
      </c>
      <c r="R497" s="223">
        <v>3</v>
      </c>
      <c r="S497" s="192" t="e">
        <f>$T$55-Y493</f>
        <v>#DIV/0!</v>
      </c>
      <c r="T497" s="192" t="e">
        <f>$U$55-Z493</f>
        <v>#DIV/0!</v>
      </c>
      <c r="U497" s="192" t="e">
        <f>$V$55-AA493</f>
        <v>#DIV/0!</v>
      </c>
      <c r="V497" s="192" t="e">
        <f t="shared" si="213"/>
        <v>#DIV/0!</v>
      </c>
      <c r="W497" s="192" t="e">
        <f t="shared" si="213"/>
        <v>#DIV/0!</v>
      </c>
      <c r="X497" s="192" t="e">
        <f t="shared" si="213"/>
        <v>#DIV/0!</v>
      </c>
      <c r="Y497" s="192" t="e">
        <f t="shared" si="214"/>
        <v>#DIV/0!</v>
      </c>
      <c r="Z497" s="252" t="e">
        <f t="shared" si="215"/>
        <v>#DIV/0!</v>
      </c>
      <c r="AA497" s="192" t="e">
        <f t="shared" ref="AA497:AA499" si="218">AA496</f>
        <v>#DIV/0!</v>
      </c>
      <c r="AB497" s="231" t="e">
        <f t="shared" si="216"/>
        <v>#DIV/0!</v>
      </c>
    </row>
    <row r="498" spans="1:28" x14ac:dyDescent="0.3">
      <c r="A498" s="223">
        <v>4</v>
      </c>
      <c r="B498" s="192" t="e">
        <f>$C$56-H493</f>
        <v>#DIV/0!</v>
      </c>
      <c r="C498" s="192" t="e">
        <f>$D$56-I493</f>
        <v>#DIV/0!</v>
      </c>
      <c r="D498" s="192" t="e">
        <f>$E$56-J493</f>
        <v>#DIV/0!</v>
      </c>
      <c r="E498" s="192" t="e">
        <f t="shared" si="209"/>
        <v>#DIV/0!</v>
      </c>
      <c r="F498" s="192" t="e">
        <f t="shared" si="209"/>
        <v>#DIV/0!</v>
      </c>
      <c r="G498" s="192" t="e">
        <f t="shared" si="209"/>
        <v>#DIV/0!</v>
      </c>
      <c r="H498" s="192" t="e">
        <f t="shared" si="210"/>
        <v>#DIV/0!</v>
      </c>
      <c r="I498" s="252" t="e">
        <f t="shared" si="211"/>
        <v>#DIV/0!</v>
      </c>
      <c r="J498" s="192" t="e">
        <f t="shared" si="217"/>
        <v>#DIV/0!</v>
      </c>
      <c r="K498" s="231" t="e">
        <f t="shared" si="212"/>
        <v>#DIV/0!</v>
      </c>
      <c r="R498" s="223">
        <v>4</v>
      </c>
      <c r="S498" s="192" t="e">
        <f>$T$56-Y493</f>
        <v>#DIV/0!</v>
      </c>
      <c r="T498" s="192" t="e">
        <f>$U$56-Z493</f>
        <v>#DIV/0!</v>
      </c>
      <c r="U498" s="192" t="e">
        <f>$V$56-AA493</f>
        <v>#DIV/0!</v>
      </c>
      <c r="V498" s="192" t="e">
        <f t="shared" si="213"/>
        <v>#DIV/0!</v>
      </c>
      <c r="W498" s="192" t="e">
        <f t="shared" si="213"/>
        <v>#DIV/0!</v>
      </c>
      <c r="X498" s="192" t="e">
        <f t="shared" si="213"/>
        <v>#DIV/0!</v>
      </c>
      <c r="Y498" s="192" t="e">
        <f t="shared" si="214"/>
        <v>#DIV/0!</v>
      </c>
      <c r="Z498" s="252" t="e">
        <f t="shared" si="215"/>
        <v>#DIV/0!</v>
      </c>
      <c r="AA498" s="192" t="e">
        <f t="shared" si="218"/>
        <v>#DIV/0!</v>
      </c>
      <c r="AB498" s="231" t="e">
        <f t="shared" si="216"/>
        <v>#DIV/0!</v>
      </c>
    </row>
    <row r="499" spans="1:28" x14ac:dyDescent="0.3">
      <c r="A499" s="227">
        <v>5</v>
      </c>
      <c r="B499" s="216" t="e">
        <f>$C$57-H493</f>
        <v>#DIV/0!</v>
      </c>
      <c r="C499" s="216" t="e">
        <f>$D$57-I493</f>
        <v>#DIV/0!</v>
      </c>
      <c r="D499" s="216" t="e">
        <f>$E$57-J493</f>
        <v>#DIV/0!</v>
      </c>
      <c r="E499" s="216" t="e">
        <f t="shared" si="209"/>
        <v>#DIV/0!</v>
      </c>
      <c r="F499" s="216" t="e">
        <f t="shared" si="209"/>
        <v>#DIV/0!</v>
      </c>
      <c r="G499" s="216" t="e">
        <f t="shared" si="209"/>
        <v>#DIV/0!</v>
      </c>
      <c r="H499" s="216" t="e">
        <f t="shared" si="210"/>
        <v>#DIV/0!</v>
      </c>
      <c r="I499" s="216" t="e">
        <f t="shared" si="211"/>
        <v>#DIV/0!</v>
      </c>
      <c r="J499" s="216" t="e">
        <f t="shared" si="217"/>
        <v>#DIV/0!</v>
      </c>
      <c r="K499" s="253" t="e">
        <f t="shared" si="212"/>
        <v>#DIV/0!</v>
      </c>
      <c r="R499" s="227">
        <v>5</v>
      </c>
      <c r="S499" s="216" t="e">
        <f>$T$57-Y493</f>
        <v>#DIV/0!</v>
      </c>
      <c r="T499" s="216" t="e">
        <f>$U$57-Z493</f>
        <v>#DIV/0!</v>
      </c>
      <c r="U499" s="216" t="e">
        <f>$V$57-AA493</f>
        <v>#DIV/0!</v>
      </c>
      <c r="V499" s="216" t="e">
        <f t="shared" si="213"/>
        <v>#DIV/0!</v>
      </c>
      <c r="W499" s="216" t="e">
        <f t="shared" si="213"/>
        <v>#DIV/0!</v>
      </c>
      <c r="X499" s="216" t="e">
        <f t="shared" si="213"/>
        <v>#DIV/0!</v>
      </c>
      <c r="Y499" s="216" t="e">
        <f t="shared" si="214"/>
        <v>#DIV/0!</v>
      </c>
      <c r="Z499" s="216" t="e">
        <f t="shared" si="215"/>
        <v>#DIV/0!</v>
      </c>
      <c r="AA499" s="216" t="e">
        <f t="shared" si="218"/>
        <v>#DIV/0!</v>
      </c>
      <c r="AB499" s="253" t="e">
        <f t="shared" si="216"/>
        <v>#DIV/0!</v>
      </c>
    </row>
    <row r="500" spans="1:28" x14ac:dyDescent="0.3">
      <c r="A500" s="233" t="s">
        <v>696</v>
      </c>
      <c r="B500" s="234"/>
      <c r="C500" s="234"/>
      <c r="D500" s="234"/>
      <c r="E500" s="186"/>
      <c r="F500" s="186"/>
      <c r="G500" s="235" t="s">
        <v>716</v>
      </c>
      <c r="H500" s="236"/>
      <c r="I500" s="236"/>
      <c r="J500" s="236"/>
      <c r="K500" s="237"/>
      <c r="R500" s="233" t="s">
        <v>696</v>
      </c>
      <c r="S500" s="234"/>
      <c r="T500" s="234"/>
      <c r="U500" s="234"/>
      <c r="V500" s="186"/>
      <c r="W500" s="186"/>
      <c r="X500" s="235" t="s">
        <v>716</v>
      </c>
      <c r="Y500" s="236"/>
      <c r="Z500" s="236"/>
      <c r="AA500" s="236"/>
      <c r="AB500" s="237"/>
    </row>
    <row r="501" spans="1:28" x14ac:dyDescent="0.3">
      <c r="A501" s="238"/>
      <c r="B501" s="239"/>
      <c r="C501" s="239"/>
      <c r="D501" s="239"/>
      <c r="G501" s="240" t="s">
        <v>673</v>
      </c>
      <c r="H501" s="240"/>
      <c r="I501" s="240"/>
      <c r="J501" s="240"/>
      <c r="K501" s="241"/>
      <c r="R501" s="238"/>
      <c r="S501" s="239"/>
      <c r="T501" s="239"/>
      <c r="U501" s="239"/>
      <c r="X501" s="240" t="s">
        <v>673</v>
      </c>
      <c r="Y501" s="240"/>
      <c r="Z501" s="240"/>
      <c r="AA501" s="240"/>
      <c r="AB501" s="241"/>
    </row>
    <row r="502" spans="1:28" x14ac:dyDescent="0.3">
      <c r="A502" s="242"/>
      <c r="B502" s="243" t="s">
        <v>513</v>
      </c>
      <c r="C502" s="243" t="s">
        <v>514</v>
      </c>
      <c r="D502" s="243" t="s">
        <v>515</v>
      </c>
      <c r="G502" s="240"/>
      <c r="H502" s="240" t="s">
        <v>674</v>
      </c>
      <c r="I502" s="240" t="s">
        <v>675</v>
      </c>
      <c r="J502" s="240" t="s">
        <v>676</v>
      </c>
      <c r="K502" s="241" t="s">
        <v>677</v>
      </c>
      <c r="R502" s="242"/>
      <c r="S502" s="243" t="s">
        <v>513</v>
      </c>
      <c r="T502" s="243" t="s">
        <v>514</v>
      </c>
      <c r="U502" s="243" t="s">
        <v>515</v>
      </c>
      <c r="X502" s="240"/>
      <c r="Y502" s="240" t="s">
        <v>674</v>
      </c>
      <c r="Z502" s="240" t="s">
        <v>675</v>
      </c>
      <c r="AA502" s="240" t="s">
        <v>676</v>
      </c>
      <c r="AB502" s="241" t="s">
        <v>677</v>
      </c>
    </row>
    <row r="503" spans="1:28" x14ac:dyDescent="0.3">
      <c r="A503" s="244" t="str">
        <f>A473</f>
        <v>Point 2</v>
      </c>
      <c r="B503" s="245">
        <f>B473</f>
        <v>0</v>
      </c>
      <c r="C503" s="245">
        <f t="shared" ref="C503:D503" si="219">C473</f>
        <v>0</v>
      </c>
      <c r="D503" s="245">
        <f t="shared" si="219"/>
        <v>0</v>
      </c>
      <c r="G503" s="240" t="s">
        <v>679</v>
      </c>
      <c r="H503" s="240">
        <f t="shared" ref="H503:J504" si="220">+B504-B503</f>
        <v>0</v>
      </c>
      <c r="I503" s="240">
        <f t="shared" si="220"/>
        <v>0</v>
      </c>
      <c r="J503" s="240">
        <f t="shared" si="220"/>
        <v>0</v>
      </c>
      <c r="K503" s="241">
        <f>+(H503^2+I503^2+J503^2)^0.5</f>
        <v>0</v>
      </c>
      <c r="R503" s="244" t="str">
        <f>R473</f>
        <v>Point 2</v>
      </c>
      <c r="S503" s="245">
        <f>S473</f>
        <v>0</v>
      </c>
      <c r="T503" s="245">
        <f t="shared" ref="T503:U503" si="221">T473</f>
        <v>0</v>
      </c>
      <c r="U503" s="245">
        <f t="shared" si="221"/>
        <v>0</v>
      </c>
      <c r="X503" s="240" t="s">
        <v>679</v>
      </c>
      <c r="Y503" s="240">
        <f t="shared" ref="Y503:AA504" si="222">+S504-S503</f>
        <v>0</v>
      </c>
      <c r="Z503" s="240">
        <f t="shared" si="222"/>
        <v>0</v>
      </c>
      <c r="AA503" s="240">
        <f t="shared" si="222"/>
        <v>0</v>
      </c>
      <c r="AB503" s="241">
        <f>+(Y503^2+Z503^2+AA503^2)^0.5</f>
        <v>0</v>
      </c>
    </row>
    <row r="504" spans="1:28" x14ac:dyDescent="0.3">
      <c r="A504" s="244" t="str">
        <f>A475</f>
        <v>Point 4</v>
      </c>
      <c r="B504" s="245">
        <f>B475</f>
        <v>0</v>
      </c>
      <c r="C504" s="245">
        <f t="shared" ref="C504:D504" si="223">C475</f>
        <v>0</v>
      </c>
      <c r="D504" s="245">
        <f t="shared" si="223"/>
        <v>0</v>
      </c>
      <c r="G504" s="240" t="s">
        <v>681</v>
      </c>
      <c r="H504" s="240">
        <f t="shared" si="220"/>
        <v>0</v>
      </c>
      <c r="I504" s="240">
        <f t="shared" si="220"/>
        <v>0</v>
      </c>
      <c r="J504" s="240">
        <f t="shared" si="220"/>
        <v>0</v>
      </c>
      <c r="K504" s="241">
        <f>+(H504^2+I504^2+J504^2)^0.5</f>
        <v>0</v>
      </c>
      <c r="R504" s="244" t="str">
        <f>R475</f>
        <v>Point 4</v>
      </c>
      <c r="S504" s="245">
        <f>S475</f>
        <v>0</v>
      </c>
      <c r="T504" s="245">
        <f t="shared" ref="T504:U504" si="224">T475</f>
        <v>0</v>
      </c>
      <c r="U504" s="245">
        <f t="shared" si="224"/>
        <v>0</v>
      </c>
      <c r="X504" s="240" t="s">
        <v>681</v>
      </c>
      <c r="Y504" s="240">
        <f t="shared" si="222"/>
        <v>0</v>
      </c>
      <c r="Z504" s="240">
        <f t="shared" si="222"/>
        <v>0</v>
      </c>
      <c r="AA504" s="240">
        <f t="shared" si="222"/>
        <v>0</v>
      </c>
      <c r="AB504" s="241">
        <f>+(Y504^2+Z504^2+AA504^2)^0.5</f>
        <v>0</v>
      </c>
    </row>
    <row r="505" spans="1:28" x14ac:dyDescent="0.3">
      <c r="A505" s="244" t="str">
        <f>A474</f>
        <v>Point 3</v>
      </c>
      <c r="B505" s="245">
        <f>B474</f>
        <v>0</v>
      </c>
      <c r="C505" s="245">
        <f t="shared" ref="C505:D505" si="225">C474</f>
        <v>0</v>
      </c>
      <c r="D505" s="245">
        <f t="shared" si="225"/>
        <v>0</v>
      </c>
      <c r="G505" s="240" t="s">
        <v>683</v>
      </c>
      <c r="H505" s="240">
        <f>+B505-B503</f>
        <v>0</v>
      </c>
      <c r="I505" s="240">
        <f>+C505-C503</f>
        <v>0</v>
      </c>
      <c r="J505" s="240">
        <f>+D505-D503</f>
        <v>0</v>
      </c>
      <c r="K505" s="241">
        <f>+(H505^2+I505^2+J505^2)^0.5</f>
        <v>0</v>
      </c>
      <c r="R505" s="244" t="str">
        <f>R474</f>
        <v>Point 3</v>
      </c>
      <c r="S505" s="245">
        <f>S474</f>
        <v>0</v>
      </c>
      <c r="T505" s="245">
        <f t="shared" ref="T505:U505" si="226">T474</f>
        <v>0</v>
      </c>
      <c r="U505" s="245">
        <f t="shared" si="226"/>
        <v>0</v>
      </c>
      <c r="X505" s="240" t="s">
        <v>683</v>
      </c>
      <c r="Y505" s="240">
        <f>+S505-S503</f>
        <v>0</v>
      </c>
      <c r="Z505" s="240">
        <f>+T505-T503</f>
        <v>0</v>
      </c>
      <c r="AA505" s="240">
        <f>+U505-U503</f>
        <v>0</v>
      </c>
      <c r="AB505" s="241">
        <f>+(Y505^2+Z505^2+AA505^2)^0.5</f>
        <v>0</v>
      </c>
    </row>
    <row r="506" spans="1:28" x14ac:dyDescent="0.3">
      <c r="A506" s="223"/>
      <c r="G506" s="239" t="s">
        <v>684</v>
      </c>
      <c r="H506" s="240"/>
      <c r="I506" s="240"/>
      <c r="J506" s="240"/>
      <c r="K506" s="241"/>
      <c r="R506" s="223"/>
      <c r="X506" s="239" t="s">
        <v>684</v>
      </c>
      <c r="Y506" s="240"/>
      <c r="Z506" s="240"/>
      <c r="AA506" s="240"/>
      <c r="AB506" s="241"/>
    </row>
    <row r="507" spans="1:28" x14ac:dyDescent="0.3">
      <c r="A507" s="242"/>
      <c r="B507" s="243"/>
      <c r="C507" s="243"/>
      <c r="D507" s="243"/>
      <c r="G507" s="239"/>
      <c r="H507" s="243" t="s">
        <v>685</v>
      </c>
      <c r="I507" s="243" t="s">
        <v>686</v>
      </c>
      <c r="J507" s="243" t="s">
        <v>687</v>
      </c>
      <c r="K507" s="241"/>
      <c r="R507" s="242"/>
      <c r="S507" s="243"/>
      <c r="T507" s="243"/>
      <c r="U507" s="243"/>
      <c r="X507" s="239"/>
      <c r="Y507" s="243" t="s">
        <v>685</v>
      </c>
      <c r="Z507" s="243" t="s">
        <v>686</v>
      </c>
      <c r="AA507" s="243" t="s">
        <v>687</v>
      </c>
      <c r="AB507" s="241"/>
    </row>
    <row r="508" spans="1:28" x14ac:dyDescent="0.3">
      <c r="A508" s="244"/>
      <c r="B508" s="247"/>
      <c r="C508" s="247"/>
      <c r="D508" s="247"/>
      <c r="G508" s="239" t="s">
        <v>679</v>
      </c>
      <c r="H508" s="240" t="e">
        <f>+H503/K503</f>
        <v>#DIV/0!</v>
      </c>
      <c r="I508" s="240" t="e">
        <f>+I503/K503</f>
        <v>#DIV/0!</v>
      </c>
      <c r="J508" s="240" t="e">
        <f>+J503/K503</f>
        <v>#DIV/0!</v>
      </c>
      <c r="K508" s="241"/>
      <c r="R508" s="244"/>
      <c r="S508" s="247"/>
      <c r="T508" s="247"/>
      <c r="U508" s="247"/>
      <c r="X508" s="239" t="s">
        <v>679</v>
      </c>
      <c r="Y508" s="240" t="e">
        <f>+Y503/AB503</f>
        <v>#DIV/0!</v>
      </c>
      <c r="Z508" s="240" t="e">
        <f>+Z503/AB503</f>
        <v>#DIV/0!</v>
      </c>
      <c r="AA508" s="240" t="e">
        <f>+AA503/AB503</f>
        <v>#DIV/0!</v>
      </c>
      <c r="AB508" s="241"/>
    </row>
    <row r="509" spans="1:28" x14ac:dyDescent="0.3">
      <c r="A509" s="244"/>
      <c r="B509" s="247"/>
      <c r="C509" s="247"/>
      <c r="D509" s="247"/>
      <c r="G509" s="240" t="s">
        <v>683</v>
      </c>
      <c r="H509" s="240" t="e">
        <f>+H505/K505</f>
        <v>#DIV/0!</v>
      </c>
      <c r="I509" s="240" t="e">
        <f>+I505/K505</f>
        <v>#DIV/0!</v>
      </c>
      <c r="J509" s="240" t="e">
        <f>+J505/K505</f>
        <v>#DIV/0!</v>
      </c>
      <c r="K509" s="241"/>
      <c r="R509" s="244"/>
      <c r="S509" s="247"/>
      <c r="T509" s="247"/>
      <c r="U509" s="247"/>
      <c r="X509" s="240" t="s">
        <v>683</v>
      </c>
      <c r="Y509" s="240" t="e">
        <f>+Y505/AB505</f>
        <v>#DIV/0!</v>
      </c>
      <c r="Z509" s="240" t="e">
        <f>+Z505/AB505</f>
        <v>#DIV/0!</v>
      </c>
      <c r="AA509" s="240" t="e">
        <f>+AA505/AB505</f>
        <v>#DIV/0!</v>
      </c>
      <c r="AB509" s="241"/>
    </row>
    <row r="510" spans="1:28" x14ac:dyDescent="0.3">
      <c r="A510" s="246"/>
      <c r="B510" s="247"/>
      <c r="C510" s="247"/>
      <c r="D510" s="247"/>
      <c r="G510" s="240"/>
      <c r="H510" s="240"/>
      <c r="I510" s="240"/>
      <c r="J510" s="240"/>
      <c r="K510" s="241"/>
      <c r="R510" s="246"/>
      <c r="S510" s="247"/>
      <c r="T510" s="247"/>
      <c r="U510" s="247"/>
      <c r="X510" s="240"/>
      <c r="Y510" s="240"/>
      <c r="Z510" s="240"/>
      <c r="AA510" s="240"/>
      <c r="AB510" s="241"/>
    </row>
    <row r="511" spans="1:28" x14ac:dyDescent="0.3">
      <c r="A511" s="223"/>
      <c r="G511" s="240" t="s">
        <v>688</v>
      </c>
      <c r="H511" s="240" t="e">
        <f>+(K503^2+K505^2-K504^2)/(2*K503*K505)</f>
        <v>#DIV/0!</v>
      </c>
      <c r="I511" s="240"/>
      <c r="J511" s="240"/>
      <c r="K511" s="241"/>
      <c r="R511" s="223"/>
      <c r="X511" s="240" t="s">
        <v>688</v>
      </c>
      <c r="Y511" s="240" t="e">
        <f>+(AB503^2+AB505^2-AB504^2)/(2*AB503*AB505)</f>
        <v>#DIV/0!</v>
      </c>
      <c r="Z511" s="240"/>
      <c r="AA511" s="240"/>
      <c r="AB511" s="241"/>
    </row>
    <row r="512" spans="1:28" x14ac:dyDescent="0.3">
      <c r="A512" s="223"/>
      <c r="G512" s="240" t="s">
        <v>689</v>
      </c>
      <c r="H512" s="240" t="e">
        <f>+H511*K505</f>
        <v>#DIV/0!</v>
      </c>
      <c r="I512" s="240"/>
      <c r="J512" s="240"/>
      <c r="K512" s="241"/>
      <c r="R512" s="223"/>
      <c r="X512" s="240" t="s">
        <v>689</v>
      </c>
      <c r="Y512" s="240" t="e">
        <f>+Y511*AB505</f>
        <v>#DIV/0!</v>
      </c>
      <c r="Z512" s="240"/>
      <c r="AA512" s="240"/>
      <c r="AB512" s="241"/>
    </row>
    <row r="513" spans="1:28" x14ac:dyDescent="0.3">
      <c r="A513" s="223"/>
      <c r="G513" s="240" t="s">
        <v>690</v>
      </c>
      <c r="H513" s="240" t="e">
        <f>+(K505^2-H512^2)^0.5</f>
        <v>#DIV/0!</v>
      </c>
      <c r="I513" s="240" t="e">
        <f>+K505*H519</f>
        <v>#DIV/0!</v>
      </c>
      <c r="J513" s="240"/>
      <c r="K513" s="241"/>
      <c r="R513" s="223"/>
      <c r="X513" s="240" t="s">
        <v>690</v>
      </c>
      <c r="Y513" s="240" t="e">
        <f>+(AB505^2-Y512^2)^0.5</f>
        <v>#DIV/0!</v>
      </c>
      <c r="Z513" s="240" t="e">
        <f>+AB505*Y519</f>
        <v>#DIV/0!</v>
      </c>
      <c r="AA513" s="240"/>
      <c r="AB513" s="241"/>
    </row>
    <row r="514" spans="1:28" x14ac:dyDescent="0.3">
      <c r="A514" s="223"/>
      <c r="G514" s="240" t="s">
        <v>691</v>
      </c>
      <c r="H514" s="240" t="e">
        <f>+B503+H512*H508</f>
        <v>#DIV/0!</v>
      </c>
      <c r="I514" s="240" t="e">
        <f>+C503+H512*I508</f>
        <v>#DIV/0!</v>
      </c>
      <c r="J514" s="240" t="e">
        <f>+D503+H512*J508</f>
        <v>#DIV/0!</v>
      </c>
      <c r="K514" s="241"/>
      <c r="R514" s="223"/>
      <c r="X514" s="240" t="s">
        <v>691</v>
      </c>
      <c r="Y514" s="240" t="e">
        <f>+S503+Y512*Y508</f>
        <v>#DIV/0!</v>
      </c>
      <c r="Z514" s="240" t="e">
        <f>+T503+Y512*Z508</f>
        <v>#DIV/0!</v>
      </c>
      <c r="AA514" s="240" t="e">
        <f>+U503+Y512*AA508</f>
        <v>#DIV/0!</v>
      </c>
      <c r="AB514" s="241"/>
    </row>
    <row r="515" spans="1:28" x14ac:dyDescent="0.3">
      <c r="A515" s="223"/>
      <c r="G515" s="239" t="s">
        <v>684</v>
      </c>
      <c r="H515" s="240"/>
      <c r="I515" s="240"/>
      <c r="J515" s="240"/>
      <c r="K515" s="241"/>
      <c r="R515" s="223"/>
      <c r="X515" s="239" t="s">
        <v>684</v>
      </c>
      <c r="Y515" s="240"/>
      <c r="Z515" s="240"/>
      <c r="AA515" s="240"/>
      <c r="AB515" s="241"/>
    </row>
    <row r="516" spans="1:28" x14ac:dyDescent="0.3">
      <c r="A516" s="223"/>
      <c r="G516" s="248"/>
      <c r="H516" s="243" t="s">
        <v>685</v>
      </c>
      <c r="I516" s="243" t="s">
        <v>686</v>
      </c>
      <c r="J516" s="243" t="s">
        <v>687</v>
      </c>
      <c r="K516" s="241"/>
      <c r="R516" s="223"/>
      <c r="X516" s="248"/>
      <c r="Y516" s="243" t="s">
        <v>685</v>
      </c>
      <c r="Z516" s="243" t="s">
        <v>686</v>
      </c>
      <c r="AA516" s="243" t="s">
        <v>687</v>
      </c>
      <c r="AB516" s="241"/>
    </row>
    <row r="517" spans="1:28" x14ac:dyDescent="0.3">
      <c r="A517" s="223"/>
      <c r="G517" s="240" t="s">
        <v>690</v>
      </c>
      <c r="H517" s="240" t="e">
        <f>+(B505-H514)/H513</f>
        <v>#DIV/0!</v>
      </c>
      <c r="I517" s="240" t="e">
        <f>+(C505-I514)/H513</f>
        <v>#DIV/0!</v>
      </c>
      <c r="J517" s="240" t="e">
        <f>+(D505-J514)/H513</f>
        <v>#DIV/0!</v>
      </c>
      <c r="K517" s="241"/>
      <c r="R517" s="223"/>
      <c r="X517" s="240" t="s">
        <v>690</v>
      </c>
      <c r="Y517" s="240" t="e">
        <f>+(S505-Y514)/Y513</f>
        <v>#DIV/0!</v>
      </c>
      <c r="Z517" s="240" t="e">
        <f>+(T505-Z514)/Y513</f>
        <v>#DIV/0!</v>
      </c>
      <c r="AA517" s="240" t="e">
        <f>+(U505-AA514)/Y513</f>
        <v>#DIV/0!</v>
      </c>
      <c r="AB517" s="241"/>
    </row>
    <row r="518" spans="1:28" x14ac:dyDescent="0.3">
      <c r="A518" s="223"/>
      <c r="G518" s="240"/>
      <c r="H518" s="240"/>
      <c r="I518" s="240"/>
      <c r="J518" s="240"/>
      <c r="K518" s="241"/>
      <c r="R518" s="223"/>
      <c r="X518" s="240"/>
      <c r="Y518" s="240"/>
      <c r="Z518" s="240"/>
      <c r="AA518" s="240"/>
      <c r="AB518" s="241"/>
    </row>
    <row r="519" spans="1:28" x14ac:dyDescent="0.3">
      <c r="A519" s="223"/>
      <c r="G519" s="240" t="s">
        <v>692</v>
      </c>
      <c r="H519" s="240" t="e">
        <f>+(1-H511^2)^0.5</f>
        <v>#DIV/0!</v>
      </c>
      <c r="I519" s="240"/>
      <c r="J519" s="240"/>
      <c r="K519" s="241"/>
      <c r="R519" s="223"/>
      <c r="X519" s="240" t="s">
        <v>692</v>
      </c>
      <c r="Y519" s="240" t="e">
        <f>+(1-Y511^2)^0.5</f>
        <v>#DIV/0!</v>
      </c>
      <c r="Z519" s="240"/>
      <c r="AA519" s="240"/>
      <c r="AB519" s="241"/>
    </row>
    <row r="520" spans="1:28" x14ac:dyDescent="0.3">
      <c r="A520" s="223"/>
      <c r="F520" s="166" t="s">
        <v>643</v>
      </c>
      <c r="G520" s="240" t="s">
        <v>693</v>
      </c>
      <c r="H520" s="249" t="e">
        <f>+K504/(2*H519)</f>
        <v>#DIV/0!</v>
      </c>
      <c r="I520" s="240"/>
      <c r="J520" s="240"/>
      <c r="K520" s="241"/>
      <c r="R520" s="223"/>
      <c r="W520" s="166" t="s">
        <v>643</v>
      </c>
      <c r="X520" s="240" t="s">
        <v>693</v>
      </c>
      <c r="Y520" s="249" t="e">
        <f>+AB504/(2*Y519)</f>
        <v>#DIV/0!</v>
      </c>
      <c r="Z520" s="240"/>
      <c r="AA520" s="240"/>
      <c r="AB520" s="241"/>
    </row>
    <row r="521" spans="1:28" x14ac:dyDescent="0.3">
      <c r="A521" s="223"/>
      <c r="F521" s="250" t="e">
        <f>IF((ABS(K526)+ABS(K527)+ABS(K528))&gt;0.000000001,TRUE,FALSE)</f>
        <v>#DIV/0!</v>
      </c>
      <c r="G521" s="240"/>
      <c r="H521" s="240"/>
      <c r="I521" s="240"/>
      <c r="J521" s="240"/>
      <c r="K521" s="241"/>
      <c r="R521" s="223"/>
      <c r="W521" s="250" t="e">
        <f>IF((ABS(AB526)+ABS(AB527)+ABS(AB528))&gt;0.000000001,TRUE,FALSE)</f>
        <v>#DIV/0!</v>
      </c>
      <c r="X521" s="240"/>
      <c r="Y521" s="240"/>
      <c r="Z521" s="240"/>
      <c r="AA521" s="240"/>
      <c r="AB521" s="241"/>
    </row>
    <row r="522" spans="1:28" x14ac:dyDescent="0.3">
      <c r="A522" s="223"/>
      <c r="F522" s="166" t="s">
        <v>637</v>
      </c>
      <c r="G522" s="240" t="s">
        <v>694</v>
      </c>
      <c r="H522" s="240">
        <f>+K503/2</f>
        <v>0</v>
      </c>
      <c r="I522" s="240" t="e">
        <f>+(H520^2-H522^2)^0.5</f>
        <v>#DIV/0!</v>
      </c>
      <c r="J522" s="240">
        <v>0</v>
      </c>
      <c r="K522" s="241"/>
      <c r="R522" s="223"/>
      <c r="W522" s="166" t="s">
        <v>637</v>
      </c>
      <c r="X522" s="240" t="s">
        <v>694</v>
      </c>
      <c r="Y522" s="240">
        <f>+AB503/2</f>
        <v>0</v>
      </c>
      <c r="Z522" s="240" t="e">
        <f>+(Y520^2-Y522^2)^0.5</f>
        <v>#DIV/0!</v>
      </c>
      <c r="AA522" s="240">
        <v>0</v>
      </c>
      <c r="AB522" s="241"/>
    </row>
    <row r="523" spans="1:28" x14ac:dyDescent="0.3">
      <c r="A523" s="223"/>
      <c r="F523" s="166" t="e">
        <f>IF(K524&gt;0.000000001,TRUE,FALSE)</f>
        <v>#DIV/0!</v>
      </c>
      <c r="G523" s="240" t="s">
        <v>695</v>
      </c>
      <c r="H523" s="251" t="e">
        <f>+B503+H522*H508+I522*H517</f>
        <v>#DIV/0!</v>
      </c>
      <c r="I523" s="251" t="e">
        <f>+C503+H522*I508+I522*I517</f>
        <v>#DIV/0!</v>
      </c>
      <c r="J523" s="251" t="e">
        <f>+D503+H522*J508+I522*J517</f>
        <v>#DIV/0!</v>
      </c>
      <c r="K523" s="241"/>
      <c r="R523" s="223"/>
      <c r="W523" s="166" t="e">
        <f>IF(AB524&gt;0.000000001,TRUE,FALSE)</f>
        <v>#DIV/0!</v>
      </c>
      <c r="X523" s="240" t="s">
        <v>695</v>
      </c>
      <c r="Y523" s="251" t="e">
        <f>+S503+Y522*Y508+Z522*Y517</f>
        <v>#DIV/0!</v>
      </c>
      <c r="Z523" s="251" t="e">
        <f>+T503+Y522*Z508+Z522*Z517</f>
        <v>#DIV/0!</v>
      </c>
      <c r="AA523" s="251" t="e">
        <f>+U503+Y522*AA508+Z522*AA517</f>
        <v>#DIV/0!</v>
      </c>
      <c r="AB523" s="241"/>
    </row>
    <row r="524" spans="1:28" ht="16.2" x14ac:dyDescent="0.3">
      <c r="A524" s="223"/>
      <c r="B524" s="166" t="s">
        <v>650</v>
      </c>
      <c r="C524" s="166" t="s">
        <v>651</v>
      </c>
      <c r="D524" s="166" t="s">
        <v>652</v>
      </c>
      <c r="E524" s="166" t="s">
        <v>653</v>
      </c>
      <c r="F524" s="166" t="s">
        <v>654</v>
      </c>
      <c r="G524" s="166" t="s">
        <v>655</v>
      </c>
      <c r="H524" s="166" t="s">
        <v>656</v>
      </c>
      <c r="I524" s="166" t="s">
        <v>657</v>
      </c>
      <c r="J524" s="166" t="s">
        <v>669</v>
      </c>
      <c r="K524" s="231" t="e">
        <f>MAX(K525:K529)</f>
        <v>#DIV/0!</v>
      </c>
      <c r="R524" s="223"/>
      <c r="S524" s="166" t="s">
        <v>650</v>
      </c>
      <c r="T524" s="166" t="s">
        <v>651</v>
      </c>
      <c r="U524" s="166" t="s">
        <v>652</v>
      </c>
      <c r="V524" s="166" t="s">
        <v>653</v>
      </c>
      <c r="W524" s="166" t="s">
        <v>654</v>
      </c>
      <c r="X524" s="166" t="s">
        <v>655</v>
      </c>
      <c r="Y524" s="166" t="s">
        <v>656</v>
      </c>
      <c r="Z524" s="166" t="s">
        <v>657</v>
      </c>
      <c r="AA524" s="166" t="s">
        <v>669</v>
      </c>
      <c r="AB524" s="231" t="e">
        <f>MAX(AB525:AB529)</f>
        <v>#DIV/0!</v>
      </c>
    </row>
    <row r="525" spans="1:28" x14ac:dyDescent="0.3">
      <c r="A525" s="223">
        <v>1</v>
      </c>
      <c r="B525" s="166" t="e">
        <f>$C$53-H523</f>
        <v>#DIV/0!</v>
      </c>
      <c r="C525" s="166" t="e">
        <f>$D$53-I523</f>
        <v>#DIV/0!</v>
      </c>
      <c r="D525" s="166" t="e">
        <f>$E$53-J523</f>
        <v>#DIV/0!</v>
      </c>
      <c r="E525" s="192" t="e">
        <f>POWER(B525,2)</f>
        <v>#DIV/0!</v>
      </c>
      <c r="F525" s="192" t="e">
        <f>POWER(C525,2)</f>
        <v>#DIV/0!</v>
      </c>
      <c r="G525" s="192" t="e">
        <f>POWER(D525,2)</f>
        <v>#DIV/0!</v>
      </c>
      <c r="H525" s="192" t="e">
        <f>E525+F525+G525</f>
        <v>#DIV/0!</v>
      </c>
      <c r="I525" s="192" t="e">
        <f>SQRT(H525)</f>
        <v>#DIV/0!</v>
      </c>
      <c r="J525" s="192" t="e">
        <f>H520</f>
        <v>#DIV/0!</v>
      </c>
      <c r="K525" s="231" t="e">
        <f>I525-J525</f>
        <v>#DIV/0!</v>
      </c>
      <c r="R525" s="223">
        <v>1</v>
      </c>
      <c r="S525" s="192" t="e">
        <f>$T$53-Y523</f>
        <v>#DIV/0!</v>
      </c>
      <c r="T525" s="192" t="e">
        <f>$U$53-Z523</f>
        <v>#DIV/0!</v>
      </c>
      <c r="U525" s="192" t="e">
        <f>$V$53-AA523</f>
        <v>#DIV/0!</v>
      </c>
      <c r="V525" s="192" t="e">
        <f>POWER(S525,2)</f>
        <v>#DIV/0!</v>
      </c>
      <c r="W525" s="192" t="e">
        <f>POWER(T525,2)</f>
        <v>#DIV/0!</v>
      </c>
      <c r="X525" s="192" t="e">
        <f>POWER(U525,2)</f>
        <v>#DIV/0!</v>
      </c>
      <c r="Y525" s="192" t="e">
        <f>V525+W525+X525</f>
        <v>#DIV/0!</v>
      </c>
      <c r="Z525" s="192" t="e">
        <f>SQRT(Y525)</f>
        <v>#DIV/0!</v>
      </c>
      <c r="AA525" s="192" t="e">
        <f>Y520</f>
        <v>#DIV/0!</v>
      </c>
      <c r="AB525" s="231" t="e">
        <f>Z525-AA525</f>
        <v>#DIV/0!</v>
      </c>
    </row>
    <row r="526" spans="1:28" x14ac:dyDescent="0.3">
      <c r="A526" s="223">
        <v>2</v>
      </c>
      <c r="B526" s="192" t="e">
        <f>$C$54-H523</f>
        <v>#DIV/0!</v>
      </c>
      <c r="C526" s="192" t="e">
        <f>$D$54-I523</f>
        <v>#DIV/0!</v>
      </c>
      <c r="D526" s="192" t="e">
        <f>$E$54-J523</f>
        <v>#DIV/0!</v>
      </c>
      <c r="E526" s="192" t="e">
        <f t="shared" ref="E526:G529" si="227">POWER(B526,2)</f>
        <v>#DIV/0!</v>
      </c>
      <c r="F526" s="192" t="e">
        <f t="shared" si="227"/>
        <v>#DIV/0!</v>
      </c>
      <c r="G526" s="192" t="e">
        <f t="shared" si="227"/>
        <v>#DIV/0!</v>
      </c>
      <c r="H526" s="192" t="e">
        <f t="shared" ref="H526:H529" si="228">E526+F526+G526</f>
        <v>#DIV/0!</v>
      </c>
      <c r="I526" s="252" t="e">
        <f t="shared" ref="I526:I529" si="229">SQRT(H526)</f>
        <v>#DIV/0!</v>
      </c>
      <c r="J526" s="192" t="e">
        <f>J525</f>
        <v>#DIV/0!</v>
      </c>
      <c r="K526" s="231" t="e">
        <f t="shared" ref="K526:K529" si="230">I526-J526</f>
        <v>#DIV/0!</v>
      </c>
      <c r="R526" s="223">
        <v>2</v>
      </c>
      <c r="S526" s="192" t="e">
        <f>$T$54-Y523</f>
        <v>#DIV/0!</v>
      </c>
      <c r="T526" s="192" t="e">
        <f>$U$54-Z523</f>
        <v>#DIV/0!</v>
      </c>
      <c r="U526" s="192" t="e">
        <f>$V$54-AA523</f>
        <v>#DIV/0!</v>
      </c>
      <c r="V526" s="192" t="e">
        <f t="shared" ref="V526:X529" si="231">POWER(S526,2)</f>
        <v>#DIV/0!</v>
      </c>
      <c r="W526" s="192" t="e">
        <f t="shared" si="231"/>
        <v>#DIV/0!</v>
      </c>
      <c r="X526" s="192" t="e">
        <f t="shared" si="231"/>
        <v>#DIV/0!</v>
      </c>
      <c r="Y526" s="192" t="e">
        <f t="shared" ref="Y526:Y529" si="232">V526+W526+X526</f>
        <v>#DIV/0!</v>
      </c>
      <c r="Z526" s="252" t="e">
        <f t="shared" ref="Z526:Z529" si="233">SQRT(Y526)</f>
        <v>#DIV/0!</v>
      </c>
      <c r="AA526" s="192" t="e">
        <f>AA525</f>
        <v>#DIV/0!</v>
      </c>
      <c r="AB526" s="231" t="e">
        <f t="shared" ref="AB526:AB529" si="234">Z526-AA526</f>
        <v>#DIV/0!</v>
      </c>
    </row>
    <row r="527" spans="1:28" x14ac:dyDescent="0.3">
      <c r="A527" s="223">
        <v>3</v>
      </c>
      <c r="B527" s="192" t="e">
        <f>$C$55-H523</f>
        <v>#DIV/0!</v>
      </c>
      <c r="C527" s="192" t="e">
        <f>$D$55-I523</f>
        <v>#DIV/0!</v>
      </c>
      <c r="D527" s="192" t="e">
        <f>$E$55-J523</f>
        <v>#DIV/0!</v>
      </c>
      <c r="E527" s="192" t="e">
        <f t="shared" si="227"/>
        <v>#DIV/0!</v>
      </c>
      <c r="F527" s="192" t="e">
        <f t="shared" si="227"/>
        <v>#DIV/0!</v>
      </c>
      <c r="G527" s="192" t="e">
        <f t="shared" si="227"/>
        <v>#DIV/0!</v>
      </c>
      <c r="H527" s="192" t="e">
        <f t="shared" si="228"/>
        <v>#DIV/0!</v>
      </c>
      <c r="I527" s="252" t="e">
        <f t="shared" si="229"/>
        <v>#DIV/0!</v>
      </c>
      <c r="J527" s="192" t="e">
        <f t="shared" ref="J527:J529" si="235">J526</f>
        <v>#DIV/0!</v>
      </c>
      <c r="K527" s="231" t="e">
        <f t="shared" si="230"/>
        <v>#DIV/0!</v>
      </c>
      <c r="R527" s="223">
        <v>3</v>
      </c>
      <c r="S527" s="192" t="e">
        <f>$T$55-Y523</f>
        <v>#DIV/0!</v>
      </c>
      <c r="T527" s="192" t="e">
        <f>$U$55-Z523</f>
        <v>#DIV/0!</v>
      </c>
      <c r="U527" s="192" t="e">
        <f>$V$55-AA523</f>
        <v>#DIV/0!</v>
      </c>
      <c r="V527" s="192" t="e">
        <f t="shared" si="231"/>
        <v>#DIV/0!</v>
      </c>
      <c r="W527" s="192" t="e">
        <f t="shared" si="231"/>
        <v>#DIV/0!</v>
      </c>
      <c r="X527" s="192" t="e">
        <f t="shared" si="231"/>
        <v>#DIV/0!</v>
      </c>
      <c r="Y527" s="192" t="e">
        <f t="shared" si="232"/>
        <v>#DIV/0!</v>
      </c>
      <c r="Z527" s="252" t="e">
        <f t="shared" si="233"/>
        <v>#DIV/0!</v>
      </c>
      <c r="AA527" s="192" t="e">
        <f t="shared" ref="AA527:AA529" si="236">AA526</f>
        <v>#DIV/0!</v>
      </c>
      <c r="AB527" s="231" t="e">
        <f t="shared" si="234"/>
        <v>#DIV/0!</v>
      </c>
    </row>
    <row r="528" spans="1:28" x14ac:dyDescent="0.3">
      <c r="A528" s="223">
        <v>4</v>
      </c>
      <c r="B528" s="192" t="e">
        <f>$C$56-H523</f>
        <v>#DIV/0!</v>
      </c>
      <c r="C528" s="192" t="e">
        <f>$D$56-I523</f>
        <v>#DIV/0!</v>
      </c>
      <c r="D528" s="192" t="e">
        <f>$E$56-J523</f>
        <v>#DIV/0!</v>
      </c>
      <c r="E528" s="192" t="e">
        <f t="shared" si="227"/>
        <v>#DIV/0!</v>
      </c>
      <c r="F528" s="192" t="e">
        <f t="shared" si="227"/>
        <v>#DIV/0!</v>
      </c>
      <c r="G528" s="192" t="e">
        <f t="shared" si="227"/>
        <v>#DIV/0!</v>
      </c>
      <c r="H528" s="192" t="e">
        <f t="shared" si="228"/>
        <v>#DIV/0!</v>
      </c>
      <c r="I528" s="252" t="e">
        <f t="shared" si="229"/>
        <v>#DIV/0!</v>
      </c>
      <c r="J528" s="192" t="e">
        <f t="shared" si="235"/>
        <v>#DIV/0!</v>
      </c>
      <c r="K528" s="231" t="e">
        <f t="shared" si="230"/>
        <v>#DIV/0!</v>
      </c>
      <c r="R528" s="223">
        <v>4</v>
      </c>
      <c r="S528" s="192" t="e">
        <f>$T$56-Y523</f>
        <v>#DIV/0!</v>
      </c>
      <c r="T528" s="192" t="e">
        <f>$U$56-Z523</f>
        <v>#DIV/0!</v>
      </c>
      <c r="U528" s="192" t="e">
        <f>$V$56-AA523</f>
        <v>#DIV/0!</v>
      </c>
      <c r="V528" s="192" t="e">
        <f t="shared" si="231"/>
        <v>#DIV/0!</v>
      </c>
      <c r="W528" s="192" t="e">
        <f t="shared" si="231"/>
        <v>#DIV/0!</v>
      </c>
      <c r="X528" s="192" t="e">
        <f t="shared" si="231"/>
        <v>#DIV/0!</v>
      </c>
      <c r="Y528" s="192" t="e">
        <f t="shared" si="232"/>
        <v>#DIV/0!</v>
      </c>
      <c r="Z528" s="252" t="e">
        <f t="shared" si="233"/>
        <v>#DIV/0!</v>
      </c>
      <c r="AA528" s="192" t="e">
        <f t="shared" si="236"/>
        <v>#DIV/0!</v>
      </c>
      <c r="AB528" s="231" t="e">
        <f t="shared" si="234"/>
        <v>#DIV/0!</v>
      </c>
    </row>
    <row r="529" spans="1:28" x14ac:dyDescent="0.3">
      <c r="A529" s="227">
        <v>5</v>
      </c>
      <c r="B529" s="216" t="e">
        <f>$C$57-H523</f>
        <v>#DIV/0!</v>
      </c>
      <c r="C529" s="216" t="e">
        <f>$D$57-I523</f>
        <v>#DIV/0!</v>
      </c>
      <c r="D529" s="216" t="e">
        <f>$E$57-J523</f>
        <v>#DIV/0!</v>
      </c>
      <c r="E529" s="216" t="e">
        <f t="shared" si="227"/>
        <v>#DIV/0!</v>
      </c>
      <c r="F529" s="216" t="e">
        <f t="shared" si="227"/>
        <v>#DIV/0!</v>
      </c>
      <c r="G529" s="216" t="e">
        <f t="shared" si="227"/>
        <v>#DIV/0!</v>
      </c>
      <c r="H529" s="216" t="e">
        <f t="shared" si="228"/>
        <v>#DIV/0!</v>
      </c>
      <c r="I529" s="216" t="e">
        <f t="shared" si="229"/>
        <v>#DIV/0!</v>
      </c>
      <c r="J529" s="216" t="e">
        <f t="shared" si="235"/>
        <v>#DIV/0!</v>
      </c>
      <c r="K529" s="253" t="e">
        <f t="shared" si="230"/>
        <v>#DIV/0!</v>
      </c>
      <c r="R529" s="227">
        <v>5</v>
      </c>
      <c r="S529" s="216" t="e">
        <f>$T$57-Y523</f>
        <v>#DIV/0!</v>
      </c>
      <c r="T529" s="216" t="e">
        <f>$U$57-Z523</f>
        <v>#DIV/0!</v>
      </c>
      <c r="U529" s="216" t="e">
        <f>$V$57-AA523</f>
        <v>#DIV/0!</v>
      </c>
      <c r="V529" s="216" t="e">
        <f t="shared" si="231"/>
        <v>#DIV/0!</v>
      </c>
      <c r="W529" s="216" t="e">
        <f t="shared" si="231"/>
        <v>#DIV/0!</v>
      </c>
      <c r="X529" s="216" t="e">
        <f t="shared" si="231"/>
        <v>#DIV/0!</v>
      </c>
      <c r="Y529" s="216" t="e">
        <f t="shared" si="232"/>
        <v>#DIV/0!</v>
      </c>
      <c r="Z529" s="216" t="e">
        <f t="shared" si="233"/>
        <v>#DIV/0!</v>
      </c>
      <c r="AA529" s="216" t="e">
        <f t="shared" si="236"/>
        <v>#DIV/0!</v>
      </c>
      <c r="AB529" s="253" t="e">
        <f t="shared" si="234"/>
        <v>#DIV/0!</v>
      </c>
    </row>
    <row r="530" spans="1:28" x14ac:dyDescent="0.3">
      <c r="A530" s="254" t="s">
        <v>698</v>
      </c>
      <c r="B530" s="186"/>
      <c r="C530" s="186"/>
      <c r="D530" s="186" t="s">
        <v>646</v>
      </c>
      <c r="E530" s="186" t="s">
        <v>647</v>
      </c>
      <c r="F530" s="186" t="s">
        <v>648</v>
      </c>
      <c r="G530" s="186" t="s">
        <v>649</v>
      </c>
      <c r="H530" s="186" t="s">
        <v>611</v>
      </c>
      <c r="I530" s="186" t="s">
        <v>637</v>
      </c>
      <c r="J530" s="186"/>
      <c r="K530" s="220"/>
      <c r="R530" s="254" t="s">
        <v>698</v>
      </c>
      <c r="S530" s="186"/>
      <c r="T530" s="186"/>
      <c r="U530" s="186" t="s">
        <v>646</v>
      </c>
      <c r="V530" s="186" t="s">
        <v>647</v>
      </c>
      <c r="W530" s="186" t="s">
        <v>648</v>
      </c>
      <c r="X530" s="186" t="s">
        <v>649</v>
      </c>
      <c r="Y530" s="186" t="s">
        <v>611</v>
      </c>
      <c r="Z530" s="186" t="s">
        <v>637</v>
      </c>
      <c r="AA530" s="186"/>
      <c r="AB530" s="220"/>
    </row>
    <row r="531" spans="1:28" x14ac:dyDescent="0.3">
      <c r="A531" s="227"/>
      <c r="B531" s="217"/>
      <c r="C531" s="217"/>
      <c r="D531" s="217" t="e">
        <f>IF(F491=FALSE,H493,IF(F521=FALSE,H523,"Error"))</f>
        <v>#DIV/0!</v>
      </c>
      <c r="E531" s="216" t="e">
        <f>IF(F491=FALSE,I493,IF(F521=FALSE,I523,"Error"))</f>
        <v>#DIV/0!</v>
      </c>
      <c r="F531" s="216" t="e">
        <f>IF(F491=FALSE,J493,IF(F521=FALSE,J523,"Error"))</f>
        <v>#DIV/0!</v>
      </c>
      <c r="G531" s="216" t="e">
        <f>IF(F491=FALSE,H490,IF(F521=FALSE,H520,"Error"))</f>
        <v>#DIV/0!</v>
      </c>
      <c r="H531" s="216" t="e">
        <f>G531*2</f>
        <v>#DIV/0!</v>
      </c>
      <c r="I531" s="217" t="e">
        <f>IF(F491=FALSE,F493,IF(F521=FALSE,F523,"Error"))</f>
        <v>#DIV/0!</v>
      </c>
      <c r="J531" s="217"/>
      <c r="K531" s="228"/>
      <c r="R531" s="227"/>
      <c r="S531" s="217"/>
      <c r="T531" s="217"/>
      <c r="U531" s="217" t="e">
        <f>IF(W491=FALSE,Y493,IF(W521=FALSE,Y523,"Error"))</f>
        <v>#DIV/0!</v>
      </c>
      <c r="V531" s="216" t="e">
        <f>IF(W491=FALSE,Z493,IF(W521=FALSE,Z523,"Error"))</f>
        <v>#DIV/0!</v>
      </c>
      <c r="W531" s="216" t="e">
        <f>IF(W491=FALSE,AA493,IF(W521=FALSE,AA523,"Error"))</f>
        <v>#DIV/0!</v>
      </c>
      <c r="X531" s="216" t="e">
        <f>IF(W491=FALSE,Y490,IF(W521=FALSE,Y520,"Error"))</f>
        <v>#DIV/0!</v>
      </c>
      <c r="Y531" s="216" t="e">
        <f>X531*2</f>
        <v>#DIV/0!</v>
      </c>
      <c r="Z531" s="217" t="e">
        <f>IF(W491=FALSE,W493,IF(W521=FALSE,W523,"Error"))</f>
        <v>#DIV/0!</v>
      </c>
      <c r="AA531" s="217"/>
      <c r="AB531" s="228"/>
    </row>
    <row r="533" spans="1:28" x14ac:dyDescent="0.3">
      <c r="A533" s="233" t="s">
        <v>68</v>
      </c>
      <c r="B533" s="234"/>
      <c r="C533" s="234"/>
      <c r="D533" s="234"/>
      <c r="E533" s="186"/>
      <c r="F533" s="186"/>
      <c r="G533" s="235" t="s">
        <v>717</v>
      </c>
      <c r="H533" s="236"/>
      <c r="I533" s="236"/>
      <c r="J533" s="236"/>
      <c r="K533" s="237"/>
      <c r="R533" s="233" t="s">
        <v>68</v>
      </c>
      <c r="S533" s="234"/>
      <c r="T533" s="234"/>
      <c r="U533" s="234"/>
      <c r="V533" s="186"/>
      <c r="W533" s="186"/>
      <c r="X533" s="235" t="s">
        <v>717</v>
      </c>
      <c r="Y533" s="236"/>
      <c r="Z533" s="236"/>
      <c r="AA533" s="236"/>
      <c r="AB533" s="237"/>
    </row>
    <row r="534" spans="1:28" x14ac:dyDescent="0.3">
      <c r="A534" s="238"/>
      <c r="B534" s="239"/>
      <c r="C534" s="239"/>
      <c r="D534" s="239"/>
      <c r="G534" s="240" t="s">
        <v>673</v>
      </c>
      <c r="H534" s="240"/>
      <c r="I534" s="240"/>
      <c r="J534" s="240"/>
      <c r="K534" s="241"/>
      <c r="R534" s="238"/>
      <c r="S534" s="239"/>
      <c r="T534" s="239"/>
      <c r="U534" s="239"/>
      <c r="X534" s="240" t="s">
        <v>673</v>
      </c>
      <c r="Y534" s="240"/>
      <c r="Z534" s="240"/>
      <c r="AA534" s="240"/>
      <c r="AB534" s="241"/>
    </row>
    <row r="535" spans="1:28" x14ac:dyDescent="0.3">
      <c r="A535" s="242"/>
      <c r="B535" s="243" t="s">
        <v>513</v>
      </c>
      <c r="C535" s="243" t="s">
        <v>514</v>
      </c>
      <c r="D535" s="243" t="s">
        <v>515</v>
      </c>
      <c r="G535" s="240"/>
      <c r="H535" s="240" t="s">
        <v>674</v>
      </c>
      <c r="I535" s="240" t="s">
        <v>675</v>
      </c>
      <c r="J535" s="240" t="s">
        <v>676</v>
      </c>
      <c r="K535" s="241" t="s">
        <v>677</v>
      </c>
      <c r="R535" s="242"/>
      <c r="S535" s="243" t="s">
        <v>513</v>
      </c>
      <c r="T535" s="243" t="s">
        <v>514</v>
      </c>
      <c r="U535" s="243" t="s">
        <v>515</v>
      </c>
      <c r="X535" s="240"/>
      <c r="Y535" s="240" t="s">
        <v>674</v>
      </c>
      <c r="Z535" s="240" t="s">
        <v>675</v>
      </c>
      <c r="AA535" s="240" t="s">
        <v>676</v>
      </c>
      <c r="AB535" s="241" t="s">
        <v>677</v>
      </c>
    </row>
    <row r="536" spans="1:28" x14ac:dyDescent="0.3">
      <c r="A536" s="244" t="s">
        <v>680</v>
      </c>
      <c r="B536" s="245">
        <f>$C$54</f>
        <v>0</v>
      </c>
      <c r="C536" s="245">
        <f>$D$54</f>
        <v>0</v>
      </c>
      <c r="D536" s="245">
        <f>$E$54</f>
        <v>0</v>
      </c>
      <c r="G536" s="240" t="s">
        <v>679</v>
      </c>
      <c r="H536" s="240">
        <f t="shared" ref="H536:J537" si="237">+B537-B536</f>
        <v>0</v>
      </c>
      <c r="I536" s="240">
        <f t="shared" si="237"/>
        <v>0</v>
      </c>
      <c r="J536" s="240">
        <f t="shared" si="237"/>
        <v>0</v>
      </c>
      <c r="K536" s="241">
        <f>+(H536^2+I536^2+J536^2)^0.5</f>
        <v>0</v>
      </c>
      <c r="R536" s="244" t="s">
        <v>680</v>
      </c>
      <c r="S536" s="245">
        <f>$T$54</f>
        <v>0</v>
      </c>
      <c r="T536" s="245">
        <f>$U$54</f>
        <v>0</v>
      </c>
      <c r="U536" s="245">
        <f>$V$54</f>
        <v>0</v>
      </c>
      <c r="X536" s="240" t="s">
        <v>679</v>
      </c>
      <c r="Y536" s="240">
        <f t="shared" ref="Y536:AA537" si="238">+S537-S536</f>
        <v>0</v>
      </c>
      <c r="Z536" s="240">
        <f t="shared" si="238"/>
        <v>0</v>
      </c>
      <c r="AA536" s="240">
        <f t="shared" si="238"/>
        <v>0</v>
      </c>
      <c r="AB536" s="241">
        <f>+(Y536^2+Z536^2+AA536^2)^0.5</f>
        <v>0</v>
      </c>
    </row>
    <row r="537" spans="1:28" x14ac:dyDescent="0.3">
      <c r="A537" s="244" t="s">
        <v>682</v>
      </c>
      <c r="B537" s="245">
        <f>$C$55</f>
        <v>0</v>
      </c>
      <c r="C537" s="245">
        <f>$D$55</f>
        <v>0</v>
      </c>
      <c r="D537" s="245">
        <f>$E$55</f>
        <v>0</v>
      </c>
      <c r="G537" s="240" t="s">
        <v>681</v>
      </c>
      <c r="H537" s="240">
        <f t="shared" si="237"/>
        <v>0</v>
      </c>
      <c r="I537" s="240">
        <f t="shared" si="237"/>
        <v>0</v>
      </c>
      <c r="J537" s="240">
        <f t="shared" si="237"/>
        <v>0</v>
      </c>
      <c r="K537" s="241">
        <f>+(H537^2+I537^2+J537^2)^0.5</f>
        <v>0</v>
      </c>
      <c r="R537" s="244" t="s">
        <v>682</v>
      </c>
      <c r="S537" s="245">
        <f>$T$55</f>
        <v>0</v>
      </c>
      <c r="T537" s="245">
        <f>$U$55</f>
        <v>0</v>
      </c>
      <c r="U537" s="245">
        <f>$V$55</f>
        <v>0</v>
      </c>
      <c r="X537" s="240" t="s">
        <v>681</v>
      </c>
      <c r="Y537" s="240">
        <f t="shared" si="238"/>
        <v>0</v>
      </c>
      <c r="Z537" s="240">
        <f t="shared" si="238"/>
        <v>0</v>
      </c>
      <c r="AA537" s="240">
        <f t="shared" si="238"/>
        <v>0</v>
      </c>
      <c r="AB537" s="241">
        <f>+(Y537^2+Z537^2+AA537^2)^0.5</f>
        <v>0</v>
      </c>
    </row>
    <row r="538" spans="1:28" x14ac:dyDescent="0.3">
      <c r="A538" s="246" t="s">
        <v>704</v>
      </c>
      <c r="B538" s="245">
        <f>$C$57</f>
        <v>0</v>
      </c>
      <c r="C538" s="245">
        <f>$D$57</f>
        <v>0</v>
      </c>
      <c r="D538" s="245">
        <f>$E$57</f>
        <v>0</v>
      </c>
      <c r="G538" s="240" t="s">
        <v>683</v>
      </c>
      <c r="H538" s="240">
        <f>+B538-B536</f>
        <v>0</v>
      </c>
      <c r="I538" s="240">
        <f>+C538-C536</f>
        <v>0</v>
      </c>
      <c r="J538" s="240">
        <f>+D538-D536</f>
        <v>0</v>
      </c>
      <c r="K538" s="241">
        <f>+(H538^2+I538^2+J538^2)^0.5</f>
        <v>0</v>
      </c>
      <c r="R538" s="246" t="s">
        <v>704</v>
      </c>
      <c r="S538" s="245">
        <f>$T$57</f>
        <v>0</v>
      </c>
      <c r="T538" s="245">
        <f>$U$57</f>
        <v>0</v>
      </c>
      <c r="U538" s="245">
        <f>$V$57</f>
        <v>0</v>
      </c>
      <c r="X538" s="240" t="s">
        <v>683</v>
      </c>
      <c r="Y538" s="240">
        <f>+S538-S536</f>
        <v>0</v>
      </c>
      <c r="Z538" s="240">
        <f>+T538-T536</f>
        <v>0</v>
      </c>
      <c r="AA538" s="240">
        <f>+U538-U536</f>
        <v>0</v>
      </c>
      <c r="AB538" s="241">
        <f>+(Y538^2+Z538^2+AA538^2)^0.5</f>
        <v>0</v>
      </c>
    </row>
    <row r="539" spans="1:28" x14ac:dyDescent="0.3">
      <c r="A539" s="223"/>
      <c r="G539" s="239" t="s">
        <v>684</v>
      </c>
      <c r="H539" s="240"/>
      <c r="I539" s="240"/>
      <c r="J539" s="240"/>
      <c r="K539" s="241"/>
      <c r="R539" s="223"/>
      <c r="X539" s="239" t="s">
        <v>684</v>
      </c>
      <c r="Y539" s="240"/>
      <c r="Z539" s="240"/>
      <c r="AA539" s="240"/>
      <c r="AB539" s="241"/>
    </row>
    <row r="540" spans="1:28" x14ac:dyDescent="0.3">
      <c r="A540" s="242"/>
      <c r="B540" s="243"/>
      <c r="C540" s="243"/>
      <c r="D540" s="243"/>
      <c r="G540" s="239"/>
      <c r="H540" s="243" t="s">
        <v>685</v>
      </c>
      <c r="I540" s="243" t="s">
        <v>686</v>
      </c>
      <c r="J540" s="243" t="s">
        <v>687</v>
      </c>
      <c r="K540" s="241"/>
      <c r="R540" s="242"/>
      <c r="S540" s="243"/>
      <c r="T540" s="243"/>
      <c r="U540" s="243"/>
      <c r="X540" s="239"/>
      <c r="Y540" s="243" t="s">
        <v>685</v>
      </c>
      <c r="Z540" s="243" t="s">
        <v>686</v>
      </c>
      <c r="AA540" s="243" t="s">
        <v>687</v>
      </c>
      <c r="AB540" s="241"/>
    </row>
    <row r="541" spans="1:28" x14ac:dyDescent="0.3">
      <c r="A541" s="244"/>
      <c r="B541" s="247"/>
      <c r="C541" s="247"/>
      <c r="D541" s="247"/>
      <c r="G541" s="239" t="s">
        <v>679</v>
      </c>
      <c r="H541" s="240" t="e">
        <f>+H536/K536</f>
        <v>#DIV/0!</v>
      </c>
      <c r="I541" s="240" t="e">
        <f>+I536/K536</f>
        <v>#DIV/0!</v>
      </c>
      <c r="J541" s="240" t="e">
        <f>+J536/K536</f>
        <v>#DIV/0!</v>
      </c>
      <c r="K541" s="241"/>
      <c r="R541" s="244"/>
      <c r="S541" s="247"/>
      <c r="T541" s="247"/>
      <c r="U541" s="247"/>
      <c r="X541" s="239" t="s">
        <v>679</v>
      </c>
      <c r="Y541" s="240" t="e">
        <f>+Y536/AB536</f>
        <v>#DIV/0!</v>
      </c>
      <c r="Z541" s="240" t="e">
        <f>+Z536/AB536</f>
        <v>#DIV/0!</v>
      </c>
      <c r="AA541" s="240" t="e">
        <f>+AA536/AB536</f>
        <v>#DIV/0!</v>
      </c>
      <c r="AB541" s="241"/>
    </row>
    <row r="542" spans="1:28" x14ac:dyDescent="0.3">
      <c r="A542" s="244"/>
      <c r="B542" s="247"/>
      <c r="C542" s="247"/>
      <c r="D542" s="247"/>
      <c r="G542" s="240" t="s">
        <v>683</v>
      </c>
      <c r="H542" s="240" t="e">
        <f>+H538/K538</f>
        <v>#DIV/0!</v>
      </c>
      <c r="I542" s="240" t="e">
        <f>+I538/K538</f>
        <v>#DIV/0!</v>
      </c>
      <c r="J542" s="240" t="e">
        <f>+J538/K538</f>
        <v>#DIV/0!</v>
      </c>
      <c r="K542" s="241"/>
      <c r="R542" s="244"/>
      <c r="S542" s="247"/>
      <c r="T542" s="247"/>
      <c r="U542" s="247"/>
      <c r="X542" s="240" t="s">
        <v>683</v>
      </c>
      <c r="Y542" s="240" t="e">
        <f>+Y538/AB538</f>
        <v>#DIV/0!</v>
      </c>
      <c r="Z542" s="240" t="e">
        <f>+Z538/AB538</f>
        <v>#DIV/0!</v>
      </c>
      <c r="AA542" s="240" t="e">
        <f>+AA538/AB538</f>
        <v>#DIV/0!</v>
      </c>
      <c r="AB542" s="241"/>
    </row>
    <row r="543" spans="1:28" x14ac:dyDescent="0.3">
      <c r="A543" s="246"/>
      <c r="B543" s="247"/>
      <c r="C543" s="247"/>
      <c r="D543" s="247"/>
      <c r="G543" s="240"/>
      <c r="H543" s="240"/>
      <c r="I543" s="240"/>
      <c r="J543" s="240"/>
      <c r="K543" s="241"/>
      <c r="R543" s="246"/>
      <c r="S543" s="247"/>
      <c r="T543" s="247"/>
      <c r="U543" s="247"/>
      <c r="X543" s="240"/>
      <c r="Y543" s="240"/>
      <c r="Z543" s="240"/>
      <c r="AA543" s="240"/>
      <c r="AB543" s="241"/>
    </row>
    <row r="544" spans="1:28" x14ac:dyDescent="0.3">
      <c r="A544" s="223"/>
      <c r="G544" s="240" t="s">
        <v>688</v>
      </c>
      <c r="H544" s="240" t="e">
        <f>+(K536^2+K538^2-K537^2)/(2*K536*K538)</f>
        <v>#DIV/0!</v>
      </c>
      <c r="I544" s="240"/>
      <c r="J544" s="240"/>
      <c r="K544" s="241"/>
      <c r="R544" s="223"/>
      <c r="X544" s="240" t="s">
        <v>688</v>
      </c>
      <c r="Y544" s="240" t="e">
        <f>+(AB536^2+AB538^2-AB537^2)/(2*AB536*AB538)</f>
        <v>#DIV/0!</v>
      </c>
      <c r="Z544" s="240"/>
      <c r="AA544" s="240"/>
      <c r="AB544" s="241"/>
    </row>
    <row r="545" spans="1:28" x14ac:dyDescent="0.3">
      <c r="A545" s="223"/>
      <c r="G545" s="240" t="s">
        <v>689</v>
      </c>
      <c r="H545" s="240" t="e">
        <f>+H544*K538</f>
        <v>#DIV/0!</v>
      </c>
      <c r="I545" s="240"/>
      <c r="J545" s="240"/>
      <c r="K545" s="241"/>
      <c r="R545" s="223"/>
      <c r="X545" s="240" t="s">
        <v>689</v>
      </c>
      <c r="Y545" s="240" t="e">
        <f>+Y544*AB538</f>
        <v>#DIV/0!</v>
      </c>
      <c r="Z545" s="240"/>
      <c r="AA545" s="240"/>
      <c r="AB545" s="241"/>
    </row>
    <row r="546" spans="1:28" x14ac:dyDescent="0.3">
      <c r="A546" s="223"/>
      <c r="G546" s="240" t="s">
        <v>690</v>
      </c>
      <c r="H546" s="240" t="e">
        <f>+(K538^2-H545^2)^0.5</f>
        <v>#DIV/0!</v>
      </c>
      <c r="I546" s="240" t="e">
        <f>+K538*H552</f>
        <v>#DIV/0!</v>
      </c>
      <c r="J546" s="240"/>
      <c r="K546" s="241"/>
      <c r="R546" s="223"/>
      <c r="X546" s="240" t="s">
        <v>690</v>
      </c>
      <c r="Y546" s="240" t="e">
        <f>+(AB538^2-Y545^2)^0.5</f>
        <v>#DIV/0!</v>
      </c>
      <c r="Z546" s="240" t="e">
        <f>+AB538*Y552</f>
        <v>#DIV/0!</v>
      </c>
      <c r="AA546" s="240"/>
      <c r="AB546" s="241"/>
    </row>
    <row r="547" spans="1:28" x14ac:dyDescent="0.3">
      <c r="A547" s="223"/>
      <c r="G547" s="240" t="s">
        <v>691</v>
      </c>
      <c r="H547" s="240" t="e">
        <f>+B536+H545*H541</f>
        <v>#DIV/0!</v>
      </c>
      <c r="I547" s="240" t="e">
        <f>+C536+H545*I541</f>
        <v>#DIV/0!</v>
      </c>
      <c r="J547" s="240" t="e">
        <f>+D536+H545*J541</f>
        <v>#DIV/0!</v>
      </c>
      <c r="K547" s="241"/>
      <c r="R547" s="223"/>
      <c r="X547" s="240" t="s">
        <v>691</v>
      </c>
      <c r="Y547" s="240" t="e">
        <f>+S536+Y545*Y541</f>
        <v>#DIV/0!</v>
      </c>
      <c r="Z547" s="240" t="e">
        <f>+T536+Y545*Z541</f>
        <v>#DIV/0!</v>
      </c>
      <c r="AA547" s="240" t="e">
        <f>+U536+Y545*AA541</f>
        <v>#DIV/0!</v>
      </c>
      <c r="AB547" s="241"/>
    </row>
    <row r="548" spans="1:28" x14ac:dyDescent="0.3">
      <c r="A548" s="223"/>
      <c r="G548" s="239" t="s">
        <v>684</v>
      </c>
      <c r="H548" s="240"/>
      <c r="I548" s="240"/>
      <c r="J548" s="240"/>
      <c r="K548" s="241"/>
      <c r="R548" s="223"/>
      <c r="X548" s="239" t="s">
        <v>684</v>
      </c>
      <c r="Y548" s="240"/>
      <c r="Z548" s="240"/>
      <c r="AA548" s="240"/>
      <c r="AB548" s="241"/>
    </row>
    <row r="549" spans="1:28" x14ac:dyDescent="0.3">
      <c r="A549" s="223"/>
      <c r="G549" s="248"/>
      <c r="H549" s="243" t="s">
        <v>685</v>
      </c>
      <c r="I549" s="243" t="s">
        <v>686</v>
      </c>
      <c r="J549" s="243" t="s">
        <v>687</v>
      </c>
      <c r="K549" s="241"/>
      <c r="R549" s="223"/>
      <c r="X549" s="248"/>
      <c r="Y549" s="243" t="s">
        <v>685</v>
      </c>
      <c r="Z549" s="243" t="s">
        <v>686</v>
      </c>
      <c r="AA549" s="243" t="s">
        <v>687</v>
      </c>
      <c r="AB549" s="241"/>
    </row>
    <row r="550" spans="1:28" x14ac:dyDescent="0.3">
      <c r="A550" s="223"/>
      <c r="G550" s="240" t="s">
        <v>690</v>
      </c>
      <c r="H550" s="240" t="e">
        <f>+(B538-H547)/H546</f>
        <v>#DIV/0!</v>
      </c>
      <c r="I550" s="240" t="e">
        <f>+(C538-I547)/H546</f>
        <v>#DIV/0!</v>
      </c>
      <c r="J550" s="240" t="e">
        <f>+(D538-J547)/H546</f>
        <v>#DIV/0!</v>
      </c>
      <c r="K550" s="241"/>
      <c r="R550" s="223"/>
      <c r="X550" s="240" t="s">
        <v>690</v>
      </c>
      <c r="Y550" s="240" t="e">
        <f>+(S538-Y547)/Y546</f>
        <v>#DIV/0!</v>
      </c>
      <c r="Z550" s="240" t="e">
        <f>+(T538-Z547)/Y546</f>
        <v>#DIV/0!</v>
      </c>
      <c r="AA550" s="240" t="e">
        <f>+(U538-AA547)/Y546</f>
        <v>#DIV/0!</v>
      </c>
      <c r="AB550" s="241"/>
    </row>
    <row r="551" spans="1:28" x14ac:dyDescent="0.3">
      <c r="A551" s="223"/>
      <c r="G551" s="240"/>
      <c r="H551" s="240"/>
      <c r="I551" s="240"/>
      <c r="J551" s="240"/>
      <c r="K551" s="241"/>
      <c r="R551" s="223"/>
      <c r="X551" s="240"/>
      <c r="Y551" s="240"/>
      <c r="Z551" s="240"/>
      <c r="AA551" s="240"/>
      <c r="AB551" s="241"/>
    </row>
    <row r="552" spans="1:28" x14ac:dyDescent="0.3">
      <c r="A552" s="223"/>
      <c r="G552" s="240" t="s">
        <v>692</v>
      </c>
      <c r="H552" s="240" t="e">
        <f>+(1-H544^2)^0.5</f>
        <v>#DIV/0!</v>
      </c>
      <c r="I552" s="240"/>
      <c r="J552" s="240"/>
      <c r="K552" s="241"/>
      <c r="R552" s="223"/>
      <c r="X552" s="240" t="s">
        <v>692</v>
      </c>
      <c r="Y552" s="240" t="e">
        <f>+(1-Y544^2)^0.5</f>
        <v>#DIV/0!</v>
      </c>
      <c r="Z552" s="240"/>
      <c r="AA552" s="240"/>
      <c r="AB552" s="241"/>
    </row>
    <row r="553" spans="1:28" x14ac:dyDescent="0.3">
      <c r="A553" s="223"/>
      <c r="F553" s="166" t="s">
        <v>643</v>
      </c>
      <c r="G553" s="240" t="s">
        <v>693</v>
      </c>
      <c r="H553" s="249" t="e">
        <f>+K537/(2*H552)</f>
        <v>#DIV/0!</v>
      </c>
      <c r="I553" s="240"/>
      <c r="J553" s="240"/>
      <c r="K553" s="241"/>
      <c r="R553" s="223"/>
      <c r="W553" s="166" t="s">
        <v>643</v>
      </c>
      <c r="X553" s="240" t="s">
        <v>693</v>
      </c>
      <c r="Y553" s="249" t="e">
        <f>+AB537/(2*Y552)</f>
        <v>#DIV/0!</v>
      </c>
      <c r="Z553" s="240"/>
      <c r="AA553" s="240"/>
      <c r="AB553" s="241"/>
    </row>
    <row r="554" spans="1:28" x14ac:dyDescent="0.3">
      <c r="A554" s="223"/>
      <c r="F554" s="250" t="e">
        <f>IF((ABS(K559)+ABS(K560)+ABS(K562))&gt;0.000000001,TRUE,FALSE)</f>
        <v>#DIV/0!</v>
      </c>
      <c r="G554" s="240"/>
      <c r="H554" s="240"/>
      <c r="I554" s="240"/>
      <c r="J554" s="240"/>
      <c r="K554" s="241"/>
      <c r="R554" s="223"/>
      <c r="W554" s="250" t="e">
        <f>IF((ABS(AB559)+ABS(AB560)+ABS(AB562))&gt;0.000000001,TRUE,FALSE)</f>
        <v>#DIV/0!</v>
      </c>
      <c r="X554" s="240"/>
      <c r="Y554" s="240"/>
      <c r="Z554" s="240"/>
      <c r="AA554" s="240"/>
      <c r="AB554" s="241"/>
    </row>
    <row r="555" spans="1:28" x14ac:dyDescent="0.3">
      <c r="A555" s="223"/>
      <c r="F555" s="166" t="s">
        <v>637</v>
      </c>
      <c r="G555" s="240" t="s">
        <v>694</v>
      </c>
      <c r="H555" s="240">
        <f>+K536/2</f>
        <v>0</v>
      </c>
      <c r="I555" s="240" t="e">
        <f>+(H553^2-H555^2)^0.5</f>
        <v>#DIV/0!</v>
      </c>
      <c r="J555" s="240">
        <v>0</v>
      </c>
      <c r="K555" s="241"/>
      <c r="R555" s="223"/>
      <c r="W555" s="166" t="s">
        <v>637</v>
      </c>
      <c r="X555" s="240" t="s">
        <v>694</v>
      </c>
      <c r="Y555" s="240">
        <f>+AB536/2</f>
        <v>0</v>
      </c>
      <c r="Z555" s="240" t="e">
        <f>+(Y553^2-Y555^2)^0.5</f>
        <v>#DIV/0!</v>
      </c>
      <c r="AA555" s="240">
        <v>0</v>
      </c>
      <c r="AB555" s="241"/>
    </row>
    <row r="556" spans="1:28" x14ac:dyDescent="0.3">
      <c r="A556" s="223"/>
      <c r="F556" s="166" t="e">
        <f>IF(K557&gt;0.000000001,TRUE,FALSE)</f>
        <v>#DIV/0!</v>
      </c>
      <c r="G556" s="240" t="s">
        <v>695</v>
      </c>
      <c r="H556" s="251" t="e">
        <f>+B536+H555*H541+I555*H550</f>
        <v>#DIV/0!</v>
      </c>
      <c r="I556" s="251" t="e">
        <f>+C536+H555*I541+I555*I550</f>
        <v>#DIV/0!</v>
      </c>
      <c r="J556" s="251" t="e">
        <f>+D536+H555*J541+I555*J550</f>
        <v>#DIV/0!</v>
      </c>
      <c r="K556" s="241"/>
      <c r="R556" s="223"/>
      <c r="W556" s="166" t="e">
        <f>IF(AB557&gt;0.000000001,TRUE,FALSE)</f>
        <v>#DIV/0!</v>
      </c>
      <c r="X556" s="240" t="s">
        <v>695</v>
      </c>
      <c r="Y556" s="251" t="e">
        <f>+S536+Y555*Y541+Z555*Y550</f>
        <v>#DIV/0!</v>
      </c>
      <c r="Z556" s="251" t="e">
        <f>+T536+Y555*Z541+Z555*Z550</f>
        <v>#DIV/0!</v>
      </c>
      <c r="AA556" s="251" t="e">
        <f>+U536+Y555*AA541+Z555*AA550</f>
        <v>#DIV/0!</v>
      </c>
      <c r="AB556" s="241"/>
    </row>
    <row r="557" spans="1:28" ht="16.2" x14ac:dyDescent="0.3">
      <c r="A557" s="223"/>
      <c r="B557" s="166" t="s">
        <v>650</v>
      </c>
      <c r="C557" s="166" t="s">
        <v>651</v>
      </c>
      <c r="D557" s="166" t="s">
        <v>652</v>
      </c>
      <c r="E557" s="166" t="s">
        <v>653</v>
      </c>
      <c r="F557" s="166" t="s">
        <v>654</v>
      </c>
      <c r="G557" s="166" t="s">
        <v>655</v>
      </c>
      <c r="H557" s="166" t="s">
        <v>656</v>
      </c>
      <c r="I557" s="166" t="s">
        <v>657</v>
      </c>
      <c r="J557" s="166" t="s">
        <v>669</v>
      </c>
      <c r="K557" s="231" t="e">
        <f>MAX(K558:K562)</f>
        <v>#DIV/0!</v>
      </c>
      <c r="R557" s="223"/>
      <c r="S557" s="166" t="s">
        <v>650</v>
      </c>
      <c r="T557" s="166" t="s">
        <v>651</v>
      </c>
      <c r="U557" s="166" t="s">
        <v>652</v>
      </c>
      <c r="V557" s="166" t="s">
        <v>653</v>
      </c>
      <c r="W557" s="166" t="s">
        <v>654</v>
      </c>
      <c r="X557" s="166" t="s">
        <v>655</v>
      </c>
      <c r="Y557" s="166" t="s">
        <v>656</v>
      </c>
      <c r="Z557" s="166" t="s">
        <v>657</v>
      </c>
      <c r="AA557" s="166" t="s">
        <v>669</v>
      </c>
      <c r="AB557" s="231" t="e">
        <f>MAX(AB558:AB562)</f>
        <v>#DIV/0!</v>
      </c>
    </row>
    <row r="558" spans="1:28" x14ac:dyDescent="0.3">
      <c r="A558" s="223">
        <v>1</v>
      </c>
      <c r="B558" s="166" t="e">
        <f>$C$53-H556</f>
        <v>#DIV/0!</v>
      </c>
      <c r="C558" s="166" t="e">
        <f>$D$53-I556</f>
        <v>#DIV/0!</v>
      </c>
      <c r="D558" s="166" t="e">
        <f>$E$53-J556</f>
        <v>#DIV/0!</v>
      </c>
      <c r="E558" s="192" t="e">
        <f>POWER(B558,2)</f>
        <v>#DIV/0!</v>
      </c>
      <c r="F558" s="192" t="e">
        <f>POWER(C558,2)</f>
        <v>#DIV/0!</v>
      </c>
      <c r="G558" s="192" t="e">
        <f>POWER(D558,2)</f>
        <v>#DIV/0!</v>
      </c>
      <c r="H558" s="192" t="e">
        <f>E558+F558+G558</f>
        <v>#DIV/0!</v>
      </c>
      <c r="I558" s="192" t="e">
        <f>SQRT(H558)</f>
        <v>#DIV/0!</v>
      </c>
      <c r="J558" s="192" t="e">
        <f>H553</f>
        <v>#DIV/0!</v>
      </c>
      <c r="K558" s="231" t="e">
        <f>I558-J558</f>
        <v>#DIV/0!</v>
      </c>
      <c r="R558" s="223">
        <v>1</v>
      </c>
      <c r="S558" s="192" t="e">
        <f>$T$53-Y556</f>
        <v>#DIV/0!</v>
      </c>
      <c r="T558" s="192" t="e">
        <f>$U$53-Z556</f>
        <v>#DIV/0!</v>
      </c>
      <c r="U558" s="192" t="e">
        <f>$V$53-AA556</f>
        <v>#DIV/0!</v>
      </c>
      <c r="V558" s="192" t="e">
        <f>POWER(S558,2)</f>
        <v>#DIV/0!</v>
      </c>
      <c r="W558" s="192" t="e">
        <f>POWER(T558,2)</f>
        <v>#DIV/0!</v>
      </c>
      <c r="X558" s="192" t="e">
        <f>POWER(U558,2)</f>
        <v>#DIV/0!</v>
      </c>
      <c r="Y558" s="192" t="e">
        <f>V558+W558+X558</f>
        <v>#DIV/0!</v>
      </c>
      <c r="Z558" s="192" t="e">
        <f>SQRT(Y558)</f>
        <v>#DIV/0!</v>
      </c>
      <c r="AA558" s="192" t="e">
        <f>Y553</f>
        <v>#DIV/0!</v>
      </c>
      <c r="AB558" s="231" t="e">
        <f>Z558-AA558</f>
        <v>#DIV/0!</v>
      </c>
    </row>
    <row r="559" spans="1:28" x14ac:dyDescent="0.3">
      <c r="A559" s="223">
        <v>2</v>
      </c>
      <c r="B559" s="192" t="e">
        <f>$C$54-H556</f>
        <v>#DIV/0!</v>
      </c>
      <c r="C559" s="192" t="e">
        <f>$D$54-I556</f>
        <v>#DIV/0!</v>
      </c>
      <c r="D559" s="192" t="e">
        <f>$E$54-J556</f>
        <v>#DIV/0!</v>
      </c>
      <c r="E559" s="192" t="e">
        <f t="shared" ref="E559:G562" si="239">POWER(B559,2)</f>
        <v>#DIV/0!</v>
      </c>
      <c r="F559" s="192" t="e">
        <f t="shared" si="239"/>
        <v>#DIV/0!</v>
      </c>
      <c r="G559" s="192" t="e">
        <f t="shared" si="239"/>
        <v>#DIV/0!</v>
      </c>
      <c r="H559" s="192" t="e">
        <f t="shared" ref="H559:H562" si="240">E559+F559+G559</f>
        <v>#DIV/0!</v>
      </c>
      <c r="I559" s="252" t="e">
        <f t="shared" ref="I559:I562" si="241">SQRT(H559)</f>
        <v>#DIV/0!</v>
      </c>
      <c r="J559" s="192" t="e">
        <f>J558</f>
        <v>#DIV/0!</v>
      </c>
      <c r="K559" s="231" t="e">
        <f t="shared" ref="K559:K562" si="242">I559-J559</f>
        <v>#DIV/0!</v>
      </c>
      <c r="R559" s="223">
        <v>2</v>
      </c>
      <c r="S559" s="192" t="e">
        <f>$T$54-Y556</f>
        <v>#DIV/0!</v>
      </c>
      <c r="T559" s="192" t="e">
        <f>$U$54-Z556</f>
        <v>#DIV/0!</v>
      </c>
      <c r="U559" s="192" t="e">
        <f>$V$54-AA556</f>
        <v>#DIV/0!</v>
      </c>
      <c r="V559" s="192" t="e">
        <f t="shared" ref="V559:X562" si="243">POWER(S559,2)</f>
        <v>#DIV/0!</v>
      </c>
      <c r="W559" s="192" t="e">
        <f t="shared" si="243"/>
        <v>#DIV/0!</v>
      </c>
      <c r="X559" s="192" t="e">
        <f t="shared" si="243"/>
        <v>#DIV/0!</v>
      </c>
      <c r="Y559" s="192" t="e">
        <f t="shared" ref="Y559:Y562" si="244">V559+W559+X559</f>
        <v>#DIV/0!</v>
      </c>
      <c r="Z559" s="252" t="e">
        <f t="shared" ref="Z559:Z562" si="245">SQRT(Y559)</f>
        <v>#DIV/0!</v>
      </c>
      <c r="AA559" s="192" t="e">
        <f>AA558</f>
        <v>#DIV/0!</v>
      </c>
      <c r="AB559" s="231" t="e">
        <f t="shared" ref="AB559:AB562" si="246">Z559-AA559</f>
        <v>#DIV/0!</v>
      </c>
    </row>
    <row r="560" spans="1:28" x14ac:dyDescent="0.3">
      <c r="A560" s="223">
        <v>3</v>
      </c>
      <c r="B560" s="192" t="e">
        <f>$C$55-H556</f>
        <v>#DIV/0!</v>
      </c>
      <c r="C560" s="192" t="e">
        <f>$D$55-I556</f>
        <v>#DIV/0!</v>
      </c>
      <c r="D560" s="192" t="e">
        <f>$E$55-J556</f>
        <v>#DIV/0!</v>
      </c>
      <c r="E560" s="192" t="e">
        <f t="shared" si="239"/>
        <v>#DIV/0!</v>
      </c>
      <c r="F560" s="192" t="e">
        <f t="shared" si="239"/>
        <v>#DIV/0!</v>
      </c>
      <c r="G560" s="192" t="e">
        <f t="shared" si="239"/>
        <v>#DIV/0!</v>
      </c>
      <c r="H560" s="192" t="e">
        <f t="shared" si="240"/>
        <v>#DIV/0!</v>
      </c>
      <c r="I560" s="252" t="e">
        <f t="shared" si="241"/>
        <v>#DIV/0!</v>
      </c>
      <c r="J560" s="192" t="e">
        <f t="shared" ref="J560:J562" si="247">J559</f>
        <v>#DIV/0!</v>
      </c>
      <c r="K560" s="231" t="e">
        <f t="shared" si="242"/>
        <v>#DIV/0!</v>
      </c>
      <c r="R560" s="223">
        <v>3</v>
      </c>
      <c r="S560" s="192" t="e">
        <f>$T$55-Y556</f>
        <v>#DIV/0!</v>
      </c>
      <c r="T560" s="192" t="e">
        <f>$U$55-Z556</f>
        <v>#DIV/0!</v>
      </c>
      <c r="U560" s="192" t="e">
        <f>$V$55-AA556</f>
        <v>#DIV/0!</v>
      </c>
      <c r="V560" s="192" t="e">
        <f t="shared" si="243"/>
        <v>#DIV/0!</v>
      </c>
      <c r="W560" s="192" t="e">
        <f t="shared" si="243"/>
        <v>#DIV/0!</v>
      </c>
      <c r="X560" s="192" t="e">
        <f t="shared" si="243"/>
        <v>#DIV/0!</v>
      </c>
      <c r="Y560" s="192" t="e">
        <f t="shared" si="244"/>
        <v>#DIV/0!</v>
      </c>
      <c r="Z560" s="252" t="e">
        <f t="shared" si="245"/>
        <v>#DIV/0!</v>
      </c>
      <c r="AA560" s="192" t="e">
        <f t="shared" ref="AA560:AA562" si="248">AA559</f>
        <v>#DIV/0!</v>
      </c>
      <c r="AB560" s="231" t="e">
        <f t="shared" si="246"/>
        <v>#DIV/0!</v>
      </c>
    </row>
    <row r="561" spans="1:28" x14ac:dyDescent="0.3">
      <c r="A561" s="223">
        <v>4</v>
      </c>
      <c r="B561" s="192" t="e">
        <f>$C$56-H556</f>
        <v>#DIV/0!</v>
      </c>
      <c r="C561" s="192" t="e">
        <f>$D$56-I556</f>
        <v>#DIV/0!</v>
      </c>
      <c r="D561" s="192" t="e">
        <f>$E$56-J556</f>
        <v>#DIV/0!</v>
      </c>
      <c r="E561" s="192" t="e">
        <f t="shared" si="239"/>
        <v>#DIV/0!</v>
      </c>
      <c r="F561" s="192" t="e">
        <f t="shared" si="239"/>
        <v>#DIV/0!</v>
      </c>
      <c r="G561" s="192" t="e">
        <f t="shared" si="239"/>
        <v>#DIV/0!</v>
      </c>
      <c r="H561" s="192" t="e">
        <f t="shared" si="240"/>
        <v>#DIV/0!</v>
      </c>
      <c r="I561" s="192" t="e">
        <f t="shared" si="241"/>
        <v>#DIV/0!</v>
      </c>
      <c r="J561" s="192" t="e">
        <f t="shared" si="247"/>
        <v>#DIV/0!</v>
      </c>
      <c r="K561" s="231" t="e">
        <f t="shared" si="242"/>
        <v>#DIV/0!</v>
      </c>
      <c r="R561" s="223">
        <v>4</v>
      </c>
      <c r="S561" s="192" t="e">
        <f>$T$56-Y556</f>
        <v>#DIV/0!</v>
      </c>
      <c r="T561" s="192" t="e">
        <f>$U$56-Z556</f>
        <v>#DIV/0!</v>
      </c>
      <c r="U561" s="192" t="e">
        <f>$V$56-AA556</f>
        <v>#DIV/0!</v>
      </c>
      <c r="V561" s="192" t="e">
        <f t="shared" si="243"/>
        <v>#DIV/0!</v>
      </c>
      <c r="W561" s="192" t="e">
        <f t="shared" si="243"/>
        <v>#DIV/0!</v>
      </c>
      <c r="X561" s="192" t="e">
        <f t="shared" si="243"/>
        <v>#DIV/0!</v>
      </c>
      <c r="Y561" s="192" t="e">
        <f t="shared" si="244"/>
        <v>#DIV/0!</v>
      </c>
      <c r="Z561" s="192" t="e">
        <f t="shared" si="245"/>
        <v>#DIV/0!</v>
      </c>
      <c r="AA561" s="192" t="e">
        <f t="shared" si="248"/>
        <v>#DIV/0!</v>
      </c>
      <c r="AB561" s="231" t="e">
        <f t="shared" si="246"/>
        <v>#DIV/0!</v>
      </c>
    </row>
    <row r="562" spans="1:28" x14ac:dyDescent="0.3">
      <c r="A562" s="227">
        <v>5</v>
      </c>
      <c r="B562" s="216" t="e">
        <f>$C$57-H556</f>
        <v>#DIV/0!</v>
      </c>
      <c r="C562" s="216" t="e">
        <f>$D$57-I556</f>
        <v>#DIV/0!</v>
      </c>
      <c r="D562" s="216" t="e">
        <f>$E$57-J556</f>
        <v>#DIV/0!</v>
      </c>
      <c r="E562" s="216" t="e">
        <f t="shared" si="239"/>
        <v>#DIV/0!</v>
      </c>
      <c r="F562" s="216" t="e">
        <f t="shared" si="239"/>
        <v>#DIV/0!</v>
      </c>
      <c r="G562" s="216" t="e">
        <f t="shared" si="239"/>
        <v>#DIV/0!</v>
      </c>
      <c r="H562" s="216" t="e">
        <f t="shared" si="240"/>
        <v>#DIV/0!</v>
      </c>
      <c r="I562" s="256" t="e">
        <f t="shared" si="241"/>
        <v>#DIV/0!</v>
      </c>
      <c r="J562" s="216" t="e">
        <f t="shared" si="247"/>
        <v>#DIV/0!</v>
      </c>
      <c r="K562" s="253" t="e">
        <f t="shared" si="242"/>
        <v>#DIV/0!</v>
      </c>
      <c r="R562" s="227">
        <v>5</v>
      </c>
      <c r="S562" s="216" t="e">
        <f>$T$57-Y556</f>
        <v>#DIV/0!</v>
      </c>
      <c r="T562" s="216" t="e">
        <f>$U$57-Z556</f>
        <v>#DIV/0!</v>
      </c>
      <c r="U562" s="216" t="e">
        <f>$V$57-AA556</f>
        <v>#DIV/0!</v>
      </c>
      <c r="V562" s="216" t="e">
        <f t="shared" si="243"/>
        <v>#DIV/0!</v>
      </c>
      <c r="W562" s="216" t="e">
        <f t="shared" si="243"/>
        <v>#DIV/0!</v>
      </c>
      <c r="X562" s="216" t="e">
        <f t="shared" si="243"/>
        <v>#DIV/0!</v>
      </c>
      <c r="Y562" s="216" t="e">
        <f t="shared" si="244"/>
        <v>#DIV/0!</v>
      </c>
      <c r="Z562" s="256" t="e">
        <f t="shared" si="245"/>
        <v>#DIV/0!</v>
      </c>
      <c r="AA562" s="216" t="e">
        <f t="shared" si="248"/>
        <v>#DIV/0!</v>
      </c>
      <c r="AB562" s="253" t="e">
        <f t="shared" si="246"/>
        <v>#DIV/0!</v>
      </c>
    </row>
    <row r="563" spans="1:28" x14ac:dyDescent="0.3">
      <c r="A563" s="233" t="s">
        <v>696</v>
      </c>
      <c r="B563" s="234"/>
      <c r="C563" s="234"/>
      <c r="D563" s="234"/>
      <c r="E563" s="186"/>
      <c r="F563" s="186"/>
      <c r="G563" s="235" t="s">
        <v>718</v>
      </c>
      <c r="H563" s="236"/>
      <c r="I563" s="236"/>
      <c r="J563" s="236"/>
      <c r="K563" s="237"/>
      <c r="R563" s="233" t="s">
        <v>696</v>
      </c>
      <c r="S563" s="234"/>
      <c r="T563" s="234"/>
      <c r="U563" s="234"/>
      <c r="V563" s="186"/>
      <c r="W563" s="186"/>
      <c r="X563" s="235" t="s">
        <v>718</v>
      </c>
      <c r="Y563" s="236"/>
      <c r="Z563" s="236"/>
      <c r="AA563" s="236"/>
      <c r="AB563" s="237"/>
    </row>
    <row r="564" spans="1:28" x14ac:dyDescent="0.3">
      <c r="A564" s="238"/>
      <c r="B564" s="239"/>
      <c r="C564" s="239"/>
      <c r="D564" s="239"/>
      <c r="G564" s="240" t="s">
        <v>673</v>
      </c>
      <c r="H564" s="240"/>
      <c r="I564" s="240"/>
      <c r="J564" s="240"/>
      <c r="K564" s="241"/>
      <c r="R564" s="238"/>
      <c r="S564" s="239"/>
      <c r="T564" s="239"/>
      <c r="U564" s="239"/>
      <c r="X564" s="240" t="s">
        <v>673</v>
      </c>
      <c r="Y564" s="240"/>
      <c r="Z564" s="240"/>
      <c r="AA564" s="240"/>
      <c r="AB564" s="241"/>
    </row>
    <row r="565" spans="1:28" x14ac:dyDescent="0.3">
      <c r="A565" s="242"/>
      <c r="B565" s="243" t="s">
        <v>513</v>
      </c>
      <c r="C565" s="243" t="s">
        <v>514</v>
      </c>
      <c r="D565" s="243" t="s">
        <v>515</v>
      </c>
      <c r="G565" s="240"/>
      <c r="H565" s="240" t="s">
        <v>674</v>
      </c>
      <c r="I565" s="240" t="s">
        <v>675</v>
      </c>
      <c r="J565" s="240" t="s">
        <v>676</v>
      </c>
      <c r="K565" s="241" t="s">
        <v>677</v>
      </c>
      <c r="R565" s="242"/>
      <c r="S565" s="243" t="s">
        <v>513</v>
      </c>
      <c r="T565" s="243" t="s">
        <v>514</v>
      </c>
      <c r="U565" s="243" t="s">
        <v>515</v>
      </c>
      <c r="X565" s="240"/>
      <c r="Y565" s="240" t="s">
        <v>674</v>
      </c>
      <c r="Z565" s="240" t="s">
        <v>675</v>
      </c>
      <c r="AA565" s="240" t="s">
        <v>676</v>
      </c>
      <c r="AB565" s="241" t="s">
        <v>677</v>
      </c>
    </row>
    <row r="566" spans="1:28" x14ac:dyDescent="0.3">
      <c r="A566" s="244" t="str">
        <f>A536</f>
        <v>Point 2</v>
      </c>
      <c r="B566" s="245">
        <f>B536</f>
        <v>0</v>
      </c>
      <c r="C566" s="245">
        <f t="shared" ref="C566:D566" si="249">C536</f>
        <v>0</v>
      </c>
      <c r="D566" s="245">
        <f t="shared" si="249"/>
        <v>0</v>
      </c>
      <c r="G566" s="240" t="s">
        <v>679</v>
      </c>
      <c r="H566" s="240">
        <f t="shared" ref="H566:J567" si="250">+B567-B566</f>
        <v>0</v>
      </c>
      <c r="I566" s="240">
        <f t="shared" si="250"/>
        <v>0</v>
      </c>
      <c r="J566" s="240">
        <f t="shared" si="250"/>
        <v>0</v>
      </c>
      <c r="K566" s="241">
        <f>+(H566^2+I566^2+J566^2)^0.5</f>
        <v>0</v>
      </c>
      <c r="R566" s="244" t="str">
        <f>R536</f>
        <v>Point 2</v>
      </c>
      <c r="S566" s="245">
        <f>S536</f>
        <v>0</v>
      </c>
      <c r="T566" s="245">
        <f t="shared" ref="T566:U566" si="251">T536</f>
        <v>0</v>
      </c>
      <c r="U566" s="245">
        <f t="shared" si="251"/>
        <v>0</v>
      </c>
      <c r="X566" s="240" t="s">
        <v>679</v>
      </c>
      <c r="Y566" s="240">
        <f t="shared" ref="Y566:AA567" si="252">+S567-S566</f>
        <v>0</v>
      </c>
      <c r="Z566" s="240">
        <f t="shared" si="252"/>
        <v>0</v>
      </c>
      <c r="AA566" s="240">
        <f t="shared" si="252"/>
        <v>0</v>
      </c>
      <c r="AB566" s="241">
        <f>+(Y566^2+Z566^2+AA566^2)^0.5</f>
        <v>0</v>
      </c>
    </row>
    <row r="567" spans="1:28" x14ac:dyDescent="0.3">
      <c r="A567" s="244" t="str">
        <f>A538</f>
        <v>Point 5</v>
      </c>
      <c r="B567" s="245">
        <f>B538</f>
        <v>0</v>
      </c>
      <c r="C567" s="245">
        <f t="shared" ref="C567:D567" si="253">C538</f>
        <v>0</v>
      </c>
      <c r="D567" s="245">
        <f t="shared" si="253"/>
        <v>0</v>
      </c>
      <c r="G567" s="240" t="s">
        <v>681</v>
      </c>
      <c r="H567" s="240">
        <f t="shared" si="250"/>
        <v>0</v>
      </c>
      <c r="I567" s="240">
        <f t="shared" si="250"/>
        <v>0</v>
      </c>
      <c r="J567" s="240">
        <f t="shared" si="250"/>
        <v>0</v>
      </c>
      <c r="K567" s="241">
        <f>+(H567^2+I567^2+J567^2)^0.5</f>
        <v>0</v>
      </c>
      <c r="R567" s="244" t="str">
        <f>R538</f>
        <v>Point 5</v>
      </c>
      <c r="S567" s="245">
        <f>S538</f>
        <v>0</v>
      </c>
      <c r="T567" s="245">
        <f t="shared" ref="T567:U567" si="254">T538</f>
        <v>0</v>
      </c>
      <c r="U567" s="245">
        <f t="shared" si="254"/>
        <v>0</v>
      </c>
      <c r="X567" s="240" t="s">
        <v>681</v>
      </c>
      <c r="Y567" s="240">
        <f t="shared" si="252"/>
        <v>0</v>
      </c>
      <c r="Z567" s="240">
        <f t="shared" si="252"/>
        <v>0</v>
      </c>
      <c r="AA567" s="240">
        <f t="shared" si="252"/>
        <v>0</v>
      </c>
      <c r="AB567" s="241">
        <f>+(Y567^2+Z567^2+AA567^2)^0.5</f>
        <v>0</v>
      </c>
    </row>
    <row r="568" spans="1:28" x14ac:dyDescent="0.3">
      <c r="A568" s="244" t="str">
        <f>A537</f>
        <v>Point 3</v>
      </c>
      <c r="B568" s="245">
        <f>B537</f>
        <v>0</v>
      </c>
      <c r="C568" s="245">
        <f t="shared" ref="C568:D568" si="255">C537</f>
        <v>0</v>
      </c>
      <c r="D568" s="245">
        <f t="shared" si="255"/>
        <v>0</v>
      </c>
      <c r="G568" s="240" t="s">
        <v>683</v>
      </c>
      <c r="H568" s="240">
        <f>+B568-B566</f>
        <v>0</v>
      </c>
      <c r="I568" s="240">
        <f>+C568-C566</f>
        <v>0</v>
      </c>
      <c r="J568" s="240">
        <f>+D568-D566</f>
        <v>0</v>
      </c>
      <c r="K568" s="241">
        <f>+(H568^2+I568^2+J568^2)^0.5</f>
        <v>0</v>
      </c>
      <c r="R568" s="244" t="str">
        <f>R537</f>
        <v>Point 3</v>
      </c>
      <c r="S568" s="245">
        <f>S537</f>
        <v>0</v>
      </c>
      <c r="T568" s="245">
        <f t="shared" ref="T568:U568" si="256">T537</f>
        <v>0</v>
      </c>
      <c r="U568" s="245">
        <f t="shared" si="256"/>
        <v>0</v>
      </c>
      <c r="X568" s="240" t="s">
        <v>683</v>
      </c>
      <c r="Y568" s="240">
        <f>+S568-S566</f>
        <v>0</v>
      </c>
      <c r="Z568" s="240">
        <f>+T568-T566</f>
        <v>0</v>
      </c>
      <c r="AA568" s="240">
        <f>+U568-U566</f>
        <v>0</v>
      </c>
      <c r="AB568" s="241">
        <f>+(Y568^2+Z568^2+AA568^2)^0.5</f>
        <v>0</v>
      </c>
    </row>
    <row r="569" spans="1:28" x14ac:dyDescent="0.3">
      <c r="A569" s="223"/>
      <c r="G569" s="239" t="s">
        <v>684</v>
      </c>
      <c r="H569" s="240"/>
      <c r="I569" s="240"/>
      <c r="J569" s="240"/>
      <c r="K569" s="241"/>
      <c r="R569" s="223"/>
      <c r="X569" s="239" t="s">
        <v>684</v>
      </c>
      <c r="Y569" s="240"/>
      <c r="Z569" s="240"/>
      <c r="AA569" s="240"/>
      <c r="AB569" s="241"/>
    </row>
    <row r="570" spans="1:28" x14ac:dyDescent="0.3">
      <c r="A570" s="242"/>
      <c r="B570" s="243"/>
      <c r="C570" s="243"/>
      <c r="D570" s="243"/>
      <c r="G570" s="239"/>
      <c r="H570" s="243" t="s">
        <v>685</v>
      </c>
      <c r="I570" s="243" t="s">
        <v>686</v>
      </c>
      <c r="J570" s="243" t="s">
        <v>687</v>
      </c>
      <c r="K570" s="241"/>
      <c r="R570" s="242"/>
      <c r="S570" s="243"/>
      <c r="T570" s="243"/>
      <c r="U570" s="243"/>
      <c r="X570" s="239"/>
      <c r="Y570" s="243" t="s">
        <v>685</v>
      </c>
      <c r="Z570" s="243" t="s">
        <v>686</v>
      </c>
      <c r="AA570" s="243" t="s">
        <v>687</v>
      </c>
      <c r="AB570" s="241"/>
    </row>
    <row r="571" spans="1:28" x14ac:dyDescent="0.3">
      <c r="A571" s="244"/>
      <c r="B571" s="247"/>
      <c r="C571" s="247"/>
      <c r="D571" s="247"/>
      <c r="G571" s="239" t="s">
        <v>679</v>
      </c>
      <c r="H571" s="240" t="e">
        <f>+H566/K566</f>
        <v>#DIV/0!</v>
      </c>
      <c r="I571" s="240" t="e">
        <f>+I566/K566</f>
        <v>#DIV/0!</v>
      </c>
      <c r="J571" s="240" t="e">
        <f>+J566/K566</f>
        <v>#DIV/0!</v>
      </c>
      <c r="K571" s="241"/>
      <c r="R571" s="244"/>
      <c r="S571" s="247"/>
      <c r="T571" s="247"/>
      <c r="U571" s="247"/>
      <c r="X571" s="239" t="s">
        <v>679</v>
      </c>
      <c r="Y571" s="240" t="e">
        <f>+Y566/AB566</f>
        <v>#DIV/0!</v>
      </c>
      <c r="Z571" s="240" t="e">
        <f>+Z566/AB566</f>
        <v>#DIV/0!</v>
      </c>
      <c r="AA571" s="240" t="e">
        <f>+AA566/AB566</f>
        <v>#DIV/0!</v>
      </c>
      <c r="AB571" s="241"/>
    </row>
    <row r="572" spans="1:28" x14ac:dyDescent="0.3">
      <c r="A572" s="244"/>
      <c r="B572" s="247"/>
      <c r="C572" s="247"/>
      <c r="D572" s="247"/>
      <c r="G572" s="240" t="s">
        <v>683</v>
      </c>
      <c r="H572" s="240" t="e">
        <f>+H568/K568</f>
        <v>#DIV/0!</v>
      </c>
      <c r="I572" s="240" t="e">
        <f>+I568/K568</f>
        <v>#DIV/0!</v>
      </c>
      <c r="J572" s="240" t="e">
        <f>+J568/K568</f>
        <v>#DIV/0!</v>
      </c>
      <c r="K572" s="241"/>
      <c r="R572" s="244"/>
      <c r="S572" s="247"/>
      <c r="T572" s="247"/>
      <c r="U572" s="247"/>
      <c r="X572" s="240" t="s">
        <v>683</v>
      </c>
      <c r="Y572" s="240" t="e">
        <f>+Y568/AB568</f>
        <v>#DIV/0!</v>
      </c>
      <c r="Z572" s="240" t="e">
        <f>+Z568/AB568</f>
        <v>#DIV/0!</v>
      </c>
      <c r="AA572" s="240" t="e">
        <f>+AA568/AB568</f>
        <v>#DIV/0!</v>
      </c>
      <c r="AB572" s="241"/>
    </row>
    <row r="573" spans="1:28" x14ac:dyDescent="0.3">
      <c r="A573" s="246"/>
      <c r="B573" s="247"/>
      <c r="C573" s="247"/>
      <c r="D573" s="247"/>
      <c r="G573" s="240"/>
      <c r="H573" s="240"/>
      <c r="I573" s="240"/>
      <c r="J573" s="240"/>
      <c r="K573" s="241"/>
      <c r="R573" s="246"/>
      <c r="S573" s="247"/>
      <c r="T573" s="247"/>
      <c r="U573" s="247"/>
      <c r="X573" s="240"/>
      <c r="Y573" s="240"/>
      <c r="Z573" s="240"/>
      <c r="AA573" s="240"/>
      <c r="AB573" s="241"/>
    </row>
    <row r="574" spans="1:28" x14ac:dyDescent="0.3">
      <c r="A574" s="223"/>
      <c r="G574" s="240" t="s">
        <v>688</v>
      </c>
      <c r="H574" s="240" t="e">
        <f>+(K566^2+K568^2-K567^2)/(2*K566*K568)</f>
        <v>#DIV/0!</v>
      </c>
      <c r="I574" s="240"/>
      <c r="J574" s="240"/>
      <c r="K574" s="241"/>
      <c r="R574" s="223"/>
      <c r="X574" s="240" t="s">
        <v>688</v>
      </c>
      <c r="Y574" s="240" t="e">
        <f>+(AB566^2+AB568^2-AB567^2)/(2*AB566*AB568)</f>
        <v>#DIV/0!</v>
      </c>
      <c r="Z574" s="240"/>
      <c r="AA574" s="240"/>
      <c r="AB574" s="241"/>
    </row>
    <row r="575" spans="1:28" x14ac:dyDescent="0.3">
      <c r="A575" s="223"/>
      <c r="G575" s="240" t="s">
        <v>689</v>
      </c>
      <c r="H575" s="240" t="e">
        <f>+H574*K568</f>
        <v>#DIV/0!</v>
      </c>
      <c r="I575" s="240"/>
      <c r="J575" s="240"/>
      <c r="K575" s="241"/>
      <c r="R575" s="223"/>
      <c r="X575" s="240" t="s">
        <v>689</v>
      </c>
      <c r="Y575" s="240" t="e">
        <f>+Y574*AB568</f>
        <v>#DIV/0!</v>
      </c>
      <c r="Z575" s="240"/>
      <c r="AA575" s="240"/>
      <c r="AB575" s="241"/>
    </row>
    <row r="576" spans="1:28" x14ac:dyDescent="0.3">
      <c r="A576" s="223"/>
      <c r="G576" s="240" t="s">
        <v>690</v>
      </c>
      <c r="H576" s="240" t="e">
        <f>+(K568^2-H575^2)^0.5</f>
        <v>#DIV/0!</v>
      </c>
      <c r="I576" s="240" t="e">
        <f>+K568*H582</f>
        <v>#DIV/0!</v>
      </c>
      <c r="J576" s="240"/>
      <c r="K576" s="241"/>
      <c r="R576" s="223"/>
      <c r="X576" s="240" t="s">
        <v>690</v>
      </c>
      <c r="Y576" s="240" t="e">
        <f>+(AB568^2-Y575^2)^0.5</f>
        <v>#DIV/0!</v>
      </c>
      <c r="Z576" s="240" t="e">
        <f>+AB568*Y582</f>
        <v>#DIV/0!</v>
      </c>
      <c r="AA576" s="240"/>
      <c r="AB576" s="241"/>
    </row>
    <row r="577" spans="1:28" x14ac:dyDescent="0.3">
      <c r="A577" s="223"/>
      <c r="G577" s="240" t="s">
        <v>691</v>
      </c>
      <c r="H577" s="240" t="e">
        <f>+B566+H575*H571</f>
        <v>#DIV/0!</v>
      </c>
      <c r="I577" s="240" t="e">
        <f>+C566+H575*I571</f>
        <v>#DIV/0!</v>
      </c>
      <c r="J577" s="240" t="e">
        <f>+D566+H575*J571</f>
        <v>#DIV/0!</v>
      </c>
      <c r="K577" s="241"/>
      <c r="R577" s="223"/>
      <c r="X577" s="240" t="s">
        <v>691</v>
      </c>
      <c r="Y577" s="240" t="e">
        <f>+S566+Y575*Y571</f>
        <v>#DIV/0!</v>
      </c>
      <c r="Z577" s="240" t="e">
        <f>+T566+Y575*Z571</f>
        <v>#DIV/0!</v>
      </c>
      <c r="AA577" s="240" t="e">
        <f>+U566+Y575*AA571</f>
        <v>#DIV/0!</v>
      </c>
      <c r="AB577" s="241"/>
    </row>
    <row r="578" spans="1:28" x14ac:dyDescent="0.3">
      <c r="A578" s="223"/>
      <c r="G578" s="239" t="s">
        <v>684</v>
      </c>
      <c r="H578" s="240"/>
      <c r="I578" s="240"/>
      <c r="J578" s="240"/>
      <c r="K578" s="241"/>
      <c r="R578" s="223"/>
      <c r="X578" s="239" t="s">
        <v>684</v>
      </c>
      <c r="Y578" s="240"/>
      <c r="Z578" s="240"/>
      <c r="AA578" s="240"/>
      <c r="AB578" s="241"/>
    </row>
    <row r="579" spans="1:28" x14ac:dyDescent="0.3">
      <c r="A579" s="223"/>
      <c r="G579" s="248"/>
      <c r="H579" s="243" t="s">
        <v>685</v>
      </c>
      <c r="I579" s="243" t="s">
        <v>686</v>
      </c>
      <c r="J579" s="243" t="s">
        <v>687</v>
      </c>
      <c r="K579" s="241"/>
      <c r="R579" s="223"/>
      <c r="X579" s="248"/>
      <c r="Y579" s="243" t="s">
        <v>685</v>
      </c>
      <c r="Z579" s="243" t="s">
        <v>686</v>
      </c>
      <c r="AA579" s="243" t="s">
        <v>687</v>
      </c>
      <c r="AB579" s="241"/>
    </row>
    <row r="580" spans="1:28" x14ac:dyDescent="0.3">
      <c r="A580" s="223"/>
      <c r="G580" s="240" t="s">
        <v>690</v>
      </c>
      <c r="H580" s="240" t="e">
        <f>+(B568-H577)/H576</f>
        <v>#DIV/0!</v>
      </c>
      <c r="I580" s="240" t="e">
        <f>+(C568-I577)/H576</f>
        <v>#DIV/0!</v>
      </c>
      <c r="J580" s="240" t="e">
        <f>+(D568-J577)/H576</f>
        <v>#DIV/0!</v>
      </c>
      <c r="K580" s="241"/>
      <c r="R580" s="223"/>
      <c r="X580" s="240" t="s">
        <v>690</v>
      </c>
      <c r="Y580" s="240" t="e">
        <f>+(S568-Y577)/Y576</f>
        <v>#DIV/0!</v>
      </c>
      <c r="Z580" s="240" t="e">
        <f>+(T568-Z577)/Y576</f>
        <v>#DIV/0!</v>
      </c>
      <c r="AA580" s="240" t="e">
        <f>+(U568-AA577)/Y576</f>
        <v>#DIV/0!</v>
      </c>
      <c r="AB580" s="241"/>
    </row>
    <row r="581" spans="1:28" x14ac:dyDescent="0.3">
      <c r="A581" s="223"/>
      <c r="G581" s="240"/>
      <c r="H581" s="240"/>
      <c r="I581" s="240"/>
      <c r="J581" s="240"/>
      <c r="K581" s="241"/>
      <c r="R581" s="223"/>
      <c r="X581" s="240"/>
      <c r="Y581" s="240"/>
      <c r="Z581" s="240"/>
      <c r="AA581" s="240"/>
      <c r="AB581" s="241"/>
    </row>
    <row r="582" spans="1:28" x14ac:dyDescent="0.3">
      <c r="A582" s="223"/>
      <c r="G582" s="240" t="s">
        <v>692</v>
      </c>
      <c r="H582" s="240" t="e">
        <f>+(1-H574^2)^0.5</f>
        <v>#DIV/0!</v>
      </c>
      <c r="I582" s="240"/>
      <c r="J582" s="240"/>
      <c r="K582" s="241"/>
      <c r="R582" s="223"/>
      <c r="X582" s="240" t="s">
        <v>692</v>
      </c>
      <c r="Y582" s="240" t="e">
        <f>+(1-Y574^2)^0.5</f>
        <v>#DIV/0!</v>
      </c>
      <c r="Z582" s="240"/>
      <c r="AA582" s="240"/>
      <c r="AB582" s="241"/>
    </row>
    <row r="583" spans="1:28" x14ac:dyDescent="0.3">
      <c r="A583" s="223"/>
      <c r="F583" s="166" t="s">
        <v>643</v>
      </c>
      <c r="G583" s="240" t="s">
        <v>693</v>
      </c>
      <c r="H583" s="249" t="e">
        <f>+K567/(2*H582)</f>
        <v>#DIV/0!</v>
      </c>
      <c r="I583" s="240"/>
      <c r="J583" s="240"/>
      <c r="K583" s="241"/>
      <c r="R583" s="223"/>
      <c r="W583" s="166" t="s">
        <v>643</v>
      </c>
      <c r="X583" s="240" t="s">
        <v>693</v>
      </c>
      <c r="Y583" s="249" t="e">
        <f>+AB567/(2*Y582)</f>
        <v>#DIV/0!</v>
      </c>
      <c r="Z583" s="240"/>
      <c r="AA583" s="240"/>
      <c r="AB583" s="241"/>
    </row>
    <row r="584" spans="1:28" x14ac:dyDescent="0.3">
      <c r="A584" s="223"/>
      <c r="F584" s="250" t="e">
        <f>IF((ABS(K589)+ABS(K590)+ABS(K592))&gt;0.000000001,TRUE,FALSE)</f>
        <v>#DIV/0!</v>
      </c>
      <c r="G584" s="240"/>
      <c r="H584" s="240"/>
      <c r="I584" s="240"/>
      <c r="J584" s="240"/>
      <c r="K584" s="241"/>
      <c r="R584" s="223"/>
      <c r="W584" s="250" t="e">
        <f>IF((ABS(AB589)+ABS(AB590)+ABS(AB592))&gt;0.000000001,TRUE,FALSE)</f>
        <v>#DIV/0!</v>
      </c>
      <c r="X584" s="240"/>
      <c r="Y584" s="240"/>
      <c r="Z584" s="240"/>
      <c r="AA584" s="240"/>
      <c r="AB584" s="241"/>
    </row>
    <row r="585" spans="1:28" x14ac:dyDescent="0.3">
      <c r="A585" s="223"/>
      <c r="F585" s="166" t="s">
        <v>637</v>
      </c>
      <c r="G585" s="240" t="s">
        <v>694</v>
      </c>
      <c r="H585" s="240">
        <f>+K566/2</f>
        <v>0</v>
      </c>
      <c r="I585" s="240" t="e">
        <f>+(H583^2-H585^2)^0.5</f>
        <v>#DIV/0!</v>
      </c>
      <c r="J585" s="240">
        <v>0</v>
      </c>
      <c r="K585" s="241"/>
      <c r="R585" s="223"/>
      <c r="W585" s="166" t="s">
        <v>637</v>
      </c>
      <c r="X585" s="240" t="s">
        <v>694</v>
      </c>
      <c r="Y585" s="240">
        <f>+AB566/2</f>
        <v>0</v>
      </c>
      <c r="Z585" s="240" t="e">
        <f>+(Y583^2-Y585^2)^0.5</f>
        <v>#DIV/0!</v>
      </c>
      <c r="AA585" s="240">
        <v>0</v>
      </c>
      <c r="AB585" s="241"/>
    </row>
    <row r="586" spans="1:28" x14ac:dyDescent="0.3">
      <c r="A586" s="223"/>
      <c r="F586" s="166" t="e">
        <f>IF(K587&gt;0.000000001,TRUE,FALSE)</f>
        <v>#DIV/0!</v>
      </c>
      <c r="G586" s="240" t="s">
        <v>695</v>
      </c>
      <c r="H586" s="251" t="e">
        <f>+B566+H585*H571+I585*H580</f>
        <v>#DIV/0!</v>
      </c>
      <c r="I586" s="251" t="e">
        <f>+C566+H585*I571+I585*I580</f>
        <v>#DIV/0!</v>
      </c>
      <c r="J586" s="251" t="e">
        <f>+D566+H585*J571+I585*J580</f>
        <v>#DIV/0!</v>
      </c>
      <c r="K586" s="241"/>
      <c r="R586" s="223"/>
      <c r="W586" s="166" t="e">
        <f>IF(AB587&gt;0.000000001,TRUE,FALSE)</f>
        <v>#DIV/0!</v>
      </c>
      <c r="X586" s="240" t="s">
        <v>695</v>
      </c>
      <c r="Y586" s="251" t="e">
        <f>+S566+Y585*Y571+Z585*Y580</f>
        <v>#DIV/0!</v>
      </c>
      <c r="Z586" s="251" t="e">
        <f>+T566+Y585*Z571+Z585*Z580</f>
        <v>#DIV/0!</v>
      </c>
      <c r="AA586" s="251" t="e">
        <f>+U566+Y585*AA571+Z585*AA580</f>
        <v>#DIV/0!</v>
      </c>
      <c r="AB586" s="241"/>
    </row>
    <row r="587" spans="1:28" ht="16.2" x14ac:dyDescent="0.3">
      <c r="A587" s="223"/>
      <c r="B587" s="166" t="s">
        <v>650</v>
      </c>
      <c r="C587" s="166" t="s">
        <v>651</v>
      </c>
      <c r="D587" s="166" t="s">
        <v>652</v>
      </c>
      <c r="E587" s="166" t="s">
        <v>653</v>
      </c>
      <c r="F587" s="166" t="s">
        <v>654</v>
      </c>
      <c r="G587" s="166" t="s">
        <v>655</v>
      </c>
      <c r="H587" s="166" t="s">
        <v>656</v>
      </c>
      <c r="I587" s="166" t="s">
        <v>657</v>
      </c>
      <c r="J587" s="166" t="s">
        <v>669</v>
      </c>
      <c r="K587" s="231" t="e">
        <f>MAX(K588:K592)</f>
        <v>#DIV/0!</v>
      </c>
      <c r="R587" s="223"/>
      <c r="S587" s="166" t="s">
        <v>650</v>
      </c>
      <c r="T587" s="166" t="s">
        <v>651</v>
      </c>
      <c r="U587" s="166" t="s">
        <v>652</v>
      </c>
      <c r="V587" s="166" t="s">
        <v>653</v>
      </c>
      <c r="W587" s="166" t="s">
        <v>654</v>
      </c>
      <c r="X587" s="166" t="s">
        <v>655</v>
      </c>
      <c r="Y587" s="166" t="s">
        <v>656</v>
      </c>
      <c r="Z587" s="166" t="s">
        <v>657</v>
      </c>
      <c r="AA587" s="166" t="s">
        <v>669</v>
      </c>
      <c r="AB587" s="231" t="e">
        <f>MAX(AB588:AB592)</f>
        <v>#DIV/0!</v>
      </c>
    </row>
    <row r="588" spans="1:28" x14ac:dyDescent="0.3">
      <c r="A588" s="223">
        <v>1</v>
      </c>
      <c r="B588" s="166" t="e">
        <f>$C$53-H586</f>
        <v>#DIV/0!</v>
      </c>
      <c r="C588" s="166" t="e">
        <f>$D$53-I586</f>
        <v>#DIV/0!</v>
      </c>
      <c r="D588" s="166" t="e">
        <f>$E$53-J586</f>
        <v>#DIV/0!</v>
      </c>
      <c r="E588" s="192" t="e">
        <f>POWER(B588,2)</f>
        <v>#DIV/0!</v>
      </c>
      <c r="F588" s="192" t="e">
        <f>POWER(C588,2)</f>
        <v>#DIV/0!</v>
      </c>
      <c r="G588" s="192" t="e">
        <f>POWER(D588,2)</f>
        <v>#DIV/0!</v>
      </c>
      <c r="H588" s="192" t="e">
        <f>E588+F588+G588</f>
        <v>#DIV/0!</v>
      </c>
      <c r="I588" s="192" t="e">
        <f>SQRT(H588)</f>
        <v>#DIV/0!</v>
      </c>
      <c r="J588" s="192" t="e">
        <f>H583</f>
        <v>#DIV/0!</v>
      </c>
      <c r="K588" s="231" t="e">
        <f>I588-J588</f>
        <v>#DIV/0!</v>
      </c>
      <c r="R588" s="223">
        <v>1</v>
      </c>
      <c r="S588" s="192" t="e">
        <f>$T$53-Y586</f>
        <v>#DIV/0!</v>
      </c>
      <c r="T588" s="192" t="e">
        <f>$U$53-Z586</f>
        <v>#DIV/0!</v>
      </c>
      <c r="U588" s="192" t="e">
        <f>$V$53-AA586</f>
        <v>#DIV/0!</v>
      </c>
      <c r="V588" s="192" t="e">
        <f>POWER(S588,2)</f>
        <v>#DIV/0!</v>
      </c>
      <c r="W588" s="192" t="e">
        <f>POWER(T588,2)</f>
        <v>#DIV/0!</v>
      </c>
      <c r="X588" s="192" t="e">
        <f>POWER(U588,2)</f>
        <v>#DIV/0!</v>
      </c>
      <c r="Y588" s="192" t="e">
        <f>V588+W588+X588</f>
        <v>#DIV/0!</v>
      </c>
      <c r="Z588" s="192" t="e">
        <f>SQRT(Y588)</f>
        <v>#DIV/0!</v>
      </c>
      <c r="AA588" s="192" t="e">
        <f>Y583</f>
        <v>#DIV/0!</v>
      </c>
      <c r="AB588" s="231" t="e">
        <f>Z588-AA588</f>
        <v>#DIV/0!</v>
      </c>
    </row>
    <row r="589" spans="1:28" x14ac:dyDescent="0.3">
      <c r="A589" s="223">
        <v>2</v>
      </c>
      <c r="B589" s="192" t="e">
        <f>$C$54-H586</f>
        <v>#DIV/0!</v>
      </c>
      <c r="C589" s="192" t="e">
        <f>$D$54-I586</f>
        <v>#DIV/0!</v>
      </c>
      <c r="D589" s="192" t="e">
        <f>$E$54-J586</f>
        <v>#DIV/0!</v>
      </c>
      <c r="E589" s="192" t="e">
        <f t="shared" ref="E589:G592" si="257">POWER(B589,2)</f>
        <v>#DIV/0!</v>
      </c>
      <c r="F589" s="192" t="e">
        <f t="shared" si="257"/>
        <v>#DIV/0!</v>
      </c>
      <c r="G589" s="192" t="e">
        <f t="shared" si="257"/>
        <v>#DIV/0!</v>
      </c>
      <c r="H589" s="192" t="e">
        <f t="shared" ref="H589:H592" si="258">E589+F589+G589</f>
        <v>#DIV/0!</v>
      </c>
      <c r="I589" s="252" t="e">
        <f t="shared" ref="I589:I592" si="259">SQRT(H589)</f>
        <v>#DIV/0!</v>
      </c>
      <c r="J589" s="192" t="e">
        <f>J588</f>
        <v>#DIV/0!</v>
      </c>
      <c r="K589" s="231" t="e">
        <f t="shared" ref="K589:K592" si="260">I589-J589</f>
        <v>#DIV/0!</v>
      </c>
      <c r="R589" s="223">
        <v>2</v>
      </c>
      <c r="S589" s="192" t="e">
        <f>$T$54-Y586</f>
        <v>#DIV/0!</v>
      </c>
      <c r="T589" s="192" t="e">
        <f>$U$54-Z586</f>
        <v>#DIV/0!</v>
      </c>
      <c r="U589" s="192" t="e">
        <f>$V$54-AA586</f>
        <v>#DIV/0!</v>
      </c>
      <c r="V589" s="192" t="e">
        <f t="shared" ref="V589:X592" si="261">POWER(S589,2)</f>
        <v>#DIV/0!</v>
      </c>
      <c r="W589" s="192" t="e">
        <f t="shared" si="261"/>
        <v>#DIV/0!</v>
      </c>
      <c r="X589" s="192" t="e">
        <f t="shared" si="261"/>
        <v>#DIV/0!</v>
      </c>
      <c r="Y589" s="192" t="e">
        <f t="shared" ref="Y589:Y592" si="262">V589+W589+X589</f>
        <v>#DIV/0!</v>
      </c>
      <c r="Z589" s="252" t="e">
        <f t="shared" ref="Z589:Z592" si="263">SQRT(Y589)</f>
        <v>#DIV/0!</v>
      </c>
      <c r="AA589" s="192" t="e">
        <f>AA588</f>
        <v>#DIV/0!</v>
      </c>
      <c r="AB589" s="231" t="e">
        <f t="shared" ref="AB589:AB592" si="264">Z589-AA589</f>
        <v>#DIV/0!</v>
      </c>
    </row>
    <row r="590" spans="1:28" x14ac:dyDescent="0.3">
      <c r="A590" s="223">
        <v>3</v>
      </c>
      <c r="B590" s="192" t="e">
        <f>$C$55-H586</f>
        <v>#DIV/0!</v>
      </c>
      <c r="C590" s="192" t="e">
        <f>$D$55-I586</f>
        <v>#DIV/0!</v>
      </c>
      <c r="D590" s="192" t="e">
        <f>$E$55-J586</f>
        <v>#DIV/0!</v>
      </c>
      <c r="E590" s="192" t="e">
        <f t="shared" si="257"/>
        <v>#DIV/0!</v>
      </c>
      <c r="F590" s="192" t="e">
        <f t="shared" si="257"/>
        <v>#DIV/0!</v>
      </c>
      <c r="G590" s="192" t="e">
        <f t="shared" si="257"/>
        <v>#DIV/0!</v>
      </c>
      <c r="H590" s="192" t="e">
        <f t="shared" si="258"/>
        <v>#DIV/0!</v>
      </c>
      <c r="I590" s="252" t="e">
        <f t="shared" si="259"/>
        <v>#DIV/0!</v>
      </c>
      <c r="J590" s="192" t="e">
        <f t="shared" ref="J590:J592" si="265">J589</f>
        <v>#DIV/0!</v>
      </c>
      <c r="K590" s="231" t="e">
        <f t="shared" si="260"/>
        <v>#DIV/0!</v>
      </c>
      <c r="R590" s="223">
        <v>3</v>
      </c>
      <c r="S590" s="192" t="e">
        <f>$T$55-Y586</f>
        <v>#DIV/0!</v>
      </c>
      <c r="T590" s="192" t="e">
        <f>$U$55-Z586</f>
        <v>#DIV/0!</v>
      </c>
      <c r="U590" s="192" t="e">
        <f>$V$55-AA586</f>
        <v>#DIV/0!</v>
      </c>
      <c r="V590" s="192" t="e">
        <f t="shared" si="261"/>
        <v>#DIV/0!</v>
      </c>
      <c r="W590" s="192" t="e">
        <f t="shared" si="261"/>
        <v>#DIV/0!</v>
      </c>
      <c r="X590" s="192" t="e">
        <f t="shared" si="261"/>
        <v>#DIV/0!</v>
      </c>
      <c r="Y590" s="192" t="e">
        <f t="shared" si="262"/>
        <v>#DIV/0!</v>
      </c>
      <c r="Z590" s="252" t="e">
        <f t="shared" si="263"/>
        <v>#DIV/0!</v>
      </c>
      <c r="AA590" s="192" t="e">
        <f t="shared" ref="AA590:AA592" si="266">AA589</f>
        <v>#DIV/0!</v>
      </c>
      <c r="AB590" s="231" t="e">
        <f t="shared" si="264"/>
        <v>#DIV/0!</v>
      </c>
    </row>
    <row r="591" spans="1:28" x14ac:dyDescent="0.3">
      <c r="A591" s="223">
        <v>4</v>
      </c>
      <c r="B591" s="192" t="e">
        <f>$C$56-H586</f>
        <v>#DIV/0!</v>
      </c>
      <c r="C591" s="192" t="e">
        <f>$D$56-I586</f>
        <v>#DIV/0!</v>
      </c>
      <c r="D591" s="192" t="e">
        <f>$E$56-J586</f>
        <v>#DIV/0!</v>
      </c>
      <c r="E591" s="192" t="e">
        <f t="shared" si="257"/>
        <v>#DIV/0!</v>
      </c>
      <c r="F591" s="192" t="e">
        <f t="shared" si="257"/>
        <v>#DIV/0!</v>
      </c>
      <c r="G591" s="192" t="e">
        <f t="shared" si="257"/>
        <v>#DIV/0!</v>
      </c>
      <c r="H591" s="192" t="e">
        <f t="shared" si="258"/>
        <v>#DIV/0!</v>
      </c>
      <c r="I591" s="192" t="e">
        <f t="shared" si="259"/>
        <v>#DIV/0!</v>
      </c>
      <c r="J591" s="192" t="e">
        <f t="shared" si="265"/>
        <v>#DIV/0!</v>
      </c>
      <c r="K591" s="231" t="e">
        <f t="shared" si="260"/>
        <v>#DIV/0!</v>
      </c>
      <c r="R591" s="223">
        <v>4</v>
      </c>
      <c r="S591" s="192" t="e">
        <f>$T$56-Y586</f>
        <v>#DIV/0!</v>
      </c>
      <c r="T591" s="192" t="e">
        <f>$U$56-Z586</f>
        <v>#DIV/0!</v>
      </c>
      <c r="U591" s="192" t="e">
        <f>$V$56-AA586</f>
        <v>#DIV/0!</v>
      </c>
      <c r="V591" s="192" t="e">
        <f t="shared" si="261"/>
        <v>#DIV/0!</v>
      </c>
      <c r="W591" s="192" t="e">
        <f t="shared" si="261"/>
        <v>#DIV/0!</v>
      </c>
      <c r="X591" s="192" t="e">
        <f t="shared" si="261"/>
        <v>#DIV/0!</v>
      </c>
      <c r="Y591" s="192" t="e">
        <f t="shared" si="262"/>
        <v>#DIV/0!</v>
      </c>
      <c r="Z591" s="192" t="e">
        <f t="shared" si="263"/>
        <v>#DIV/0!</v>
      </c>
      <c r="AA591" s="192" t="e">
        <f t="shared" si="266"/>
        <v>#DIV/0!</v>
      </c>
      <c r="AB591" s="231" t="e">
        <f t="shared" si="264"/>
        <v>#DIV/0!</v>
      </c>
    </row>
    <row r="592" spans="1:28" x14ac:dyDescent="0.3">
      <c r="A592" s="227">
        <v>5</v>
      </c>
      <c r="B592" s="216" t="e">
        <f>$C$57-H586</f>
        <v>#DIV/0!</v>
      </c>
      <c r="C592" s="216" t="e">
        <f>$D$57-I586</f>
        <v>#DIV/0!</v>
      </c>
      <c r="D592" s="216" t="e">
        <f>$E$57-J586</f>
        <v>#DIV/0!</v>
      </c>
      <c r="E592" s="216" t="e">
        <f t="shared" si="257"/>
        <v>#DIV/0!</v>
      </c>
      <c r="F592" s="216" t="e">
        <f t="shared" si="257"/>
        <v>#DIV/0!</v>
      </c>
      <c r="G592" s="216" t="e">
        <f t="shared" si="257"/>
        <v>#DIV/0!</v>
      </c>
      <c r="H592" s="216" t="e">
        <f t="shared" si="258"/>
        <v>#DIV/0!</v>
      </c>
      <c r="I592" s="256" t="e">
        <f t="shared" si="259"/>
        <v>#DIV/0!</v>
      </c>
      <c r="J592" s="216" t="e">
        <f t="shared" si="265"/>
        <v>#DIV/0!</v>
      </c>
      <c r="K592" s="253" t="e">
        <f t="shared" si="260"/>
        <v>#DIV/0!</v>
      </c>
      <c r="R592" s="227">
        <v>5</v>
      </c>
      <c r="S592" s="216" t="e">
        <f>$T$57-Y586</f>
        <v>#DIV/0!</v>
      </c>
      <c r="T592" s="216" t="e">
        <f>$U$57-Z586</f>
        <v>#DIV/0!</v>
      </c>
      <c r="U592" s="216" t="e">
        <f>$V$57-AA586</f>
        <v>#DIV/0!</v>
      </c>
      <c r="V592" s="216" t="e">
        <f t="shared" si="261"/>
        <v>#DIV/0!</v>
      </c>
      <c r="W592" s="216" t="e">
        <f t="shared" si="261"/>
        <v>#DIV/0!</v>
      </c>
      <c r="X592" s="216" t="e">
        <f t="shared" si="261"/>
        <v>#DIV/0!</v>
      </c>
      <c r="Y592" s="216" t="e">
        <f t="shared" si="262"/>
        <v>#DIV/0!</v>
      </c>
      <c r="Z592" s="256" t="e">
        <f t="shared" si="263"/>
        <v>#DIV/0!</v>
      </c>
      <c r="AA592" s="216" t="e">
        <f t="shared" si="266"/>
        <v>#DIV/0!</v>
      </c>
      <c r="AB592" s="253" t="e">
        <f t="shared" si="264"/>
        <v>#DIV/0!</v>
      </c>
    </row>
    <row r="593" spans="1:28" x14ac:dyDescent="0.3">
      <c r="A593" s="254" t="s">
        <v>698</v>
      </c>
      <c r="B593" s="186"/>
      <c r="C593" s="186"/>
      <c r="D593" s="186" t="s">
        <v>646</v>
      </c>
      <c r="E593" s="186" t="s">
        <v>647</v>
      </c>
      <c r="F593" s="186" t="s">
        <v>648</v>
      </c>
      <c r="G593" s="186" t="s">
        <v>649</v>
      </c>
      <c r="H593" s="186" t="s">
        <v>611</v>
      </c>
      <c r="I593" s="186" t="s">
        <v>637</v>
      </c>
      <c r="J593" s="186"/>
      <c r="K593" s="220"/>
      <c r="R593" s="254" t="s">
        <v>698</v>
      </c>
      <c r="S593" s="186"/>
      <c r="T593" s="186"/>
      <c r="U593" s="186" t="s">
        <v>646</v>
      </c>
      <c r="V593" s="186" t="s">
        <v>647</v>
      </c>
      <c r="W593" s="186" t="s">
        <v>648</v>
      </c>
      <c r="X593" s="186" t="s">
        <v>649</v>
      </c>
      <c r="Y593" s="186" t="s">
        <v>611</v>
      </c>
      <c r="Z593" s="186" t="s">
        <v>637</v>
      </c>
      <c r="AA593" s="186"/>
      <c r="AB593" s="220"/>
    </row>
    <row r="594" spans="1:28" x14ac:dyDescent="0.3">
      <c r="A594" s="227"/>
      <c r="B594" s="217"/>
      <c r="C594" s="217"/>
      <c r="D594" s="217" t="e">
        <f>IF(F554=FALSE,H556,IF(F584=FALSE,H586,"Error"))</f>
        <v>#DIV/0!</v>
      </c>
      <c r="E594" s="216" t="e">
        <f>IF(F554=FALSE,I556,IF(F584=FALSE,I586,"Error"))</f>
        <v>#DIV/0!</v>
      </c>
      <c r="F594" s="216" t="e">
        <f>IF(F554=FALSE,J556,IF(F584=FALSE,J586,"Error"))</f>
        <v>#DIV/0!</v>
      </c>
      <c r="G594" s="216" t="e">
        <f>IF(F554=FALSE,H553,IF(F584=FALSE,H583,"Error"))</f>
        <v>#DIV/0!</v>
      </c>
      <c r="H594" s="216" t="e">
        <f>G594*2</f>
        <v>#DIV/0!</v>
      </c>
      <c r="I594" s="217" t="e">
        <f>IF(F554=FALSE,F556,IF(F584=FALSE,F586,"Error"))</f>
        <v>#DIV/0!</v>
      </c>
      <c r="J594" s="217"/>
      <c r="K594" s="228"/>
      <c r="R594" s="227"/>
      <c r="S594" s="217"/>
      <c r="T594" s="217"/>
      <c r="U594" s="217" t="e">
        <f>IF(W554=FALSE,Y556,IF(W584=FALSE,Y586,"Error"))</f>
        <v>#DIV/0!</v>
      </c>
      <c r="V594" s="216" t="e">
        <f>IF(W554=FALSE,Z556,IF(W584=FALSE,Z586,"Error"))</f>
        <v>#DIV/0!</v>
      </c>
      <c r="W594" s="216" t="e">
        <f>IF(W554=FALSE,AA556,IF(W584=FALSE,AA586,"Error"))</f>
        <v>#DIV/0!</v>
      </c>
      <c r="X594" s="216" t="e">
        <f>IF(W554=FALSE,Y553,IF(W584=FALSE,Y583,"Error"))</f>
        <v>#DIV/0!</v>
      </c>
      <c r="Y594" s="216" t="e">
        <f>X594*2</f>
        <v>#DIV/0!</v>
      </c>
      <c r="Z594" s="217" t="e">
        <f>IF(W554=FALSE,W556,IF(W584=FALSE,W586,"Error"))</f>
        <v>#DIV/0!</v>
      </c>
      <c r="AA594" s="217"/>
      <c r="AB594" s="228"/>
    </row>
    <row r="596" spans="1:28" x14ac:dyDescent="0.3">
      <c r="A596" s="233" t="s">
        <v>719</v>
      </c>
      <c r="B596" s="234"/>
      <c r="C596" s="234"/>
      <c r="D596" s="234"/>
      <c r="E596" s="186"/>
      <c r="F596" s="186"/>
      <c r="G596" s="235" t="s">
        <v>720</v>
      </c>
      <c r="H596" s="236"/>
      <c r="I596" s="236"/>
      <c r="J596" s="236"/>
      <c r="K596" s="237"/>
      <c r="R596" s="233" t="s">
        <v>719</v>
      </c>
      <c r="S596" s="234"/>
      <c r="T596" s="234"/>
      <c r="U596" s="234"/>
      <c r="V596" s="186"/>
      <c r="W596" s="186"/>
      <c r="X596" s="235" t="s">
        <v>720</v>
      </c>
      <c r="Y596" s="236"/>
      <c r="Z596" s="236"/>
      <c r="AA596" s="236"/>
      <c r="AB596" s="237"/>
    </row>
    <row r="597" spans="1:28" x14ac:dyDescent="0.3">
      <c r="A597" s="238"/>
      <c r="B597" s="239"/>
      <c r="C597" s="239"/>
      <c r="D597" s="239"/>
      <c r="G597" s="240" t="s">
        <v>673</v>
      </c>
      <c r="H597" s="240"/>
      <c r="I597" s="240"/>
      <c r="J597" s="240"/>
      <c r="K597" s="241"/>
      <c r="R597" s="238"/>
      <c r="S597" s="239"/>
      <c r="T597" s="239"/>
      <c r="U597" s="239"/>
      <c r="X597" s="240" t="s">
        <v>673</v>
      </c>
      <c r="Y597" s="240"/>
      <c r="Z597" s="240"/>
      <c r="AA597" s="240"/>
      <c r="AB597" s="241"/>
    </row>
    <row r="598" spans="1:28" x14ac:dyDescent="0.3">
      <c r="A598" s="242"/>
      <c r="B598" s="243" t="s">
        <v>513</v>
      </c>
      <c r="C598" s="243" t="s">
        <v>514</v>
      </c>
      <c r="D598" s="243" t="s">
        <v>515</v>
      </c>
      <c r="G598" s="240"/>
      <c r="H598" s="240" t="s">
        <v>674</v>
      </c>
      <c r="I598" s="240" t="s">
        <v>675</v>
      </c>
      <c r="J598" s="240" t="s">
        <v>676</v>
      </c>
      <c r="K598" s="241" t="s">
        <v>677</v>
      </c>
      <c r="R598" s="242"/>
      <c r="S598" s="243" t="s">
        <v>513</v>
      </c>
      <c r="T598" s="243" t="s">
        <v>514</v>
      </c>
      <c r="U598" s="243" t="s">
        <v>515</v>
      </c>
      <c r="X598" s="240"/>
      <c r="Y598" s="240" t="s">
        <v>674</v>
      </c>
      <c r="Z598" s="240" t="s">
        <v>675</v>
      </c>
      <c r="AA598" s="240" t="s">
        <v>676</v>
      </c>
      <c r="AB598" s="241" t="s">
        <v>677</v>
      </c>
    </row>
    <row r="599" spans="1:28" x14ac:dyDescent="0.3">
      <c r="A599" s="244" t="s">
        <v>680</v>
      </c>
      <c r="B599" s="245">
        <f>$C$54</f>
        <v>0</v>
      </c>
      <c r="C599" s="245">
        <f>$D$54</f>
        <v>0</v>
      </c>
      <c r="D599" s="245">
        <f>$E$54</f>
        <v>0</v>
      </c>
      <c r="G599" s="240" t="s">
        <v>679</v>
      </c>
      <c r="H599" s="240">
        <f t="shared" ref="H599:J600" si="267">+B600-B599</f>
        <v>0</v>
      </c>
      <c r="I599" s="240">
        <f t="shared" si="267"/>
        <v>0</v>
      </c>
      <c r="J599" s="240">
        <f t="shared" si="267"/>
        <v>0</v>
      </c>
      <c r="K599" s="241">
        <f>+(H599^2+I599^2+J599^2)^0.5</f>
        <v>0</v>
      </c>
      <c r="R599" s="244" t="s">
        <v>680</v>
      </c>
      <c r="S599" s="245">
        <f>$T$54</f>
        <v>0</v>
      </c>
      <c r="T599" s="245">
        <f>$U$54</f>
        <v>0</v>
      </c>
      <c r="U599" s="245">
        <f>$V$54</f>
        <v>0</v>
      </c>
      <c r="X599" s="240" t="s">
        <v>679</v>
      </c>
      <c r="Y599" s="240">
        <f t="shared" ref="Y599:AA600" si="268">+S600-S599</f>
        <v>0</v>
      </c>
      <c r="Z599" s="240">
        <f t="shared" si="268"/>
        <v>0</v>
      </c>
      <c r="AA599" s="240">
        <f t="shared" si="268"/>
        <v>0</v>
      </c>
      <c r="AB599" s="241">
        <f>+(Y599^2+Z599^2+AA599^2)^0.5</f>
        <v>0</v>
      </c>
    </row>
    <row r="600" spans="1:28" x14ac:dyDescent="0.3">
      <c r="A600" s="244" t="s">
        <v>701</v>
      </c>
      <c r="B600" s="245">
        <f>$C$56</f>
        <v>0</v>
      </c>
      <c r="C600" s="245">
        <f>$D$56</f>
        <v>0</v>
      </c>
      <c r="D600" s="245">
        <f>$E$56</f>
        <v>0</v>
      </c>
      <c r="G600" s="240" t="s">
        <v>681</v>
      </c>
      <c r="H600" s="240">
        <f t="shared" si="267"/>
        <v>0</v>
      </c>
      <c r="I600" s="240">
        <f t="shared" si="267"/>
        <v>0</v>
      </c>
      <c r="J600" s="240">
        <f t="shared" si="267"/>
        <v>0</v>
      </c>
      <c r="K600" s="241">
        <f>+(H600^2+I600^2+J600^2)^0.5</f>
        <v>0</v>
      </c>
      <c r="R600" s="244" t="s">
        <v>701</v>
      </c>
      <c r="S600" s="245">
        <f>$T$56</f>
        <v>0</v>
      </c>
      <c r="T600" s="245">
        <f>$U$56</f>
        <v>0</v>
      </c>
      <c r="U600" s="245">
        <f>$V$56</f>
        <v>0</v>
      </c>
      <c r="X600" s="240" t="s">
        <v>681</v>
      </c>
      <c r="Y600" s="240">
        <f t="shared" si="268"/>
        <v>0</v>
      </c>
      <c r="Z600" s="240">
        <f t="shared" si="268"/>
        <v>0</v>
      </c>
      <c r="AA600" s="240">
        <f t="shared" si="268"/>
        <v>0</v>
      </c>
      <c r="AB600" s="241">
        <f>+(Y600^2+Z600^2+AA600^2)^0.5</f>
        <v>0</v>
      </c>
    </row>
    <row r="601" spans="1:28" x14ac:dyDescent="0.3">
      <c r="A601" s="246" t="s">
        <v>704</v>
      </c>
      <c r="B601" s="245">
        <f>$C$57</f>
        <v>0</v>
      </c>
      <c r="C601" s="245">
        <f>$D$57</f>
        <v>0</v>
      </c>
      <c r="D601" s="245">
        <f>$E$57</f>
        <v>0</v>
      </c>
      <c r="G601" s="240" t="s">
        <v>683</v>
      </c>
      <c r="H601" s="240">
        <f>+B601-B599</f>
        <v>0</v>
      </c>
      <c r="I601" s="240">
        <f>+C601-C599</f>
        <v>0</v>
      </c>
      <c r="J601" s="240">
        <f>+D601-D599</f>
        <v>0</v>
      </c>
      <c r="K601" s="241">
        <f>+(H601^2+I601^2+J601^2)^0.5</f>
        <v>0</v>
      </c>
      <c r="R601" s="246" t="s">
        <v>704</v>
      </c>
      <c r="S601" s="245">
        <f>$T$57</f>
        <v>0</v>
      </c>
      <c r="T601" s="245">
        <f>$U$57</f>
        <v>0</v>
      </c>
      <c r="U601" s="245">
        <f>$V$57</f>
        <v>0</v>
      </c>
      <c r="X601" s="240" t="s">
        <v>683</v>
      </c>
      <c r="Y601" s="240">
        <f>+S601-S599</f>
        <v>0</v>
      </c>
      <c r="Z601" s="240">
        <f>+T601-T599</f>
        <v>0</v>
      </c>
      <c r="AA601" s="240">
        <f>+U601-U599</f>
        <v>0</v>
      </c>
      <c r="AB601" s="241">
        <f>+(Y601^2+Z601^2+AA601^2)^0.5</f>
        <v>0</v>
      </c>
    </row>
    <row r="602" spans="1:28" x14ac:dyDescent="0.3">
      <c r="A602" s="223"/>
      <c r="G602" s="239" t="s">
        <v>684</v>
      </c>
      <c r="H602" s="240"/>
      <c r="I602" s="240"/>
      <c r="J602" s="240"/>
      <c r="K602" s="241"/>
      <c r="R602" s="223"/>
      <c r="X602" s="239" t="s">
        <v>684</v>
      </c>
      <c r="Y602" s="240"/>
      <c r="Z602" s="240"/>
      <c r="AA602" s="240"/>
      <c r="AB602" s="241"/>
    </row>
    <row r="603" spans="1:28" x14ac:dyDescent="0.3">
      <c r="A603" s="242"/>
      <c r="B603" s="243"/>
      <c r="C603" s="243"/>
      <c r="D603" s="243"/>
      <c r="G603" s="239"/>
      <c r="H603" s="243" t="s">
        <v>685</v>
      </c>
      <c r="I603" s="243" t="s">
        <v>686</v>
      </c>
      <c r="J603" s="243" t="s">
        <v>687</v>
      </c>
      <c r="K603" s="241"/>
      <c r="R603" s="242"/>
      <c r="S603" s="243"/>
      <c r="T603" s="243"/>
      <c r="U603" s="243"/>
      <c r="X603" s="239"/>
      <c r="Y603" s="243" t="s">
        <v>685</v>
      </c>
      <c r="Z603" s="243" t="s">
        <v>686</v>
      </c>
      <c r="AA603" s="243" t="s">
        <v>687</v>
      </c>
      <c r="AB603" s="241"/>
    </row>
    <row r="604" spans="1:28" x14ac:dyDescent="0.3">
      <c r="A604" s="244"/>
      <c r="B604" s="247"/>
      <c r="C604" s="247"/>
      <c r="D604" s="247"/>
      <c r="G604" s="239" t="s">
        <v>679</v>
      </c>
      <c r="H604" s="240" t="e">
        <f>+H599/K599</f>
        <v>#DIV/0!</v>
      </c>
      <c r="I604" s="240" t="e">
        <f>+I599/K599</f>
        <v>#DIV/0!</v>
      </c>
      <c r="J604" s="240" t="e">
        <f>+J599/K599</f>
        <v>#DIV/0!</v>
      </c>
      <c r="K604" s="241"/>
      <c r="R604" s="244"/>
      <c r="S604" s="247"/>
      <c r="T604" s="247"/>
      <c r="U604" s="247"/>
      <c r="X604" s="239" t="s">
        <v>679</v>
      </c>
      <c r="Y604" s="240" t="e">
        <f>+Y599/AB599</f>
        <v>#DIV/0!</v>
      </c>
      <c r="Z604" s="240" t="e">
        <f>+Z599/AB599</f>
        <v>#DIV/0!</v>
      </c>
      <c r="AA604" s="240" t="e">
        <f>+AA599/AB599</f>
        <v>#DIV/0!</v>
      </c>
      <c r="AB604" s="241"/>
    </row>
    <row r="605" spans="1:28" x14ac:dyDescent="0.3">
      <c r="A605" s="244"/>
      <c r="B605" s="247"/>
      <c r="C605" s="247"/>
      <c r="D605" s="247"/>
      <c r="G605" s="240" t="s">
        <v>683</v>
      </c>
      <c r="H605" s="240" t="e">
        <f>+H601/K601</f>
        <v>#DIV/0!</v>
      </c>
      <c r="I605" s="240" t="e">
        <f>+I601/K601</f>
        <v>#DIV/0!</v>
      </c>
      <c r="J605" s="240" t="e">
        <f>+J601/K601</f>
        <v>#DIV/0!</v>
      </c>
      <c r="K605" s="241"/>
      <c r="R605" s="244"/>
      <c r="S605" s="247"/>
      <c r="T605" s="247"/>
      <c r="U605" s="247"/>
      <c r="X605" s="240" t="s">
        <v>683</v>
      </c>
      <c r="Y605" s="240" t="e">
        <f>+Y601/AB601</f>
        <v>#DIV/0!</v>
      </c>
      <c r="Z605" s="240" t="e">
        <f>+Z601/AB601</f>
        <v>#DIV/0!</v>
      </c>
      <c r="AA605" s="240" t="e">
        <f>+AA601/AB601</f>
        <v>#DIV/0!</v>
      </c>
      <c r="AB605" s="241"/>
    </row>
    <row r="606" spans="1:28" x14ac:dyDescent="0.3">
      <c r="A606" s="246"/>
      <c r="B606" s="247"/>
      <c r="C606" s="247"/>
      <c r="D606" s="247"/>
      <c r="G606" s="240"/>
      <c r="H606" s="240"/>
      <c r="I606" s="240"/>
      <c r="J606" s="240"/>
      <c r="K606" s="241"/>
      <c r="R606" s="246"/>
      <c r="S606" s="247"/>
      <c r="T606" s="247"/>
      <c r="U606" s="247"/>
      <c r="X606" s="240"/>
      <c r="Y606" s="240"/>
      <c r="Z606" s="240"/>
      <c r="AA606" s="240"/>
      <c r="AB606" s="241"/>
    </row>
    <row r="607" spans="1:28" x14ac:dyDescent="0.3">
      <c r="A607" s="223"/>
      <c r="G607" s="240" t="s">
        <v>688</v>
      </c>
      <c r="H607" s="240" t="e">
        <f>+(K599^2+K601^2-K600^2)/(2*K599*K601)</f>
        <v>#DIV/0!</v>
      </c>
      <c r="I607" s="240"/>
      <c r="J607" s="240"/>
      <c r="K607" s="241"/>
      <c r="R607" s="223"/>
      <c r="X607" s="240" t="s">
        <v>688</v>
      </c>
      <c r="Y607" s="240" t="e">
        <f>+(AB599^2+AB601^2-AB600^2)/(2*AB599*AB601)</f>
        <v>#DIV/0!</v>
      </c>
      <c r="Z607" s="240"/>
      <c r="AA607" s="240"/>
      <c r="AB607" s="241"/>
    </row>
    <row r="608" spans="1:28" x14ac:dyDescent="0.3">
      <c r="A608" s="223"/>
      <c r="G608" s="240" t="s">
        <v>689</v>
      </c>
      <c r="H608" s="240" t="e">
        <f>+H607*K601</f>
        <v>#DIV/0!</v>
      </c>
      <c r="I608" s="240"/>
      <c r="J608" s="240"/>
      <c r="K608" s="241"/>
      <c r="R608" s="223"/>
      <c r="X608" s="240" t="s">
        <v>689</v>
      </c>
      <c r="Y608" s="240" t="e">
        <f>+Y607*AB601</f>
        <v>#DIV/0!</v>
      </c>
      <c r="Z608" s="240"/>
      <c r="AA608" s="240"/>
      <c r="AB608" s="241"/>
    </row>
    <row r="609" spans="1:28" x14ac:dyDescent="0.3">
      <c r="A609" s="223"/>
      <c r="G609" s="240" t="s">
        <v>690</v>
      </c>
      <c r="H609" s="240" t="e">
        <f>+(K601^2-H608^2)^0.5</f>
        <v>#DIV/0!</v>
      </c>
      <c r="I609" s="240" t="e">
        <f>+K601*H615</f>
        <v>#DIV/0!</v>
      </c>
      <c r="J609" s="240"/>
      <c r="K609" s="241"/>
      <c r="R609" s="223"/>
      <c r="X609" s="240" t="s">
        <v>690</v>
      </c>
      <c r="Y609" s="240" t="e">
        <f>+(AB601^2-Y608^2)^0.5</f>
        <v>#DIV/0!</v>
      </c>
      <c r="Z609" s="240" t="e">
        <f>+AB601*Y615</f>
        <v>#DIV/0!</v>
      </c>
      <c r="AA609" s="240"/>
      <c r="AB609" s="241"/>
    </row>
    <row r="610" spans="1:28" x14ac:dyDescent="0.3">
      <c r="A610" s="223"/>
      <c r="G610" s="240" t="s">
        <v>691</v>
      </c>
      <c r="H610" s="240" t="e">
        <f>+B599+H608*H604</f>
        <v>#DIV/0!</v>
      </c>
      <c r="I610" s="240" t="e">
        <f>+C599+H608*I604</f>
        <v>#DIV/0!</v>
      </c>
      <c r="J610" s="240" t="e">
        <f>+D599+H608*J604</f>
        <v>#DIV/0!</v>
      </c>
      <c r="K610" s="241"/>
      <c r="R610" s="223"/>
      <c r="X610" s="240" t="s">
        <v>691</v>
      </c>
      <c r="Y610" s="240" t="e">
        <f>+S599+Y608*Y604</f>
        <v>#DIV/0!</v>
      </c>
      <c r="Z610" s="240" t="e">
        <f>+T599+Y608*Z604</f>
        <v>#DIV/0!</v>
      </c>
      <c r="AA610" s="240" t="e">
        <f>+U599+Y608*AA604</f>
        <v>#DIV/0!</v>
      </c>
      <c r="AB610" s="241"/>
    </row>
    <row r="611" spans="1:28" x14ac:dyDescent="0.3">
      <c r="A611" s="223"/>
      <c r="G611" s="239" t="s">
        <v>684</v>
      </c>
      <c r="H611" s="240"/>
      <c r="I611" s="240"/>
      <c r="J611" s="240"/>
      <c r="K611" s="241"/>
      <c r="R611" s="223"/>
      <c r="X611" s="239" t="s">
        <v>684</v>
      </c>
      <c r="Y611" s="240"/>
      <c r="Z611" s="240"/>
      <c r="AA611" s="240"/>
      <c r="AB611" s="241"/>
    </row>
    <row r="612" spans="1:28" x14ac:dyDescent="0.3">
      <c r="A612" s="223"/>
      <c r="G612" s="248"/>
      <c r="H612" s="243" t="s">
        <v>685</v>
      </c>
      <c r="I612" s="243" t="s">
        <v>686</v>
      </c>
      <c r="J612" s="243" t="s">
        <v>687</v>
      </c>
      <c r="K612" s="241"/>
      <c r="R612" s="223"/>
      <c r="X612" s="248"/>
      <c r="Y612" s="243" t="s">
        <v>685</v>
      </c>
      <c r="Z612" s="243" t="s">
        <v>686</v>
      </c>
      <c r="AA612" s="243" t="s">
        <v>687</v>
      </c>
      <c r="AB612" s="241"/>
    </row>
    <row r="613" spans="1:28" x14ac:dyDescent="0.3">
      <c r="A613" s="223"/>
      <c r="G613" s="240" t="s">
        <v>690</v>
      </c>
      <c r="H613" s="240" t="e">
        <f>+(B601-H610)/H609</f>
        <v>#DIV/0!</v>
      </c>
      <c r="I613" s="240" t="e">
        <f>+(C601-I610)/H609</f>
        <v>#DIV/0!</v>
      </c>
      <c r="J613" s="240" t="e">
        <f>+(D601-J610)/H609</f>
        <v>#DIV/0!</v>
      </c>
      <c r="K613" s="241"/>
      <c r="R613" s="223"/>
      <c r="X613" s="240" t="s">
        <v>690</v>
      </c>
      <c r="Y613" s="240" t="e">
        <f>+(S601-Y610)/Y609</f>
        <v>#DIV/0!</v>
      </c>
      <c r="Z613" s="240" t="e">
        <f>+(T601-Z610)/Y609</f>
        <v>#DIV/0!</v>
      </c>
      <c r="AA613" s="240" t="e">
        <f>+(U601-AA610)/Y609</f>
        <v>#DIV/0!</v>
      </c>
      <c r="AB613" s="241"/>
    </row>
    <row r="614" spans="1:28" x14ac:dyDescent="0.3">
      <c r="A614" s="223"/>
      <c r="G614" s="240"/>
      <c r="H614" s="240"/>
      <c r="I614" s="240"/>
      <c r="J614" s="240"/>
      <c r="K614" s="241"/>
      <c r="R614" s="223"/>
      <c r="X614" s="240"/>
      <c r="Y614" s="240"/>
      <c r="Z614" s="240"/>
      <c r="AA614" s="240"/>
      <c r="AB614" s="241"/>
    </row>
    <row r="615" spans="1:28" x14ac:dyDescent="0.3">
      <c r="A615" s="223"/>
      <c r="G615" s="240" t="s">
        <v>692</v>
      </c>
      <c r="H615" s="240" t="e">
        <f>+(1-H607^2)^0.5</f>
        <v>#DIV/0!</v>
      </c>
      <c r="I615" s="240"/>
      <c r="J615" s="240"/>
      <c r="K615" s="241"/>
      <c r="R615" s="223"/>
      <c r="X615" s="240" t="s">
        <v>692</v>
      </c>
      <c r="Y615" s="240" t="e">
        <f>+(1-Y607^2)^0.5</f>
        <v>#DIV/0!</v>
      </c>
      <c r="Z615" s="240"/>
      <c r="AA615" s="240"/>
      <c r="AB615" s="241"/>
    </row>
    <row r="616" spans="1:28" x14ac:dyDescent="0.3">
      <c r="A616" s="223"/>
      <c r="F616" s="166" t="s">
        <v>643</v>
      </c>
      <c r="G616" s="240" t="s">
        <v>693</v>
      </c>
      <c r="H616" s="249" t="e">
        <f>+K600/(2*H615)</f>
        <v>#DIV/0!</v>
      </c>
      <c r="I616" s="240"/>
      <c r="J616" s="240"/>
      <c r="K616" s="241"/>
      <c r="R616" s="223"/>
      <c r="W616" s="166" t="s">
        <v>643</v>
      </c>
      <c r="X616" s="240" t="s">
        <v>693</v>
      </c>
      <c r="Y616" s="249" t="e">
        <f>+AB600/(2*Y615)</f>
        <v>#DIV/0!</v>
      </c>
      <c r="Z616" s="240"/>
      <c r="AA616" s="240"/>
      <c r="AB616" s="241"/>
    </row>
    <row r="617" spans="1:28" x14ac:dyDescent="0.3">
      <c r="A617" s="223"/>
      <c r="F617" s="250" t="e">
        <f>IF((ABS(K622)+ABS(K624)+ABS(K625))&gt;0.000000001,TRUE,FALSE)</f>
        <v>#DIV/0!</v>
      </c>
      <c r="G617" s="240"/>
      <c r="H617" s="240"/>
      <c r="I617" s="240"/>
      <c r="J617" s="240"/>
      <c r="K617" s="241"/>
      <c r="R617" s="223"/>
      <c r="W617" s="250" t="e">
        <f>IF((ABS(AB622)+ABS(AB624)+ABS(AB625))&gt;0.000000001,TRUE,FALSE)</f>
        <v>#DIV/0!</v>
      </c>
      <c r="X617" s="240"/>
      <c r="Y617" s="240"/>
      <c r="Z617" s="240"/>
      <c r="AA617" s="240"/>
      <c r="AB617" s="241"/>
    </row>
    <row r="618" spans="1:28" x14ac:dyDescent="0.3">
      <c r="A618" s="223"/>
      <c r="F618" s="166" t="s">
        <v>637</v>
      </c>
      <c r="G618" s="240" t="s">
        <v>694</v>
      </c>
      <c r="H618" s="240">
        <f>+K599/2</f>
        <v>0</v>
      </c>
      <c r="I618" s="240" t="e">
        <f>+(H616^2-H618^2)^0.5</f>
        <v>#DIV/0!</v>
      </c>
      <c r="J618" s="240">
        <v>0</v>
      </c>
      <c r="K618" s="241"/>
      <c r="R618" s="223"/>
      <c r="W618" s="166" t="s">
        <v>637</v>
      </c>
      <c r="X618" s="240" t="s">
        <v>694</v>
      </c>
      <c r="Y618" s="240">
        <f>+AB599/2</f>
        <v>0</v>
      </c>
      <c r="Z618" s="240" t="e">
        <f>+(Y616^2-Y618^2)^0.5</f>
        <v>#DIV/0!</v>
      </c>
      <c r="AA618" s="240">
        <v>0</v>
      </c>
      <c r="AB618" s="241"/>
    </row>
    <row r="619" spans="1:28" x14ac:dyDescent="0.3">
      <c r="A619" s="223"/>
      <c r="F619" s="166" t="e">
        <f>IF(K620&gt;0.000000001,TRUE,FALSE)</f>
        <v>#DIV/0!</v>
      </c>
      <c r="G619" s="240" t="s">
        <v>695</v>
      </c>
      <c r="H619" s="251" t="e">
        <f>+B599+H618*H604+I618*H613</f>
        <v>#DIV/0!</v>
      </c>
      <c r="I619" s="251" t="e">
        <f>+C599+H618*I604+I618*I613</f>
        <v>#DIV/0!</v>
      </c>
      <c r="J619" s="251" t="e">
        <f>+D599+H618*J604+I618*J613</f>
        <v>#DIV/0!</v>
      </c>
      <c r="K619" s="241"/>
      <c r="R619" s="223"/>
      <c r="W619" s="166" t="e">
        <f>IF(AB620&gt;0.000000001,TRUE,FALSE)</f>
        <v>#DIV/0!</v>
      </c>
      <c r="X619" s="240" t="s">
        <v>695</v>
      </c>
      <c r="Y619" s="251" t="e">
        <f>+S599+Y618*Y604+Z618*Y613</f>
        <v>#DIV/0!</v>
      </c>
      <c r="Z619" s="251" t="e">
        <f>+T599+Y618*Z604+Z618*Z613</f>
        <v>#DIV/0!</v>
      </c>
      <c r="AA619" s="251" t="e">
        <f>+U599+Y618*AA604+Z618*AA613</f>
        <v>#DIV/0!</v>
      </c>
      <c r="AB619" s="241"/>
    </row>
    <row r="620" spans="1:28" ht="16.2" x14ac:dyDescent="0.3">
      <c r="A620" s="223"/>
      <c r="B620" s="166" t="s">
        <v>650</v>
      </c>
      <c r="C620" s="166" t="s">
        <v>651</v>
      </c>
      <c r="D620" s="166" t="s">
        <v>652</v>
      </c>
      <c r="E620" s="166" t="s">
        <v>653</v>
      </c>
      <c r="F620" s="166" t="s">
        <v>654</v>
      </c>
      <c r="G620" s="166" t="s">
        <v>655</v>
      </c>
      <c r="H620" s="166" t="s">
        <v>656</v>
      </c>
      <c r="I620" s="166" t="s">
        <v>657</v>
      </c>
      <c r="J620" s="166" t="s">
        <v>669</v>
      </c>
      <c r="K620" s="231" t="e">
        <f>MAX(K621:K625)</f>
        <v>#DIV/0!</v>
      </c>
      <c r="R620" s="223"/>
      <c r="S620" s="166" t="s">
        <v>650</v>
      </c>
      <c r="T620" s="166" t="s">
        <v>651</v>
      </c>
      <c r="U620" s="166" t="s">
        <v>652</v>
      </c>
      <c r="V620" s="166" t="s">
        <v>653</v>
      </c>
      <c r="W620" s="166" t="s">
        <v>654</v>
      </c>
      <c r="X620" s="166" t="s">
        <v>655</v>
      </c>
      <c r="Y620" s="166" t="s">
        <v>656</v>
      </c>
      <c r="Z620" s="166" t="s">
        <v>657</v>
      </c>
      <c r="AA620" s="166" t="s">
        <v>669</v>
      </c>
      <c r="AB620" s="231" t="e">
        <f>MAX(AB621:AB625)</f>
        <v>#DIV/0!</v>
      </c>
    </row>
    <row r="621" spans="1:28" x14ac:dyDescent="0.3">
      <c r="A621" s="223">
        <v>1</v>
      </c>
      <c r="B621" s="166" t="e">
        <f>$C$53-H619</f>
        <v>#DIV/0!</v>
      </c>
      <c r="C621" s="166" t="e">
        <f>$D$53-I619</f>
        <v>#DIV/0!</v>
      </c>
      <c r="D621" s="166" t="e">
        <f>$E$53-J619</f>
        <v>#DIV/0!</v>
      </c>
      <c r="E621" s="192" t="e">
        <f>POWER(B621,2)</f>
        <v>#DIV/0!</v>
      </c>
      <c r="F621" s="192" t="e">
        <f>POWER(C621,2)</f>
        <v>#DIV/0!</v>
      </c>
      <c r="G621" s="192" t="e">
        <f>POWER(D621,2)</f>
        <v>#DIV/0!</v>
      </c>
      <c r="H621" s="192" t="e">
        <f>E621+F621+G621</f>
        <v>#DIV/0!</v>
      </c>
      <c r="I621" s="192" t="e">
        <f>SQRT(H621)</f>
        <v>#DIV/0!</v>
      </c>
      <c r="J621" s="192" t="e">
        <f>H616</f>
        <v>#DIV/0!</v>
      </c>
      <c r="K621" s="231" t="e">
        <f>I621-J621</f>
        <v>#DIV/0!</v>
      </c>
      <c r="R621" s="223">
        <v>1</v>
      </c>
      <c r="S621" s="192" t="e">
        <f>$T$53-Y619</f>
        <v>#DIV/0!</v>
      </c>
      <c r="T621" s="192" t="e">
        <f>$U$53-Z619</f>
        <v>#DIV/0!</v>
      </c>
      <c r="U621" s="192" t="e">
        <f>$V$53-AA619</f>
        <v>#DIV/0!</v>
      </c>
      <c r="V621" s="192" t="e">
        <f>POWER(S621,2)</f>
        <v>#DIV/0!</v>
      </c>
      <c r="W621" s="192" t="e">
        <f>POWER(T621,2)</f>
        <v>#DIV/0!</v>
      </c>
      <c r="X621" s="192" t="e">
        <f>POWER(U621,2)</f>
        <v>#DIV/0!</v>
      </c>
      <c r="Y621" s="192" t="e">
        <f>V621+W621+X621</f>
        <v>#DIV/0!</v>
      </c>
      <c r="Z621" s="192" t="e">
        <f>SQRT(Y621)</f>
        <v>#DIV/0!</v>
      </c>
      <c r="AA621" s="192" t="e">
        <f>Y616</f>
        <v>#DIV/0!</v>
      </c>
      <c r="AB621" s="231" t="e">
        <f>Z621-AA621</f>
        <v>#DIV/0!</v>
      </c>
    </row>
    <row r="622" spans="1:28" x14ac:dyDescent="0.3">
      <c r="A622" s="223">
        <v>2</v>
      </c>
      <c r="B622" s="192" t="e">
        <f>$C$54-H619</f>
        <v>#DIV/0!</v>
      </c>
      <c r="C622" s="192" t="e">
        <f>$D$54-I619</f>
        <v>#DIV/0!</v>
      </c>
      <c r="D622" s="192" t="e">
        <f>$E$54-J619</f>
        <v>#DIV/0!</v>
      </c>
      <c r="E622" s="192" t="e">
        <f t="shared" ref="E622:G625" si="269">POWER(B622,2)</f>
        <v>#DIV/0!</v>
      </c>
      <c r="F622" s="192" t="e">
        <f t="shared" si="269"/>
        <v>#DIV/0!</v>
      </c>
      <c r="G622" s="192" t="e">
        <f t="shared" si="269"/>
        <v>#DIV/0!</v>
      </c>
      <c r="H622" s="192" t="e">
        <f t="shared" ref="H622:H625" si="270">E622+F622+G622</f>
        <v>#DIV/0!</v>
      </c>
      <c r="I622" s="252" t="e">
        <f t="shared" ref="I622:I625" si="271">SQRT(H622)</f>
        <v>#DIV/0!</v>
      </c>
      <c r="J622" s="192" t="e">
        <f>J621</f>
        <v>#DIV/0!</v>
      </c>
      <c r="K622" s="231" t="e">
        <f t="shared" ref="K622:K625" si="272">I622-J622</f>
        <v>#DIV/0!</v>
      </c>
      <c r="R622" s="223">
        <v>2</v>
      </c>
      <c r="S622" s="192" t="e">
        <f>$T$54-Y619</f>
        <v>#DIV/0!</v>
      </c>
      <c r="T622" s="192" t="e">
        <f>$U$54-Z619</f>
        <v>#DIV/0!</v>
      </c>
      <c r="U622" s="192" t="e">
        <f>$V$54-AA619</f>
        <v>#DIV/0!</v>
      </c>
      <c r="V622" s="192" t="e">
        <f t="shared" ref="V622:X625" si="273">POWER(S622,2)</f>
        <v>#DIV/0!</v>
      </c>
      <c r="W622" s="192" t="e">
        <f t="shared" si="273"/>
        <v>#DIV/0!</v>
      </c>
      <c r="X622" s="192" t="e">
        <f t="shared" si="273"/>
        <v>#DIV/0!</v>
      </c>
      <c r="Y622" s="192" t="e">
        <f t="shared" ref="Y622:Y625" si="274">V622+W622+X622</f>
        <v>#DIV/0!</v>
      </c>
      <c r="Z622" s="252" t="e">
        <f t="shared" ref="Z622:Z625" si="275">SQRT(Y622)</f>
        <v>#DIV/0!</v>
      </c>
      <c r="AA622" s="192" t="e">
        <f>AA621</f>
        <v>#DIV/0!</v>
      </c>
      <c r="AB622" s="231" t="e">
        <f t="shared" ref="AB622:AB625" si="276">Z622-AA622</f>
        <v>#DIV/0!</v>
      </c>
    </row>
    <row r="623" spans="1:28" x14ac:dyDescent="0.3">
      <c r="A623" s="223">
        <v>3</v>
      </c>
      <c r="B623" s="192" t="e">
        <f>$C$55-H619</f>
        <v>#DIV/0!</v>
      </c>
      <c r="C623" s="192" t="e">
        <f>$D$55-I619</f>
        <v>#DIV/0!</v>
      </c>
      <c r="D623" s="192" t="e">
        <f>$E$55-J619</f>
        <v>#DIV/0!</v>
      </c>
      <c r="E623" s="192" t="e">
        <f t="shared" si="269"/>
        <v>#DIV/0!</v>
      </c>
      <c r="F623" s="192" t="e">
        <f t="shared" si="269"/>
        <v>#DIV/0!</v>
      </c>
      <c r="G623" s="192" t="e">
        <f t="shared" si="269"/>
        <v>#DIV/0!</v>
      </c>
      <c r="H623" s="192" t="e">
        <f t="shared" si="270"/>
        <v>#DIV/0!</v>
      </c>
      <c r="I623" s="192" t="e">
        <f t="shared" si="271"/>
        <v>#DIV/0!</v>
      </c>
      <c r="J623" s="192" t="e">
        <f t="shared" ref="J623:J625" si="277">J622</f>
        <v>#DIV/0!</v>
      </c>
      <c r="K623" s="231" t="e">
        <f t="shared" si="272"/>
        <v>#DIV/0!</v>
      </c>
      <c r="R623" s="223">
        <v>3</v>
      </c>
      <c r="S623" s="192" t="e">
        <f>$T$55-Y619</f>
        <v>#DIV/0!</v>
      </c>
      <c r="T623" s="192" t="e">
        <f>$U$55-Z619</f>
        <v>#DIV/0!</v>
      </c>
      <c r="U623" s="192" t="e">
        <f>$V$55-AA619</f>
        <v>#DIV/0!</v>
      </c>
      <c r="V623" s="192" t="e">
        <f t="shared" si="273"/>
        <v>#DIV/0!</v>
      </c>
      <c r="W623" s="192" t="e">
        <f t="shared" si="273"/>
        <v>#DIV/0!</v>
      </c>
      <c r="X623" s="192" t="e">
        <f t="shared" si="273"/>
        <v>#DIV/0!</v>
      </c>
      <c r="Y623" s="192" t="e">
        <f t="shared" si="274"/>
        <v>#DIV/0!</v>
      </c>
      <c r="Z623" s="192" t="e">
        <f t="shared" si="275"/>
        <v>#DIV/0!</v>
      </c>
      <c r="AA623" s="192" t="e">
        <f t="shared" ref="AA623:AA625" si="278">AA622</f>
        <v>#DIV/0!</v>
      </c>
      <c r="AB623" s="231" t="e">
        <f t="shared" si="276"/>
        <v>#DIV/0!</v>
      </c>
    </row>
    <row r="624" spans="1:28" x14ac:dyDescent="0.3">
      <c r="A624" s="223">
        <v>4</v>
      </c>
      <c r="B624" s="192" t="e">
        <f>$C$56-H619</f>
        <v>#DIV/0!</v>
      </c>
      <c r="C624" s="192" t="e">
        <f>$D$56-I619</f>
        <v>#DIV/0!</v>
      </c>
      <c r="D624" s="192" t="e">
        <f>$E$56-J619</f>
        <v>#DIV/0!</v>
      </c>
      <c r="E624" s="192" t="e">
        <f t="shared" si="269"/>
        <v>#DIV/0!</v>
      </c>
      <c r="F624" s="192" t="e">
        <f t="shared" si="269"/>
        <v>#DIV/0!</v>
      </c>
      <c r="G624" s="192" t="e">
        <f t="shared" si="269"/>
        <v>#DIV/0!</v>
      </c>
      <c r="H624" s="192" t="e">
        <f t="shared" si="270"/>
        <v>#DIV/0!</v>
      </c>
      <c r="I624" s="252" t="e">
        <f t="shared" si="271"/>
        <v>#DIV/0!</v>
      </c>
      <c r="J624" s="192" t="e">
        <f t="shared" si="277"/>
        <v>#DIV/0!</v>
      </c>
      <c r="K624" s="231" t="e">
        <f t="shared" si="272"/>
        <v>#DIV/0!</v>
      </c>
      <c r="R624" s="223">
        <v>4</v>
      </c>
      <c r="S624" s="192" t="e">
        <f>$T$56-Y619</f>
        <v>#DIV/0!</v>
      </c>
      <c r="T624" s="192" t="e">
        <f>$U$56-Z619</f>
        <v>#DIV/0!</v>
      </c>
      <c r="U624" s="192" t="e">
        <f>$V$56-AA619</f>
        <v>#DIV/0!</v>
      </c>
      <c r="V624" s="192" t="e">
        <f t="shared" si="273"/>
        <v>#DIV/0!</v>
      </c>
      <c r="W624" s="192" t="e">
        <f t="shared" si="273"/>
        <v>#DIV/0!</v>
      </c>
      <c r="X624" s="192" t="e">
        <f t="shared" si="273"/>
        <v>#DIV/0!</v>
      </c>
      <c r="Y624" s="192" t="e">
        <f t="shared" si="274"/>
        <v>#DIV/0!</v>
      </c>
      <c r="Z624" s="252" t="e">
        <f t="shared" si="275"/>
        <v>#DIV/0!</v>
      </c>
      <c r="AA624" s="192" t="e">
        <f t="shared" si="278"/>
        <v>#DIV/0!</v>
      </c>
      <c r="AB624" s="231" t="e">
        <f t="shared" si="276"/>
        <v>#DIV/0!</v>
      </c>
    </row>
    <row r="625" spans="1:28" x14ac:dyDescent="0.3">
      <c r="A625" s="227">
        <v>5</v>
      </c>
      <c r="B625" s="216" t="e">
        <f>$C$57-H619</f>
        <v>#DIV/0!</v>
      </c>
      <c r="C625" s="216" t="e">
        <f>$D$57-I619</f>
        <v>#DIV/0!</v>
      </c>
      <c r="D625" s="216" t="e">
        <f>$E$57-J619</f>
        <v>#DIV/0!</v>
      </c>
      <c r="E625" s="216" t="e">
        <f t="shared" si="269"/>
        <v>#DIV/0!</v>
      </c>
      <c r="F625" s="216" t="e">
        <f t="shared" si="269"/>
        <v>#DIV/0!</v>
      </c>
      <c r="G625" s="216" t="e">
        <f t="shared" si="269"/>
        <v>#DIV/0!</v>
      </c>
      <c r="H625" s="216" t="e">
        <f t="shared" si="270"/>
        <v>#DIV/0!</v>
      </c>
      <c r="I625" s="256" t="e">
        <f t="shared" si="271"/>
        <v>#DIV/0!</v>
      </c>
      <c r="J625" s="216" t="e">
        <f t="shared" si="277"/>
        <v>#DIV/0!</v>
      </c>
      <c r="K625" s="253" t="e">
        <f t="shared" si="272"/>
        <v>#DIV/0!</v>
      </c>
      <c r="R625" s="227">
        <v>5</v>
      </c>
      <c r="S625" s="216" t="e">
        <f>$T$57-Y619</f>
        <v>#DIV/0!</v>
      </c>
      <c r="T625" s="216" t="e">
        <f>$U$57-Z619</f>
        <v>#DIV/0!</v>
      </c>
      <c r="U625" s="216" t="e">
        <f>$V$57-AA619</f>
        <v>#DIV/0!</v>
      </c>
      <c r="V625" s="216" t="e">
        <f t="shared" si="273"/>
        <v>#DIV/0!</v>
      </c>
      <c r="W625" s="216" t="e">
        <f t="shared" si="273"/>
        <v>#DIV/0!</v>
      </c>
      <c r="X625" s="216" t="e">
        <f t="shared" si="273"/>
        <v>#DIV/0!</v>
      </c>
      <c r="Y625" s="216" t="e">
        <f t="shared" si="274"/>
        <v>#DIV/0!</v>
      </c>
      <c r="Z625" s="256" t="e">
        <f t="shared" si="275"/>
        <v>#DIV/0!</v>
      </c>
      <c r="AA625" s="216" t="e">
        <f t="shared" si="278"/>
        <v>#DIV/0!</v>
      </c>
      <c r="AB625" s="253" t="e">
        <f t="shared" si="276"/>
        <v>#DIV/0!</v>
      </c>
    </row>
    <row r="626" spans="1:28" x14ac:dyDescent="0.3">
      <c r="A626" s="233" t="s">
        <v>696</v>
      </c>
      <c r="B626" s="234"/>
      <c r="C626" s="234"/>
      <c r="D626" s="234"/>
      <c r="E626" s="186"/>
      <c r="F626" s="186"/>
      <c r="G626" s="235" t="s">
        <v>721</v>
      </c>
      <c r="H626" s="236"/>
      <c r="I626" s="236"/>
      <c r="J626" s="236"/>
      <c r="K626" s="237"/>
      <c r="R626" s="233" t="s">
        <v>696</v>
      </c>
      <c r="S626" s="234"/>
      <c r="T626" s="234"/>
      <c r="U626" s="234"/>
      <c r="V626" s="186"/>
      <c r="W626" s="186"/>
      <c r="X626" s="235" t="s">
        <v>721</v>
      </c>
      <c r="Y626" s="236"/>
      <c r="Z626" s="236"/>
      <c r="AA626" s="236"/>
      <c r="AB626" s="237"/>
    </row>
    <row r="627" spans="1:28" x14ac:dyDescent="0.3">
      <c r="A627" s="238"/>
      <c r="B627" s="239"/>
      <c r="C627" s="239"/>
      <c r="D627" s="239"/>
      <c r="G627" s="240" t="s">
        <v>673</v>
      </c>
      <c r="H627" s="240"/>
      <c r="I627" s="240"/>
      <c r="J627" s="240"/>
      <c r="K627" s="241"/>
      <c r="R627" s="238"/>
      <c r="S627" s="239"/>
      <c r="T627" s="239"/>
      <c r="U627" s="239"/>
      <c r="X627" s="240" t="s">
        <v>673</v>
      </c>
      <c r="Y627" s="240"/>
      <c r="Z627" s="240"/>
      <c r="AA627" s="240"/>
      <c r="AB627" s="241"/>
    </row>
    <row r="628" spans="1:28" x14ac:dyDescent="0.3">
      <c r="A628" s="242"/>
      <c r="B628" s="243" t="s">
        <v>513</v>
      </c>
      <c r="C628" s="243" t="s">
        <v>514</v>
      </c>
      <c r="D628" s="243" t="s">
        <v>515</v>
      </c>
      <c r="G628" s="240"/>
      <c r="H628" s="240" t="s">
        <v>674</v>
      </c>
      <c r="I628" s="240" t="s">
        <v>675</v>
      </c>
      <c r="J628" s="240" t="s">
        <v>676</v>
      </c>
      <c r="K628" s="241" t="s">
        <v>677</v>
      </c>
      <c r="R628" s="242"/>
      <c r="S628" s="243" t="s">
        <v>513</v>
      </c>
      <c r="T628" s="243" t="s">
        <v>514</v>
      </c>
      <c r="U628" s="243" t="s">
        <v>515</v>
      </c>
      <c r="X628" s="240"/>
      <c r="Y628" s="240" t="s">
        <v>674</v>
      </c>
      <c r="Z628" s="240" t="s">
        <v>675</v>
      </c>
      <c r="AA628" s="240" t="s">
        <v>676</v>
      </c>
      <c r="AB628" s="241" t="s">
        <v>677</v>
      </c>
    </row>
    <row r="629" spans="1:28" x14ac:dyDescent="0.3">
      <c r="A629" s="244" t="str">
        <f>A599</f>
        <v>Point 2</v>
      </c>
      <c r="B629" s="245">
        <f>B599</f>
        <v>0</v>
      </c>
      <c r="C629" s="245">
        <f t="shared" ref="C629:D629" si="279">C599</f>
        <v>0</v>
      </c>
      <c r="D629" s="245">
        <f t="shared" si="279"/>
        <v>0</v>
      </c>
      <c r="G629" s="240" t="s">
        <v>679</v>
      </c>
      <c r="H629" s="240">
        <f t="shared" ref="H629:J630" si="280">+B630-B629</f>
        <v>0</v>
      </c>
      <c r="I629" s="240">
        <f t="shared" si="280"/>
        <v>0</v>
      </c>
      <c r="J629" s="240">
        <f t="shared" si="280"/>
        <v>0</v>
      </c>
      <c r="K629" s="241">
        <f>+(H629^2+I629^2+J629^2)^0.5</f>
        <v>0</v>
      </c>
      <c r="R629" s="244" t="str">
        <f>R599</f>
        <v>Point 2</v>
      </c>
      <c r="S629" s="245">
        <f>S599</f>
        <v>0</v>
      </c>
      <c r="T629" s="245">
        <f t="shared" ref="T629:U629" si="281">T599</f>
        <v>0</v>
      </c>
      <c r="U629" s="245">
        <f t="shared" si="281"/>
        <v>0</v>
      </c>
      <c r="X629" s="240" t="s">
        <v>679</v>
      </c>
      <c r="Y629" s="240">
        <f t="shared" ref="Y629:AA630" si="282">+S630-S629</f>
        <v>0</v>
      </c>
      <c r="Z629" s="240">
        <f t="shared" si="282"/>
        <v>0</v>
      </c>
      <c r="AA629" s="240">
        <f t="shared" si="282"/>
        <v>0</v>
      </c>
      <c r="AB629" s="241">
        <f>+(Y629^2+Z629^2+AA629^2)^0.5</f>
        <v>0</v>
      </c>
    </row>
    <row r="630" spans="1:28" x14ac:dyDescent="0.3">
      <c r="A630" s="244" t="str">
        <f>A601</f>
        <v>Point 5</v>
      </c>
      <c r="B630" s="245">
        <f>B601</f>
        <v>0</v>
      </c>
      <c r="C630" s="245">
        <f t="shared" ref="C630:D630" si="283">C601</f>
        <v>0</v>
      </c>
      <c r="D630" s="245">
        <f t="shared" si="283"/>
        <v>0</v>
      </c>
      <c r="G630" s="240" t="s">
        <v>681</v>
      </c>
      <c r="H630" s="240">
        <f t="shared" si="280"/>
        <v>0</v>
      </c>
      <c r="I630" s="240">
        <f t="shared" si="280"/>
        <v>0</v>
      </c>
      <c r="J630" s="240">
        <f t="shared" si="280"/>
        <v>0</v>
      </c>
      <c r="K630" s="241">
        <f>+(H630^2+I630^2+J630^2)^0.5</f>
        <v>0</v>
      </c>
      <c r="R630" s="244" t="str">
        <f>R601</f>
        <v>Point 5</v>
      </c>
      <c r="S630" s="245">
        <f>S601</f>
        <v>0</v>
      </c>
      <c r="T630" s="245">
        <f t="shared" ref="T630:U630" si="284">T601</f>
        <v>0</v>
      </c>
      <c r="U630" s="245">
        <f t="shared" si="284"/>
        <v>0</v>
      </c>
      <c r="X630" s="240" t="s">
        <v>681</v>
      </c>
      <c r="Y630" s="240">
        <f t="shared" si="282"/>
        <v>0</v>
      </c>
      <c r="Z630" s="240">
        <f t="shared" si="282"/>
        <v>0</v>
      </c>
      <c r="AA630" s="240">
        <f t="shared" si="282"/>
        <v>0</v>
      </c>
      <c r="AB630" s="241">
        <f>+(Y630^2+Z630^2+AA630^2)^0.5</f>
        <v>0</v>
      </c>
    </row>
    <row r="631" spans="1:28" x14ac:dyDescent="0.3">
      <c r="A631" s="244" t="str">
        <f>A600</f>
        <v>Point 4</v>
      </c>
      <c r="B631" s="245">
        <f>B600</f>
        <v>0</v>
      </c>
      <c r="C631" s="245">
        <f t="shared" ref="C631:D631" si="285">C600</f>
        <v>0</v>
      </c>
      <c r="D631" s="245">
        <f t="shared" si="285"/>
        <v>0</v>
      </c>
      <c r="G631" s="240" t="s">
        <v>683</v>
      </c>
      <c r="H631" s="240">
        <f>+B631-B629</f>
        <v>0</v>
      </c>
      <c r="I631" s="240">
        <f>+C631-C629</f>
        <v>0</v>
      </c>
      <c r="J631" s="240">
        <f>+D631-D629</f>
        <v>0</v>
      </c>
      <c r="K631" s="241">
        <f>+(H631^2+I631^2+J631^2)^0.5</f>
        <v>0</v>
      </c>
      <c r="R631" s="244" t="str">
        <f>R600</f>
        <v>Point 4</v>
      </c>
      <c r="S631" s="245">
        <f>S600</f>
        <v>0</v>
      </c>
      <c r="T631" s="245">
        <f t="shared" ref="T631:U631" si="286">T600</f>
        <v>0</v>
      </c>
      <c r="U631" s="245">
        <f t="shared" si="286"/>
        <v>0</v>
      </c>
      <c r="X631" s="240" t="s">
        <v>683</v>
      </c>
      <c r="Y631" s="240">
        <f>+S631-S629</f>
        <v>0</v>
      </c>
      <c r="Z631" s="240">
        <f>+T631-T629</f>
        <v>0</v>
      </c>
      <c r="AA631" s="240">
        <f>+U631-U629</f>
        <v>0</v>
      </c>
      <c r="AB631" s="241">
        <f>+(Y631^2+Z631^2+AA631^2)^0.5</f>
        <v>0</v>
      </c>
    </row>
    <row r="632" spans="1:28" x14ac:dyDescent="0.3">
      <c r="A632" s="223"/>
      <c r="G632" s="239" t="s">
        <v>684</v>
      </c>
      <c r="H632" s="240"/>
      <c r="I632" s="240"/>
      <c r="J632" s="240"/>
      <c r="K632" s="241"/>
      <c r="R632" s="223"/>
      <c r="X632" s="239" t="s">
        <v>684</v>
      </c>
      <c r="Y632" s="240"/>
      <c r="Z632" s="240"/>
      <c r="AA632" s="240"/>
      <c r="AB632" s="241"/>
    </row>
    <row r="633" spans="1:28" x14ac:dyDescent="0.3">
      <c r="A633" s="242"/>
      <c r="B633" s="243"/>
      <c r="C633" s="243"/>
      <c r="D633" s="243"/>
      <c r="G633" s="239"/>
      <c r="H633" s="243" t="s">
        <v>685</v>
      </c>
      <c r="I633" s="243" t="s">
        <v>686</v>
      </c>
      <c r="J633" s="243" t="s">
        <v>687</v>
      </c>
      <c r="K633" s="241"/>
      <c r="R633" s="242"/>
      <c r="S633" s="243"/>
      <c r="T633" s="243"/>
      <c r="U633" s="243"/>
      <c r="X633" s="239"/>
      <c r="Y633" s="243" t="s">
        <v>685</v>
      </c>
      <c r="Z633" s="243" t="s">
        <v>686</v>
      </c>
      <c r="AA633" s="243" t="s">
        <v>687</v>
      </c>
      <c r="AB633" s="241"/>
    </row>
    <row r="634" spans="1:28" x14ac:dyDescent="0.3">
      <c r="A634" s="244"/>
      <c r="B634" s="247"/>
      <c r="C634" s="247"/>
      <c r="D634" s="247"/>
      <c r="G634" s="239" t="s">
        <v>679</v>
      </c>
      <c r="H634" s="240" t="e">
        <f>+H629/K629</f>
        <v>#DIV/0!</v>
      </c>
      <c r="I634" s="240" t="e">
        <f>+I629/K629</f>
        <v>#DIV/0!</v>
      </c>
      <c r="J634" s="240" t="e">
        <f>+J629/K629</f>
        <v>#DIV/0!</v>
      </c>
      <c r="K634" s="241"/>
      <c r="R634" s="244"/>
      <c r="S634" s="247"/>
      <c r="T634" s="247"/>
      <c r="U634" s="247"/>
      <c r="X634" s="239" t="s">
        <v>679</v>
      </c>
      <c r="Y634" s="240" t="e">
        <f>+Y629/AB629</f>
        <v>#DIV/0!</v>
      </c>
      <c r="Z634" s="240" t="e">
        <f>+Z629/AB629</f>
        <v>#DIV/0!</v>
      </c>
      <c r="AA634" s="240" t="e">
        <f>+AA629/AB629</f>
        <v>#DIV/0!</v>
      </c>
      <c r="AB634" s="241"/>
    </row>
    <row r="635" spans="1:28" x14ac:dyDescent="0.3">
      <c r="A635" s="244"/>
      <c r="B635" s="247"/>
      <c r="C635" s="247"/>
      <c r="D635" s="247"/>
      <c r="G635" s="240" t="s">
        <v>683</v>
      </c>
      <c r="H635" s="240" t="e">
        <f>+H631/K631</f>
        <v>#DIV/0!</v>
      </c>
      <c r="I635" s="240" t="e">
        <f>+I631/K631</f>
        <v>#DIV/0!</v>
      </c>
      <c r="J635" s="240" t="e">
        <f>+J631/K631</f>
        <v>#DIV/0!</v>
      </c>
      <c r="K635" s="241"/>
      <c r="R635" s="244"/>
      <c r="S635" s="247"/>
      <c r="T635" s="247"/>
      <c r="U635" s="247"/>
      <c r="X635" s="240" t="s">
        <v>683</v>
      </c>
      <c r="Y635" s="240" t="e">
        <f>+Y631/AB631</f>
        <v>#DIV/0!</v>
      </c>
      <c r="Z635" s="240" t="e">
        <f>+Z631/AB631</f>
        <v>#DIV/0!</v>
      </c>
      <c r="AA635" s="240" t="e">
        <f>+AA631/AB631</f>
        <v>#DIV/0!</v>
      </c>
      <c r="AB635" s="241"/>
    </row>
    <row r="636" spans="1:28" x14ac:dyDescent="0.3">
      <c r="A636" s="246"/>
      <c r="B636" s="247"/>
      <c r="C636" s="247"/>
      <c r="D636" s="247"/>
      <c r="G636" s="240"/>
      <c r="H636" s="240"/>
      <c r="I636" s="240"/>
      <c r="J636" s="240"/>
      <c r="K636" s="241"/>
      <c r="R636" s="246"/>
      <c r="S636" s="247"/>
      <c r="T636" s="247"/>
      <c r="U636" s="247"/>
      <c r="X636" s="240"/>
      <c r="Y636" s="240"/>
      <c r="Z636" s="240"/>
      <c r="AA636" s="240"/>
      <c r="AB636" s="241"/>
    </row>
    <row r="637" spans="1:28" x14ac:dyDescent="0.3">
      <c r="A637" s="223"/>
      <c r="G637" s="240" t="s">
        <v>688</v>
      </c>
      <c r="H637" s="240" t="e">
        <f>+(K629^2+K631^2-K630^2)/(2*K629*K631)</f>
        <v>#DIV/0!</v>
      </c>
      <c r="I637" s="240"/>
      <c r="J637" s="240"/>
      <c r="K637" s="241"/>
      <c r="R637" s="223"/>
      <c r="X637" s="240" t="s">
        <v>688</v>
      </c>
      <c r="Y637" s="240" t="e">
        <f>+(AB629^2+AB631^2-AB630^2)/(2*AB629*AB631)</f>
        <v>#DIV/0!</v>
      </c>
      <c r="Z637" s="240"/>
      <c r="AA637" s="240"/>
      <c r="AB637" s="241"/>
    </row>
    <row r="638" spans="1:28" x14ac:dyDescent="0.3">
      <c r="A638" s="223"/>
      <c r="G638" s="240" t="s">
        <v>689</v>
      </c>
      <c r="H638" s="240" t="e">
        <f>+H637*K631</f>
        <v>#DIV/0!</v>
      </c>
      <c r="I638" s="240"/>
      <c r="J638" s="240"/>
      <c r="K638" s="241"/>
      <c r="R638" s="223"/>
      <c r="X638" s="240" t="s">
        <v>689</v>
      </c>
      <c r="Y638" s="240" t="e">
        <f>+Y637*AB631</f>
        <v>#DIV/0!</v>
      </c>
      <c r="Z638" s="240"/>
      <c r="AA638" s="240"/>
      <c r="AB638" s="241"/>
    </row>
    <row r="639" spans="1:28" x14ac:dyDescent="0.3">
      <c r="A639" s="223"/>
      <c r="G639" s="240" t="s">
        <v>690</v>
      </c>
      <c r="H639" s="240" t="e">
        <f>+(K631^2-H638^2)^0.5</f>
        <v>#DIV/0!</v>
      </c>
      <c r="I639" s="240" t="e">
        <f>+K631*H645</f>
        <v>#DIV/0!</v>
      </c>
      <c r="J639" s="240"/>
      <c r="K639" s="241"/>
      <c r="R639" s="223"/>
      <c r="X639" s="240" t="s">
        <v>690</v>
      </c>
      <c r="Y639" s="240" t="e">
        <f>+(AB631^2-Y638^2)^0.5</f>
        <v>#DIV/0!</v>
      </c>
      <c r="Z639" s="240" t="e">
        <f>+AB631*Y645</f>
        <v>#DIV/0!</v>
      </c>
      <c r="AA639" s="240"/>
      <c r="AB639" s="241"/>
    </row>
    <row r="640" spans="1:28" x14ac:dyDescent="0.3">
      <c r="A640" s="223"/>
      <c r="G640" s="240" t="s">
        <v>691</v>
      </c>
      <c r="H640" s="240" t="e">
        <f>+B629+H638*H634</f>
        <v>#DIV/0!</v>
      </c>
      <c r="I640" s="240" t="e">
        <f>+C629+H638*I634</f>
        <v>#DIV/0!</v>
      </c>
      <c r="J640" s="240" t="e">
        <f>+D629+H638*J634</f>
        <v>#DIV/0!</v>
      </c>
      <c r="K640" s="241"/>
      <c r="R640" s="223"/>
      <c r="X640" s="240" t="s">
        <v>691</v>
      </c>
      <c r="Y640" s="240" t="e">
        <f>+S629+Y638*Y634</f>
        <v>#DIV/0!</v>
      </c>
      <c r="Z640" s="240" t="e">
        <f>+T629+Y638*Z634</f>
        <v>#DIV/0!</v>
      </c>
      <c r="AA640" s="240" t="e">
        <f>+U629+Y638*AA634</f>
        <v>#DIV/0!</v>
      </c>
      <c r="AB640" s="241"/>
    </row>
    <row r="641" spans="1:28" x14ac:dyDescent="0.3">
      <c r="A641" s="223"/>
      <c r="G641" s="239" t="s">
        <v>684</v>
      </c>
      <c r="H641" s="240"/>
      <c r="I641" s="240"/>
      <c r="J641" s="240"/>
      <c r="K641" s="241"/>
      <c r="R641" s="223"/>
      <c r="X641" s="239" t="s">
        <v>684</v>
      </c>
      <c r="Y641" s="240"/>
      <c r="Z641" s="240"/>
      <c r="AA641" s="240"/>
      <c r="AB641" s="241"/>
    </row>
    <row r="642" spans="1:28" x14ac:dyDescent="0.3">
      <c r="A642" s="223"/>
      <c r="G642" s="248"/>
      <c r="H642" s="243" t="s">
        <v>685</v>
      </c>
      <c r="I642" s="243" t="s">
        <v>686</v>
      </c>
      <c r="J642" s="243" t="s">
        <v>687</v>
      </c>
      <c r="K642" s="241"/>
      <c r="R642" s="223"/>
      <c r="X642" s="248"/>
      <c r="Y642" s="243" t="s">
        <v>685</v>
      </c>
      <c r="Z642" s="243" t="s">
        <v>686</v>
      </c>
      <c r="AA642" s="243" t="s">
        <v>687</v>
      </c>
      <c r="AB642" s="241"/>
    </row>
    <row r="643" spans="1:28" x14ac:dyDescent="0.3">
      <c r="A643" s="223"/>
      <c r="G643" s="240" t="s">
        <v>690</v>
      </c>
      <c r="H643" s="240" t="e">
        <f>+(B631-H640)/H639</f>
        <v>#DIV/0!</v>
      </c>
      <c r="I643" s="240" t="e">
        <f>+(C631-I640)/H639</f>
        <v>#DIV/0!</v>
      </c>
      <c r="J643" s="240" t="e">
        <f>+(D631-J640)/H639</f>
        <v>#DIV/0!</v>
      </c>
      <c r="K643" s="241"/>
      <c r="R643" s="223"/>
      <c r="X643" s="240" t="s">
        <v>690</v>
      </c>
      <c r="Y643" s="240" t="e">
        <f>+(S631-Y640)/Y639</f>
        <v>#DIV/0!</v>
      </c>
      <c r="Z643" s="240" t="e">
        <f>+(T631-Z640)/Y639</f>
        <v>#DIV/0!</v>
      </c>
      <c r="AA643" s="240" t="e">
        <f>+(U631-AA640)/Y639</f>
        <v>#DIV/0!</v>
      </c>
      <c r="AB643" s="241"/>
    </row>
    <row r="644" spans="1:28" x14ac:dyDescent="0.3">
      <c r="A644" s="223"/>
      <c r="G644" s="240"/>
      <c r="H644" s="240"/>
      <c r="I644" s="240"/>
      <c r="J644" s="240"/>
      <c r="K644" s="241"/>
      <c r="R644" s="223"/>
      <c r="X644" s="240"/>
      <c r="Y644" s="240"/>
      <c r="Z644" s="240"/>
      <c r="AA644" s="240"/>
      <c r="AB644" s="241"/>
    </row>
    <row r="645" spans="1:28" x14ac:dyDescent="0.3">
      <c r="A645" s="223"/>
      <c r="G645" s="240" t="s">
        <v>692</v>
      </c>
      <c r="H645" s="240" t="e">
        <f>+(1-H637^2)^0.5</f>
        <v>#DIV/0!</v>
      </c>
      <c r="I645" s="240"/>
      <c r="J645" s="240"/>
      <c r="K645" s="241"/>
      <c r="R645" s="223"/>
      <c r="X645" s="240" t="s">
        <v>692</v>
      </c>
      <c r="Y645" s="240" t="e">
        <f>+(1-Y637^2)^0.5</f>
        <v>#DIV/0!</v>
      </c>
      <c r="Z645" s="240"/>
      <c r="AA645" s="240"/>
      <c r="AB645" s="241"/>
    </row>
    <row r="646" spans="1:28" x14ac:dyDescent="0.3">
      <c r="A646" s="223"/>
      <c r="F646" s="166" t="s">
        <v>643</v>
      </c>
      <c r="G646" s="240" t="s">
        <v>693</v>
      </c>
      <c r="H646" s="249" t="e">
        <f>+K630/(2*H645)</f>
        <v>#DIV/0!</v>
      </c>
      <c r="I646" s="240"/>
      <c r="J646" s="240"/>
      <c r="K646" s="241"/>
      <c r="R646" s="223"/>
      <c r="W646" s="166" t="s">
        <v>643</v>
      </c>
      <c r="X646" s="240" t="s">
        <v>693</v>
      </c>
      <c r="Y646" s="249" t="e">
        <f>+AB630/(2*Y645)</f>
        <v>#DIV/0!</v>
      </c>
      <c r="Z646" s="240"/>
      <c r="AA646" s="240"/>
      <c r="AB646" s="241"/>
    </row>
    <row r="647" spans="1:28" x14ac:dyDescent="0.3">
      <c r="A647" s="223"/>
      <c r="F647" s="250" t="e">
        <f>IF((ABS(K652)+ABS(K654)+ABS(K655))&gt;0.000000001,TRUE,FALSE)</f>
        <v>#DIV/0!</v>
      </c>
      <c r="G647" s="240"/>
      <c r="H647" s="240"/>
      <c r="I647" s="240"/>
      <c r="J647" s="240"/>
      <c r="K647" s="241"/>
      <c r="R647" s="223"/>
      <c r="W647" s="250" t="e">
        <f>IF((ABS(AB652)+ABS(AB654)+ABS(AB655))&gt;0.000000001,TRUE,FALSE)</f>
        <v>#DIV/0!</v>
      </c>
      <c r="X647" s="240"/>
      <c r="Y647" s="240"/>
      <c r="Z647" s="240"/>
      <c r="AA647" s="240"/>
      <c r="AB647" s="241"/>
    </row>
    <row r="648" spans="1:28" x14ac:dyDescent="0.3">
      <c r="A648" s="223"/>
      <c r="F648" s="166" t="s">
        <v>637</v>
      </c>
      <c r="G648" s="240" t="s">
        <v>694</v>
      </c>
      <c r="H648" s="240">
        <f>+K629/2</f>
        <v>0</v>
      </c>
      <c r="I648" s="240" t="e">
        <f>+(H646^2-H648^2)^0.5</f>
        <v>#DIV/0!</v>
      </c>
      <c r="J648" s="240">
        <v>0</v>
      </c>
      <c r="K648" s="241"/>
      <c r="R648" s="223"/>
      <c r="W648" s="166" t="s">
        <v>637</v>
      </c>
      <c r="X648" s="240" t="s">
        <v>694</v>
      </c>
      <c r="Y648" s="240">
        <f>+AB629/2</f>
        <v>0</v>
      </c>
      <c r="Z648" s="240" t="e">
        <f>+(Y646^2-Y648^2)^0.5</f>
        <v>#DIV/0!</v>
      </c>
      <c r="AA648" s="240">
        <v>0</v>
      </c>
      <c r="AB648" s="241"/>
    </row>
    <row r="649" spans="1:28" x14ac:dyDescent="0.3">
      <c r="A649" s="223"/>
      <c r="F649" s="166" t="e">
        <f>IF(K650&gt;0.000000001,TRUE,FALSE)</f>
        <v>#DIV/0!</v>
      </c>
      <c r="G649" s="240" t="s">
        <v>695</v>
      </c>
      <c r="H649" s="251" t="e">
        <f>+B629+H648*H634+I648*H643</f>
        <v>#DIV/0!</v>
      </c>
      <c r="I649" s="251" t="e">
        <f>+C629+H648*I634+I648*I643</f>
        <v>#DIV/0!</v>
      </c>
      <c r="J649" s="251" t="e">
        <f>+D629+H648*J634+I648*J643</f>
        <v>#DIV/0!</v>
      </c>
      <c r="K649" s="241"/>
      <c r="R649" s="223"/>
      <c r="W649" s="166" t="e">
        <f>IF(AB650&gt;0.000000001,TRUE,FALSE)</f>
        <v>#DIV/0!</v>
      </c>
      <c r="X649" s="240" t="s">
        <v>695</v>
      </c>
      <c r="Y649" s="251" t="e">
        <f>+S629+Y648*Y634+Z648*Y643</f>
        <v>#DIV/0!</v>
      </c>
      <c r="Z649" s="251" t="e">
        <f>+T629+Y648*Z634+Z648*Z643</f>
        <v>#DIV/0!</v>
      </c>
      <c r="AA649" s="251" t="e">
        <f>+U629+Y648*AA634+Z648*AA643</f>
        <v>#DIV/0!</v>
      </c>
      <c r="AB649" s="241"/>
    </row>
    <row r="650" spans="1:28" ht="16.2" x14ac:dyDescent="0.3">
      <c r="A650" s="223"/>
      <c r="B650" s="166" t="s">
        <v>650</v>
      </c>
      <c r="C650" s="166" t="s">
        <v>651</v>
      </c>
      <c r="D650" s="166" t="s">
        <v>652</v>
      </c>
      <c r="E650" s="166" t="s">
        <v>653</v>
      </c>
      <c r="F650" s="166" t="s">
        <v>654</v>
      </c>
      <c r="G650" s="166" t="s">
        <v>655</v>
      </c>
      <c r="H650" s="166" t="s">
        <v>656</v>
      </c>
      <c r="I650" s="166" t="s">
        <v>657</v>
      </c>
      <c r="J650" s="166" t="s">
        <v>669</v>
      </c>
      <c r="K650" s="231" t="e">
        <f>MAX(K651:K655)</f>
        <v>#DIV/0!</v>
      </c>
      <c r="R650" s="223"/>
      <c r="S650" s="166" t="s">
        <v>650</v>
      </c>
      <c r="T650" s="166" t="s">
        <v>651</v>
      </c>
      <c r="U650" s="166" t="s">
        <v>652</v>
      </c>
      <c r="V650" s="166" t="s">
        <v>653</v>
      </c>
      <c r="W650" s="166" t="s">
        <v>654</v>
      </c>
      <c r="X650" s="166" t="s">
        <v>655</v>
      </c>
      <c r="Y650" s="166" t="s">
        <v>656</v>
      </c>
      <c r="Z650" s="166" t="s">
        <v>657</v>
      </c>
      <c r="AA650" s="166" t="s">
        <v>669</v>
      </c>
      <c r="AB650" s="231" t="e">
        <f>MAX(AB651:AB655)</f>
        <v>#DIV/0!</v>
      </c>
    </row>
    <row r="651" spans="1:28" x14ac:dyDescent="0.3">
      <c r="A651" s="223">
        <v>1</v>
      </c>
      <c r="B651" s="166" t="e">
        <f>$C$53-H649</f>
        <v>#DIV/0!</v>
      </c>
      <c r="C651" s="166" t="e">
        <f>$D$53-I649</f>
        <v>#DIV/0!</v>
      </c>
      <c r="D651" s="166" t="e">
        <f>$E$53-J649</f>
        <v>#DIV/0!</v>
      </c>
      <c r="E651" s="192" t="e">
        <f>POWER(B651,2)</f>
        <v>#DIV/0!</v>
      </c>
      <c r="F651" s="192" t="e">
        <f>POWER(C651,2)</f>
        <v>#DIV/0!</v>
      </c>
      <c r="G651" s="192" t="e">
        <f>POWER(D651,2)</f>
        <v>#DIV/0!</v>
      </c>
      <c r="H651" s="192" t="e">
        <f>E651+F651+G651</f>
        <v>#DIV/0!</v>
      </c>
      <c r="I651" s="192" t="e">
        <f>SQRT(H651)</f>
        <v>#DIV/0!</v>
      </c>
      <c r="J651" s="192" t="e">
        <f>H646</f>
        <v>#DIV/0!</v>
      </c>
      <c r="K651" s="231" t="e">
        <f>I651-J651</f>
        <v>#DIV/0!</v>
      </c>
      <c r="R651" s="223">
        <v>1</v>
      </c>
      <c r="S651" s="192" t="e">
        <f>$T$53-Y649</f>
        <v>#DIV/0!</v>
      </c>
      <c r="T651" s="192" t="e">
        <f>$U$53-Z649</f>
        <v>#DIV/0!</v>
      </c>
      <c r="U651" s="192" t="e">
        <f>$V$53-AA649</f>
        <v>#DIV/0!</v>
      </c>
      <c r="V651" s="192" t="e">
        <f>POWER(S651,2)</f>
        <v>#DIV/0!</v>
      </c>
      <c r="W651" s="192" t="e">
        <f>POWER(T651,2)</f>
        <v>#DIV/0!</v>
      </c>
      <c r="X651" s="192" t="e">
        <f>POWER(U651,2)</f>
        <v>#DIV/0!</v>
      </c>
      <c r="Y651" s="192" t="e">
        <f>V651+W651+X651</f>
        <v>#DIV/0!</v>
      </c>
      <c r="Z651" s="192" t="e">
        <f>SQRT(Y651)</f>
        <v>#DIV/0!</v>
      </c>
      <c r="AA651" s="192" t="e">
        <f>Y646</f>
        <v>#DIV/0!</v>
      </c>
      <c r="AB651" s="231" t="e">
        <f>Z651-AA651</f>
        <v>#DIV/0!</v>
      </c>
    </row>
    <row r="652" spans="1:28" x14ac:dyDescent="0.3">
      <c r="A652" s="223">
        <v>2</v>
      </c>
      <c r="B652" s="192" t="e">
        <f>$C$54-H649</f>
        <v>#DIV/0!</v>
      </c>
      <c r="C652" s="192" t="e">
        <f>$D$54-I649</f>
        <v>#DIV/0!</v>
      </c>
      <c r="D652" s="192" t="e">
        <f>$E$54-J649</f>
        <v>#DIV/0!</v>
      </c>
      <c r="E652" s="192" t="e">
        <f t="shared" ref="E652:G655" si="287">POWER(B652,2)</f>
        <v>#DIV/0!</v>
      </c>
      <c r="F652" s="192" t="e">
        <f t="shared" si="287"/>
        <v>#DIV/0!</v>
      </c>
      <c r="G652" s="192" t="e">
        <f t="shared" si="287"/>
        <v>#DIV/0!</v>
      </c>
      <c r="H652" s="192" t="e">
        <f t="shared" ref="H652:H655" si="288">E652+F652+G652</f>
        <v>#DIV/0!</v>
      </c>
      <c r="I652" s="252" t="e">
        <f t="shared" ref="I652:I655" si="289">SQRT(H652)</f>
        <v>#DIV/0!</v>
      </c>
      <c r="J652" s="192" t="e">
        <f>J651</f>
        <v>#DIV/0!</v>
      </c>
      <c r="K652" s="231" t="e">
        <f t="shared" ref="K652:K655" si="290">I652-J652</f>
        <v>#DIV/0!</v>
      </c>
      <c r="R652" s="223">
        <v>2</v>
      </c>
      <c r="S652" s="192" t="e">
        <f>$T$54-Y649</f>
        <v>#DIV/0!</v>
      </c>
      <c r="T652" s="192" t="e">
        <f>$U$54-Z649</f>
        <v>#DIV/0!</v>
      </c>
      <c r="U652" s="192" t="e">
        <f>$V$54-AA649</f>
        <v>#DIV/0!</v>
      </c>
      <c r="V652" s="192" t="e">
        <f t="shared" ref="V652:X655" si="291">POWER(S652,2)</f>
        <v>#DIV/0!</v>
      </c>
      <c r="W652" s="192" t="e">
        <f t="shared" si="291"/>
        <v>#DIV/0!</v>
      </c>
      <c r="X652" s="192" t="e">
        <f t="shared" si="291"/>
        <v>#DIV/0!</v>
      </c>
      <c r="Y652" s="192" t="e">
        <f t="shared" ref="Y652:Y655" si="292">V652+W652+X652</f>
        <v>#DIV/0!</v>
      </c>
      <c r="Z652" s="252" t="e">
        <f t="shared" ref="Z652:Z655" si="293">SQRT(Y652)</f>
        <v>#DIV/0!</v>
      </c>
      <c r="AA652" s="192" t="e">
        <f>AA651</f>
        <v>#DIV/0!</v>
      </c>
      <c r="AB652" s="231" t="e">
        <f t="shared" ref="AB652:AB655" si="294">Z652-AA652</f>
        <v>#DIV/0!</v>
      </c>
    </row>
    <row r="653" spans="1:28" x14ac:dyDescent="0.3">
      <c r="A653" s="223">
        <v>3</v>
      </c>
      <c r="B653" s="192" t="e">
        <f>$C$55-H649</f>
        <v>#DIV/0!</v>
      </c>
      <c r="C653" s="192" t="e">
        <f>$D$55-I649</f>
        <v>#DIV/0!</v>
      </c>
      <c r="D653" s="192" t="e">
        <f>$E$55-J649</f>
        <v>#DIV/0!</v>
      </c>
      <c r="E653" s="192" t="e">
        <f t="shared" si="287"/>
        <v>#DIV/0!</v>
      </c>
      <c r="F653" s="192" t="e">
        <f t="shared" si="287"/>
        <v>#DIV/0!</v>
      </c>
      <c r="G653" s="192" t="e">
        <f t="shared" si="287"/>
        <v>#DIV/0!</v>
      </c>
      <c r="H653" s="192" t="e">
        <f t="shared" si="288"/>
        <v>#DIV/0!</v>
      </c>
      <c r="I653" s="192" t="e">
        <f t="shared" si="289"/>
        <v>#DIV/0!</v>
      </c>
      <c r="J653" s="192" t="e">
        <f t="shared" ref="J653:J655" si="295">J652</f>
        <v>#DIV/0!</v>
      </c>
      <c r="K653" s="231" t="e">
        <f t="shared" si="290"/>
        <v>#DIV/0!</v>
      </c>
      <c r="R653" s="223">
        <v>3</v>
      </c>
      <c r="S653" s="192" t="e">
        <f>$T$55-Y649</f>
        <v>#DIV/0!</v>
      </c>
      <c r="T653" s="192" t="e">
        <f>$U$55-Z649</f>
        <v>#DIV/0!</v>
      </c>
      <c r="U653" s="192" t="e">
        <f>$V$55-AA649</f>
        <v>#DIV/0!</v>
      </c>
      <c r="V653" s="192" t="e">
        <f t="shared" si="291"/>
        <v>#DIV/0!</v>
      </c>
      <c r="W653" s="192" t="e">
        <f t="shared" si="291"/>
        <v>#DIV/0!</v>
      </c>
      <c r="X653" s="192" t="e">
        <f t="shared" si="291"/>
        <v>#DIV/0!</v>
      </c>
      <c r="Y653" s="192" t="e">
        <f t="shared" si="292"/>
        <v>#DIV/0!</v>
      </c>
      <c r="Z653" s="192" t="e">
        <f t="shared" si="293"/>
        <v>#DIV/0!</v>
      </c>
      <c r="AA653" s="192" t="e">
        <f t="shared" ref="AA653:AA655" si="296">AA652</f>
        <v>#DIV/0!</v>
      </c>
      <c r="AB653" s="231" t="e">
        <f t="shared" si="294"/>
        <v>#DIV/0!</v>
      </c>
    </row>
    <row r="654" spans="1:28" x14ac:dyDescent="0.3">
      <c r="A654" s="223">
        <v>4</v>
      </c>
      <c r="B654" s="192" t="e">
        <f>$C$56-H649</f>
        <v>#DIV/0!</v>
      </c>
      <c r="C654" s="192" t="e">
        <f>$D$56-I649</f>
        <v>#DIV/0!</v>
      </c>
      <c r="D654" s="192" t="e">
        <f>$E$56-J649</f>
        <v>#DIV/0!</v>
      </c>
      <c r="E654" s="192" t="e">
        <f t="shared" si="287"/>
        <v>#DIV/0!</v>
      </c>
      <c r="F654" s="192" t="e">
        <f t="shared" si="287"/>
        <v>#DIV/0!</v>
      </c>
      <c r="G654" s="192" t="e">
        <f t="shared" si="287"/>
        <v>#DIV/0!</v>
      </c>
      <c r="H654" s="192" t="e">
        <f t="shared" si="288"/>
        <v>#DIV/0!</v>
      </c>
      <c r="I654" s="252" t="e">
        <f t="shared" si="289"/>
        <v>#DIV/0!</v>
      </c>
      <c r="J654" s="192" t="e">
        <f t="shared" si="295"/>
        <v>#DIV/0!</v>
      </c>
      <c r="K654" s="231" t="e">
        <f t="shared" si="290"/>
        <v>#DIV/0!</v>
      </c>
      <c r="R654" s="223">
        <v>4</v>
      </c>
      <c r="S654" s="192" t="e">
        <f>$T$56-Y649</f>
        <v>#DIV/0!</v>
      </c>
      <c r="T654" s="192" t="e">
        <f>$U$56-Z649</f>
        <v>#DIV/0!</v>
      </c>
      <c r="U654" s="192" t="e">
        <f>$V$56-AA649</f>
        <v>#DIV/0!</v>
      </c>
      <c r="V654" s="192" t="e">
        <f t="shared" si="291"/>
        <v>#DIV/0!</v>
      </c>
      <c r="W654" s="192" t="e">
        <f t="shared" si="291"/>
        <v>#DIV/0!</v>
      </c>
      <c r="X654" s="192" t="e">
        <f t="shared" si="291"/>
        <v>#DIV/0!</v>
      </c>
      <c r="Y654" s="192" t="e">
        <f t="shared" si="292"/>
        <v>#DIV/0!</v>
      </c>
      <c r="Z654" s="252" t="e">
        <f t="shared" si="293"/>
        <v>#DIV/0!</v>
      </c>
      <c r="AA654" s="192" t="e">
        <f t="shared" si="296"/>
        <v>#DIV/0!</v>
      </c>
      <c r="AB654" s="231" t="e">
        <f t="shared" si="294"/>
        <v>#DIV/0!</v>
      </c>
    </row>
    <row r="655" spans="1:28" x14ac:dyDescent="0.3">
      <c r="A655" s="227">
        <v>5</v>
      </c>
      <c r="B655" s="216" t="e">
        <f>$C$57-H649</f>
        <v>#DIV/0!</v>
      </c>
      <c r="C655" s="216" t="e">
        <f>$D$57-I649</f>
        <v>#DIV/0!</v>
      </c>
      <c r="D655" s="216" t="e">
        <f>$E$57-J649</f>
        <v>#DIV/0!</v>
      </c>
      <c r="E655" s="216" t="e">
        <f t="shared" si="287"/>
        <v>#DIV/0!</v>
      </c>
      <c r="F655" s="216" t="e">
        <f t="shared" si="287"/>
        <v>#DIV/0!</v>
      </c>
      <c r="G655" s="216" t="e">
        <f t="shared" si="287"/>
        <v>#DIV/0!</v>
      </c>
      <c r="H655" s="216" t="e">
        <f t="shared" si="288"/>
        <v>#DIV/0!</v>
      </c>
      <c r="I655" s="256" t="e">
        <f t="shared" si="289"/>
        <v>#DIV/0!</v>
      </c>
      <c r="J655" s="216" t="e">
        <f t="shared" si="295"/>
        <v>#DIV/0!</v>
      </c>
      <c r="K655" s="253" t="e">
        <f t="shared" si="290"/>
        <v>#DIV/0!</v>
      </c>
      <c r="R655" s="227">
        <v>5</v>
      </c>
      <c r="S655" s="216" t="e">
        <f>$T$57-Y649</f>
        <v>#DIV/0!</v>
      </c>
      <c r="T655" s="216" t="e">
        <f>$U$57-Z649</f>
        <v>#DIV/0!</v>
      </c>
      <c r="U655" s="216" t="e">
        <f>$V$57-AA649</f>
        <v>#DIV/0!</v>
      </c>
      <c r="V655" s="216" t="e">
        <f t="shared" si="291"/>
        <v>#DIV/0!</v>
      </c>
      <c r="W655" s="216" t="e">
        <f t="shared" si="291"/>
        <v>#DIV/0!</v>
      </c>
      <c r="X655" s="216" t="e">
        <f t="shared" si="291"/>
        <v>#DIV/0!</v>
      </c>
      <c r="Y655" s="216" t="e">
        <f t="shared" si="292"/>
        <v>#DIV/0!</v>
      </c>
      <c r="Z655" s="256" t="e">
        <f t="shared" si="293"/>
        <v>#DIV/0!</v>
      </c>
      <c r="AA655" s="216" t="e">
        <f t="shared" si="296"/>
        <v>#DIV/0!</v>
      </c>
      <c r="AB655" s="253" t="e">
        <f t="shared" si="294"/>
        <v>#DIV/0!</v>
      </c>
    </row>
    <row r="656" spans="1:28" x14ac:dyDescent="0.3">
      <c r="A656" s="254" t="s">
        <v>698</v>
      </c>
      <c r="B656" s="186"/>
      <c r="C656" s="186"/>
      <c r="D656" s="186" t="s">
        <v>646</v>
      </c>
      <c r="E656" s="186" t="s">
        <v>647</v>
      </c>
      <c r="F656" s="186" t="s">
        <v>648</v>
      </c>
      <c r="G656" s="186" t="s">
        <v>649</v>
      </c>
      <c r="H656" s="186" t="s">
        <v>611</v>
      </c>
      <c r="I656" s="186" t="s">
        <v>637</v>
      </c>
      <c r="J656" s="186"/>
      <c r="K656" s="220"/>
      <c r="R656" s="254" t="s">
        <v>698</v>
      </c>
      <c r="S656" s="186"/>
      <c r="T656" s="186"/>
      <c r="U656" s="186" t="s">
        <v>646</v>
      </c>
      <c r="V656" s="186" t="s">
        <v>647</v>
      </c>
      <c r="W656" s="186" t="s">
        <v>648</v>
      </c>
      <c r="X656" s="186" t="s">
        <v>649</v>
      </c>
      <c r="Y656" s="186" t="s">
        <v>611</v>
      </c>
      <c r="Z656" s="186" t="s">
        <v>637</v>
      </c>
      <c r="AA656" s="186"/>
      <c r="AB656" s="220"/>
    </row>
    <row r="657" spans="1:28" x14ac:dyDescent="0.3">
      <c r="A657" s="227"/>
      <c r="B657" s="217"/>
      <c r="C657" s="217"/>
      <c r="D657" s="217" t="e">
        <f>IF(F617=FALSE,H619,IF(F647=FALSE,H649,"Error"))</f>
        <v>#DIV/0!</v>
      </c>
      <c r="E657" s="216" t="e">
        <f>IF(F617=FALSE,I619,IF(F647=FALSE,I649,"Error"))</f>
        <v>#DIV/0!</v>
      </c>
      <c r="F657" s="216" t="e">
        <f>IF(F617=FALSE,J619,IF(F647=FALSE,J649,"Error"))</f>
        <v>#DIV/0!</v>
      </c>
      <c r="G657" s="216" t="e">
        <f>IF(F617=FALSE,H616,IF(F647=FALSE,H646,"Error"))</f>
        <v>#DIV/0!</v>
      </c>
      <c r="H657" s="216" t="e">
        <f>G657*2</f>
        <v>#DIV/0!</v>
      </c>
      <c r="I657" s="217" t="e">
        <f>IF(F617=FALSE,F619,IF(F647=FALSE,F649,"Error"))</f>
        <v>#DIV/0!</v>
      </c>
      <c r="J657" s="217"/>
      <c r="K657" s="228"/>
      <c r="R657" s="227"/>
      <c r="S657" s="217"/>
      <c r="T657" s="217"/>
      <c r="U657" s="217" t="e">
        <f>IF(W617=FALSE,Y619,IF(W647=FALSE,Y649,"Error"))</f>
        <v>#DIV/0!</v>
      </c>
      <c r="V657" s="216" t="e">
        <f>IF(W617=FALSE,Z619,IF(W647=FALSE,Z649,"Error"))</f>
        <v>#DIV/0!</v>
      </c>
      <c r="W657" s="216" t="e">
        <f>IF(W617=FALSE,AA619,IF(W647=FALSE,AA649,"Error"))</f>
        <v>#DIV/0!</v>
      </c>
      <c r="X657" s="216" t="e">
        <f>IF(W617=FALSE,Y616,IF(W647=FALSE,Y646,"Error"))</f>
        <v>#DIV/0!</v>
      </c>
      <c r="Y657" s="216" t="e">
        <f>X657*2</f>
        <v>#DIV/0!</v>
      </c>
      <c r="Z657" s="217" t="e">
        <f>IF(W617=FALSE,W619,IF(W647=FALSE,W649,"Error"))</f>
        <v>#DIV/0!</v>
      </c>
      <c r="AA657" s="217"/>
      <c r="AB657" s="228"/>
    </row>
    <row r="659" spans="1:28" x14ac:dyDescent="0.3">
      <c r="A659" s="233" t="s">
        <v>722</v>
      </c>
      <c r="B659" s="234"/>
      <c r="C659" s="234"/>
      <c r="D659" s="234"/>
      <c r="E659" s="186"/>
      <c r="F659" s="186"/>
      <c r="G659" s="235" t="s">
        <v>723</v>
      </c>
      <c r="H659" s="236"/>
      <c r="I659" s="236"/>
      <c r="J659" s="236"/>
      <c r="K659" s="237"/>
      <c r="R659" s="233" t="s">
        <v>722</v>
      </c>
      <c r="S659" s="234"/>
      <c r="T659" s="234"/>
      <c r="U659" s="234"/>
      <c r="V659" s="186"/>
      <c r="W659" s="186"/>
      <c r="X659" s="235" t="s">
        <v>723</v>
      </c>
      <c r="Y659" s="236"/>
      <c r="Z659" s="236"/>
      <c r="AA659" s="236"/>
      <c r="AB659" s="237"/>
    </row>
    <row r="660" spans="1:28" x14ac:dyDescent="0.3">
      <c r="A660" s="238"/>
      <c r="B660" s="239"/>
      <c r="C660" s="239"/>
      <c r="D660" s="239"/>
      <c r="G660" s="240" t="s">
        <v>673</v>
      </c>
      <c r="H660" s="240"/>
      <c r="I660" s="240"/>
      <c r="J660" s="240"/>
      <c r="K660" s="241"/>
      <c r="R660" s="238"/>
      <c r="S660" s="239"/>
      <c r="T660" s="239"/>
      <c r="U660" s="239"/>
      <c r="X660" s="240" t="s">
        <v>673</v>
      </c>
      <c r="Y660" s="240"/>
      <c r="Z660" s="240"/>
      <c r="AA660" s="240"/>
      <c r="AB660" s="241"/>
    </row>
    <row r="661" spans="1:28" x14ac:dyDescent="0.3">
      <c r="A661" s="242"/>
      <c r="B661" s="243" t="s">
        <v>513</v>
      </c>
      <c r="C661" s="243" t="s">
        <v>514</v>
      </c>
      <c r="D661" s="243" t="s">
        <v>515</v>
      </c>
      <c r="G661" s="240"/>
      <c r="H661" s="240" t="s">
        <v>674</v>
      </c>
      <c r="I661" s="240" t="s">
        <v>675</v>
      </c>
      <c r="J661" s="240" t="s">
        <v>676</v>
      </c>
      <c r="K661" s="241" t="s">
        <v>677</v>
      </c>
      <c r="R661" s="242"/>
      <c r="S661" s="243" t="s">
        <v>513</v>
      </c>
      <c r="T661" s="243" t="s">
        <v>514</v>
      </c>
      <c r="U661" s="243" t="s">
        <v>515</v>
      </c>
      <c r="X661" s="240"/>
      <c r="Y661" s="240" t="s">
        <v>674</v>
      </c>
      <c r="Z661" s="240" t="s">
        <v>675</v>
      </c>
      <c r="AA661" s="240" t="s">
        <v>676</v>
      </c>
      <c r="AB661" s="241" t="s">
        <v>677</v>
      </c>
    </row>
    <row r="662" spans="1:28" x14ac:dyDescent="0.3">
      <c r="A662" s="244" t="s">
        <v>682</v>
      </c>
      <c r="B662" s="245">
        <f>$C$55</f>
        <v>0</v>
      </c>
      <c r="C662" s="245">
        <f>$D$55</f>
        <v>0</v>
      </c>
      <c r="D662" s="245">
        <f>$E$55</f>
        <v>0</v>
      </c>
      <c r="G662" s="240" t="s">
        <v>679</v>
      </c>
      <c r="H662" s="240">
        <f t="shared" ref="H662:J663" si="297">+B663-B662</f>
        <v>0</v>
      </c>
      <c r="I662" s="240">
        <f t="shared" si="297"/>
        <v>0</v>
      </c>
      <c r="J662" s="240">
        <f t="shared" si="297"/>
        <v>0</v>
      </c>
      <c r="K662" s="241">
        <f>+(H662^2+I662^2+J662^2)^0.5</f>
        <v>0</v>
      </c>
      <c r="R662" s="244" t="s">
        <v>682</v>
      </c>
      <c r="S662" s="245">
        <f>$T$55</f>
        <v>0</v>
      </c>
      <c r="T662" s="245">
        <f>$U$55</f>
        <v>0</v>
      </c>
      <c r="U662" s="245">
        <f>$V$55</f>
        <v>0</v>
      </c>
      <c r="X662" s="240" t="s">
        <v>679</v>
      </c>
      <c r="Y662" s="240">
        <f t="shared" ref="Y662:AA663" si="298">+S663-S662</f>
        <v>0</v>
      </c>
      <c r="Z662" s="240">
        <f t="shared" si="298"/>
        <v>0</v>
      </c>
      <c r="AA662" s="240">
        <f t="shared" si="298"/>
        <v>0</v>
      </c>
      <c r="AB662" s="241">
        <f>+(Y662^2+Z662^2+AA662^2)^0.5</f>
        <v>0</v>
      </c>
    </row>
    <row r="663" spans="1:28" x14ac:dyDescent="0.3">
      <c r="A663" s="244" t="s">
        <v>701</v>
      </c>
      <c r="B663" s="245">
        <f>$C$56</f>
        <v>0</v>
      </c>
      <c r="C663" s="245">
        <f>$D$56</f>
        <v>0</v>
      </c>
      <c r="D663" s="245">
        <f>$E$56</f>
        <v>0</v>
      </c>
      <c r="G663" s="240" t="s">
        <v>681</v>
      </c>
      <c r="H663" s="240">
        <f t="shared" si="297"/>
        <v>0</v>
      </c>
      <c r="I663" s="240">
        <f t="shared" si="297"/>
        <v>0</v>
      </c>
      <c r="J663" s="240">
        <f t="shared" si="297"/>
        <v>0</v>
      </c>
      <c r="K663" s="241">
        <f>+(H663^2+I663^2+J663^2)^0.5</f>
        <v>0</v>
      </c>
      <c r="R663" s="244" t="s">
        <v>701</v>
      </c>
      <c r="S663" s="245">
        <f>$T$56</f>
        <v>0</v>
      </c>
      <c r="T663" s="245">
        <f>$U$56</f>
        <v>0</v>
      </c>
      <c r="U663" s="245">
        <f>$V$56</f>
        <v>0</v>
      </c>
      <c r="X663" s="240" t="s">
        <v>681</v>
      </c>
      <c r="Y663" s="240">
        <f t="shared" si="298"/>
        <v>0</v>
      </c>
      <c r="Z663" s="240">
        <f t="shared" si="298"/>
        <v>0</v>
      </c>
      <c r="AA663" s="240">
        <f t="shared" si="298"/>
        <v>0</v>
      </c>
      <c r="AB663" s="241">
        <f>+(Y663^2+Z663^2+AA663^2)^0.5</f>
        <v>0</v>
      </c>
    </row>
    <row r="664" spans="1:28" x14ac:dyDescent="0.3">
      <c r="A664" s="246" t="s">
        <v>704</v>
      </c>
      <c r="B664" s="245">
        <f>$C$57</f>
        <v>0</v>
      </c>
      <c r="C664" s="245">
        <f>$D$57</f>
        <v>0</v>
      </c>
      <c r="D664" s="245">
        <f>$E$57</f>
        <v>0</v>
      </c>
      <c r="G664" s="240" t="s">
        <v>683</v>
      </c>
      <c r="H664" s="240">
        <f>+B664-B662</f>
        <v>0</v>
      </c>
      <c r="I664" s="240">
        <f>+C664-C662</f>
        <v>0</v>
      </c>
      <c r="J664" s="240">
        <f>+D664-D662</f>
        <v>0</v>
      </c>
      <c r="K664" s="241">
        <f>+(H664^2+I664^2+J664^2)^0.5</f>
        <v>0</v>
      </c>
      <c r="R664" s="246" t="s">
        <v>704</v>
      </c>
      <c r="S664" s="245">
        <f>$T$57</f>
        <v>0</v>
      </c>
      <c r="T664" s="245">
        <f>$U$57</f>
        <v>0</v>
      </c>
      <c r="U664" s="245">
        <f>$V$57</f>
        <v>0</v>
      </c>
      <c r="X664" s="240" t="s">
        <v>683</v>
      </c>
      <c r="Y664" s="240">
        <f>+S664-S662</f>
        <v>0</v>
      </c>
      <c r="Z664" s="240">
        <f>+T664-T662</f>
        <v>0</v>
      </c>
      <c r="AA664" s="240">
        <f>+U664-U662</f>
        <v>0</v>
      </c>
      <c r="AB664" s="241">
        <f>+(Y664^2+Z664^2+AA664^2)^0.5</f>
        <v>0</v>
      </c>
    </row>
    <row r="665" spans="1:28" x14ac:dyDescent="0.3">
      <c r="A665" s="223"/>
      <c r="G665" s="239" t="s">
        <v>684</v>
      </c>
      <c r="H665" s="240"/>
      <c r="I665" s="240"/>
      <c r="J665" s="240"/>
      <c r="K665" s="241"/>
      <c r="R665" s="223"/>
      <c r="X665" s="239" t="s">
        <v>684</v>
      </c>
      <c r="Y665" s="240"/>
      <c r="Z665" s="240"/>
      <c r="AA665" s="240"/>
      <c r="AB665" s="241"/>
    </row>
    <row r="666" spans="1:28" x14ac:dyDescent="0.3">
      <c r="A666" s="242"/>
      <c r="B666" s="243"/>
      <c r="C666" s="243"/>
      <c r="D666" s="243"/>
      <c r="G666" s="239"/>
      <c r="H666" s="243" t="s">
        <v>685</v>
      </c>
      <c r="I666" s="243" t="s">
        <v>686</v>
      </c>
      <c r="J666" s="243" t="s">
        <v>687</v>
      </c>
      <c r="K666" s="241"/>
      <c r="R666" s="242"/>
      <c r="S666" s="243"/>
      <c r="T666" s="243"/>
      <c r="U666" s="243"/>
      <c r="X666" s="239"/>
      <c r="Y666" s="243" t="s">
        <v>685</v>
      </c>
      <c r="Z666" s="243" t="s">
        <v>686</v>
      </c>
      <c r="AA666" s="243" t="s">
        <v>687</v>
      </c>
      <c r="AB666" s="241"/>
    </row>
    <row r="667" spans="1:28" x14ac:dyDescent="0.3">
      <c r="A667" s="244"/>
      <c r="B667" s="247"/>
      <c r="C667" s="247"/>
      <c r="D667" s="247"/>
      <c r="G667" s="239" t="s">
        <v>679</v>
      </c>
      <c r="H667" s="240" t="e">
        <f>+H662/K662</f>
        <v>#DIV/0!</v>
      </c>
      <c r="I667" s="240" t="e">
        <f>+I662/K662</f>
        <v>#DIV/0!</v>
      </c>
      <c r="J667" s="240" t="e">
        <f>+J662/K662</f>
        <v>#DIV/0!</v>
      </c>
      <c r="K667" s="241"/>
      <c r="R667" s="244"/>
      <c r="S667" s="247"/>
      <c r="T667" s="247"/>
      <c r="U667" s="247"/>
      <c r="X667" s="239" t="s">
        <v>679</v>
      </c>
      <c r="Y667" s="240" t="e">
        <f>+Y662/AB662</f>
        <v>#DIV/0!</v>
      </c>
      <c r="Z667" s="240" t="e">
        <f>+Z662/AB662</f>
        <v>#DIV/0!</v>
      </c>
      <c r="AA667" s="240" t="e">
        <f>+AA662/AB662</f>
        <v>#DIV/0!</v>
      </c>
      <c r="AB667" s="241"/>
    </row>
    <row r="668" spans="1:28" x14ac:dyDescent="0.3">
      <c r="A668" s="244"/>
      <c r="B668" s="247"/>
      <c r="C668" s="247"/>
      <c r="D668" s="247"/>
      <c r="G668" s="240" t="s">
        <v>683</v>
      </c>
      <c r="H668" s="240" t="e">
        <f>+H664/K664</f>
        <v>#DIV/0!</v>
      </c>
      <c r="I668" s="240" t="e">
        <f>+I664/K664</f>
        <v>#DIV/0!</v>
      </c>
      <c r="J668" s="240" t="e">
        <f>+J664/K664</f>
        <v>#DIV/0!</v>
      </c>
      <c r="K668" s="241"/>
      <c r="R668" s="244"/>
      <c r="S668" s="247"/>
      <c r="T668" s="247"/>
      <c r="U668" s="247"/>
      <c r="X668" s="240" t="s">
        <v>683</v>
      </c>
      <c r="Y668" s="240" t="e">
        <f>+Y664/AB664</f>
        <v>#DIV/0!</v>
      </c>
      <c r="Z668" s="240" t="e">
        <f>+Z664/AB664</f>
        <v>#DIV/0!</v>
      </c>
      <c r="AA668" s="240" t="e">
        <f>+AA664/AB664</f>
        <v>#DIV/0!</v>
      </c>
      <c r="AB668" s="241"/>
    </row>
    <row r="669" spans="1:28" x14ac:dyDescent="0.3">
      <c r="A669" s="246"/>
      <c r="B669" s="247"/>
      <c r="C669" s="247"/>
      <c r="D669" s="247"/>
      <c r="G669" s="240"/>
      <c r="H669" s="240"/>
      <c r="I669" s="240"/>
      <c r="J669" s="240"/>
      <c r="K669" s="241"/>
      <c r="R669" s="246"/>
      <c r="S669" s="247"/>
      <c r="T669" s="247"/>
      <c r="U669" s="247"/>
      <c r="X669" s="240"/>
      <c r="Y669" s="240"/>
      <c r="Z669" s="240"/>
      <c r="AA669" s="240"/>
      <c r="AB669" s="241"/>
    </row>
    <row r="670" spans="1:28" x14ac:dyDescent="0.3">
      <c r="A670" s="223"/>
      <c r="G670" s="240" t="s">
        <v>688</v>
      </c>
      <c r="H670" s="240" t="e">
        <f>+(K662^2+K664^2-K663^2)/(2*K662*K664)</f>
        <v>#DIV/0!</v>
      </c>
      <c r="I670" s="240"/>
      <c r="J670" s="240"/>
      <c r="K670" s="241"/>
      <c r="R670" s="223"/>
      <c r="X670" s="240" t="s">
        <v>688</v>
      </c>
      <c r="Y670" s="240" t="e">
        <f>+(AB662^2+AB664^2-AB663^2)/(2*AB662*AB664)</f>
        <v>#DIV/0!</v>
      </c>
      <c r="Z670" s="240"/>
      <c r="AA670" s="240"/>
      <c r="AB670" s="241"/>
    </row>
    <row r="671" spans="1:28" x14ac:dyDescent="0.3">
      <c r="A671" s="223"/>
      <c r="G671" s="240" t="s">
        <v>689</v>
      </c>
      <c r="H671" s="240" t="e">
        <f>+H670*K664</f>
        <v>#DIV/0!</v>
      </c>
      <c r="I671" s="240"/>
      <c r="J671" s="240"/>
      <c r="K671" s="241"/>
      <c r="R671" s="223"/>
      <c r="X671" s="240" t="s">
        <v>689</v>
      </c>
      <c r="Y671" s="240" t="e">
        <f>+Y670*AB664</f>
        <v>#DIV/0!</v>
      </c>
      <c r="Z671" s="240"/>
      <c r="AA671" s="240"/>
      <c r="AB671" s="241"/>
    </row>
    <row r="672" spans="1:28" x14ac:dyDescent="0.3">
      <c r="A672" s="223"/>
      <c r="G672" s="240" t="s">
        <v>690</v>
      </c>
      <c r="H672" s="240" t="e">
        <f>+(K664^2-H671^2)^0.5</f>
        <v>#DIV/0!</v>
      </c>
      <c r="I672" s="240" t="e">
        <f>+K664*H678</f>
        <v>#DIV/0!</v>
      </c>
      <c r="J672" s="240"/>
      <c r="K672" s="241"/>
      <c r="R672" s="223"/>
      <c r="X672" s="240" t="s">
        <v>690</v>
      </c>
      <c r="Y672" s="240" t="e">
        <f>+(AB664^2-Y671^2)^0.5</f>
        <v>#DIV/0!</v>
      </c>
      <c r="Z672" s="240" t="e">
        <f>+AB664*Y678</f>
        <v>#DIV/0!</v>
      </c>
      <c r="AA672" s="240"/>
      <c r="AB672" s="241"/>
    </row>
    <row r="673" spans="1:28" x14ac:dyDescent="0.3">
      <c r="A673" s="223"/>
      <c r="G673" s="240" t="s">
        <v>691</v>
      </c>
      <c r="H673" s="240" t="e">
        <f>+B662+H671*H667</f>
        <v>#DIV/0!</v>
      </c>
      <c r="I673" s="240" t="e">
        <f>+C662+H671*I667</f>
        <v>#DIV/0!</v>
      </c>
      <c r="J673" s="240" t="e">
        <f>+D662+H671*J667</f>
        <v>#DIV/0!</v>
      </c>
      <c r="K673" s="241"/>
      <c r="R673" s="223"/>
      <c r="X673" s="240" t="s">
        <v>691</v>
      </c>
      <c r="Y673" s="240" t="e">
        <f>+S662+Y671*Y667</f>
        <v>#DIV/0!</v>
      </c>
      <c r="Z673" s="240" t="e">
        <f>+T662+Y671*Z667</f>
        <v>#DIV/0!</v>
      </c>
      <c r="AA673" s="240" t="e">
        <f>+U662+Y671*AA667</f>
        <v>#DIV/0!</v>
      </c>
      <c r="AB673" s="241"/>
    </row>
    <row r="674" spans="1:28" x14ac:dyDescent="0.3">
      <c r="A674" s="223"/>
      <c r="G674" s="239" t="s">
        <v>684</v>
      </c>
      <c r="H674" s="240"/>
      <c r="I674" s="240"/>
      <c r="J674" s="240"/>
      <c r="K674" s="241"/>
      <c r="R674" s="223"/>
      <c r="X674" s="239" t="s">
        <v>684</v>
      </c>
      <c r="Y674" s="240"/>
      <c r="Z674" s="240"/>
      <c r="AA674" s="240"/>
      <c r="AB674" s="241"/>
    </row>
    <row r="675" spans="1:28" x14ac:dyDescent="0.3">
      <c r="A675" s="223"/>
      <c r="G675" s="248"/>
      <c r="H675" s="243" t="s">
        <v>685</v>
      </c>
      <c r="I675" s="243" t="s">
        <v>686</v>
      </c>
      <c r="J675" s="243" t="s">
        <v>687</v>
      </c>
      <c r="K675" s="241"/>
      <c r="R675" s="223"/>
      <c r="X675" s="248"/>
      <c r="Y675" s="243" t="s">
        <v>685</v>
      </c>
      <c r="Z675" s="243" t="s">
        <v>686</v>
      </c>
      <c r="AA675" s="243" t="s">
        <v>687</v>
      </c>
      <c r="AB675" s="241"/>
    </row>
    <row r="676" spans="1:28" x14ac:dyDescent="0.3">
      <c r="A676" s="223"/>
      <c r="G676" s="240" t="s">
        <v>690</v>
      </c>
      <c r="H676" s="240" t="e">
        <f>+(B664-H673)/H672</f>
        <v>#DIV/0!</v>
      </c>
      <c r="I676" s="240" t="e">
        <f>+(C664-I673)/H672</f>
        <v>#DIV/0!</v>
      </c>
      <c r="J676" s="240" t="e">
        <f>+(D664-J673)/H672</f>
        <v>#DIV/0!</v>
      </c>
      <c r="K676" s="241"/>
      <c r="R676" s="223"/>
      <c r="X676" s="240" t="s">
        <v>690</v>
      </c>
      <c r="Y676" s="240" t="e">
        <f>+(S664-Y673)/Y672</f>
        <v>#DIV/0!</v>
      </c>
      <c r="Z676" s="240" t="e">
        <f>+(T664-Z673)/Y672</f>
        <v>#DIV/0!</v>
      </c>
      <c r="AA676" s="240" t="e">
        <f>+(U664-AA673)/Y672</f>
        <v>#DIV/0!</v>
      </c>
      <c r="AB676" s="241"/>
    </row>
    <row r="677" spans="1:28" x14ac:dyDescent="0.3">
      <c r="A677" s="223"/>
      <c r="G677" s="240"/>
      <c r="H677" s="240"/>
      <c r="I677" s="240"/>
      <c r="J677" s="240"/>
      <c r="K677" s="241"/>
      <c r="R677" s="223"/>
      <c r="X677" s="240"/>
      <c r="Y677" s="240"/>
      <c r="Z677" s="240"/>
      <c r="AA677" s="240"/>
      <c r="AB677" s="241"/>
    </row>
    <row r="678" spans="1:28" x14ac:dyDescent="0.3">
      <c r="A678" s="223"/>
      <c r="G678" s="240" t="s">
        <v>692</v>
      </c>
      <c r="H678" s="240" t="e">
        <f>+(1-H670^2)^0.5</f>
        <v>#DIV/0!</v>
      </c>
      <c r="I678" s="240"/>
      <c r="J678" s="240"/>
      <c r="K678" s="241"/>
      <c r="R678" s="223"/>
      <c r="X678" s="240" t="s">
        <v>692</v>
      </c>
      <c r="Y678" s="240" t="e">
        <f>+(1-Y670^2)^0.5</f>
        <v>#DIV/0!</v>
      </c>
      <c r="Z678" s="240"/>
      <c r="AA678" s="240"/>
      <c r="AB678" s="241"/>
    </row>
    <row r="679" spans="1:28" x14ac:dyDescent="0.3">
      <c r="A679" s="223"/>
      <c r="F679" s="166" t="s">
        <v>643</v>
      </c>
      <c r="G679" s="240" t="s">
        <v>693</v>
      </c>
      <c r="H679" s="249" t="e">
        <f>+K663/(2*H678)</f>
        <v>#DIV/0!</v>
      </c>
      <c r="I679" s="240"/>
      <c r="J679" s="240"/>
      <c r="K679" s="241"/>
      <c r="R679" s="223"/>
      <c r="W679" s="166" t="s">
        <v>643</v>
      </c>
      <c r="X679" s="240" t="s">
        <v>693</v>
      </c>
      <c r="Y679" s="249" t="e">
        <f>+AB663/(2*Y678)</f>
        <v>#DIV/0!</v>
      </c>
      <c r="Z679" s="240"/>
      <c r="AA679" s="240"/>
      <c r="AB679" s="241"/>
    </row>
    <row r="680" spans="1:28" x14ac:dyDescent="0.3">
      <c r="A680" s="223"/>
      <c r="F680" s="250" t="e">
        <f>IF((ABS(K686)+ABS(K687)+ABS(K688))&gt;0.000000001,TRUE,FALSE)</f>
        <v>#DIV/0!</v>
      </c>
      <c r="G680" s="240"/>
      <c r="H680" s="240"/>
      <c r="I680" s="240"/>
      <c r="J680" s="240"/>
      <c r="K680" s="241"/>
      <c r="R680" s="223"/>
      <c r="W680" s="250" t="e">
        <f>IF((ABS(AB686)+ABS(AB687)+ABS(AB688))&gt;0.000000001,TRUE,FALSE)</f>
        <v>#DIV/0!</v>
      </c>
      <c r="X680" s="240"/>
      <c r="Y680" s="240"/>
      <c r="Z680" s="240"/>
      <c r="AA680" s="240"/>
      <c r="AB680" s="241"/>
    </row>
    <row r="681" spans="1:28" x14ac:dyDescent="0.3">
      <c r="A681" s="223"/>
      <c r="F681" s="166" t="s">
        <v>637</v>
      </c>
      <c r="G681" s="240" t="s">
        <v>694</v>
      </c>
      <c r="H681" s="240">
        <f>+K662/2</f>
        <v>0</v>
      </c>
      <c r="I681" s="240" t="e">
        <f>+(H679^2-H681^2)^0.5</f>
        <v>#DIV/0!</v>
      </c>
      <c r="J681" s="240">
        <v>0</v>
      </c>
      <c r="K681" s="241"/>
      <c r="R681" s="223"/>
      <c r="W681" s="166" t="s">
        <v>637</v>
      </c>
      <c r="X681" s="240" t="s">
        <v>694</v>
      </c>
      <c r="Y681" s="240">
        <f>+AB662/2</f>
        <v>0</v>
      </c>
      <c r="Z681" s="240" t="e">
        <f>+(Y679^2-Y681^2)^0.5</f>
        <v>#DIV/0!</v>
      </c>
      <c r="AA681" s="240">
        <v>0</v>
      </c>
      <c r="AB681" s="241"/>
    </row>
    <row r="682" spans="1:28" x14ac:dyDescent="0.3">
      <c r="A682" s="223"/>
      <c r="F682" s="166" t="e">
        <f>IF(K683&gt;0.000000001,TRUE,FALSE)</f>
        <v>#DIV/0!</v>
      </c>
      <c r="G682" s="240" t="s">
        <v>695</v>
      </c>
      <c r="H682" s="251" t="e">
        <f>+B662+H681*H667+I681*H676</f>
        <v>#DIV/0!</v>
      </c>
      <c r="I682" s="251" t="e">
        <f>+C662+H681*I667+I681*I676</f>
        <v>#DIV/0!</v>
      </c>
      <c r="J682" s="251" t="e">
        <f>+D662+H681*J667+I681*J676</f>
        <v>#DIV/0!</v>
      </c>
      <c r="K682" s="241"/>
      <c r="R682" s="223"/>
      <c r="W682" s="166" t="e">
        <f>IF(AB683&gt;0.000000001,TRUE,FALSE)</f>
        <v>#DIV/0!</v>
      </c>
      <c r="X682" s="240" t="s">
        <v>695</v>
      </c>
      <c r="Y682" s="251" t="e">
        <f>+S662+Y681*Y667+Z681*Y676</f>
        <v>#DIV/0!</v>
      </c>
      <c r="Z682" s="251" t="e">
        <f>+T662+Y681*Z667+Z681*Z676</f>
        <v>#DIV/0!</v>
      </c>
      <c r="AA682" s="251" t="e">
        <f>+U662+Y681*AA667+Z681*AA676</f>
        <v>#DIV/0!</v>
      </c>
      <c r="AB682" s="241"/>
    </row>
    <row r="683" spans="1:28" ht="16.2" x14ac:dyDescent="0.3">
      <c r="A683" s="223"/>
      <c r="B683" s="166" t="s">
        <v>650</v>
      </c>
      <c r="C683" s="166" t="s">
        <v>651</v>
      </c>
      <c r="D683" s="166" t="s">
        <v>652</v>
      </c>
      <c r="E683" s="166" t="s">
        <v>653</v>
      </c>
      <c r="F683" s="166" t="s">
        <v>654</v>
      </c>
      <c r="G683" s="166" t="s">
        <v>655</v>
      </c>
      <c r="H683" s="166" t="s">
        <v>656</v>
      </c>
      <c r="I683" s="166" t="s">
        <v>657</v>
      </c>
      <c r="J683" s="166" t="s">
        <v>669</v>
      </c>
      <c r="K683" s="231" t="e">
        <f>MAX(K684:K688)</f>
        <v>#DIV/0!</v>
      </c>
      <c r="R683" s="223"/>
      <c r="S683" s="166" t="s">
        <v>650</v>
      </c>
      <c r="T683" s="166" t="s">
        <v>651</v>
      </c>
      <c r="U683" s="166" t="s">
        <v>652</v>
      </c>
      <c r="V683" s="166" t="s">
        <v>653</v>
      </c>
      <c r="W683" s="166" t="s">
        <v>654</v>
      </c>
      <c r="X683" s="166" t="s">
        <v>655</v>
      </c>
      <c r="Y683" s="166" t="s">
        <v>656</v>
      </c>
      <c r="Z683" s="166" t="s">
        <v>657</v>
      </c>
      <c r="AA683" s="166" t="s">
        <v>669</v>
      </c>
      <c r="AB683" s="231" t="e">
        <f>MAX(AB684:AB688)</f>
        <v>#DIV/0!</v>
      </c>
    </row>
    <row r="684" spans="1:28" x14ac:dyDescent="0.3">
      <c r="A684" s="223">
        <v>1</v>
      </c>
      <c r="B684" s="166" t="e">
        <f>$C$53-H682</f>
        <v>#DIV/0!</v>
      </c>
      <c r="C684" s="166" t="e">
        <f>$D$53-I682</f>
        <v>#DIV/0!</v>
      </c>
      <c r="D684" s="166" t="e">
        <f>$E$53-J682</f>
        <v>#DIV/0!</v>
      </c>
      <c r="E684" s="192" t="e">
        <f>POWER(B684,2)</f>
        <v>#DIV/0!</v>
      </c>
      <c r="F684" s="192" t="e">
        <f>POWER(C684,2)</f>
        <v>#DIV/0!</v>
      </c>
      <c r="G684" s="192" t="e">
        <f>POWER(D684,2)</f>
        <v>#DIV/0!</v>
      </c>
      <c r="H684" s="192" t="e">
        <f>E684+F684+G684</f>
        <v>#DIV/0!</v>
      </c>
      <c r="I684" s="192" t="e">
        <f>SQRT(H684)</f>
        <v>#DIV/0!</v>
      </c>
      <c r="J684" s="192" t="e">
        <f>H679</f>
        <v>#DIV/0!</v>
      </c>
      <c r="K684" s="231" t="e">
        <f>I684-J684</f>
        <v>#DIV/0!</v>
      </c>
      <c r="R684" s="223">
        <v>1</v>
      </c>
      <c r="S684" s="192" t="e">
        <f>$T$53-Y682</f>
        <v>#DIV/0!</v>
      </c>
      <c r="T684" s="192" t="e">
        <f>$U$53-Z682</f>
        <v>#DIV/0!</v>
      </c>
      <c r="U684" s="192" t="e">
        <f>$V$53-AA682</f>
        <v>#DIV/0!</v>
      </c>
      <c r="V684" s="192" t="e">
        <f>POWER(S684,2)</f>
        <v>#DIV/0!</v>
      </c>
      <c r="W684" s="192" t="e">
        <f>POWER(T684,2)</f>
        <v>#DIV/0!</v>
      </c>
      <c r="X684" s="192" t="e">
        <f>POWER(U684,2)</f>
        <v>#DIV/0!</v>
      </c>
      <c r="Y684" s="192" t="e">
        <f>V684+W684+X684</f>
        <v>#DIV/0!</v>
      </c>
      <c r="Z684" s="192" t="e">
        <f>SQRT(Y684)</f>
        <v>#DIV/0!</v>
      </c>
      <c r="AA684" s="192" t="e">
        <f>Y679</f>
        <v>#DIV/0!</v>
      </c>
      <c r="AB684" s="231" t="e">
        <f>Z684-AA684</f>
        <v>#DIV/0!</v>
      </c>
    </row>
    <row r="685" spans="1:28" x14ac:dyDescent="0.3">
      <c r="A685" s="223">
        <v>2</v>
      </c>
      <c r="B685" s="192" t="e">
        <f>$C$54-H682</f>
        <v>#DIV/0!</v>
      </c>
      <c r="C685" s="192" t="e">
        <f>$D$54-I682</f>
        <v>#DIV/0!</v>
      </c>
      <c r="D685" s="192" t="e">
        <f>$E$54-J682</f>
        <v>#DIV/0!</v>
      </c>
      <c r="E685" s="192" t="e">
        <f t="shared" ref="E685:G688" si="299">POWER(B685,2)</f>
        <v>#DIV/0!</v>
      </c>
      <c r="F685" s="192" t="e">
        <f t="shared" si="299"/>
        <v>#DIV/0!</v>
      </c>
      <c r="G685" s="192" t="e">
        <f t="shared" si="299"/>
        <v>#DIV/0!</v>
      </c>
      <c r="H685" s="192" t="e">
        <f t="shared" ref="H685:H688" si="300">E685+F685+G685</f>
        <v>#DIV/0!</v>
      </c>
      <c r="I685" s="192" t="e">
        <f t="shared" ref="I685:I688" si="301">SQRT(H685)</f>
        <v>#DIV/0!</v>
      </c>
      <c r="J685" s="192" t="e">
        <f>J684</f>
        <v>#DIV/0!</v>
      </c>
      <c r="K685" s="231" t="e">
        <f t="shared" ref="K685:K688" si="302">I685-J685</f>
        <v>#DIV/0!</v>
      </c>
      <c r="R685" s="223">
        <v>2</v>
      </c>
      <c r="S685" s="192" t="e">
        <f>$T$54-Y682</f>
        <v>#DIV/0!</v>
      </c>
      <c r="T685" s="192" t="e">
        <f>$U$54-Z682</f>
        <v>#DIV/0!</v>
      </c>
      <c r="U685" s="192" t="e">
        <f>$V$54-AA682</f>
        <v>#DIV/0!</v>
      </c>
      <c r="V685" s="192" t="e">
        <f t="shared" ref="V685:X688" si="303">POWER(S685,2)</f>
        <v>#DIV/0!</v>
      </c>
      <c r="W685" s="192" t="e">
        <f t="shared" si="303"/>
        <v>#DIV/0!</v>
      </c>
      <c r="X685" s="192" t="e">
        <f t="shared" si="303"/>
        <v>#DIV/0!</v>
      </c>
      <c r="Y685" s="192" t="e">
        <f t="shared" ref="Y685:Y688" si="304">V685+W685+X685</f>
        <v>#DIV/0!</v>
      </c>
      <c r="Z685" s="192" t="e">
        <f t="shared" ref="Z685:Z688" si="305">SQRT(Y685)</f>
        <v>#DIV/0!</v>
      </c>
      <c r="AA685" s="192" t="e">
        <f>AA684</f>
        <v>#DIV/0!</v>
      </c>
      <c r="AB685" s="231" t="e">
        <f t="shared" ref="AB685:AB688" si="306">Z685-AA685</f>
        <v>#DIV/0!</v>
      </c>
    </row>
    <row r="686" spans="1:28" x14ac:dyDescent="0.3">
      <c r="A686" s="223">
        <v>3</v>
      </c>
      <c r="B686" s="192" t="e">
        <f>$C$55-H682</f>
        <v>#DIV/0!</v>
      </c>
      <c r="C686" s="192" t="e">
        <f>$D$55-I682</f>
        <v>#DIV/0!</v>
      </c>
      <c r="D686" s="192" t="e">
        <f>$E$55-J682</f>
        <v>#DIV/0!</v>
      </c>
      <c r="E686" s="192" t="e">
        <f t="shared" si="299"/>
        <v>#DIV/0!</v>
      </c>
      <c r="F686" s="192" t="e">
        <f t="shared" si="299"/>
        <v>#DIV/0!</v>
      </c>
      <c r="G686" s="192" t="e">
        <f t="shared" si="299"/>
        <v>#DIV/0!</v>
      </c>
      <c r="H686" s="192" t="e">
        <f t="shared" si="300"/>
        <v>#DIV/0!</v>
      </c>
      <c r="I686" s="252" t="e">
        <f t="shared" si="301"/>
        <v>#DIV/0!</v>
      </c>
      <c r="J686" s="192" t="e">
        <f t="shared" ref="J686:J688" si="307">J685</f>
        <v>#DIV/0!</v>
      </c>
      <c r="K686" s="231" t="e">
        <f t="shared" si="302"/>
        <v>#DIV/0!</v>
      </c>
      <c r="R686" s="223">
        <v>3</v>
      </c>
      <c r="S686" s="192" t="e">
        <f>$T$55-Y682</f>
        <v>#DIV/0!</v>
      </c>
      <c r="T686" s="192" t="e">
        <f>$U$55-Z682</f>
        <v>#DIV/0!</v>
      </c>
      <c r="U686" s="192" t="e">
        <f>$V$55-AA682</f>
        <v>#DIV/0!</v>
      </c>
      <c r="V686" s="192" t="e">
        <f t="shared" si="303"/>
        <v>#DIV/0!</v>
      </c>
      <c r="W686" s="192" t="e">
        <f t="shared" si="303"/>
        <v>#DIV/0!</v>
      </c>
      <c r="X686" s="192" t="e">
        <f t="shared" si="303"/>
        <v>#DIV/0!</v>
      </c>
      <c r="Y686" s="192" t="e">
        <f t="shared" si="304"/>
        <v>#DIV/0!</v>
      </c>
      <c r="Z686" s="252" t="e">
        <f t="shared" si="305"/>
        <v>#DIV/0!</v>
      </c>
      <c r="AA686" s="192" t="e">
        <f t="shared" ref="AA686:AA688" si="308">AA685</f>
        <v>#DIV/0!</v>
      </c>
      <c r="AB686" s="231" t="e">
        <f t="shared" si="306"/>
        <v>#DIV/0!</v>
      </c>
    </row>
    <row r="687" spans="1:28" x14ac:dyDescent="0.3">
      <c r="A687" s="223">
        <v>4</v>
      </c>
      <c r="B687" s="192" t="e">
        <f>$C$56-H682</f>
        <v>#DIV/0!</v>
      </c>
      <c r="C687" s="192" t="e">
        <f>$D$56-I682</f>
        <v>#DIV/0!</v>
      </c>
      <c r="D687" s="192" t="e">
        <f>$E$56-J682</f>
        <v>#DIV/0!</v>
      </c>
      <c r="E687" s="192" t="e">
        <f t="shared" si="299"/>
        <v>#DIV/0!</v>
      </c>
      <c r="F687" s="192" t="e">
        <f t="shared" si="299"/>
        <v>#DIV/0!</v>
      </c>
      <c r="G687" s="192" t="e">
        <f t="shared" si="299"/>
        <v>#DIV/0!</v>
      </c>
      <c r="H687" s="192" t="e">
        <f t="shared" si="300"/>
        <v>#DIV/0!</v>
      </c>
      <c r="I687" s="252" t="e">
        <f t="shared" si="301"/>
        <v>#DIV/0!</v>
      </c>
      <c r="J687" s="192" t="e">
        <f t="shared" si="307"/>
        <v>#DIV/0!</v>
      </c>
      <c r="K687" s="231" t="e">
        <f t="shared" si="302"/>
        <v>#DIV/0!</v>
      </c>
      <c r="R687" s="223">
        <v>4</v>
      </c>
      <c r="S687" s="192" t="e">
        <f>$T$56-Y682</f>
        <v>#DIV/0!</v>
      </c>
      <c r="T687" s="192" t="e">
        <f>$U$56-Z682</f>
        <v>#DIV/0!</v>
      </c>
      <c r="U687" s="192" t="e">
        <f>$V$56-AA682</f>
        <v>#DIV/0!</v>
      </c>
      <c r="V687" s="192" t="e">
        <f t="shared" si="303"/>
        <v>#DIV/0!</v>
      </c>
      <c r="W687" s="192" t="e">
        <f t="shared" si="303"/>
        <v>#DIV/0!</v>
      </c>
      <c r="X687" s="192" t="e">
        <f t="shared" si="303"/>
        <v>#DIV/0!</v>
      </c>
      <c r="Y687" s="192" t="e">
        <f t="shared" si="304"/>
        <v>#DIV/0!</v>
      </c>
      <c r="Z687" s="252" t="e">
        <f t="shared" si="305"/>
        <v>#DIV/0!</v>
      </c>
      <c r="AA687" s="192" t="e">
        <f t="shared" si="308"/>
        <v>#DIV/0!</v>
      </c>
      <c r="AB687" s="231" t="e">
        <f t="shared" si="306"/>
        <v>#DIV/0!</v>
      </c>
    </row>
    <row r="688" spans="1:28" x14ac:dyDescent="0.3">
      <c r="A688" s="227">
        <v>5</v>
      </c>
      <c r="B688" s="216" t="e">
        <f>$C$57-H682</f>
        <v>#DIV/0!</v>
      </c>
      <c r="C688" s="216" t="e">
        <f>$D$57-I682</f>
        <v>#DIV/0!</v>
      </c>
      <c r="D688" s="216" t="e">
        <f>$E$57-J682</f>
        <v>#DIV/0!</v>
      </c>
      <c r="E688" s="216" t="e">
        <f t="shared" si="299"/>
        <v>#DIV/0!</v>
      </c>
      <c r="F688" s="216" t="e">
        <f t="shared" si="299"/>
        <v>#DIV/0!</v>
      </c>
      <c r="G688" s="216" t="e">
        <f t="shared" si="299"/>
        <v>#DIV/0!</v>
      </c>
      <c r="H688" s="216" t="e">
        <f t="shared" si="300"/>
        <v>#DIV/0!</v>
      </c>
      <c r="I688" s="256" t="e">
        <f t="shared" si="301"/>
        <v>#DIV/0!</v>
      </c>
      <c r="J688" s="216" t="e">
        <f t="shared" si="307"/>
        <v>#DIV/0!</v>
      </c>
      <c r="K688" s="253" t="e">
        <f t="shared" si="302"/>
        <v>#DIV/0!</v>
      </c>
      <c r="R688" s="227">
        <v>5</v>
      </c>
      <c r="S688" s="216" t="e">
        <f>$T$57-Y682</f>
        <v>#DIV/0!</v>
      </c>
      <c r="T688" s="216" t="e">
        <f>$U$57-Z682</f>
        <v>#DIV/0!</v>
      </c>
      <c r="U688" s="216" t="e">
        <f>$V$57-AA682</f>
        <v>#DIV/0!</v>
      </c>
      <c r="V688" s="216" t="e">
        <f t="shared" si="303"/>
        <v>#DIV/0!</v>
      </c>
      <c r="W688" s="216" t="e">
        <f t="shared" si="303"/>
        <v>#DIV/0!</v>
      </c>
      <c r="X688" s="216" t="e">
        <f t="shared" si="303"/>
        <v>#DIV/0!</v>
      </c>
      <c r="Y688" s="216" t="e">
        <f t="shared" si="304"/>
        <v>#DIV/0!</v>
      </c>
      <c r="Z688" s="256" t="e">
        <f t="shared" si="305"/>
        <v>#DIV/0!</v>
      </c>
      <c r="AA688" s="216" t="e">
        <f t="shared" si="308"/>
        <v>#DIV/0!</v>
      </c>
      <c r="AB688" s="253" t="e">
        <f t="shared" si="306"/>
        <v>#DIV/0!</v>
      </c>
    </row>
    <row r="689" spans="1:28" x14ac:dyDescent="0.3">
      <c r="A689" s="233" t="s">
        <v>696</v>
      </c>
      <c r="B689" s="234"/>
      <c r="C689" s="234"/>
      <c r="D689" s="234"/>
      <c r="E689" s="186"/>
      <c r="F689" s="186"/>
      <c r="G689" s="235" t="s">
        <v>724</v>
      </c>
      <c r="H689" s="236"/>
      <c r="I689" s="236"/>
      <c r="J689" s="236"/>
      <c r="K689" s="237"/>
      <c r="R689" s="233" t="s">
        <v>696</v>
      </c>
      <c r="S689" s="234"/>
      <c r="T689" s="234"/>
      <c r="U689" s="234"/>
      <c r="V689" s="186"/>
      <c r="W689" s="186"/>
      <c r="X689" s="235" t="s">
        <v>724</v>
      </c>
      <c r="Y689" s="236"/>
      <c r="Z689" s="236"/>
      <c r="AA689" s="236"/>
      <c r="AB689" s="237"/>
    </row>
    <row r="690" spans="1:28" x14ac:dyDescent="0.3">
      <c r="A690" s="238"/>
      <c r="B690" s="239"/>
      <c r="C690" s="239"/>
      <c r="D690" s="239"/>
      <c r="G690" s="240" t="s">
        <v>673</v>
      </c>
      <c r="H690" s="240"/>
      <c r="I690" s="240"/>
      <c r="J690" s="240"/>
      <c r="K690" s="241"/>
      <c r="R690" s="238"/>
      <c r="S690" s="239"/>
      <c r="T690" s="239"/>
      <c r="U690" s="239"/>
      <c r="X690" s="240" t="s">
        <v>673</v>
      </c>
      <c r="Y690" s="240"/>
      <c r="Z690" s="240"/>
      <c r="AA690" s="240"/>
      <c r="AB690" s="241"/>
    </row>
    <row r="691" spans="1:28" x14ac:dyDescent="0.3">
      <c r="A691" s="242"/>
      <c r="B691" s="243" t="s">
        <v>513</v>
      </c>
      <c r="C691" s="243" t="s">
        <v>514</v>
      </c>
      <c r="D691" s="243" t="s">
        <v>515</v>
      </c>
      <c r="G691" s="240"/>
      <c r="H691" s="240" t="s">
        <v>674</v>
      </c>
      <c r="I691" s="240" t="s">
        <v>675</v>
      </c>
      <c r="J691" s="240" t="s">
        <v>676</v>
      </c>
      <c r="K691" s="241" t="s">
        <v>677</v>
      </c>
      <c r="R691" s="242"/>
      <c r="S691" s="243" t="s">
        <v>513</v>
      </c>
      <c r="T691" s="243" t="s">
        <v>514</v>
      </c>
      <c r="U691" s="243" t="s">
        <v>515</v>
      </c>
      <c r="X691" s="240"/>
      <c r="Y691" s="240" t="s">
        <v>674</v>
      </c>
      <c r="Z691" s="240" t="s">
        <v>675</v>
      </c>
      <c r="AA691" s="240" t="s">
        <v>676</v>
      </c>
      <c r="AB691" s="241" t="s">
        <v>677</v>
      </c>
    </row>
    <row r="692" spans="1:28" x14ac:dyDescent="0.3">
      <c r="A692" s="244" t="str">
        <f>A662</f>
        <v>Point 3</v>
      </c>
      <c r="B692" s="245">
        <f>B662</f>
        <v>0</v>
      </c>
      <c r="C692" s="245">
        <f t="shared" ref="C692:D692" si="309">C662</f>
        <v>0</v>
      </c>
      <c r="D692" s="245">
        <f t="shared" si="309"/>
        <v>0</v>
      </c>
      <c r="G692" s="240" t="s">
        <v>679</v>
      </c>
      <c r="H692" s="240">
        <f t="shared" ref="H692:J693" si="310">+B693-B692</f>
        <v>0</v>
      </c>
      <c r="I692" s="240">
        <f t="shared" si="310"/>
        <v>0</v>
      </c>
      <c r="J692" s="240">
        <f t="shared" si="310"/>
        <v>0</v>
      </c>
      <c r="K692" s="241">
        <f>+(H692^2+I692^2+J692^2)^0.5</f>
        <v>0</v>
      </c>
      <c r="R692" s="244" t="str">
        <f>R662</f>
        <v>Point 3</v>
      </c>
      <c r="S692" s="245">
        <f>S662</f>
        <v>0</v>
      </c>
      <c r="T692" s="245">
        <f t="shared" ref="T692:U692" si="311">T662</f>
        <v>0</v>
      </c>
      <c r="U692" s="245">
        <f t="shared" si="311"/>
        <v>0</v>
      </c>
      <c r="X692" s="240" t="s">
        <v>679</v>
      </c>
      <c r="Y692" s="240">
        <f t="shared" ref="Y692:AA693" si="312">+S693-S692</f>
        <v>0</v>
      </c>
      <c r="Z692" s="240">
        <f t="shared" si="312"/>
        <v>0</v>
      </c>
      <c r="AA692" s="240">
        <f t="shared" si="312"/>
        <v>0</v>
      </c>
      <c r="AB692" s="241">
        <f>+(Y692^2+Z692^2+AA692^2)^0.5</f>
        <v>0</v>
      </c>
    </row>
    <row r="693" spans="1:28" x14ac:dyDescent="0.3">
      <c r="A693" s="244" t="str">
        <f>A664</f>
        <v>Point 5</v>
      </c>
      <c r="B693" s="245">
        <f>B664</f>
        <v>0</v>
      </c>
      <c r="C693" s="245">
        <f t="shared" ref="C693:D693" si="313">C664</f>
        <v>0</v>
      </c>
      <c r="D693" s="245">
        <f t="shared" si="313"/>
        <v>0</v>
      </c>
      <c r="G693" s="240" t="s">
        <v>681</v>
      </c>
      <c r="H693" s="240">
        <f t="shared" si="310"/>
        <v>0</v>
      </c>
      <c r="I693" s="240">
        <f t="shared" si="310"/>
        <v>0</v>
      </c>
      <c r="J693" s="240">
        <f t="shared" si="310"/>
        <v>0</v>
      </c>
      <c r="K693" s="241">
        <f>+(H693^2+I693^2+J693^2)^0.5</f>
        <v>0</v>
      </c>
      <c r="R693" s="244" t="str">
        <f>R664</f>
        <v>Point 5</v>
      </c>
      <c r="S693" s="245">
        <f>S664</f>
        <v>0</v>
      </c>
      <c r="T693" s="245">
        <f t="shared" ref="T693:U693" si="314">T664</f>
        <v>0</v>
      </c>
      <c r="U693" s="245">
        <f t="shared" si="314"/>
        <v>0</v>
      </c>
      <c r="X693" s="240" t="s">
        <v>681</v>
      </c>
      <c r="Y693" s="240">
        <f t="shared" si="312"/>
        <v>0</v>
      </c>
      <c r="Z693" s="240">
        <f t="shared" si="312"/>
        <v>0</v>
      </c>
      <c r="AA693" s="240">
        <f t="shared" si="312"/>
        <v>0</v>
      </c>
      <c r="AB693" s="241">
        <f>+(Y693^2+Z693^2+AA693^2)^0.5</f>
        <v>0</v>
      </c>
    </row>
    <row r="694" spans="1:28" x14ac:dyDescent="0.3">
      <c r="A694" s="244" t="str">
        <f>A663</f>
        <v>Point 4</v>
      </c>
      <c r="B694" s="245">
        <f>B663</f>
        <v>0</v>
      </c>
      <c r="C694" s="245">
        <f t="shared" ref="C694:D694" si="315">C663</f>
        <v>0</v>
      </c>
      <c r="D694" s="245">
        <f t="shared" si="315"/>
        <v>0</v>
      </c>
      <c r="G694" s="240" t="s">
        <v>683</v>
      </c>
      <c r="H694" s="240">
        <f>+B694-B692</f>
        <v>0</v>
      </c>
      <c r="I694" s="240">
        <f>+C694-C692</f>
        <v>0</v>
      </c>
      <c r="J694" s="240">
        <f>+D694-D692</f>
        <v>0</v>
      </c>
      <c r="K694" s="241">
        <f>+(H694^2+I694^2+J694^2)^0.5</f>
        <v>0</v>
      </c>
      <c r="R694" s="244" t="str">
        <f>R663</f>
        <v>Point 4</v>
      </c>
      <c r="S694" s="245">
        <f>S663</f>
        <v>0</v>
      </c>
      <c r="T694" s="245">
        <f t="shared" ref="T694:U694" si="316">T663</f>
        <v>0</v>
      </c>
      <c r="U694" s="245">
        <f t="shared" si="316"/>
        <v>0</v>
      </c>
      <c r="X694" s="240" t="s">
        <v>683</v>
      </c>
      <c r="Y694" s="240">
        <f>+S694-S692</f>
        <v>0</v>
      </c>
      <c r="Z694" s="240">
        <f>+T694-T692</f>
        <v>0</v>
      </c>
      <c r="AA694" s="240">
        <f>+U694-U692</f>
        <v>0</v>
      </c>
      <c r="AB694" s="241">
        <f>+(Y694^2+Z694^2+AA694^2)^0.5</f>
        <v>0</v>
      </c>
    </row>
    <row r="695" spans="1:28" x14ac:dyDescent="0.3">
      <c r="A695" s="223"/>
      <c r="G695" s="239" t="s">
        <v>684</v>
      </c>
      <c r="H695" s="240"/>
      <c r="I695" s="240"/>
      <c r="J695" s="240"/>
      <c r="K695" s="241"/>
      <c r="R695" s="223"/>
      <c r="X695" s="239" t="s">
        <v>684</v>
      </c>
      <c r="Y695" s="240"/>
      <c r="Z695" s="240"/>
      <c r="AA695" s="240"/>
      <c r="AB695" s="241"/>
    </row>
    <row r="696" spans="1:28" x14ac:dyDescent="0.3">
      <c r="A696" s="242"/>
      <c r="B696" s="243"/>
      <c r="C696" s="243"/>
      <c r="D696" s="243"/>
      <c r="G696" s="239"/>
      <c r="H696" s="243" t="s">
        <v>685</v>
      </c>
      <c r="I696" s="243" t="s">
        <v>686</v>
      </c>
      <c r="J696" s="243" t="s">
        <v>687</v>
      </c>
      <c r="K696" s="241"/>
      <c r="R696" s="242"/>
      <c r="S696" s="243"/>
      <c r="T696" s="243"/>
      <c r="U696" s="243"/>
      <c r="X696" s="239"/>
      <c r="Y696" s="243" t="s">
        <v>685</v>
      </c>
      <c r="Z696" s="243" t="s">
        <v>686</v>
      </c>
      <c r="AA696" s="243" t="s">
        <v>687</v>
      </c>
      <c r="AB696" s="241"/>
    </row>
    <row r="697" spans="1:28" x14ac:dyDescent="0.3">
      <c r="A697" s="244"/>
      <c r="B697" s="247"/>
      <c r="C697" s="247"/>
      <c r="D697" s="247"/>
      <c r="G697" s="239" t="s">
        <v>679</v>
      </c>
      <c r="H697" s="240" t="e">
        <f>+H692/K692</f>
        <v>#DIV/0!</v>
      </c>
      <c r="I697" s="240" t="e">
        <f>+I692/K692</f>
        <v>#DIV/0!</v>
      </c>
      <c r="J697" s="240" t="e">
        <f>+J692/K692</f>
        <v>#DIV/0!</v>
      </c>
      <c r="K697" s="241"/>
      <c r="R697" s="244"/>
      <c r="S697" s="247"/>
      <c r="T697" s="247"/>
      <c r="U697" s="247"/>
      <c r="X697" s="239" t="s">
        <v>679</v>
      </c>
      <c r="Y697" s="240" t="e">
        <f>+Y692/AB692</f>
        <v>#DIV/0!</v>
      </c>
      <c r="Z697" s="240" t="e">
        <f>+Z692/AB692</f>
        <v>#DIV/0!</v>
      </c>
      <c r="AA697" s="240" t="e">
        <f>+AA692/AB692</f>
        <v>#DIV/0!</v>
      </c>
      <c r="AB697" s="241"/>
    </row>
    <row r="698" spans="1:28" x14ac:dyDescent="0.3">
      <c r="A698" s="244"/>
      <c r="B698" s="247"/>
      <c r="C698" s="247"/>
      <c r="D698" s="247"/>
      <c r="G698" s="240" t="s">
        <v>683</v>
      </c>
      <c r="H698" s="240" t="e">
        <f>+H694/K694</f>
        <v>#DIV/0!</v>
      </c>
      <c r="I698" s="240" t="e">
        <f>+I694/K694</f>
        <v>#DIV/0!</v>
      </c>
      <c r="J698" s="240" t="e">
        <f>+J694/K694</f>
        <v>#DIV/0!</v>
      </c>
      <c r="K698" s="241"/>
      <c r="R698" s="244"/>
      <c r="S698" s="247"/>
      <c r="T698" s="247"/>
      <c r="U698" s="247"/>
      <c r="X698" s="240" t="s">
        <v>683</v>
      </c>
      <c r="Y698" s="240" t="e">
        <f>+Y694/AB694</f>
        <v>#DIV/0!</v>
      </c>
      <c r="Z698" s="240" t="e">
        <f>+Z694/AB694</f>
        <v>#DIV/0!</v>
      </c>
      <c r="AA698" s="240" t="e">
        <f>+AA694/AB694</f>
        <v>#DIV/0!</v>
      </c>
      <c r="AB698" s="241"/>
    </row>
    <row r="699" spans="1:28" x14ac:dyDescent="0.3">
      <c r="A699" s="246"/>
      <c r="B699" s="247"/>
      <c r="C699" s="247"/>
      <c r="D699" s="247"/>
      <c r="G699" s="240"/>
      <c r="H699" s="240"/>
      <c r="I699" s="240"/>
      <c r="J699" s="240"/>
      <c r="K699" s="241"/>
      <c r="R699" s="246"/>
      <c r="S699" s="247"/>
      <c r="T699" s="247"/>
      <c r="U699" s="247"/>
      <c r="X699" s="240"/>
      <c r="Y699" s="240"/>
      <c r="Z699" s="240"/>
      <c r="AA699" s="240"/>
      <c r="AB699" s="241"/>
    </row>
    <row r="700" spans="1:28" x14ac:dyDescent="0.3">
      <c r="A700" s="223"/>
      <c r="G700" s="240" t="s">
        <v>688</v>
      </c>
      <c r="H700" s="240" t="e">
        <f>+(K692^2+K694^2-K693^2)/(2*K692*K694)</f>
        <v>#DIV/0!</v>
      </c>
      <c r="I700" s="240"/>
      <c r="J700" s="240"/>
      <c r="K700" s="241"/>
      <c r="R700" s="223"/>
      <c r="X700" s="240" t="s">
        <v>688</v>
      </c>
      <c r="Y700" s="240" t="e">
        <f>+(AB692^2+AB694^2-AB693^2)/(2*AB692*AB694)</f>
        <v>#DIV/0!</v>
      </c>
      <c r="Z700" s="240"/>
      <c r="AA700" s="240"/>
      <c r="AB700" s="241"/>
    </row>
    <row r="701" spans="1:28" x14ac:dyDescent="0.3">
      <c r="A701" s="223"/>
      <c r="G701" s="240" t="s">
        <v>689</v>
      </c>
      <c r="H701" s="240" t="e">
        <f>+H700*K694</f>
        <v>#DIV/0!</v>
      </c>
      <c r="I701" s="240"/>
      <c r="J701" s="240"/>
      <c r="K701" s="241"/>
      <c r="R701" s="223"/>
      <c r="X701" s="240" t="s">
        <v>689</v>
      </c>
      <c r="Y701" s="240" t="e">
        <f>+Y700*AB694</f>
        <v>#DIV/0!</v>
      </c>
      <c r="Z701" s="240"/>
      <c r="AA701" s="240"/>
      <c r="AB701" s="241"/>
    </row>
    <row r="702" spans="1:28" x14ac:dyDescent="0.3">
      <c r="A702" s="223"/>
      <c r="G702" s="240" t="s">
        <v>690</v>
      </c>
      <c r="H702" s="240" t="e">
        <f>+(K694^2-H701^2)^0.5</f>
        <v>#DIV/0!</v>
      </c>
      <c r="I702" s="240" t="e">
        <f>+K694*H708</f>
        <v>#DIV/0!</v>
      </c>
      <c r="J702" s="240"/>
      <c r="K702" s="241"/>
      <c r="R702" s="223"/>
      <c r="X702" s="240" t="s">
        <v>690</v>
      </c>
      <c r="Y702" s="240" t="e">
        <f>+(AB694^2-Y701^2)^0.5</f>
        <v>#DIV/0!</v>
      </c>
      <c r="Z702" s="240" t="e">
        <f>+AB694*Y708</f>
        <v>#DIV/0!</v>
      </c>
      <c r="AA702" s="240"/>
      <c r="AB702" s="241"/>
    </row>
    <row r="703" spans="1:28" x14ac:dyDescent="0.3">
      <c r="A703" s="223"/>
      <c r="G703" s="240" t="s">
        <v>691</v>
      </c>
      <c r="H703" s="240" t="e">
        <f>+B692+H701*H697</f>
        <v>#DIV/0!</v>
      </c>
      <c r="I703" s="240" t="e">
        <f>+C692+H701*I697</f>
        <v>#DIV/0!</v>
      </c>
      <c r="J703" s="240" t="e">
        <f>+D692+H701*J697</f>
        <v>#DIV/0!</v>
      </c>
      <c r="K703" s="241"/>
      <c r="R703" s="223"/>
      <c r="X703" s="240" t="s">
        <v>691</v>
      </c>
      <c r="Y703" s="240" t="e">
        <f>+S692+Y701*Y697</f>
        <v>#DIV/0!</v>
      </c>
      <c r="Z703" s="240" t="e">
        <f>+T692+Y701*Z697</f>
        <v>#DIV/0!</v>
      </c>
      <c r="AA703" s="240" t="e">
        <f>+U692+Y701*AA697</f>
        <v>#DIV/0!</v>
      </c>
      <c r="AB703" s="241"/>
    </row>
    <row r="704" spans="1:28" x14ac:dyDescent="0.3">
      <c r="A704" s="223"/>
      <c r="G704" s="239" t="s">
        <v>684</v>
      </c>
      <c r="H704" s="240"/>
      <c r="I704" s="240"/>
      <c r="J704" s="240"/>
      <c r="K704" s="241"/>
      <c r="R704" s="223"/>
      <c r="X704" s="239" t="s">
        <v>684</v>
      </c>
      <c r="Y704" s="240"/>
      <c r="Z704" s="240"/>
      <c r="AA704" s="240"/>
      <c r="AB704" s="241"/>
    </row>
    <row r="705" spans="1:28" x14ac:dyDescent="0.3">
      <c r="A705" s="223"/>
      <c r="G705" s="248"/>
      <c r="H705" s="243" t="s">
        <v>685</v>
      </c>
      <c r="I705" s="243" t="s">
        <v>686</v>
      </c>
      <c r="J705" s="243" t="s">
        <v>687</v>
      </c>
      <c r="K705" s="241"/>
      <c r="R705" s="223"/>
      <c r="X705" s="248"/>
      <c r="Y705" s="243" t="s">
        <v>685</v>
      </c>
      <c r="Z705" s="243" t="s">
        <v>686</v>
      </c>
      <c r="AA705" s="243" t="s">
        <v>687</v>
      </c>
      <c r="AB705" s="241"/>
    </row>
    <row r="706" spans="1:28" x14ac:dyDescent="0.3">
      <c r="A706" s="223"/>
      <c r="G706" s="240" t="s">
        <v>690</v>
      </c>
      <c r="H706" s="240" t="e">
        <f>+(B694-H703)/H702</f>
        <v>#DIV/0!</v>
      </c>
      <c r="I706" s="240" t="e">
        <f>+(C694-I703)/H702</f>
        <v>#DIV/0!</v>
      </c>
      <c r="J706" s="240" t="e">
        <f>+(D694-J703)/H702</f>
        <v>#DIV/0!</v>
      </c>
      <c r="K706" s="241"/>
      <c r="R706" s="223"/>
      <c r="X706" s="240" t="s">
        <v>690</v>
      </c>
      <c r="Y706" s="240" t="e">
        <f>+(S694-Y703)/Y702</f>
        <v>#DIV/0!</v>
      </c>
      <c r="Z706" s="240" t="e">
        <f>+(T694-Z703)/Y702</f>
        <v>#DIV/0!</v>
      </c>
      <c r="AA706" s="240" t="e">
        <f>+(U694-AA703)/Y702</f>
        <v>#DIV/0!</v>
      </c>
      <c r="AB706" s="241"/>
    </row>
    <row r="707" spans="1:28" x14ac:dyDescent="0.3">
      <c r="A707" s="223"/>
      <c r="G707" s="240"/>
      <c r="H707" s="240"/>
      <c r="I707" s="240"/>
      <c r="J707" s="240"/>
      <c r="K707" s="241"/>
      <c r="R707" s="223"/>
      <c r="X707" s="240"/>
      <c r="Y707" s="240"/>
      <c r="Z707" s="240"/>
      <c r="AA707" s="240"/>
      <c r="AB707" s="241"/>
    </row>
    <row r="708" spans="1:28" x14ac:dyDescent="0.3">
      <c r="A708" s="223"/>
      <c r="G708" s="240" t="s">
        <v>692</v>
      </c>
      <c r="H708" s="240" t="e">
        <f>+(1-H700^2)^0.5</f>
        <v>#DIV/0!</v>
      </c>
      <c r="I708" s="240"/>
      <c r="J708" s="240"/>
      <c r="K708" s="241"/>
      <c r="R708" s="223"/>
      <c r="X708" s="240" t="s">
        <v>692</v>
      </c>
      <c r="Y708" s="240" t="e">
        <f>+(1-Y700^2)^0.5</f>
        <v>#DIV/0!</v>
      </c>
      <c r="Z708" s="240"/>
      <c r="AA708" s="240"/>
      <c r="AB708" s="241"/>
    </row>
    <row r="709" spans="1:28" x14ac:dyDescent="0.3">
      <c r="A709" s="223"/>
      <c r="F709" s="166" t="s">
        <v>643</v>
      </c>
      <c r="G709" s="240" t="s">
        <v>693</v>
      </c>
      <c r="H709" s="249" t="e">
        <f>+K693/(2*H708)</f>
        <v>#DIV/0!</v>
      </c>
      <c r="I709" s="240"/>
      <c r="J709" s="240"/>
      <c r="K709" s="241"/>
      <c r="R709" s="223"/>
      <c r="W709" s="166" t="s">
        <v>643</v>
      </c>
      <c r="X709" s="240" t="s">
        <v>693</v>
      </c>
      <c r="Y709" s="249" t="e">
        <f>+AB693/(2*Y708)</f>
        <v>#DIV/0!</v>
      </c>
      <c r="Z709" s="240"/>
      <c r="AA709" s="240"/>
      <c r="AB709" s="241"/>
    </row>
    <row r="710" spans="1:28" x14ac:dyDescent="0.3">
      <c r="A710" s="223"/>
      <c r="F710" s="250" t="e">
        <f>IF((ABS(K716)+ABS(K717)+ABS(K718))&gt;0.000000001,TRUE,FALSE)</f>
        <v>#DIV/0!</v>
      </c>
      <c r="G710" s="240"/>
      <c r="H710" s="240"/>
      <c r="I710" s="240"/>
      <c r="J710" s="240"/>
      <c r="K710" s="241"/>
      <c r="R710" s="223"/>
      <c r="W710" s="250" t="e">
        <f>IF((ABS(AB716)+ABS(AB717)+ABS(AB718))&gt;0.000000001,TRUE,FALSE)</f>
        <v>#DIV/0!</v>
      </c>
      <c r="X710" s="240"/>
      <c r="Y710" s="240"/>
      <c r="Z710" s="240"/>
      <c r="AA710" s="240"/>
      <c r="AB710" s="241"/>
    </row>
    <row r="711" spans="1:28" x14ac:dyDescent="0.3">
      <c r="A711" s="223"/>
      <c r="F711" s="166" t="s">
        <v>637</v>
      </c>
      <c r="G711" s="240" t="s">
        <v>694</v>
      </c>
      <c r="H711" s="240">
        <f>+K692/2</f>
        <v>0</v>
      </c>
      <c r="I711" s="240" t="e">
        <f>+(H709^2-H711^2)^0.5</f>
        <v>#DIV/0!</v>
      </c>
      <c r="J711" s="240">
        <v>0</v>
      </c>
      <c r="K711" s="241"/>
      <c r="R711" s="223"/>
      <c r="W711" s="166" t="s">
        <v>637</v>
      </c>
      <c r="X711" s="240" t="s">
        <v>694</v>
      </c>
      <c r="Y711" s="240">
        <f>+AB692/2</f>
        <v>0</v>
      </c>
      <c r="Z711" s="240" t="e">
        <f>+(Y709^2-Y711^2)^0.5</f>
        <v>#DIV/0!</v>
      </c>
      <c r="AA711" s="240">
        <v>0</v>
      </c>
      <c r="AB711" s="241"/>
    </row>
    <row r="712" spans="1:28" x14ac:dyDescent="0.3">
      <c r="A712" s="223"/>
      <c r="F712" s="166" t="e">
        <f>IF(K713&gt;0.000000001,TRUE,FALSE)</f>
        <v>#DIV/0!</v>
      </c>
      <c r="G712" s="240" t="s">
        <v>695</v>
      </c>
      <c r="H712" s="251" t="e">
        <f>+B692+H711*H697+I711*H706</f>
        <v>#DIV/0!</v>
      </c>
      <c r="I712" s="251" t="e">
        <f>+C692+H711*I697+I711*I706</f>
        <v>#DIV/0!</v>
      </c>
      <c r="J712" s="251" t="e">
        <f>+D692+H711*J697+I711*J706</f>
        <v>#DIV/0!</v>
      </c>
      <c r="K712" s="241"/>
      <c r="R712" s="223"/>
      <c r="W712" s="166" t="e">
        <f>IF(AB713&gt;0.000000001,TRUE,FALSE)</f>
        <v>#DIV/0!</v>
      </c>
      <c r="X712" s="240" t="s">
        <v>695</v>
      </c>
      <c r="Y712" s="251" t="e">
        <f>+S692+Y711*Y697+Z711*Y706</f>
        <v>#DIV/0!</v>
      </c>
      <c r="Z712" s="251" t="e">
        <f>+T692+Y711*Z697+Z711*Z706</f>
        <v>#DIV/0!</v>
      </c>
      <c r="AA712" s="251" t="e">
        <f>+U692+Y711*AA697+Z711*AA706</f>
        <v>#DIV/0!</v>
      </c>
      <c r="AB712" s="241"/>
    </row>
    <row r="713" spans="1:28" ht="16.2" x14ac:dyDescent="0.3">
      <c r="A713" s="223"/>
      <c r="B713" s="166" t="s">
        <v>650</v>
      </c>
      <c r="C713" s="166" t="s">
        <v>651</v>
      </c>
      <c r="D713" s="166" t="s">
        <v>652</v>
      </c>
      <c r="E713" s="166" t="s">
        <v>653</v>
      </c>
      <c r="F713" s="166" t="s">
        <v>654</v>
      </c>
      <c r="G713" s="166" t="s">
        <v>655</v>
      </c>
      <c r="H713" s="166" t="s">
        <v>656</v>
      </c>
      <c r="I713" s="166" t="s">
        <v>657</v>
      </c>
      <c r="J713" s="166" t="s">
        <v>669</v>
      </c>
      <c r="K713" s="231" t="e">
        <f>MAX(K714:K718)</f>
        <v>#DIV/0!</v>
      </c>
      <c r="R713" s="223"/>
      <c r="S713" s="166" t="s">
        <v>650</v>
      </c>
      <c r="T713" s="166" t="s">
        <v>651</v>
      </c>
      <c r="U713" s="166" t="s">
        <v>652</v>
      </c>
      <c r="V713" s="166" t="s">
        <v>653</v>
      </c>
      <c r="W713" s="166" t="s">
        <v>654</v>
      </c>
      <c r="X713" s="166" t="s">
        <v>655</v>
      </c>
      <c r="Y713" s="166" t="s">
        <v>656</v>
      </c>
      <c r="Z713" s="166" t="s">
        <v>657</v>
      </c>
      <c r="AA713" s="166" t="s">
        <v>669</v>
      </c>
      <c r="AB713" s="231" t="e">
        <f>MAX(AB714:AB718)</f>
        <v>#DIV/0!</v>
      </c>
    </row>
    <row r="714" spans="1:28" x14ac:dyDescent="0.3">
      <c r="A714" s="223">
        <v>1</v>
      </c>
      <c r="B714" s="166" t="e">
        <f>$C$53-H712</f>
        <v>#DIV/0!</v>
      </c>
      <c r="C714" s="166" t="e">
        <f>$D$53-I712</f>
        <v>#DIV/0!</v>
      </c>
      <c r="D714" s="166" t="e">
        <f>$E$53-J712</f>
        <v>#DIV/0!</v>
      </c>
      <c r="E714" s="192" t="e">
        <f>POWER(B714,2)</f>
        <v>#DIV/0!</v>
      </c>
      <c r="F714" s="192" t="e">
        <f>POWER(C714,2)</f>
        <v>#DIV/0!</v>
      </c>
      <c r="G714" s="192" t="e">
        <f>POWER(D714,2)</f>
        <v>#DIV/0!</v>
      </c>
      <c r="H714" s="192" t="e">
        <f>E714+F714+G714</f>
        <v>#DIV/0!</v>
      </c>
      <c r="I714" s="192" t="e">
        <f>SQRT(H714)</f>
        <v>#DIV/0!</v>
      </c>
      <c r="J714" s="192" t="e">
        <f>H709</f>
        <v>#DIV/0!</v>
      </c>
      <c r="K714" s="231" t="e">
        <f>I714-J714</f>
        <v>#DIV/0!</v>
      </c>
      <c r="R714" s="223">
        <v>1</v>
      </c>
      <c r="S714" s="192" t="e">
        <f>$T$53-Y712</f>
        <v>#DIV/0!</v>
      </c>
      <c r="T714" s="192" t="e">
        <f>$U$53-Z712</f>
        <v>#DIV/0!</v>
      </c>
      <c r="U714" s="192" t="e">
        <f>$V$53-AA712</f>
        <v>#DIV/0!</v>
      </c>
      <c r="V714" s="192" t="e">
        <f>POWER(S714,2)</f>
        <v>#DIV/0!</v>
      </c>
      <c r="W714" s="192" t="e">
        <f>POWER(T714,2)</f>
        <v>#DIV/0!</v>
      </c>
      <c r="X714" s="192" t="e">
        <f>POWER(U714,2)</f>
        <v>#DIV/0!</v>
      </c>
      <c r="Y714" s="192" t="e">
        <f>V714+W714+X714</f>
        <v>#DIV/0!</v>
      </c>
      <c r="Z714" s="192" t="e">
        <f>SQRT(Y714)</f>
        <v>#DIV/0!</v>
      </c>
      <c r="AA714" s="192" t="e">
        <f>Y709</f>
        <v>#DIV/0!</v>
      </c>
      <c r="AB714" s="231" t="e">
        <f>Z714-AA714</f>
        <v>#DIV/0!</v>
      </c>
    </row>
    <row r="715" spans="1:28" x14ac:dyDescent="0.3">
      <c r="A715" s="223">
        <v>2</v>
      </c>
      <c r="B715" s="192" t="e">
        <f>$C$54-H712</f>
        <v>#DIV/0!</v>
      </c>
      <c r="C715" s="192" t="e">
        <f>$D$54-I712</f>
        <v>#DIV/0!</v>
      </c>
      <c r="D715" s="192" t="e">
        <f>$E$54-J712</f>
        <v>#DIV/0!</v>
      </c>
      <c r="E715" s="192" t="e">
        <f t="shared" ref="E715:G718" si="317">POWER(B715,2)</f>
        <v>#DIV/0!</v>
      </c>
      <c r="F715" s="192" t="e">
        <f t="shared" si="317"/>
        <v>#DIV/0!</v>
      </c>
      <c r="G715" s="192" t="e">
        <f t="shared" si="317"/>
        <v>#DIV/0!</v>
      </c>
      <c r="H715" s="192" t="e">
        <f t="shared" ref="H715:H718" si="318">E715+F715+G715</f>
        <v>#DIV/0!</v>
      </c>
      <c r="I715" s="192" t="e">
        <f t="shared" ref="I715:I718" si="319">SQRT(H715)</f>
        <v>#DIV/0!</v>
      </c>
      <c r="J715" s="192" t="e">
        <f>J714</f>
        <v>#DIV/0!</v>
      </c>
      <c r="K715" s="231" t="e">
        <f t="shared" ref="K715:K718" si="320">I715-J715</f>
        <v>#DIV/0!</v>
      </c>
      <c r="R715" s="223">
        <v>2</v>
      </c>
      <c r="S715" s="192" t="e">
        <f>$T$54-Y712</f>
        <v>#DIV/0!</v>
      </c>
      <c r="T715" s="192" t="e">
        <f>$U$54-Z712</f>
        <v>#DIV/0!</v>
      </c>
      <c r="U715" s="192" t="e">
        <f>$V$54-AA712</f>
        <v>#DIV/0!</v>
      </c>
      <c r="V715" s="192" t="e">
        <f t="shared" ref="V715:X718" si="321">POWER(S715,2)</f>
        <v>#DIV/0!</v>
      </c>
      <c r="W715" s="192" t="e">
        <f t="shared" si="321"/>
        <v>#DIV/0!</v>
      </c>
      <c r="X715" s="192" t="e">
        <f t="shared" si="321"/>
        <v>#DIV/0!</v>
      </c>
      <c r="Y715" s="192" t="e">
        <f t="shared" ref="Y715:Y718" si="322">V715+W715+X715</f>
        <v>#DIV/0!</v>
      </c>
      <c r="Z715" s="192" t="e">
        <f t="shared" ref="Z715:Z718" si="323">SQRT(Y715)</f>
        <v>#DIV/0!</v>
      </c>
      <c r="AA715" s="192" t="e">
        <f>AA714</f>
        <v>#DIV/0!</v>
      </c>
      <c r="AB715" s="231" t="e">
        <f t="shared" ref="AB715:AB718" si="324">Z715-AA715</f>
        <v>#DIV/0!</v>
      </c>
    </row>
    <row r="716" spans="1:28" x14ac:dyDescent="0.3">
      <c r="A716" s="223">
        <v>3</v>
      </c>
      <c r="B716" s="192" t="e">
        <f>$C$55-H712</f>
        <v>#DIV/0!</v>
      </c>
      <c r="C716" s="192" t="e">
        <f>$D$55-I712</f>
        <v>#DIV/0!</v>
      </c>
      <c r="D716" s="192" t="e">
        <f>$E$55-J712</f>
        <v>#DIV/0!</v>
      </c>
      <c r="E716" s="192" t="e">
        <f t="shared" si="317"/>
        <v>#DIV/0!</v>
      </c>
      <c r="F716" s="192" t="e">
        <f t="shared" si="317"/>
        <v>#DIV/0!</v>
      </c>
      <c r="G716" s="192" t="e">
        <f t="shared" si="317"/>
        <v>#DIV/0!</v>
      </c>
      <c r="H716" s="192" t="e">
        <f t="shared" si="318"/>
        <v>#DIV/0!</v>
      </c>
      <c r="I716" s="252" t="e">
        <f t="shared" si="319"/>
        <v>#DIV/0!</v>
      </c>
      <c r="J716" s="192" t="e">
        <f t="shared" ref="J716:J718" si="325">J715</f>
        <v>#DIV/0!</v>
      </c>
      <c r="K716" s="231" t="e">
        <f t="shared" si="320"/>
        <v>#DIV/0!</v>
      </c>
      <c r="R716" s="223">
        <v>3</v>
      </c>
      <c r="S716" s="192" t="e">
        <f>$T$55-Y712</f>
        <v>#DIV/0!</v>
      </c>
      <c r="T716" s="192" t="e">
        <f>$U$55-Z712</f>
        <v>#DIV/0!</v>
      </c>
      <c r="U716" s="192" t="e">
        <f>$V$55-AA712</f>
        <v>#DIV/0!</v>
      </c>
      <c r="V716" s="192" t="e">
        <f t="shared" si="321"/>
        <v>#DIV/0!</v>
      </c>
      <c r="W716" s="192" t="e">
        <f t="shared" si="321"/>
        <v>#DIV/0!</v>
      </c>
      <c r="X716" s="192" t="e">
        <f t="shared" si="321"/>
        <v>#DIV/0!</v>
      </c>
      <c r="Y716" s="192" t="e">
        <f t="shared" si="322"/>
        <v>#DIV/0!</v>
      </c>
      <c r="Z716" s="252" t="e">
        <f t="shared" si="323"/>
        <v>#DIV/0!</v>
      </c>
      <c r="AA716" s="192" t="e">
        <f t="shared" ref="AA716:AA718" si="326">AA715</f>
        <v>#DIV/0!</v>
      </c>
      <c r="AB716" s="231" t="e">
        <f t="shared" si="324"/>
        <v>#DIV/0!</v>
      </c>
    </row>
    <row r="717" spans="1:28" x14ac:dyDescent="0.3">
      <c r="A717" s="223">
        <v>4</v>
      </c>
      <c r="B717" s="192" t="e">
        <f>$C$56-H712</f>
        <v>#DIV/0!</v>
      </c>
      <c r="C717" s="192" t="e">
        <f>$D$56-I712</f>
        <v>#DIV/0!</v>
      </c>
      <c r="D717" s="192" t="e">
        <f>$E$56-J712</f>
        <v>#DIV/0!</v>
      </c>
      <c r="E717" s="192" t="e">
        <f t="shared" si="317"/>
        <v>#DIV/0!</v>
      </c>
      <c r="F717" s="192" t="e">
        <f t="shared" si="317"/>
        <v>#DIV/0!</v>
      </c>
      <c r="G717" s="192" t="e">
        <f t="shared" si="317"/>
        <v>#DIV/0!</v>
      </c>
      <c r="H717" s="192" t="e">
        <f t="shared" si="318"/>
        <v>#DIV/0!</v>
      </c>
      <c r="I717" s="252" t="e">
        <f t="shared" si="319"/>
        <v>#DIV/0!</v>
      </c>
      <c r="J717" s="192" t="e">
        <f t="shared" si="325"/>
        <v>#DIV/0!</v>
      </c>
      <c r="K717" s="231" t="e">
        <f t="shared" si="320"/>
        <v>#DIV/0!</v>
      </c>
      <c r="R717" s="223">
        <v>4</v>
      </c>
      <c r="S717" s="192" t="e">
        <f>$T$56-Y712</f>
        <v>#DIV/0!</v>
      </c>
      <c r="T717" s="192" t="e">
        <f>$U$56-Z712</f>
        <v>#DIV/0!</v>
      </c>
      <c r="U717" s="192" t="e">
        <f>$V$56-AA712</f>
        <v>#DIV/0!</v>
      </c>
      <c r="V717" s="192" t="e">
        <f t="shared" si="321"/>
        <v>#DIV/0!</v>
      </c>
      <c r="W717" s="192" t="e">
        <f t="shared" si="321"/>
        <v>#DIV/0!</v>
      </c>
      <c r="X717" s="192" t="e">
        <f t="shared" si="321"/>
        <v>#DIV/0!</v>
      </c>
      <c r="Y717" s="192" t="e">
        <f t="shared" si="322"/>
        <v>#DIV/0!</v>
      </c>
      <c r="Z717" s="252" t="e">
        <f t="shared" si="323"/>
        <v>#DIV/0!</v>
      </c>
      <c r="AA717" s="192" t="e">
        <f t="shared" si="326"/>
        <v>#DIV/0!</v>
      </c>
      <c r="AB717" s="231" t="e">
        <f t="shared" si="324"/>
        <v>#DIV/0!</v>
      </c>
    </row>
    <row r="718" spans="1:28" x14ac:dyDescent="0.3">
      <c r="A718" s="227">
        <v>5</v>
      </c>
      <c r="B718" s="216" t="e">
        <f>$C$57-H712</f>
        <v>#DIV/0!</v>
      </c>
      <c r="C718" s="216" t="e">
        <f>$D$57-I712</f>
        <v>#DIV/0!</v>
      </c>
      <c r="D718" s="216" t="e">
        <f>$E$57-J712</f>
        <v>#DIV/0!</v>
      </c>
      <c r="E718" s="216" t="e">
        <f t="shared" si="317"/>
        <v>#DIV/0!</v>
      </c>
      <c r="F718" s="216" t="e">
        <f t="shared" si="317"/>
        <v>#DIV/0!</v>
      </c>
      <c r="G718" s="216" t="e">
        <f t="shared" si="317"/>
        <v>#DIV/0!</v>
      </c>
      <c r="H718" s="216" t="e">
        <f t="shared" si="318"/>
        <v>#DIV/0!</v>
      </c>
      <c r="I718" s="256" t="e">
        <f t="shared" si="319"/>
        <v>#DIV/0!</v>
      </c>
      <c r="J718" s="216" t="e">
        <f t="shared" si="325"/>
        <v>#DIV/0!</v>
      </c>
      <c r="K718" s="253" t="e">
        <f t="shared" si="320"/>
        <v>#DIV/0!</v>
      </c>
      <c r="R718" s="227">
        <v>5</v>
      </c>
      <c r="S718" s="216" t="e">
        <f>$T$57-Y712</f>
        <v>#DIV/0!</v>
      </c>
      <c r="T718" s="216" t="e">
        <f>$U$57-Z712</f>
        <v>#DIV/0!</v>
      </c>
      <c r="U718" s="216" t="e">
        <f>$V$57-AA712</f>
        <v>#DIV/0!</v>
      </c>
      <c r="V718" s="216" t="e">
        <f t="shared" si="321"/>
        <v>#DIV/0!</v>
      </c>
      <c r="W718" s="216" t="e">
        <f t="shared" si="321"/>
        <v>#DIV/0!</v>
      </c>
      <c r="X718" s="216" t="e">
        <f t="shared" si="321"/>
        <v>#DIV/0!</v>
      </c>
      <c r="Y718" s="216" t="e">
        <f t="shared" si="322"/>
        <v>#DIV/0!</v>
      </c>
      <c r="Z718" s="256" t="e">
        <f t="shared" si="323"/>
        <v>#DIV/0!</v>
      </c>
      <c r="AA718" s="216" t="e">
        <f t="shared" si="326"/>
        <v>#DIV/0!</v>
      </c>
      <c r="AB718" s="253" t="e">
        <f t="shared" si="324"/>
        <v>#DIV/0!</v>
      </c>
    </row>
    <row r="719" spans="1:28" x14ac:dyDescent="0.3">
      <c r="A719" s="254" t="s">
        <v>698</v>
      </c>
      <c r="B719" s="186"/>
      <c r="C719" s="186"/>
      <c r="D719" s="186" t="s">
        <v>646</v>
      </c>
      <c r="E719" s="186" t="s">
        <v>647</v>
      </c>
      <c r="F719" s="186" t="s">
        <v>648</v>
      </c>
      <c r="G719" s="186" t="s">
        <v>649</v>
      </c>
      <c r="H719" s="186" t="s">
        <v>611</v>
      </c>
      <c r="I719" s="186" t="s">
        <v>637</v>
      </c>
      <c r="J719" s="186"/>
      <c r="K719" s="220"/>
      <c r="R719" s="254" t="s">
        <v>698</v>
      </c>
      <c r="S719" s="186"/>
      <c r="T719" s="186"/>
      <c r="U719" s="186" t="s">
        <v>646</v>
      </c>
      <c r="V719" s="186" t="s">
        <v>647</v>
      </c>
      <c r="W719" s="186" t="s">
        <v>648</v>
      </c>
      <c r="X719" s="186" t="s">
        <v>649</v>
      </c>
      <c r="Y719" s="186" t="s">
        <v>611</v>
      </c>
      <c r="Z719" s="186" t="s">
        <v>637</v>
      </c>
      <c r="AA719" s="186"/>
      <c r="AB719" s="220"/>
    </row>
    <row r="720" spans="1:28" x14ac:dyDescent="0.3">
      <c r="A720" s="227"/>
      <c r="B720" s="217"/>
      <c r="C720" s="217"/>
      <c r="D720" s="217" t="e">
        <f>IF(F680=FALSE,H682,IF(F710=FALSE,H712,"Error"))</f>
        <v>#DIV/0!</v>
      </c>
      <c r="E720" s="216" t="e">
        <f>IF(F680=FALSE,I682,IF(F710=FALSE,I712,"Error"))</f>
        <v>#DIV/0!</v>
      </c>
      <c r="F720" s="216" t="e">
        <f>IF(F680=FALSE,J682,IF(F710=FALSE,J712,"Error"))</f>
        <v>#DIV/0!</v>
      </c>
      <c r="G720" s="216" t="e">
        <f>IF(F680=FALSE,H679,IF(F710=FALSE,H709,"Error"))</f>
        <v>#DIV/0!</v>
      </c>
      <c r="H720" s="216" t="e">
        <f>G720*2</f>
        <v>#DIV/0!</v>
      </c>
      <c r="I720" s="217" t="e">
        <f>IF(F680=FALSE,F682,IF(F710=FALSE,F712,"Error"))</f>
        <v>#DIV/0!</v>
      </c>
      <c r="J720" s="217"/>
      <c r="K720" s="228"/>
      <c r="R720" s="227"/>
      <c r="S720" s="217"/>
      <c r="T720" s="217"/>
      <c r="U720" s="217" t="e">
        <f>IF(W680=FALSE,Y682,IF(W710=FALSE,Y712,"Error"))</f>
        <v>#DIV/0!</v>
      </c>
      <c r="V720" s="216" t="e">
        <f>IF(W680=FALSE,Z682,IF(W710=FALSE,Z712,"Error"))</f>
        <v>#DIV/0!</v>
      </c>
      <c r="W720" s="216" t="e">
        <f>IF(W680=FALSE,AA682,IF(W710=FALSE,AA712,"Error"))</f>
        <v>#DIV/0!</v>
      </c>
      <c r="X720" s="216" t="e">
        <f>IF(W680=FALSE,Y679,IF(W710=FALSE,Y709,"Error"))</f>
        <v>#DIV/0!</v>
      </c>
      <c r="Y720" s="216" t="e">
        <f>X720*2</f>
        <v>#DIV/0!</v>
      </c>
      <c r="Z720" s="217" t="e">
        <f>IF(W680=FALSE,W682,IF(W710=FALSE,W712,"Error"))</f>
        <v>#DIV/0!</v>
      </c>
      <c r="AA720" s="217"/>
      <c r="AB720" s="228"/>
    </row>
    <row r="722" spans="1:29" x14ac:dyDescent="0.3">
      <c r="A722" s="258"/>
      <c r="B722" s="186" t="s">
        <v>637</v>
      </c>
      <c r="C722" s="186"/>
      <c r="D722" s="186" t="s">
        <v>646</v>
      </c>
      <c r="E722" s="186" t="s">
        <v>647</v>
      </c>
      <c r="F722" s="186" t="s">
        <v>648</v>
      </c>
      <c r="G722" s="186" t="s">
        <v>649</v>
      </c>
      <c r="H722" s="186" t="s">
        <v>611</v>
      </c>
      <c r="I722" s="186" t="s">
        <v>725</v>
      </c>
      <c r="J722" s="186" t="s">
        <v>726</v>
      </c>
      <c r="K722" s="220" t="s">
        <v>643</v>
      </c>
      <c r="R722" s="258"/>
      <c r="S722" s="186" t="s">
        <v>637</v>
      </c>
      <c r="T722" s="186"/>
      <c r="U722" s="186" t="s">
        <v>646</v>
      </c>
      <c r="V722" s="186" t="s">
        <v>647</v>
      </c>
      <c r="W722" s="186" t="s">
        <v>648</v>
      </c>
      <c r="X722" s="186" t="s">
        <v>649</v>
      </c>
      <c r="Y722" s="186" t="s">
        <v>611</v>
      </c>
      <c r="Z722" s="186" t="s">
        <v>725</v>
      </c>
      <c r="AA722" s="186" t="s">
        <v>726</v>
      </c>
      <c r="AB722" s="220" t="s">
        <v>643</v>
      </c>
    </row>
    <row r="723" spans="1:29" x14ac:dyDescent="0.3">
      <c r="A723" s="223" t="s">
        <v>727</v>
      </c>
      <c r="B723" s="166" t="e">
        <f>I153</f>
        <v>#DIV/0!</v>
      </c>
      <c r="C723" s="166" t="e">
        <f>IF(H723=L723,1,"")</f>
        <v>#DIV/0!</v>
      </c>
      <c r="D723" s="192" t="e">
        <f>D153</f>
        <v>#DIV/0!</v>
      </c>
      <c r="E723" s="192" t="e">
        <f t="shared" ref="E723:G723" si="327">E153</f>
        <v>#DIV/0!</v>
      </c>
      <c r="F723" s="192" t="e">
        <f t="shared" si="327"/>
        <v>#DIV/0!</v>
      </c>
      <c r="G723" s="192" t="e">
        <f t="shared" si="327"/>
        <v>#DIV/0!</v>
      </c>
      <c r="H723" s="192" t="e">
        <f>IF(B723=FALSE,G723*2,"")</f>
        <v>#DIV/0!</v>
      </c>
      <c r="I723" s="250" t="e">
        <f>F113</f>
        <v>#DIV/0!</v>
      </c>
      <c r="J723" s="250" t="e">
        <f>F143</f>
        <v>#DIV/0!</v>
      </c>
      <c r="K723" s="222" t="e">
        <f>IF(AND(I723=TRUE,J723=TRUE),TRUE,FALSE)</f>
        <v>#DIV/0!</v>
      </c>
      <c r="L723" s="192" t="e">
        <f>MIN(H723:H732)</f>
        <v>#DIV/0!</v>
      </c>
      <c r="R723" s="223" t="s">
        <v>727</v>
      </c>
      <c r="S723" s="166" t="e">
        <f>Z153</f>
        <v>#DIV/0!</v>
      </c>
      <c r="T723" s="166" t="e">
        <f>IF(Y723=AC723,1,"")</f>
        <v>#DIV/0!</v>
      </c>
      <c r="U723" s="192" t="e">
        <f>U153</f>
        <v>#DIV/0!</v>
      </c>
      <c r="V723" s="192" t="e">
        <f t="shared" ref="V723:X723" si="328">V153</f>
        <v>#DIV/0!</v>
      </c>
      <c r="W723" s="192" t="e">
        <f t="shared" si="328"/>
        <v>#DIV/0!</v>
      </c>
      <c r="X723" s="192" t="e">
        <f t="shared" si="328"/>
        <v>#DIV/0!</v>
      </c>
      <c r="Y723" s="192" t="e">
        <f>IF(S723=FALSE,X723*2,"")</f>
        <v>#DIV/0!</v>
      </c>
      <c r="Z723" s="250" t="e">
        <f>W113</f>
        <v>#DIV/0!</v>
      </c>
      <c r="AA723" s="250" t="e">
        <f>W143</f>
        <v>#DIV/0!</v>
      </c>
      <c r="AB723" s="222" t="e">
        <f>IF(AND(Z723=TRUE,AA723=TRUE),TRUE,FALSE)</f>
        <v>#DIV/0!</v>
      </c>
      <c r="AC723" s="192" t="e">
        <f>MIN(Y723:Y732)</f>
        <v>#DIV/0!</v>
      </c>
    </row>
    <row r="724" spans="1:29" x14ac:dyDescent="0.3">
      <c r="A724" s="223" t="s">
        <v>728</v>
      </c>
      <c r="B724" s="166" t="e">
        <f>I216</f>
        <v>#DIV/0!</v>
      </c>
      <c r="C724" s="166" t="e">
        <f t="shared" ref="C724:C732" si="329">IF(H724=L724,1,"")</f>
        <v>#DIV/0!</v>
      </c>
      <c r="D724" s="192" t="e">
        <f>D216</f>
        <v>#DIV/0!</v>
      </c>
      <c r="E724" s="192" t="e">
        <f t="shared" ref="E724:G724" si="330">E216</f>
        <v>#DIV/0!</v>
      </c>
      <c r="F724" s="192" t="e">
        <f t="shared" si="330"/>
        <v>#DIV/0!</v>
      </c>
      <c r="G724" s="192" t="e">
        <f t="shared" si="330"/>
        <v>#DIV/0!</v>
      </c>
      <c r="H724" s="192" t="e">
        <f t="shared" ref="H724:H732" si="331">IF(B724=FALSE,G724*2,"")</f>
        <v>#DIV/0!</v>
      </c>
      <c r="I724" s="250" t="e">
        <f>F176</f>
        <v>#DIV/0!</v>
      </c>
      <c r="J724" s="250" t="e">
        <f>F206</f>
        <v>#DIV/0!</v>
      </c>
      <c r="K724" s="222" t="e">
        <f t="shared" ref="K724:K732" si="332">IF(AND(I724=TRUE,J724=TRUE),TRUE,FALSE)</f>
        <v>#DIV/0!</v>
      </c>
      <c r="L724" s="192" t="e">
        <f>L723</f>
        <v>#DIV/0!</v>
      </c>
      <c r="R724" s="223" t="s">
        <v>728</v>
      </c>
      <c r="S724" s="166" t="e">
        <f>Z216</f>
        <v>#DIV/0!</v>
      </c>
      <c r="T724" s="166" t="e">
        <f t="shared" ref="T724:T732" si="333">IF(Y724=AC724,1,"")</f>
        <v>#DIV/0!</v>
      </c>
      <c r="U724" s="192" t="e">
        <f>U216</f>
        <v>#DIV/0!</v>
      </c>
      <c r="V724" s="192" t="e">
        <f t="shared" ref="V724:X724" si="334">V216</f>
        <v>#DIV/0!</v>
      </c>
      <c r="W724" s="192" t="e">
        <f t="shared" si="334"/>
        <v>#DIV/0!</v>
      </c>
      <c r="X724" s="192" t="e">
        <f t="shared" si="334"/>
        <v>#DIV/0!</v>
      </c>
      <c r="Y724" s="192" t="e">
        <f t="shared" ref="Y724:Y732" si="335">IF(S724=FALSE,X724*2,"")</f>
        <v>#DIV/0!</v>
      </c>
      <c r="Z724" s="250" t="e">
        <f>W176</f>
        <v>#DIV/0!</v>
      </c>
      <c r="AA724" s="250" t="e">
        <f>W206</f>
        <v>#DIV/0!</v>
      </c>
      <c r="AB724" s="222" t="e">
        <f t="shared" ref="AB724:AB732" si="336">IF(AND(Z724=TRUE,AA724=TRUE),TRUE,FALSE)</f>
        <v>#DIV/0!</v>
      </c>
      <c r="AC724" s="192" t="e">
        <f>AC723</f>
        <v>#DIV/0!</v>
      </c>
    </row>
    <row r="725" spans="1:29" x14ac:dyDescent="0.3">
      <c r="A725" s="223" t="s">
        <v>729</v>
      </c>
      <c r="B725" s="166" t="e">
        <f>I279</f>
        <v>#DIV/0!</v>
      </c>
      <c r="C725" s="166" t="e">
        <f t="shared" si="329"/>
        <v>#DIV/0!</v>
      </c>
      <c r="D725" s="192" t="e">
        <f>D279</f>
        <v>#DIV/0!</v>
      </c>
      <c r="E725" s="192" t="e">
        <f t="shared" ref="E725:G725" si="337">E279</f>
        <v>#DIV/0!</v>
      </c>
      <c r="F725" s="192" t="e">
        <f t="shared" si="337"/>
        <v>#DIV/0!</v>
      </c>
      <c r="G725" s="192" t="e">
        <f t="shared" si="337"/>
        <v>#DIV/0!</v>
      </c>
      <c r="H725" s="192" t="e">
        <f t="shared" si="331"/>
        <v>#DIV/0!</v>
      </c>
      <c r="I725" s="250" t="e">
        <f>F239</f>
        <v>#DIV/0!</v>
      </c>
      <c r="J725" s="250" t="e">
        <f>F269</f>
        <v>#DIV/0!</v>
      </c>
      <c r="K725" s="222" t="e">
        <f t="shared" si="332"/>
        <v>#DIV/0!</v>
      </c>
      <c r="L725" s="192" t="e">
        <f t="shared" ref="L725:L732" si="338">L724</f>
        <v>#DIV/0!</v>
      </c>
      <c r="R725" s="223" t="s">
        <v>729</v>
      </c>
      <c r="S725" s="166" t="e">
        <f>Z279</f>
        <v>#DIV/0!</v>
      </c>
      <c r="T725" s="166" t="e">
        <f t="shared" si="333"/>
        <v>#DIV/0!</v>
      </c>
      <c r="U725" s="192" t="e">
        <f>U279</f>
        <v>#DIV/0!</v>
      </c>
      <c r="V725" s="192" t="e">
        <f t="shared" ref="V725:X725" si="339">V279</f>
        <v>#DIV/0!</v>
      </c>
      <c r="W725" s="192" t="e">
        <f t="shared" si="339"/>
        <v>#DIV/0!</v>
      </c>
      <c r="X725" s="192" t="e">
        <f t="shared" si="339"/>
        <v>#DIV/0!</v>
      </c>
      <c r="Y725" s="192" t="e">
        <f t="shared" si="335"/>
        <v>#DIV/0!</v>
      </c>
      <c r="Z725" s="250" t="e">
        <f>W239</f>
        <v>#DIV/0!</v>
      </c>
      <c r="AA725" s="250" t="e">
        <f>W269</f>
        <v>#DIV/0!</v>
      </c>
      <c r="AB725" s="222" t="e">
        <f t="shared" si="336"/>
        <v>#DIV/0!</v>
      </c>
      <c r="AC725" s="192" t="e">
        <f t="shared" ref="AC725:AC732" si="340">AC724</f>
        <v>#DIV/0!</v>
      </c>
    </row>
    <row r="726" spans="1:29" x14ac:dyDescent="0.3">
      <c r="A726" s="223" t="s">
        <v>730</v>
      </c>
      <c r="B726" s="166" t="e">
        <f>I342</f>
        <v>#DIV/0!</v>
      </c>
      <c r="C726" s="166" t="e">
        <f t="shared" si="329"/>
        <v>#DIV/0!</v>
      </c>
      <c r="D726" s="192" t="e">
        <f>D342</f>
        <v>#DIV/0!</v>
      </c>
      <c r="E726" s="192" t="e">
        <f t="shared" ref="E726:G726" si="341">E342</f>
        <v>#DIV/0!</v>
      </c>
      <c r="F726" s="192" t="e">
        <f t="shared" si="341"/>
        <v>#DIV/0!</v>
      </c>
      <c r="G726" s="192" t="e">
        <f t="shared" si="341"/>
        <v>#DIV/0!</v>
      </c>
      <c r="H726" s="192" t="e">
        <f t="shared" si="331"/>
        <v>#DIV/0!</v>
      </c>
      <c r="I726" s="250" t="e">
        <f>F302</f>
        <v>#DIV/0!</v>
      </c>
      <c r="J726" s="250" t="e">
        <f>F332</f>
        <v>#DIV/0!</v>
      </c>
      <c r="K726" s="222" t="e">
        <f t="shared" si="332"/>
        <v>#DIV/0!</v>
      </c>
      <c r="L726" s="192" t="e">
        <f t="shared" si="338"/>
        <v>#DIV/0!</v>
      </c>
      <c r="R726" s="223" t="s">
        <v>730</v>
      </c>
      <c r="S726" s="166" t="e">
        <f>Z342</f>
        <v>#DIV/0!</v>
      </c>
      <c r="T726" s="166" t="e">
        <f t="shared" si="333"/>
        <v>#DIV/0!</v>
      </c>
      <c r="U726" s="192" t="e">
        <f>U342</f>
        <v>#DIV/0!</v>
      </c>
      <c r="V726" s="192" t="e">
        <f t="shared" ref="V726:X726" si="342">V342</f>
        <v>#DIV/0!</v>
      </c>
      <c r="W726" s="192" t="e">
        <f t="shared" si="342"/>
        <v>#DIV/0!</v>
      </c>
      <c r="X726" s="192" t="e">
        <f t="shared" si="342"/>
        <v>#DIV/0!</v>
      </c>
      <c r="Y726" s="192" t="e">
        <f t="shared" si="335"/>
        <v>#DIV/0!</v>
      </c>
      <c r="Z726" s="250" t="e">
        <f>W302</f>
        <v>#DIV/0!</v>
      </c>
      <c r="AA726" s="250" t="e">
        <f>W332</f>
        <v>#DIV/0!</v>
      </c>
      <c r="AB726" s="222" t="e">
        <f t="shared" si="336"/>
        <v>#DIV/0!</v>
      </c>
      <c r="AC726" s="192" t="e">
        <f t="shared" si="340"/>
        <v>#DIV/0!</v>
      </c>
    </row>
    <row r="727" spans="1:29" x14ac:dyDescent="0.3">
      <c r="A727" s="223" t="s">
        <v>731</v>
      </c>
      <c r="B727" s="166" t="e">
        <f>I405</f>
        <v>#DIV/0!</v>
      </c>
      <c r="C727" s="166" t="e">
        <f t="shared" si="329"/>
        <v>#DIV/0!</v>
      </c>
      <c r="D727" s="192" t="e">
        <f>D405</f>
        <v>#DIV/0!</v>
      </c>
      <c r="E727" s="192" t="e">
        <f t="shared" ref="E727:G727" si="343">E405</f>
        <v>#DIV/0!</v>
      </c>
      <c r="F727" s="192" t="e">
        <f t="shared" si="343"/>
        <v>#DIV/0!</v>
      </c>
      <c r="G727" s="192" t="e">
        <f t="shared" si="343"/>
        <v>#DIV/0!</v>
      </c>
      <c r="H727" s="192" t="e">
        <f t="shared" si="331"/>
        <v>#DIV/0!</v>
      </c>
      <c r="I727" s="250" t="e">
        <f>F365</f>
        <v>#DIV/0!</v>
      </c>
      <c r="J727" s="250" t="e">
        <f>F395</f>
        <v>#DIV/0!</v>
      </c>
      <c r="K727" s="222" t="e">
        <f t="shared" si="332"/>
        <v>#DIV/0!</v>
      </c>
      <c r="L727" s="192" t="e">
        <f t="shared" si="338"/>
        <v>#DIV/0!</v>
      </c>
      <c r="R727" s="223" t="s">
        <v>731</v>
      </c>
      <c r="S727" s="166" t="e">
        <f>Z405</f>
        <v>#DIV/0!</v>
      </c>
      <c r="T727" s="166" t="e">
        <f t="shared" si="333"/>
        <v>#DIV/0!</v>
      </c>
      <c r="U727" s="192" t="e">
        <f>U405</f>
        <v>#DIV/0!</v>
      </c>
      <c r="V727" s="192" t="e">
        <f t="shared" ref="V727:X727" si="344">V405</f>
        <v>#DIV/0!</v>
      </c>
      <c r="W727" s="192" t="e">
        <f t="shared" si="344"/>
        <v>#DIV/0!</v>
      </c>
      <c r="X727" s="192" t="e">
        <f t="shared" si="344"/>
        <v>#DIV/0!</v>
      </c>
      <c r="Y727" s="192" t="e">
        <f t="shared" si="335"/>
        <v>#DIV/0!</v>
      </c>
      <c r="Z727" s="250" t="e">
        <f>W365</f>
        <v>#DIV/0!</v>
      </c>
      <c r="AA727" s="250" t="e">
        <f>W395</f>
        <v>#DIV/0!</v>
      </c>
      <c r="AB727" s="222" t="e">
        <f t="shared" si="336"/>
        <v>#DIV/0!</v>
      </c>
      <c r="AC727" s="192" t="e">
        <f t="shared" si="340"/>
        <v>#DIV/0!</v>
      </c>
    </row>
    <row r="728" spans="1:29" x14ac:dyDescent="0.3">
      <c r="A728" s="223" t="s">
        <v>732</v>
      </c>
      <c r="B728" s="166" t="e">
        <f>I468</f>
        <v>#DIV/0!</v>
      </c>
      <c r="C728" s="166" t="e">
        <f t="shared" si="329"/>
        <v>#DIV/0!</v>
      </c>
      <c r="D728" s="192" t="e">
        <f>D468</f>
        <v>#DIV/0!</v>
      </c>
      <c r="E728" s="192" t="e">
        <f t="shared" ref="E728:G728" si="345">E468</f>
        <v>#DIV/0!</v>
      </c>
      <c r="F728" s="192" t="e">
        <f t="shared" si="345"/>
        <v>#DIV/0!</v>
      </c>
      <c r="G728" s="192" t="e">
        <f t="shared" si="345"/>
        <v>#DIV/0!</v>
      </c>
      <c r="H728" s="192" t="e">
        <f t="shared" si="331"/>
        <v>#DIV/0!</v>
      </c>
      <c r="I728" s="250" t="e">
        <f>F428</f>
        <v>#DIV/0!</v>
      </c>
      <c r="J728" s="250" t="e">
        <f>F458</f>
        <v>#DIV/0!</v>
      </c>
      <c r="K728" s="222" t="e">
        <f t="shared" si="332"/>
        <v>#DIV/0!</v>
      </c>
      <c r="L728" s="192" t="e">
        <f t="shared" si="338"/>
        <v>#DIV/0!</v>
      </c>
      <c r="R728" s="223" t="s">
        <v>732</v>
      </c>
      <c r="S728" s="166" t="e">
        <f>Z468</f>
        <v>#DIV/0!</v>
      </c>
      <c r="T728" s="166" t="e">
        <f t="shared" si="333"/>
        <v>#DIV/0!</v>
      </c>
      <c r="U728" s="192" t="e">
        <f>U468</f>
        <v>#DIV/0!</v>
      </c>
      <c r="V728" s="192" t="e">
        <f t="shared" ref="V728:X728" si="346">V468</f>
        <v>#DIV/0!</v>
      </c>
      <c r="W728" s="192" t="e">
        <f t="shared" si="346"/>
        <v>#DIV/0!</v>
      </c>
      <c r="X728" s="192" t="e">
        <f t="shared" si="346"/>
        <v>#DIV/0!</v>
      </c>
      <c r="Y728" s="192" t="e">
        <f t="shared" si="335"/>
        <v>#DIV/0!</v>
      </c>
      <c r="Z728" s="250" t="e">
        <f>W428</f>
        <v>#DIV/0!</v>
      </c>
      <c r="AA728" s="250" t="e">
        <f>W458</f>
        <v>#DIV/0!</v>
      </c>
      <c r="AB728" s="222" t="e">
        <f t="shared" si="336"/>
        <v>#DIV/0!</v>
      </c>
      <c r="AC728" s="192" t="e">
        <f t="shared" si="340"/>
        <v>#DIV/0!</v>
      </c>
    </row>
    <row r="729" spans="1:29" x14ac:dyDescent="0.3">
      <c r="A729" s="223" t="s">
        <v>733</v>
      </c>
      <c r="B729" s="166" t="e">
        <f>I531</f>
        <v>#DIV/0!</v>
      </c>
      <c r="C729" s="166" t="e">
        <f t="shared" si="329"/>
        <v>#DIV/0!</v>
      </c>
      <c r="D729" s="192" t="e">
        <f>D531</f>
        <v>#DIV/0!</v>
      </c>
      <c r="E729" s="192" t="e">
        <f t="shared" ref="E729:G729" si="347">E531</f>
        <v>#DIV/0!</v>
      </c>
      <c r="F729" s="192" t="e">
        <f t="shared" si="347"/>
        <v>#DIV/0!</v>
      </c>
      <c r="G729" s="192" t="e">
        <f t="shared" si="347"/>
        <v>#DIV/0!</v>
      </c>
      <c r="H729" s="192" t="e">
        <f t="shared" si="331"/>
        <v>#DIV/0!</v>
      </c>
      <c r="I729" s="250" t="e">
        <f>F491</f>
        <v>#DIV/0!</v>
      </c>
      <c r="J729" s="250" t="e">
        <f>F521</f>
        <v>#DIV/0!</v>
      </c>
      <c r="K729" s="222" t="e">
        <f t="shared" si="332"/>
        <v>#DIV/0!</v>
      </c>
      <c r="L729" s="192" t="e">
        <f t="shared" si="338"/>
        <v>#DIV/0!</v>
      </c>
      <c r="R729" s="223" t="s">
        <v>733</v>
      </c>
      <c r="S729" s="166" t="e">
        <f>Z531</f>
        <v>#DIV/0!</v>
      </c>
      <c r="T729" s="166" t="e">
        <f t="shared" si="333"/>
        <v>#DIV/0!</v>
      </c>
      <c r="U729" s="192" t="e">
        <f>U531</f>
        <v>#DIV/0!</v>
      </c>
      <c r="V729" s="192" t="e">
        <f t="shared" ref="V729:X729" si="348">V531</f>
        <v>#DIV/0!</v>
      </c>
      <c r="W729" s="192" t="e">
        <f t="shared" si="348"/>
        <v>#DIV/0!</v>
      </c>
      <c r="X729" s="192" t="e">
        <f t="shared" si="348"/>
        <v>#DIV/0!</v>
      </c>
      <c r="Y729" s="192" t="e">
        <f t="shared" si="335"/>
        <v>#DIV/0!</v>
      </c>
      <c r="Z729" s="250" t="e">
        <f>W491</f>
        <v>#DIV/0!</v>
      </c>
      <c r="AA729" s="250" t="e">
        <f>W521</f>
        <v>#DIV/0!</v>
      </c>
      <c r="AB729" s="222" t="e">
        <f t="shared" si="336"/>
        <v>#DIV/0!</v>
      </c>
      <c r="AC729" s="192" t="e">
        <f t="shared" si="340"/>
        <v>#DIV/0!</v>
      </c>
    </row>
    <row r="730" spans="1:29" x14ac:dyDescent="0.3">
      <c r="A730" s="223" t="s">
        <v>734</v>
      </c>
      <c r="B730" s="166" t="e">
        <f>I594</f>
        <v>#DIV/0!</v>
      </c>
      <c r="C730" s="166" t="e">
        <f t="shared" si="329"/>
        <v>#DIV/0!</v>
      </c>
      <c r="D730" s="192" t="e">
        <f>D594</f>
        <v>#DIV/0!</v>
      </c>
      <c r="E730" s="192" t="e">
        <f t="shared" ref="E730:G730" si="349">E594</f>
        <v>#DIV/0!</v>
      </c>
      <c r="F730" s="192" t="e">
        <f t="shared" si="349"/>
        <v>#DIV/0!</v>
      </c>
      <c r="G730" s="192" t="e">
        <f t="shared" si="349"/>
        <v>#DIV/0!</v>
      </c>
      <c r="H730" s="192" t="e">
        <f t="shared" si="331"/>
        <v>#DIV/0!</v>
      </c>
      <c r="I730" s="250" t="e">
        <f>F554</f>
        <v>#DIV/0!</v>
      </c>
      <c r="J730" s="250" t="e">
        <f>F584</f>
        <v>#DIV/0!</v>
      </c>
      <c r="K730" s="222" t="e">
        <f t="shared" si="332"/>
        <v>#DIV/0!</v>
      </c>
      <c r="L730" s="192" t="e">
        <f t="shared" si="338"/>
        <v>#DIV/0!</v>
      </c>
      <c r="R730" s="223" t="s">
        <v>734</v>
      </c>
      <c r="S730" s="166" t="e">
        <f>Z594</f>
        <v>#DIV/0!</v>
      </c>
      <c r="T730" s="166" t="e">
        <f t="shared" si="333"/>
        <v>#DIV/0!</v>
      </c>
      <c r="U730" s="192" t="e">
        <f>U594</f>
        <v>#DIV/0!</v>
      </c>
      <c r="V730" s="192" t="e">
        <f t="shared" ref="V730:X730" si="350">V594</f>
        <v>#DIV/0!</v>
      </c>
      <c r="W730" s="192" t="e">
        <f t="shared" si="350"/>
        <v>#DIV/0!</v>
      </c>
      <c r="X730" s="192" t="e">
        <f t="shared" si="350"/>
        <v>#DIV/0!</v>
      </c>
      <c r="Y730" s="192" t="e">
        <f t="shared" si="335"/>
        <v>#DIV/0!</v>
      </c>
      <c r="Z730" s="250" t="e">
        <f>W554</f>
        <v>#DIV/0!</v>
      </c>
      <c r="AA730" s="250" t="e">
        <f>W584</f>
        <v>#DIV/0!</v>
      </c>
      <c r="AB730" s="222" t="e">
        <f t="shared" si="336"/>
        <v>#DIV/0!</v>
      </c>
      <c r="AC730" s="192" t="e">
        <f t="shared" si="340"/>
        <v>#DIV/0!</v>
      </c>
    </row>
    <row r="731" spans="1:29" x14ac:dyDescent="0.3">
      <c r="A731" s="223" t="s">
        <v>735</v>
      </c>
      <c r="B731" s="166" t="e">
        <f>I657</f>
        <v>#DIV/0!</v>
      </c>
      <c r="C731" s="166" t="e">
        <f t="shared" si="329"/>
        <v>#DIV/0!</v>
      </c>
      <c r="D731" s="192" t="e">
        <f>D657</f>
        <v>#DIV/0!</v>
      </c>
      <c r="E731" s="192" t="e">
        <f t="shared" ref="E731:G731" si="351">E657</f>
        <v>#DIV/0!</v>
      </c>
      <c r="F731" s="192" t="e">
        <f t="shared" si="351"/>
        <v>#DIV/0!</v>
      </c>
      <c r="G731" s="192" t="e">
        <f t="shared" si="351"/>
        <v>#DIV/0!</v>
      </c>
      <c r="H731" s="192" t="e">
        <f t="shared" si="331"/>
        <v>#DIV/0!</v>
      </c>
      <c r="I731" s="250" t="e">
        <f>F617</f>
        <v>#DIV/0!</v>
      </c>
      <c r="J731" s="250" t="e">
        <f>F647</f>
        <v>#DIV/0!</v>
      </c>
      <c r="K731" s="222" t="e">
        <f t="shared" si="332"/>
        <v>#DIV/0!</v>
      </c>
      <c r="L731" s="192" t="e">
        <f t="shared" si="338"/>
        <v>#DIV/0!</v>
      </c>
      <c r="R731" s="223" t="s">
        <v>735</v>
      </c>
      <c r="S731" s="166" t="e">
        <f>Z657</f>
        <v>#DIV/0!</v>
      </c>
      <c r="T731" s="166" t="e">
        <f t="shared" si="333"/>
        <v>#DIV/0!</v>
      </c>
      <c r="U731" s="192" t="e">
        <f>U657</f>
        <v>#DIV/0!</v>
      </c>
      <c r="V731" s="192" t="e">
        <f t="shared" ref="V731:X731" si="352">V657</f>
        <v>#DIV/0!</v>
      </c>
      <c r="W731" s="192" t="e">
        <f t="shared" si="352"/>
        <v>#DIV/0!</v>
      </c>
      <c r="X731" s="192" t="e">
        <f t="shared" si="352"/>
        <v>#DIV/0!</v>
      </c>
      <c r="Y731" s="192" t="e">
        <f t="shared" si="335"/>
        <v>#DIV/0!</v>
      </c>
      <c r="Z731" s="250" t="e">
        <f>W617</f>
        <v>#DIV/0!</v>
      </c>
      <c r="AA731" s="250" t="e">
        <f>W647</f>
        <v>#DIV/0!</v>
      </c>
      <c r="AB731" s="222" t="e">
        <f t="shared" si="336"/>
        <v>#DIV/0!</v>
      </c>
      <c r="AC731" s="192" t="e">
        <f t="shared" si="340"/>
        <v>#DIV/0!</v>
      </c>
    </row>
    <row r="732" spans="1:29" x14ac:dyDescent="0.3">
      <c r="A732" s="223" t="s">
        <v>736</v>
      </c>
      <c r="B732" s="166" t="e">
        <f>I720</f>
        <v>#DIV/0!</v>
      </c>
      <c r="C732" s="166" t="e">
        <f t="shared" si="329"/>
        <v>#DIV/0!</v>
      </c>
      <c r="D732" s="192" t="e">
        <f>D720</f>
        <v>#DIV/0!</v>
      </c>
      <c r="E732" s="192" t="e">
        <f t="shared" ref="E732:G732" si="353">E720</f>
        <v>#DIV/0!</v>
      </c>
      <c r="F732" s="192" t="e">
        <f t="shared" si="353"/>
        <v>#DIV/0!</v>
      </c>
      <c r="G732" s="192" t="e">
        <f t="shared" si="353"/>
        <v>#DIV/0!</v>
      </c>
      <c r="H732" s="192" t="e">
        <f t="shared" si="331"/>
        <v>#DIV/0!</v>
      </c>
      <c r="I732" s="250" t="e">
        <f>F680</f>
        <v>#DIV/0!</v>
      </c>
      <c r="J732" s="250" t="e">
        <f>F710</f>
        <v>#DIV/0!</v>
      </c>
      <c r="K732" s="222" t="e">
        <f t="shared" si="332"/>
        <v>#DIV/0!</v>
      </c>
      <c r="L732" s="192" t="e">
        <f t="shared" si="338"/>
        <v>#DIV/0!</v>
      </c>
      <c r="R732" s="223" t="s">
        <v>736</v>
      </c>
      <c r="S732" s="166" t="e">
        <f>Z720</f>
        <v>#DIV/0!</v>
      </c>
      <c r="T732" s="166" t="e">
        <f t="shared" si="333"/>
        <v>#DIV/0!</v>
      </c>
      <c r="U732" s="192" t="e">
        <f>U720</f>
        <v>#DIV/0!</v>
      </c>
      <c r="V732" s="192" t="e">
        <f t="shared" ref="V732:X732" si="354">V720</f>
        <v>#DIV/0!</v>
      </c>
      <c r="W732" s="192" t="e">
        <f t="shared" si="354"/>
        <v>#DIV/0!</v>
      </c>
      <c r="X732" s="192" t="e">
        <f t="shared" si="354"/>
        <v>#DIV/0!</v>
      </c>
      <c r="Y732" s="192" t="e">
        <f t="shared" si="335"/>
        <v>#DIV/0!</v>
      </c>
      <c r="Z732" s="250" t="e">
        <f>W680</f>
        <v>#DIV/0!</v>
      </c>
      <c r="AA732" s="250" t="e">
        <f>W710</f>
        <v>#DIV/0!</v>
      </c>
      <c r="AB732" s="222" t="e">
        <f t="shared" si="336"/>
        <v>#DIV/0!</v>
      </c>
      <c r="AC732" s="192" t="e">
        <f t="shared" si="340"/>
        <v>#DIV/0!</v>
      </c>
    </row>
    <row r="733" spans="1:29" x14ac:dyDescent="0.3">
      <c r="A733" s="227">
        <f>COUNTIF(B723:B732,FALSE)</f>
        <v>0</v>
      </c>
      <c r="B733" s="217" t="b">
        <f>IF(A733&gt;0,FALSE,TRUE)</f>
        <v>1</v>
      </c>
      <c r="C733" s="217"/>
      <c r="D733" s="256" t="e">
        <f>IF(G58=3,D723,VLOOKUP(1,C723:G732,2))</f>
        <v>#N/A</v>
      </c>
      <c r="E733" s="256" t="e">
        <f>IF(G58=3,E723,VLOOKUP(1,C723:G732,3))</f>
        <v>#N/A</v>
      </c>
      <c r="F733" s="256" t="e">
        <f>IF(G58=3,F723,VLOOKUP(1,C723:G732,4))</f>
        <v>#N/A</v>
      </c>
      <c r="G733" s="256" t="e">
        <f>IF(G58=3,G723,VLOOKUP(1,C723:G732,5))</f>
        <v>#N/A</v>
      </c>
      <c r="H733" s="216" t="e">
        <f t="shared" ref="H733" si="355">G733*2</f>
        <v>#N/A</v>
      </c>
      <c r="I733" s="259"/>
      <c r="J733" s="259"/>
      <c r="K733" s="228"/>
      <c r="R733" s="227">
        <f>COUNTIF(S723:S732,FALSE)</f>
        <v>0</v>
      </c>
      <c r="S733" s="217" t="b">
        <f>IF(R733&gt;0,FALSE,TRUE)</f>
        <v>1</v>
      </c>
      <c r="T733" s="217"/>
      <c r="U733" s="256" t="e">
        <f>IF(X58=3,U723,VLOOKUP(1,T723:X732,2))</f>
        <v>#N/A</v>
      </c>
      <c r="V733" s="256" t="e">
        <f>IF(X58=3,V723,VLOOKUP(1,T723:X732,3))</f>
        <v>#N/A</v>
      </c>
      <c r="W733" s="256" t="e">
        <f>IF(X58=3,W723,VLOOKUP(1,T723:X732,4))</f>
        <v>#N/A</v>
      </c>
      <c r="X733" s="256" t="e">
        <f>IF(X58=3,X723,VLOOKUP(1,T723:X732,5))</f>
        <v>#N/A</v>
      </c>
      <c r="Y733" s="216" t="e">
        <f t="shared" ref="Y733" si="356">X733*2</f>
        <v>#N/A</v>
      </c>
      <c r="Z733" s="259"/>
      <c r="AA733" s="259"/>
      <c r="AB733" s="228"/>
    </row>
    <row r="740" spans="1:28" x14ac:dyDescent="0.3">
      <c r="A740" s="232" t="s">
        <v>737</v>
      </c>
      <c r="B740" s="232"/>
      <c r="C740" s="232"/>
      <c r="R740" s="232" t="s">
        <v>737</v>
      </c>
      <c r="S740" s="232"/>
      <c r="T740" s="232"/>
    </row>
    <row r="742" spans="1:28" x14ac:dyDescent="0.3">
      <c r="A742" s="233" t="s">
        <v>671</v>
      </c>
      <c r="B742" s="260" t="s">
        <v>513</v>
      </c>
      <c r="C742" s="260" t="s">
        <v>514</v>
      </c>
      <c r="D742" s="260" t="s">
        <v>515</v>
      </c>
      <c r="E742" s="186"/>
      <c r="F742" s="186"/>
      <c r="G742" s="186" t="s">
        <v>738</v>
      </c>
      <c r="H742" s="186" t="s">
        <v>739</v>
      </c>
      <c r="I742" s="186" t="s">
        <v>740</v>
      </c>
      <c r="J742" s="186" t="s">
        <v>741</v>
      </c>
      <c r="K742" s="220" t="s">
        <v>742</v>
      </c>
      <c r="R742" s="233" t="s">
        <v>671</v>
      </c>
      <c r="S742" s="260" t="s">
        <v>513</v>
      </c>
      <c r="T742" s="260" t="s">
        <v>514</v>
      </c>
      <c r="U742" s="260" t="s">
        <v>515</v>
      </c>
      <c r="V742" s="186"/>
      <c r="W742" s="186"/>
      <c r="X742" s="186" t="s">
        <v>738</v>
      </c>
      <c r="Y742" s="186" t="s">
        <v>739</v>
      </c>
      <c r="Z742" s="186" t="s">
        <v>740</v>
      </c>
      <c r="AA742" s="186" t="s">
        <v>741</v>
      </c>
      <c r="AB742" s="220" t="s">
        <v>742</v>
      </c>
    </row>
    <row r="743" spans="1:28" x14ac:dyDescent="0.3">
      <c r="A743" s="244" t="s">
        <v>678</v>
      </c>
      <c r="B743" s="245">
        <f t="shared" ref="B743:D746" si="357">C53</f>
        <v>0</v>
      </c>
      <c r="C743" s="245">
        <f t="shared" si="357"/>
        <v>0</v>
      </c>
      <c r="D743" s="245">
        <f t="shared" si="357"/>
        <v>0</v>
      </c>
      <c r="F743" s="196" t="s">
        <v>743</v>
      </c>
      <c r="G743" s="214">
        <f t="shared" ref="G743:I746" si="358">B743^2</f>
        <v>0</v>
      </c>
      <c r="H743" s="214">
        <f t="shared" si="358"/>
        <v>0</v>
      </c>
      <c r="I743" s="214">
        <f t="shared" si="358"/>
        <v>0</v>
      </c>
      <c r="J743" s="214">
        <f>G743+H743+I743</f>
        <v>0</v>
      </c>
      <c r="K743" s="261">
        <f>-J743</f>
        <v>0</v>
      </c>
      <c r="R743" s="244" t="s">
        <v>678</v>
      </c>
      <c r="S743" s="245">
        <f t="shared" ref="S743:U746" si="359">T53</f>
        <v>0</v>
      </c>
      <c r="T743" s="245">
        <f t="shared" si="359"/>
        <v>0</v>
      </c>
      <c r="U743" s="245">
        <f t="shared" si="359"/>
        <v>0</v>
      </c>
      <c r="W743" s="196" t="s">
        <v>743</v>
      </c>
      <c r="X743" s="214">
        <f t="shared" ref="X743:Z746" si="360">S743^2</f>
        <v>0</v>
      </c>
      <c r="Y743" s="214">
        <f t="shared" si="360"/>
        <v>0</v>
      </c>
      <c r="Z743" s="214">
        <f t="shared" si="360"/>
        <v>0</v>
      </c>
      <c r="AA743" s="214">
        <f>X743+Y743+Z743</f>
        <v>0</v>
      </c>
      <c r="AB743" s="261">
        <f>-AA743</f>
        <v>0</v>
      </c>
    </row>
    <row r="744" spans="1:28" x14ac:dyDescent="0.3">
      <c r="A744" s="244" t="s">
        <v>680</v>
      </c>
      <c r="B744" s="245">
        <f t="shared" si="357"/>
        <v>0</v>
      </c>
      <c r="C744" s="245">
        <f t="shared" si="357"/>
        <v>0</v>
      </c>
      <c r="D744" s="245">
        <f t="shared" si="357"/>
        <v>0</v>
      </c>
      <c r="F744" s="196" t="s">
        <v>744</v>
      </c>
      <c r="G744" s="214">
        <f t="shared" si="358"/>
        <v>0</v>
      </c>
      <c r="H744" s="214">
        <f t="shared" si="358"/>
        <v>0</v>
      </c>
      <c r="I744" s="214">
        <f t="shared" si="358"/>
        <v>0</v>
      </c>
      <c r="J744" s="214">
        <f t="shared" ref="J744:J746" si="361">G744+H744+I744</f>
        <v>0</v>
      </c>
      <c r="K744" s="261">
        <f t="shared" ref="K744:K746" si="362">-J744</f>
        <v>0</v>
      </c>
      <c r="R744" s="244" t="s">
        <v>680</v>
      </c>
      <c r="S744" s="245">
        <f t="shared" si="359"/>
        <v>0</v>
      </c>
      <c r="T744" s="245">
        <f t="shared" si="359"/>
        <v>0</v>
      </c>
      <c r="U744" s="245">
        <f t="shared" si="359"/>
        <v>0</v>
      </c>
      <c r="W744" s="196" t="s">
        <v>744</v>
      </c>
      <c r="X744" s="214">
        <f t="shared" si="360"/>
        <v>0</v>
      </c>
      <c r="Y744" s="214">
        <f t="shared" si="360"/>
        <v>0</v>
      </c>
      <c r="Z744" s="214">
        <f t="shared" si="360"/>
        <v>0</v>
      </c>
      <c r="AA744" s="214">
        <f t="shared" ref="AA744:AA746" si="363">X744+Y744+Z744</f>
        <v>0</v>
      </c>
      <c r="AB744" s="261">
        <f t="shared" ref="AB744:AB746" si="364">-AA744</f>
        <v>0</v>
      </c>
    </row>
    <row r="745" spans="1:28" x14ac:dyDescent="0.3">
      <c r="A745" s="246" t="s">
        <v>682</v>
      </c>
      <c r="B745" s="245">
        <f t="shared" si="357"/>
        <v>0</v>
      </c>
      <c r="C745" s="245">
        <f t="shared" si="357"/>
        <v>0</v>
      </c>
      <c r="D745" s="245">
        <f t="shared" si="357"/>
        <v>0</v>
      </c>
      <c r="F745" s="196" t="s">
        <v>745</v>
      </c>
      <c r="G745" s="214">
        <f t="shared" si="358"/>
        <v>0</v>
      </c>
      <c r="H745" s="214">
        <f t="shared" si="358"/>
        <v>0</v>
      </c>
      <c r="I745" s="214">
        <f t="shared" si="358"/>
        <v>0</v>
      </c>
      <c r="J745" s="214">
        <f t="shared" si="361"/>
        <v>0</v>
      </c>
      <c r="K745" s="261">
        <f t="shared" si="362"/>
        <v>0</v>
      </c>
      <c r="R745" s="246" t="s">
        <v>682</v>
      </c>
      <c r="S745" s="245">
        <f t="shared" si="359"/>
        <v>0</v>
      </c>
      <c r="T745" s="245">
        <f t="shared" si="359"/>
        <v>0</v>
      </c>
      <c r="U745" s="245">
        <f t="shared" si="359"/>
        <v>0</v>
      </c>
      <c r="W745" s="196" t="s">
        <v>745</v>
      </c>
      <c r="X745" s="214">
        <f t="shared" si="360"/>
        <v>0</v>
      </c>
      <c r="Y745" s="214">
        <f t="shared" si="360"/>
        <v>0</v>
      </c>
      <c r="Z745" s="214">
        <f t="shared" si="360"/>
        <v>0</v>
      </c>
      <c r="AA745" s="214">
        <f t="shared" si="363"/>
        <v>0</v>
      </c>
      <c r="AB745" s="261">
        <f t="shared" si="364"/>
        <v>0</v>
      </c>
    </row>
    <row r="746" spans="1:28" x14ac:dyDescent="0.3">
      <c r="A746" s="246" t="s">
        <v>701</v>
      </c>
      <c r="B746" s="245">
        <f t="shared" si="357"/>
        <v>0</v>
      </c>
      <c r="C746" s="245">
        <f t="shared" si="357"/>
        <v>0</v>
      </c>
      <c r="D746" s="245">
        <f t="shared" si="357"/>
        <v>0</v>
      </c>
      <c r="F746" s="196" t="s">
        <v>746</v>
      </c>
      <c r="G746" s="214">
        <f t="shared" si="358"/>
        <v>0</v>
      </c>
      <c r="H746" s="214">
        <f t="shared" si="358"/>
        <v>0</v>
      </c>
      <c r="I746" s="214">
        <f t="shared" si="358"/>
        <v>0</v>
      </c>
      <c r="J746" s="214">
        <f t="shared" si="361"/>
        <v>0</v>
      </c>
      <c r="K746" s="261">
        <f t="shared" si="362"/>
        <v>0</v>
      </c>
      <c r="R746" s="246" t="s">
        <v>701</v>
      </c>
      <c r="S746" s="245">
        <f t="shared" si="359"/>
        <v>0</v>
      </c>
      <c r="T746" s="245">
        <f t="shared" si="359"/>
        <v>0</v>
      </c>
      <c r="U746" s="245">
        <f t="shared" si="359"/>
        <v>0</v>
      </c>
      <c r="W746" s="196" t="s">
        <v>746</v>
      </c>
      <c r="X746" s="214">
        <f t="shared" si="360"/>
        <v>0</v>
      </c>
      <c r="Y746" s="214">
        <f t="shared" si="360"/>
        <v>0</v>
      </c>
      <c r="Z746" s="214">
        <f t="shared" si="360"/>
        <v>0</v>
      </c>
      <c r="AA746" s="214">
        <f t="shared" si="363"/>
        <v>0</v>
      </c>
      <c r="AB746" s="261">
        <f t="shared" si="364"/>
        <v>0</v>
      </c>
    </row>
    <row r="747" spans="1:28" x14ac:dyDescent="0.3">
      <c r="A747" s="223"/>
      <c r="G747" s="240"/>
      <c r="H747" s="240"/>
      <c r="I747" s="240"/>
      <c r="J747" s="240"/>
      <c r="K747" s="241"/>
      <c r="R747" s="223"/>
      <c r="X747" s="240"/>
      <c r="Y747" s="240"/>
      <c r="Z747" s="240"/>
      <c r="AA747" s="240"/>
      <c r="AB747" s="241"/>
    </row>
    <row r="748" spans="1:28" x14ac:dyDescent="0.3">
      <c r="A748" s="223"/>
      <c r="B748" s="262">
        <f>B743</f>
        <v>0</v>
      </c>
      <c r="C748" s="211">
        <f t="shared" ref="C748:D748" si="365">C743</f>
        <v>0</v>
      </c>
      <c r="D748" s="211">
        <f t="shared" si="365"/>
        <v>0</v>
      </c>
      <c r="E748" s="263">
        <v>1</v>
      </c>
      <c r="G748" s="239"/>
      <c r="H748" s="240"/>
      <c r="I748" s="240"/>
      <c r="J748" s="240"/>
      <c r="K748" s="241"/>
      <c r="R748" s="223"/>
      <c r="S748" s="262">
        <f>S743</f>
        <v>0</v>
      </c>
      <c r="T748" s="211">
        <f t="shared" ref="T748:U748" si="366">T743</f>
        <v>0</v>
      </c>
      <c r="U748" s="211">
        <f t="shared" si="366"/>
        <v>0</v>
      </c>
      <c r="V748" s="263">
        <v>1</v>
      </c>
      <c r="X748" s="239"/>
      <c r="Y748" s="240"/>
      <c r="Z748" s="240"/>
      <c r="AA748" s="240"/>
      <c r="AB748" s="241"/>
    </row>
    <row r="749" spans="1:28" x14ac:dyDescent="0.3">
      <c r="A749" s="264" t="s">
        <v>747</v>
      </c>
      <c r="B749" s="262">
        <f t="shared" ref="B749:D751" si="367">B744</f>
        <v>0</v>
      </c>
      <c r="C749" s="211">
        <f t="shared" si="367"/>
        <v>0</v>
      </c>
      <c r="D749" s="211">
        <f t="shared" si="367"/>
        <v>0</v>
      </c>
      <c r="E749" s="263">
        <v>1</v>
      </c>
      <c r="F749" s="166" t="s">
        <v>748</v>
      </c>
      <c r="G749" s="239"/>
      <c r="H749" s="243" t="s">
        <v>513</v>
      </c>
      <c r="I749" s="243" t="s">
        <v>514</v>
      </c>
      <c r="J749" s="243" t="s">
        <v>515</v>
      </c>
      <c r="K749" s="241"/>
      <c r="R749" s="264" t="s">
        <v>747</v>
      </c>
      <c r="S749" s="262">
        <f t="shared" ref="S749:U751" si="368">S744</f>
        <v>0</v>
      </c>
      <c r="T749" s="211">
        <f t="shared" si="368"/>
        <v>0</v>
      </c>
      <c r="U749" s="211">
        <f t="shared" si="368"/>
        <v>0</v>
      </c>
      <c r="V749" s="263">
        <v>1</v>
      </c>
      <c r="W749" s="166" t="s">
        <v>748</v>
      </c>
      <c r="X749" s="239"/>
      <c r="Y749" s="243" t="s">
        <v>513</v>
      </c>
      <c r="Z749" s="243" t="s">
        <v>514</v>
      </c>
      <c r="AA749" s="243" t="s">
        <v>515</v>
      </c>
      <c r="AB749" s="241"/>
    </row>
    <row r="750" spans="1:28" x14ac:dyDescent="0.3">
      <c r="A750" s="264"/>
      <c r="B750" s="262">
        <f t="shared" si="367"/>
        <v>0</v>
      </c>
      <c r="C750" s="211">
        <f t="shared" si="367"/>
        <v>0</v>
      </c>
      <c r="D750" s="211">
        <f t="shared" si="367"/>
        <v>0</v>
      </c>
      <c r="E750" s="263">
        <v>1</v>
      </c>
      <c r="F750" s="265">
        <f>MDETERM(B748:E751)</f>
        <v>0</v>
      </c>
      <c r="G750" s="239"/>
      <c r="H750" s="266" t="s">
        <v>749</v>
      </c>
      <c r="I750" s="266" t="s">
        <v>750</v>
      </c>
      <c r="J750" s="266" t="s">
        <v>751</v>
      </c>
      <c r="K750" s="241"/>
      <c r="R750" s="264"/>
      <c r="S750" s="262">
        <f t="shared" si="368"/>
        <v>0</v>
      </c>
      <c r="T750" s="211">
        <f t="shared" si="368"/>
        <v>0</v>
      </c>
      <c r="U750" s="211">
        <f t="shared" si="368"/>
        <v>0</v>
      </c>
      <c r="V750" s="263">
        <v>1</v>
      </c>
      <c r="W750" s="265">
        <f>MDETERM(S748:V751)</f>
        <v>0</v>
      </c>
      <c r="X750" s="239"/>
      <c r="Y750" s="266" t="s">
        <v>749</v>
      </c>
      <c r="Z750" s="266" t="s">
        <v>750</v>
      </c>
      <c r="AA750" s="266" t="s">
        <v>751</v>
      </c>
      <c r="AB750" s="241"/>
    </row>
    <row r="751" spans="1:28" x14ac:dyDescent="0.3">
      <c r="A751" s="223"/>
      <c r="B751" s="262">
        <f t="shared" si="367"/>
        <v>0</v>
      </c>
      <c r="C751" s="211">
        <f t="shared" si="367"/>
        <v>0</v>
      </c>
      <c r="D751" s="211">
        <f t="shared" si="367"/>
        <v>0</v>
      </c>
      <c r="E751" s="263">
        <v>1</v>
      </c>
      <c r="G751" s="240"/>
      <c r="H751" s="214" t="e">
        <f>-F756/2</f>
        <v>#DIV/0!</v>
      </c>
      <c r="I751" s="214" t="e">
        <f>-F761/2</f>
        <v>#DIV/0!</v>
      </c>
      <c r="J751" s="214" t="e">
        <f>-F766/2</f>
        <v>#DIV/0!</v>
      </c>
      <c r="K751" s="241"/>
      <c r="R751" s="223"/>
      <c r="S751" s="262">
        <f t="shared" si="368"/>
        <v>0</v>
      </c>
      <c r="T751" s="211">
        <f t="shared" si="368"/>
        <v>0</v>
      </c>
      <c r="U751" s="211">
        <f t="shared" si="368"/>
        <v>0</v>
      </c>
      <c r="V751" s="263">
        <v>1</v>
      </c>
      <c r="X751" s="240"/>
      <c r="Y751" s="214" t="e">
        <f>-W756/2</f>
        <v>#DIV/0!</v>
      </c>
      <c r="Z751" s="214" t="e">
        <f>-W761/2</f>
        <v>#DIV/0!</v>
      </c>
      <c r="AA751" s="214" t="e">
        <f>-W766/2</f>
        <v>#DIV/0!</v>
      </c>
      <c r="AB751" s="241"/>
    </row>
    <row r="752" spans="1:28" x14ac:dyDescent="0.3">
      <c r="A752" s="223"/>
      <c r="G752" s="240"/>
      <c r="H752" s="240"/>
      <c r="I752" s="240"/>
      <c r="J752" s="240"/>
      <c r="K752" s="241"/>
      <c r="R752" s="223"/>
      <c r="X752" s="240"/>
      <c r="Y752" s="240"/>
      <c r="Z752" s="240"/>
      <c r="AA752" s="240"/>
      <c r="AB752" s="241"/>
    </row>
    <row r="753" spans="1:28" x14ac:dyDescent="0.3">
      <c r="A753" s="223"/>
      <c r="B753" s="267">
        <f>K743</f>
        <v>0</v>
      </c>
      <c r="C753" s="196">
        <f t="shared" ref="C753:E756" si="369">C748</f>
        <v>0</v>
      </c>
      <c r="D753" s="196">
        <f t="shared" si="369"/>
        <v>0</v>
      </c>
      <c r="E753" s="263">
        <f t="shared" si="369"/>
        <v>1</v>
      </c>
      <c r="F753" s="166" t="s">
        <v>748</v>
      </c>
      <c r="H753" s="268">
        <f>B743</f>
        <v>0</v>
      </c>
      <c r="I753" s="247">
        <f t="shared" ref="I753:J756" si="370">C743</f>
        <v>0</v>
      </c>
      <c r="J753" s="247">
        <f t="shared" si="370"/>
        <v>0</v>
      </c>
      <c r="K753" s="269">
        <f>K743</f>
        <v>0</v>
      </c>
      <c r="R753" s="223"/>
      <c r="S753" s="267">
        <f>AB743</f>
        <v>0</v>
      </c>
      <c r="T753" s="196">
        <f t="shared" ref="T753:V756" si="371">T748</f>
        <v>0</v>
      </c>
      <c r="U753" s="196">
        <f t="shared" si="371"/>
        <v>0</v>
      </c>
      <c r="V753" s="263">
        <f t="shared" si="371"/>
        <v>1</v>
      </c>
      <c r="W753" s="166" t="s">
        <v>748</v>
      </c>
      <c r="Y753" s="268">
        <f>S743</f>
        <v>0</v>
      </c>
      <c r="Z753" s="247">
        <f t="shared" ref="Z753:AA756" si="372">T743</f>
        <v>0</v>
      </c>
      <c r="AA753" s="247">
        <f t="shared" si="372"/>
        <v>0</v>
      </c>
      <c r="AB753" s="269">
        <f>AB743</f>
        <v>0</v>
      </c>
    </row>
    <row r="754" spans="1:28" x14ac:dyDescent="0.3">
      <c r="A754" s="270" t="s">
        <v>752</v>
      </c>
      <c r="B754" s="267">
        <f>K744</f>
        <v>0</v>
      </c>
      <c r="C754" s="196">
        <f t="shared" si="369"/>
        <v>0</v>
      </c>
      <c r="D754" s="196">
        <f t="shared" si="369"/>
        <v>0</v>
      </c>
      <c r="E754" s="263">
        <f t="shared" si="369"/>
        <v>1</v>
      </c>
      <c r="F754" s="166">
        <f>MDETERM(B753:E756)</f>
        <v>0</v>
      </c>
      <c r="G754" s="271" t="s">
        <v>753</v>
      </c>
      <c r="H754" s="268">
        <f t="shared" ref="H754:H756" si="373">B744</f>
        <v>0</v>
      </c>
      <c r="I754" s="247">
        <f t="shared" si="370"/>
        <v>0</v>
      </c>
      <c r="J754" s="247">
        <f t="shared" si="370"/>
        <v>0</v>
      </c>
      <c r="K754" s="269">
        <f t="shared" ref="K754:K756" si="374">K744</f>
        <v>0</v>
      </c>
      <c r="R754" s="270" t="s">
        <v>752</v>
      </c>
      <c r="S754" s="267">
        <f>AB744</f>
        <v>0</v>
      </c>
      <c r="T754" s="196">
        <f t="shared" si="371"/>
        <v>0</v>
      </c>
      <c r="U754" s="196">
        <f t="shared" si="371"/>
        <v>0</v>
      </c>
      <c r="V754" s="263">
        <f t="shared" si="371"/>
        <v>1</v>
      </c>
      <c r="W754" s="166">
        <f>MDETERM(S753:V756)</f>
        <v>0</v>
      </c>
      <c r="X754" s="271" t="s">
        <v>753</v>
      </c>
      <c r="Y754" s="268">
        <f t="shared" ref="Y754:Y756" si="375">S744</f>
        <v>0</v>
      </c>
      <c r="Z754" s="247">
        <f t="shared" si="372"/>
        <v>0</v>
      </c>
      <c r="AA754" s="247">
        <f t="shared" si="372"/>
        <v>0</v>
      </c>
      <c r="AB754" s="269">
        <f t="shared" ref="AB754:AB756" si="376">AB744</f>
        <v>0</v>
      </c>
    </row>
    <row r="755" spans="1:28" x14ac:dyDescent="0.3">
      <c r="A755" s="270"/>
      <c r="B755" s="267">
        <f>K745</f>
        <v>0</v>
      </c>
      <c r="C755" s="196">
        <f t="shared" si="369"/>
        <v>0</v>
      </c>
      <c r="D755" s="196">
        <f t="shared" si="369"/>
        <v>0</v>
      </c>
      <c r="E755" s="263">
        <f t="shared" si="369"/>
        <v>1</v>
      </c>
      <c r="F755" s="272" t="s">
        <v>754</v>
      </c>
      <c r="G755" s="271"/>
      <c r="H755" s="268">
        <f t="shared" si="373"/>
        <v>0</v>
      </c>
      <c r="I755" s="247">
        <f t="shared" si="370"/>
        <v>0</v>
      </c>
      <c r="J755" s="247">
        <f t="shared" si="370"/>
        <v>0</v>
      </c>
      <c r="K755" s="269">
        <f t="shared" si="374"/>
        <v>0</v>
      </c>
      <c r="R755" s="270"/>
      <c r="S755" s="267">
        <f>AB745</f>
        <v>0</v>
      </c>
      <c r="T755" s="196">
        <f t="shared" si="371"/>
        <v>0</v>
      </c>
      <c r="U755" s="196">
        <f t="shared" si="371"/>
        <v>0</v>
      </c>
      <c r="V755" s="263">
        <f t="shared" si="371"/>
        <v>1</v>
      </c>
      <c r="W755" s="272" t="s">
        <v>754</v>
      </c>
      <c r="X755" s="271"/>
      <c r="Y755" s="268">
        <f t="shared" si="375"/>
        <v>0</v>
      </c>
      <c r="Z755" s="247">
        <f t="shared" si="372"/>
        <v>0</v>
      </c>
      <c r="AA755" s="247">
        <f t="shared" si="372"/>
        <v>0</v>
      </c>
      <c r="AB755" s="269">
        <f t="shared" si="376"/>
        <v>0</v>
      </c>
    </row>
    <row r="756" spans="1:28" x14ac:dyDescent="0.3">
      <c r="A756" s="223"/>
      <c r="B756" s="267">
        <f>K746</f>
        <v>0</v>
      </c>
      <c r="C756" s="196">
        <f t="shared" si="369"/>
        <v>0</v>
      </c>
      <c r="D756" s="196">
        <f t="shared" si="369"/>
        <v>0</v>
      </c>
      <c r="E756" s="263">
        <f t="shared" si="369"/>
        <v>1</v>
      </c>
      <c r="F756" s="166" t="e">
        <f>F754/F750</f>
        <v>#DIV/0!</v>
      </c>
      <c r="H756" s="268">
        <f t="shared" si="373"/>
        <v>0</v>
      </c>
      <c r="I756" s="247">
        <f t="shared" si="370"/>
        <v>0</v>
      </c>
      <c r="J756" s="247">
        <f t="shared" si="370"/>
        <v>0</v>
      </c>
      <c r="K756" s="269">
        <f t="shared" si="374"/>
        <v>0</v>
      </c>
      <c r="R756" s="223"/>
      <c r="S756" s="267">
        <f>AB746</f>
        <v>0</v>
      </c>
      <c r="T756" s="196">
        <f t="shared" si="371"/>
        <v>0</v>
      </c>
      <c r="U756" s="196">
        <f t="shared" si="371"/>
        <v>0</v>
      </c>
      <c r="V756" s="263">
        <f t="shared" si="371"/>
        <v>1</v>
      </c>
      <c r="W756" s="166" t="e">
        <f>W754/W750</f>
        <v>#DIV/0!</v>
      </c>
      <c r="Y756" s="268">
        <f t="shared" si="375"/>
        <v>0</v>
      </c>
      <c r="Z756" s="247">
        <f t="shared" si="372"/>
        <v>0</v>
      </c>
      <c r="AA756" s="247">
        <f t="shared" si="372"/>
        <v>0</v>
      </c>
      <c r="AB756" s="269">
        <f t="shared" si="376"/>
        <v>0</v>
      </c>
    </row>
    <row r="757" spans="1:28" x14ac:dyDescent="0.3">
      <c r="A757" s="223"/>
      <c r="G757" s="239"/>
      <c r="H757" s="240"/>
      <c r="I757" s="240"/>
      <c r="J757" s="240"/>
      <c r="K757" s="241"/>
      <c r="R757" s="223"/>
      <c r="X757" s="239"/>
      <c r="Y757" s="240"/>
      <c r="Z757" s="240"/>
      <c r="AA757" s="240"/>
      <c r="AB757" s="241"/>
    </row>
    <row r="758" spans="1:28" x14ac:dyDescent="0.3">
      <c r="A758" s="223"/>
      <c r="B758" s="267">
        <f>B748</f>
        <v>0</v>
      </c>
      <c r="C758" s="273">
        <f>K743</f>
        <v>0</v>
      </c>
      <c r="D758" s="196">
        <f t="shared" ref="D758:E761" si="377">D748</f>
        <v>0</v>
      </c>
      <c r="E758" s="263">
        <f t="shared" si="377"/>
        <v>1</v>
      </c>
      <c r="F758" s="166" t="s">
        <v>748</v>
      </c>
      <c r="H758" s="195" t="s">
        <v>748</v>
      </c>
      <c r="I758" s="243">
        <f>MDETERM(H753:K756)</f>
        <v>0</v>
      </c>
      <c r="J758" s="243"/>
      <c r="K758" s="241"/>
      <c r="R758" s="223"/>
      <c r="S758" s="267">
        <f>S748</f>
        <v>0</v>
      </c>
      <c r="T758" s="273">
        <f>AB743</f>
        <v>0</v>
      </c>
      <c r="U758" s="196">
        <f t="shared" ref="U758:V761" si="378">U748</f>
        <v>0</v>
      </c>
      <c r="V758" s="263">
        <f t="shared" si="378"/>
        <v>1</v>
      </c>
      <c r="W758" s="166" t="s">
        <v>748</v>
      </c>
      <c r="Y758" s="195" t="s">
        <v>748</v>
      </c>
      <c r="Z758" s="243">
        <f>MDETERM(Y753:AB756)</f>
        <v>0</v>
      </c>
      <c r="AA758" s="243"/>
      <c r="AB758" s="241"/>
    </row>
    <row r="759" spans="1:28" x14ac:dyDescent="0.3">
      <c r="A759" s="264" t="s">
        <v>755</v>
      </c>
      <c r="B759" s="267">
        <f>B749</f>
        <v>0</v>
      </c>
      <c r="C759" s="273">
        <f>K744</f>
        <v>0</v>
      </c>
      <c r="D759" s="196">
        <f t="shared" si="377"/>
        <v>0</v>
      </c>
      <c r="E759" s="263">
        <f t="shared" si="377"/>
        <v>1</v>
      </c>
      <c r="F759" s="166">
        <f>MDETERM(B758:E761)</f>
        <v>0</v>
      </c>
      <c r="H759" s="272" t="s">
        <v>754</v>
      </c>
      <c r="I759" s="247" t="e">
        <f>I758/F750</f>
        <v>#DIV/0!</v>
      </c>
      <c r="J759" s="240"/>
      <c r="K759" s="241"/>
      <c r="R759" s="264" t="s">
        <v>755</v>
      </c>
      <c r="S759" s="267">
        <f>S749</f>
        <v>0</v>
      </c>
      <c r="T759" s="273">
        <f>AB744</f>
        <v>0</v>
      </c>
      <c r="U759" s="196">
        <f t="shared" si="378"/>
        <v>0</v>
      </c>
      <c r="V759" s="263">
        <f t="shared" si="378"/>
        <v>1</v>
      </c>
      <c r="W759" s="166">
        <f>MDETERM(S758:V761)</f>
        <v>0</v>
      </c>
      <c r="Y759" s="272" t="s">
        <v>754</v>
      </c>
      <c r="Z759" s="247" t="e">
        <f>Z758/W750</f>
        <v>#DIV/0!</v>
      </c>
      <c r="AA759" s="240"/>
      <c r="AB759" s="241"/>
    </row>
    <row r="760" spans="1:28" x14ac:dyDescent="0.3">
      <c r="A760" s="264"/>
      <c r="B760" s="267">
        <f>B750</f>
        <v>0</v>
      </c>
      <c r="C760" s="273">
        <f>K745</f>
        <v>0</v>
      </c>
      <c r="D760" s="196">
        <f t="shared" si="377"/>
        <v>0</v>
      </c>
      <c r="E760" s="263">
        <f t="shared" si="377"/>
        <v>1</v>
      </c>
      <c r="F760" s="272" t="s">
        <v>754</v>
      </c>
      <c r="H760" s="240"/>
      <c r="I760" s="240"/>
      <c r="J760" s="240"/>
      <c r="K760" s="241"/>
      <c r="R760" s="264"/>
      <c r="S760" s="267">
        <f>S750</f>
        <v>0</v>
      </c>
      <c r="T760" s="273">
        <f>AB745</f>
        <v>0</v>
      </c>
      <c r="U760" s="196">
        <f t="shared" si="378"/>
        <v>0</v>
      </c>
      <c r="V760" s="263">
        <f t="shared" si="378"/>
        <v>1</v>
      </c>
      <c r="W760" s="272" t="s">
        <v>754</v>
      </c>
      <c r="Y760" s="240"/>
      <c r="Z760" s="240"/>
      <c r="AA760" s="240"/>
      <c r="AB760" s="241"/>
    </row>
    <row r="761" spans="1:28" x14ac:dyDescent="0.3">
      <c r="A761" s="223"/>
      <c r="B761" s="267">
        <f>B751</f>
        <v>0</v>
      </c>
      <c r="C761" s="273">
        <f>K746</f>
        <v>0</v>
      </c>
      <c r="D761" s="196">
        <f t="shared" si="377"/>
        <v>0</v>
      </c>
      <c r="E761" s="263">
        <f t="shared" si="377"/>
        <v>1</v>
      </c>
      <c r="F761" s="166" t="e">
        <f>F759/F750</f>
        <v>#DIV/0!</v>
      </c>
      <c r="H761" s="240" t="s">
        <v>649</v>
      </c>
      <c r="I761" s="274" t="e">
        <f>(SQRT(F756*F756+F761*F761+F766*F766-4*I759))/2</f>
        <v>#DIV/0!</v>
      </c>
      <c r="J761" s="240"/>
      <c r="K761" s="241"/>
      <c r="R761" s="223"/>
      <c r="S761" s="267">
        <f>S751</f>
        <v>0</v>
      </c>
      <c r="T761" s="273">
        <f>AB746</f>
        <v>0</v>
      </c>
      <c r="U761" s="196">
        <f t="shared" si="378"/>
        <v>0</v>
      </c>
      <c r="V761" s="263">
        <f t="shared" si="378"/>
        <v>1</v>
      </c>
      <c r="W761" s="166" t="e">
        <f>W759/W750</f>
        <v>#DIV/0!</v>
      </c>
      <c r="Y761" s="240" t="s">
        <v>649</v>
      </c>
      <c r="Z761" s="274" t="e">
        <f>(SQRT(W756*W756+W761*W761+W766*W766-4*Z759))/2</f>
        <v>#DIV/0!</v>
      </c>
      <c r="AA761" s="240"/>
      <c r="AB761" s="241"/>
    </row>
    <row r="762" spans="1:28" x14ac:dyDescent="0.3">
      <c r="A762" s="223"/>
      <c r="H762" s="240" t="s">
        <v>611</v>
      </c>
      <c r="I762" s="274" t="e">
        <f>SQRT(F756*F756+F761*F761+F766*F766-4*I759)</f>
        <v>#DIV/0!</v>
      </c>
      <c r="J762" s="240"/>
      <c r="K762" s="241"/>
      <c r="R762" s="223"/>
      <c r="Y762" s="240" t="s">
        <v>611</v>
      </c>
      <c r="Z762" s="274" t="e">
        <f>SQRT(W756*W756+W761*W761+W766*W766-4*Z759)</f>
        <v>#DIV/0!</v>
      </c>
      <c r="AA762" s="240"/>
      <c r="AB762" s="241"/>
    </row>
    <row r="763" spans="1:28" x14ac:dyDescent="0.3">
      <c r="A763" s="223"/>
      <c r="B763" s="267">
        <f t="shared" ref="B763:C766" si="379">B748</f>
        <v>0</v>
      </c>
      <c r="C763" s="273">
        <f t="shared" si="379"/>
        <v>0</v>
      </c>
      <c r="D763" s="273">
        <f>K743</f>
        <v>0</v>
      </c>
      <c r="E763" s="263">
        <f>E748</f>
        <v>1</v>
      </c>
      <c r="F763" s="166" t="s">
        <v>748</v>
      </c>
      <c r="H763" s="240"/>
      <c r="I763" s="240"/>
      <c r="J763" s="240"/>
      <c r="K763" s="241"/>
      <c r="R763" s="223"/>
      <c r="S763" s="267">
        <f t="shared" ref="S763:T766" si="380">S748</f>
        <v>0</v>
      </c>
      <c r="T763" s="273">
        <f t="shared" si="380"/>
        <v>0</v>
      </c>
      <c r="U763" s="273">
        <f>AB743</f>
        <v>0</v>
      </c>
      <c r="V763" s="263">
        <f>V748</f>
        <v>1</v>
      </c>
      <c r="W763" s="166" t="s">
        <v>748</v>
      </c>
      <c r="Y763" s="240"/>
      <c r="Z763" s="240"/>
      <c r="AA763" s="240"/>
      <c r="AB763" s="241"/>
    </row>
    <row r="764" spans="1:28" x14ac:dyDescent="0.3">
      <c r="A764" s="270" t="s">
        <v>756</v>
      </c>
      <c r="B764" s="267">
        <f t="shared" si="379"/>
        <v>0</v>
      </c>
      <c r="C764" s="273">
        <f t="shared" si="379"/>
        <v>0</v>
      </c>
      <c r="D764" s="273">
        <f>K744</f>
        <v>0</v>
      </c>
      <c r="E764" s="263">
        <f>E749</f>
        <v>1</v>
      </c>
      <c r="F764" s="166">
        <f>MDETERM(B763:E766)</f>
        <v>0</v>
      </c>
      <c r="H764" s="240"/>
      <c r="I764" s="240"/>
      <c r="J764" s="240"/>
      <c r="K764" s="241"/>
      <c r="R764" s="270" t="s">
        <v>756</v>
      </c>
      <c r="S764" s="267">
        <f t="shared" si="380"/>
        <v>0</v>
      </c>
      <c r="T764" s="273">
        <f t="shared" si="380"/>
        <v>0</v>
      </c>
      <c r="U764" s="273">
        <f>AB744</f>
        <v>0</v>
      </c>
      <c r="V764" s="263">
        <f>V749</f>
        <v>1</v>
      </c>
      <c r="W764" s="166">
        <f>MDETERM(S763:V766)</f>
        <v>0</v>
      </c>
      <c r="Y764" s="240"/>
      <c r="Z764" s="240"/>
      <c r="AA764" s="240"/>
      <c r="AB764" s="241"/>
    </row>
    <row r="765" spans="1:28" x14ac:dyDescent="0.3">
      <c r="A765" s="270"/>
      <c r="B765" s="267">
        <f t="shared" si="379"/>
        <v>0</v>
      </c>
      <c r="C765" s="273">
        <f t="shared" si="379"/>
        <v>0</v>
      </c>
      <c r="D765" s="273">
        <f>K745</f>
        <v>0</v>
      </c>
      <c r="E765" s="263">
        <f>E750</f>
        <v>1</v>
      </c>
      <c r="F765" s="272" t="s">
        <v>754</v>
      </c>
      <c r="K765" s="222"/>
      <c r="R765" s="270"/>
      <c r="S765" s="267">
        <f t="shared" si="380"/>
        <v>0</v>
      </c>
      <c r="T765" s="273">
        <f t="shared" si="380"/>
        <v>0</v>
      </c>
      <c r="U765" s="273">
        <f>AB745</f>
        <v>0</v>
      </c>
      <c r="V765" s="263">
        <f>V750</f>
        <v>1</v>
      </c>
      <c r="W765" s="272" t="s">
        <v>754</v>
      </c>
      <c r="AB765" s="222"/>
    </row>
    <row r="766" spans="1:28" x14ac:dyDescent="0.3">
      <c r="A766" s="223"/>
      <c r="B766" s="267">
        <f t="shared" si="379"/>
        <v>0</v>
      </c>
      <c r="C766" s="273">
        <f t="shared" si="379"/>
        <v>0</v>
      </c>
      <c r="D766" s="273">
        <f>K746</f>
        <v>0</v>
      </c>
      <c r="E766" s="263">
        <f>E751</f>
        <v>1</v>
      </c>
      <c r="F766" s="166" t="e">
        <f>F764/F750</f>
        <v>#DIV/0!</v>
      </c>
      <c r="I766" s="196" t="s">
        <v>757</v>
      </c>
      <c r="K766" s="222"/>
      <c r="R766" s="223"/>
      <c r="S766" s="267">
        <f t="shared" si="380"/>
        <v>0</v>
      </c>
      <c r="T766" s="273">
        <f t="shared" si="380"/>
        <v>0</v>
      </c>
      <c r="U766" s="273">
        <f>AB746</f>
        <v>0</v>
      </c>
      <c r="V766" s="263">
        <f>V751</f>
        <v>1</v>
      </c>
      <c r="W766" s="166" t="e">
        <f>W764/W750</f>
        <v>#DIV/0!</v>
      </c>
      <c r="Z766" s="196" t="s">
        <v>757</v>
      </c>
      <c r="AB766" s="222"/>
    </row>
    <row r="767" spans="1:28" x14ac:dyDescent="0.3">
      <c r="A767" s="223"/>
      <c r="H767" s="196" t="s">
        <v>513</v>
      </c>
      <c r="I767" s="196" t="s">
        <v>514</v>
      </c>
      <c r="J767" s="196" t="s">
        <v>515</v>
      </c>
      <c r="K767" s="222"/>
      <c r="R767" s="223"/>
      <c r="Y767" s="196" t="s">
        <v>513</v>
      </c>
      <c r="Z767" s="196" t="s">
        <v>514</v>
      </c>
      <c r="AA767" s="196" t="s">
        <v>515</v>
      </c>
      <c r="AB767" s="222"/>
    </row>
    <row r="768" spans="1:28" x14ac:dyDescent="0.3">
      <c r="A768" s="223" t="s">
        <v>637</v>
      </c>
      <c r="B768" s="166" t="e">
        <f>IF(K769&gt;0.000000001,TRUE,FALSE)</f>
        <v>#DIV/0!</v>
      </c>
      <c r="G768" s="240"/>
      <c r="H768" s="275" t="e">
        <f>H751</f>
        <v>#DIV/0!</v>
      </c>
      <c r="I768" s="275" t="e">
        <f>I751</f>
        <v>#DIV/0!</v>
      </c>
      <c r="J768" s="275" t="e">
        <f>J751</f>
        <v>#DIV/0!</v>
      </c>
      <c r="K768" s="241"/>
      <c r="R768" s="223" t="s">
        <v>637</v>
      </c>
      <c r="S768" s="166" t="e">
        <f>IF(AB769&gt;0.000000001,TRUE,FALSE)</f>
        <v>#DIV/0!</v>
      </c>
      <c r="X768" s="240"/>
      <c r="Y768" s="275" t="e">
        <f>Y751</f>
        <v>#DIV/0!</v>
      </c>
      <c r="Z768" s="275" t="e">
        <f>Z751</f>
        <v>#DIV/0!</v>
      </c>
      <c r="AA768" s="275" t="e">
        <f>AA751</f>
        <v>#DIV/0!</v>
      </c>
      <c r="AB768" s="241"/>
    </row>
    <row r="769" spans="1:30" ht="16.2" x14ac:dyDescent="0.3">
      <c r="A769" s="223"/>
      <c r="B769" s="166" t="s">
        <v>650</v>
      </c>
      <c r="C769" s="166" t="s">
        <v>651</v>
      </c>
      <c r="D769" s="166" t="s">
        <v>652</v>
      </c>
      <c r="E769" s="166" t="s">
        <v>653</v>
      </c>
      <c r="F769" s="166" t="s">
        <v>654</v>
      </c>
      <c r="G769" s="166" t="s">
        <v>655</v>
      </c>
      <c r="H769" s="166" t="s">
        <v>656</v>
      </c>
      <c r="I769" s="166" t="s">
        <v>657</v>
      </c>
      <c r="J769" s="166" t="s">
        <v>669</v>
      </c>
      <c r="K769" s="231" t="e">
        <f>MAX(K770:K774)</f>
        <v>#DIV/0!</v>
      </c>
      <c r="M769" s="192"/>
      <c r="R769" s="223"/>
      <c r="S769" s="166" t="s">
        <v>650</v>
      </c>
      <c r="T769" s="166" t="s">
        <v>651</v>
      </c>
      <c r="U769" s="166" t="s">
        <v>652</v>
      </c>
      <c r="V769" s="166" t="s">
        <v>653</v>
      </c>
      <c r="W769" s="166" t="s">
        <v>654</v>
      </c>
      <c r="X769" s="166" t="s">
        <v>655</v>
      </c>
      <c r="Y769" s="166" t="s">
        <v>656</v>
      </c>
      <c r="Z769" s="166" t="s">
        <v>657</v>
      </c>
      <c r="AA769" s="166" t="s">
        <v>669</v>
      </c>
      <c r="AB769" s="231" t="e">
        <f>MAX(AB770:AB774)</f>
        <v>#DIV/0!</v>
      </c>
      <c r="AD769" s="192"/>
    </row>
    <row r="770" spans="1:30" x14ac:dyDescent="0.3">
      <c r="A770" s="223">
        <v>1</v>
      </c>
      <c r="B770" s="192" t="e">
        <f>C53-H768</f>
        <v>#DIV/0!</v>
      </c>
      <c r="C770" s="192" t="e">
        <f>D53-I768</f>
        <v>#DIV/0!</v>
      </c>
      <c r="D770" s="192" t="e">
        <f>E53-J768</f>
        <v>#DIV/0!</v>
      </c>
      <c r="E770" s="192" t="e">
        <f>POWER(B770,2)</f>
        <v>#DIV/0!</v>
      </c>
      <c r="F770" s="192" t="e">
        <f>POWER(C770,2)</f>
        <v>#DIV/0!</v>
      </c>
      <c r="G770" s="192" t="e">
        <f>POWER(D770,2)</f>
        <v>#DIV/0!</v>
      </c>
      <c r="H770" s="192" t="e">
        <f>E770+F770+G770</f>
        <v>#DIV/0!</v>
      </c>
      <c r="I770" s="192" t="e">
        <f>SQRT(H770)</f>
        <v>#DIV/0!</v>
      </c>
      <c r="J770" s="214" t="e">
        <f>I761</f>
        <v>#DIV/0!</v>
      </c>
      <c r="K770" s="231" t="e">
        <f>I770-J770</f>
        <v>#DIV/0!</v>
      </c>
      <c r="R770" s="223">
        <v>1</v>
      </c>
      <c r="S770" s="192" t="e">
        <f>T53-Y768</f>
        <v>#DIV/0!</v>
      </c>
      <c r="T770" s="192" t="e">
        <f>U53-Z768</f>
        <v>#DIV/0!</v>
      </c>
      <c r="U770" s="192" t="e">
        <f>V53-AA768</f>
        <v>#DIV/0!</v>
      </c>
      <c r="V770" s="192" t="e">
        <f>POWER(S770,2)</f>
        <v>#DIV/0!</v>
      </c>
      <c r="W770" s="192" t="e">
        <f>POWER(T770,2)</f>
        <v>#DIV/0!</v>
      </c>
      <c r="X770" s="192" t="e">
        <f>POWER(U770,2)</f>
        <v>#DIV/0!</v>
      </c>
      <c r="Y770" s="192" t="e">
        <f>V770+W770+X770</f>
        <v>#DIV/0!</v>
      </c>
      <c r="Z770" s="192" t="e">
        <f>SQRT(Y770)</f>
        <v>#DIV/0!</v>
      </c>
      <c r="AA770" s="214" t="e">
        <f>Z761</f>
        <v>#DIV/0!</v>
      </c>
      <c r="AB770" s="231" t="e">
        <f>Z770-AA770</f>
        <v>#DIV/0!</v>
      </c>
    </row>
    <row r="771" spans="1:30" x14ac:dyDescent="0.3">
      <c r="A771" s="223">
        <v>2</v>
      </c>
      <c r="B771" s="192" t="e">
        <f>C54-H768</f>
        <v>#DIV/0!</v>
      </c>
      <c r="C771" s="192" t="e">
        <f>D54-I768</f>
        <v>#DIV/0!</v>
      </c>
      <c r="D771" s="192" t="e">
        <f>E54-J768</f>
        <v>#DIV/0!</v>
      </c>
      <c r="E771" s="192" t="e">
        <f t="shared" ref="E771:G774" si="381">POWER(B771,2)</f>
        <v>#DIV/0!</v>
      </c>
      <c r="F771" s="192" t="e">
        <f t="shared" si="381"/>
        <v>#DIV/0!</v>
      </c>
      <c r="G771" s="192" t="e">
        <f t="shared" si="381"/>
        <v>#DIV/0!</v>
      </c>
      <c r="H771" s="192" t="e">
        <f t="shared" ref="H771:H774" si="382">E771+F771+G771</f>
        <v>#DIV/0!</v>
      </c>
      <c r="I771" s="192" t="e">
        <f t="shared" ref="I771:I774" si="383">SQRT(H771)</f>
        <v>#DIV/0!</v>
      </c>
      <c r="J771" s="214" t="e">
        <f>J770</f>
        <v>#DIV/0!</v>
      </c>
      <c r="K771" s="231" t="e">
        <f t="shared" ref="K771:K774" si="384">I771-J771</f>
        <v>#DIV/0!</v>
      </c>
      <c r="R771" s="223">
        <v>2</v>
      </c>
      <c r="S771" s="192" t="e">
        <f>T54-Y768</f>
        <v>#DIV/0!</v>
      </c>
      <c r="T771" s="192" t="e">
        <f>U54-Z768</f>
        <v>#DIV/0!</v>
      </c>
      <c r="U771" s="192" t="e">
        <f>V54-AA768</f>
        <v>#DIV/0!</v>
      </c>
      <c r="V771" s="192" t="e">
        <f t="shared" ref="V771:X774" si="385">POWER(S771,2)</f>
        <v>#DIV/0!</v>
      </c>
      <c r="W771" s="192" t="e">
        <f t="shared" si="385"/>
        <v>#DIV/0!</v>
      </c>
      <c r="X771" s="192" t="e">
        <f t="shared" si="385"/>
        <v>#DIV/0!</v>
      </c>
      <c r="Y771" s="192" t="e">
        <f t="shared" ref="Y771:Y774" si="386">V771+W771+X771</f>
        <v>#DIV/0!</v>
      </c>
      <c r="Z771" s="192" t="e">
        <f t="shared" ref="Z771:Z774" si="387">SQRT(Y771)</f>
        <v>#DIV/0!</v>
      </c>
      <c r="AA771" s="214" t="e">
        <f>AA770</f>
        <v>#DIV/0!</v>
      </c>
      <c r="AB771" s="231" t="e">
        <f t="shared" ref="AB771:AB774" si="388">Z771-AA771</f>
        <v>#DIV/0!</v>
      </c>
    </row>
    <row r="772" spans="1:30" x14ac:dyDescent="0.3">
      <c r="A772" s="223">
        <v>3</v>
      </c>
      <c r="B772" s="192" t="e">
        <f>C55-H768</f>
        <v>#DIV/0!</v>
      </c>
      <c r="C772" s="192" t="e">
        <f>D55-I768</f>
        <v>#DIV/0!</v>
      </c>
      <c r="D772" s="192" t="e">
        <f>E55-J768</f>
        <v>#DIV/0!</v>
      </c>
      <c r="E772" s="192" t="e">
        <f t="shared" si="381"/>
        <v>#DIV/0!</v>
      </c>
      <c r="F772" s="192" t="e">
        <f t="shared" si="381"/>
        <v>#DIV/0!</v>
      </c>
      <c r="G772" s="192" t="e">
        <f t="shared" si="381"/>
        <v>#DIV/0!</v>
      </c>
      <c r="H772" s="192" t="e">
        <f t="shared" si="382"/>
        <v>#DIV/0!</v>
      </c>
      <c r="I772" s="192" t="e">
        <f t="shared" si="383"/>
        <v>#DIV/0!</v>
      </c>
      <c r="J772" s="214" t="e">
        <f t="shared" ref="J772:J774" si="389">J771</f>
        <v>#DIV/0!</v>
      </c>
      <c r="K772" s="231" t="e">
        <f t="shared" si="384"/>
        <v>#DIV/0!</v>
      </c>
      <c r="R772" s="223">
        <v>3</v>
      </c>
      <c r="S772" s="192" t="e">
        <f>T55-Y768</f>
        <v>#DIV/0!</v>
      </c>
      <c r="T772" s="192" t="e">
        <f>U55-Z768</f>
        <v>#DIV/0!</v>
      </c>
      <c r="U772" s="192" t="e">
        <f>V55-AA768</f>
        <v>#DIV/0!</v>
      </c>
      <c r="V772" s="192" t="e">
        <f t="shared" si="385"/>
        <v>#DIV/0!</v>
      </c>
      <c r="W772" s="192" t="e">
        <f t="shared" si="385"/>
        <v>#DIV/0!</v>
      </c>
      <c r="X772" s="192" t="e">
        <f t="shared" si="385"/>
        <v>#DIV/0!</v>
      </c>
      <c r="Y772" s="192" t="e">
        <f t="shared" si="386"/>
        <v>#DIV/0!</v>
      </c>
      <c r="Z772" s="192" t="e">
        <f t="shared" si="387"/>
        <v>#DIV/0!</v>
      </c>
      <c r="AA772" s="214" t="e">
        <f t="shared" ref="AA772:AA774" si="390">AA771</f>
        <v>#DIV/0!</v>
      </c>
      <c r="AB772" s="231" t="e">
        <f t="shared" si="388"/>
        <v>#DIV/0!</v>
      </c>
    </row>
    <row r="773" spans="1:30" x14ac:dyDescent="0.3">
      <c r="A773" s="223">
        <v>4</v>
      </c>
      <c r="B773" s="192" t="e">
        <f>C56-H768</f>
        <v>#DIV/0!</v>
      </c>
      <c r="C773" s="192" t="e">
        <f>D56-I768</f>
        <v>#DIV/0!</v>
      </c>
      <c r="D773" s="192" t="e">
        <f>E56-J768</f>
        <v>#DIV/0!</v>
      </c>
      <c r="E773" s="192" t="e">
        <f t="shared" si="381"/>
        <v>#DIV/0!</v>
      </c>
      <c r="F773" s="192" t="e">
        <f t="shared" si="381"/>
        <v>#DIV/0!</v>
      </c>
      <c r="G773" s="192" t="e">
        <f t="shared" si="381"/>
        <v>#DIV/0!</v>
      </c>
      <c r="H773" s="192" t="e">
        <f t="shared" si="382"/>
        <v>#DIV/0!</v>
      </c>
      <c r="I773" s="192" t="e">
        <f t="shared" si="383"/>
        <v>#DIV/0!</v>
      </c>
      <c r="J773" s="214" t="e">
        <f t="shared" si="389"/>
        <v>#DIV/0!</v>
      </c>
      <c r="K773" s="231" t="e">
        <f t="shared" si="384"/>
        <v>#DIV/0!</v>
      </c>
      <c r="R773" s="223">
        <v>4</v>
      </c>
      <c r="S773" s="192" t="e">
        <f>T56-Y768</f>
        <v>#DIV/0!</v>
      </c>
      <c r="T773" s="192" t="e">
        <f>U56-Z768</f>
        <v>#DIV/0!</v>
      </c>
      <c r="U773" s="192" t="e">
        <f>V56-AA768</f>
        <v>#DIV/0!</v>
      </c>
      <c r="V773" s="192" t="e">
        <f t="shared" si="385"/>
        <v>#DIV/0!</v>
      </c>
      <c r="W773" s="192" t="e">
        <f t="shared" si="385"/>
        <v>#DIV/0!</v>
      </c>
      <c r="X773" s="192" t="e">
        <f t="shared" si="385"/>
        <v>#DIV/0!</v>
      </c>
      <c r="Y773" s="192" t="e">
        <f t="shared" si="386"/>
        <v>#DIV/0!</v>
      </c>
      <c r="Z773" s="192" t="e">
        <f t="shared" si="387"/>
        <v>#DIV/0!</v>
      </c>
      <c r="AA773" s="214" t="e">
        <f t="shared" si="390"/>
        <v>#DIV/0!</v>
      </c>
      <c r="AB773" s="231" t="e">
        <f t="shared" si="388"/>
        <v>#DIV/0!</v>
      </c>
    </row>
    <row r="774" spans="1:30" x14ac:dyDescent="0.3">
      <c r="A774" s="227">
        <v>5</v>
      </c>
      <c r="B774" s="216" t="e">
        <f>C57-H768</f>
        <v>#DIV/0!</v>
      </c>
      <c r="C774" s="216" t="e">
        <f>D57-I768</f>
        <v>#DIV/0!</v>
      </c>
      <c r="D774" s="216" t="e">
        <f>E57-J768</f>
        <v>#DIV/0!</v>
      </c>
      <c r="E774" s="216" t="e">
        <f t="shared" si="381"/>
        <v>#DIV/0!</v>
      </c>
      <c r="F774" s="216" t="e">
        <f t="shared" si="381"/>
        <v>#DIV/0!</v>
      </c>
      <c r="G774" s="216" t="e">
        <f t="shared" si="381"/>
        <v>#DIV/0!</v>
      </c>
      <c r="H774" s="216" t="e">
        <f t="shared" si="382"/>
        <v>#DIV/0!</v>
      </c>
      <c r="I774" s="216" t="e">
        <f t="shared" si="383"/>
        <v>#DIV/0!</v>
      </c>
      <c r="J774" s="276" t="e">
        <f t="shared" si="389"/>
        <v>#DIV/0!</v>
      </c>
      <c r="K774" s="253" t="e">
        <f t="shared" si="384"/>
        <v>#DIV/0!</v>
      </c>
      <c r="R774" s="227">
        <v>5</v>
      </c>
      <c r="S774" s="216" t="e">
        <f>T57-Y768</f>
        <v>#DIV/0!</v>
      </c>
      <c r="T774" s="216" t="e">
        <f>U57-Z768</f>
        <v>#DIV/0!</v>
      </c>
      <c r="U774" s="216" t="e">
        <f>V57-AA768</f>
        <v>#DIV/0!</v>
      </c>
      <c r="V774" s="216" t="e">
        <f t="shared" si="385"/>
        <v>#DIV/0!</v>
      </c>
      <c r="W774" s="216" t="e">
        <f t="shared" si="385"/>
        <v>#DIV/0!</v>
      </c>
      <c r="X774" s="216" t="e">
        <f t="shared" si="385"/>
        <v>#DIV/0!</v>
      </c>
      <c r="Y774" s="216" t="e">
        <f t="shared" si="386"/>
        <v>#DIV/0!</v>
      </c>
      <c r="Z774" s="216" t="e">
        <f t="shared" si="387"/>
        <v>#DIV/0!</v>
      </c>
      <c r="AA774" s="276" t="e">
        <f t="shared" si="390"/>
        <v>#DIV/0!</v>
      </c>
      <c r="AB774" s="253" t="e">
        <f t="shared" si="388"/>
        <v>#DIV/0!</v>
      </c>
    </row>
    <row r="776" spans="1:30" x14ac:dyDescent="0.3">
      <c r="A776" s="233" t="s">
        <v>699</v>
      </c>
      <c r="B776" s="260" t="s">
        <v>513</v>
      </c>
      <c r="C776" s="260" t="s">
        <v>514</v>
      </c>
      <c r="D776" s="260" t="s">
        <v>515</v>
      </c>
      <c r="E776" s="186"/>
      <c r="F776" s="186"/>
      <c r="G776" s="186" t="s">
        <v>738</v>
      </c>
      <c r="H776" s="186" t="s">
        <v>739</v>
      </c>
      <c r="I776" s="186" t="s">
        <v>740</v>
      </c>
      <c r="J776" s="186" t="s">
        <v>741</v>
      </c>
      <c r="K776" s="220" t="s">
        <v>742</v>
      </c>
      <c r="R776" s="233" t="s">
        <v>699</v>
      </c>
      <c r="S776" s="260" t="s">
        <v>513</v>
      </c>
      <c r="T776" s="260" t="s">
        <v>514</v>
      </c>
      <c r="U776" s="260" t="s">
        <v>515</v>
      </c>
      <c r="V776" s="186"/>
      <c r="W776" s="186"/>
      <c r="X776" s="186" t="s">
        <v>738</v>
      </c>
      <c r="Y776" s="186" t="s">
        <v>739</v>
      </c>
      <c r="Z776" s="186" t="s">
        <v>740</v>
      </c>
      <c r="AA776" s="186" t="s">
        <v>741</v>
      </c>
      <c r="AB776" s="220" t="s">
        <v>742</v>
      </c>
    </row>
    <row r="777" spans="1:30" x14ac:dyDescent="0.3">
      <c r="A777" s="244" t="s">
        <v>678</v>
      </c>
      <c r="B777" s="245">
        <f t="shared" ref="B777:D779" si="391">C53</f>
        <v>0</v>
      </c>
      <c r="C777" s="245">
        <f t="shared" si="391"/>
        <v>0</v>
      </c>
      <c r="D777" s="245">
        <f t="shared" si="391"/>
        <v>0</v>
      </c>
      <c r="F777" s="196" t="s">
        <v>743</v>
      </c>
      <c r="G777" s="214">
        <f t="shared" ref="G777:I780" si="392">B777^2</f>
        <v>0</v>
      </c>
      <c r="H777" s="214">
        <f t="shared" si="392"/>
        <v>0</v>
      </c>
      <c r="I777" s="214">
        <f t="shared" si="392"/>
        <v>0</v>
      </c>
      <c r="J777" s="214">
        <f>G777+H777+I777</f>
        <v>0</v>
      </c>
      <c r="K777" s="261">
        <f>-J777</f>
        <v>0</v>
      </c>
      <c r="R777" s="244" t="s">
        <v>678</v>
      </c>
      <c r="S777" s="245">
        <f t="shared" ref="S777:U779" si="393">T53</f>
        <v>0</v>
      </c>
      <c r="T777" s="245">
        <f t="shared" si="393"/>
        <v>0</v>
      </c>
      <c r="U777" s="245">
        <f t="shared" si="393"/>
        <v>0</v>
      </c>
      <c r="W777" s="196" t="s">
        <v>743</v>
      </c>
      <c r="X777" s="214">
        <f t="shared" ref="X777:Z780" si="394">S777^2</f>
        <v>0</v>
      </c>
      <c r="Y777" s="214">
        <f t="shared" si="394"/>
        <v>0</v>
      </c>
      <c r="Z777" s="214">
        <f t="shared" si="394"/>
        <v>0</v>
      </c>
      <c r="AA777" s="214">
        <f>X777+Y777+Z777</f>
        <v>0</v>
      </c>
      <c r="AB777" s="261">
        <f>-AA777</f>
        <v>0</v>
      </c>
    </row>
    <row r="778" spans="1:30" x14ac:dyDescent="0.3">
      <c r="A778" s="244" t="s">
        <v>680</v>
      </c>
      <c r="B778" s="245">
        <f t="shared" si="391"/>
        <v>0</v>
      </c>
      <c r="C778" s="245">
        <f t="shared" si="391"/>
        <v>0</v>
      </c>
      <c r="D778" s="245">
        <f t="shared" si="391"/>
        <v>0</v>
      </c>
      <c r="F778" s="196" t="s">
        <v>744</v>
      </c>
      <c r="G778" s="214">
        <f t="shared" si="392"/>
        <v>0</v>
      </c>
      <c r="H778" s="214">
        <f t="shared" si="392"/>
        <v>0</v>
      </c>
      <c r="I778" s="214">
        <f t="shared" si="392"/>
        <v>0</v>
      </c>
      <c r="J778" s="214">
        <f t="shared" ref="J778:J780" si="395">G778+H778+I778</f>
        <v>0</v>
      </c>
      <c r="K778" s="261">
        <f t="shared" ref="K778:K780" si="396">-J778</f>
        <v>0</v>
      </c>
      <c r="R778" s="244" t="s">
        <v>680</v>
      </c>
      <c r="S778" s="245">
        <f t="shared" si="393"/>
        <v>0</v>
      </c>
      <c r="T778" s="245">
        <f t="shared" si="393"/>
        <v>0</v>
      </c>
      <c r="U778" s="245">
        <f t="shared" si="393"/>
        <v>0</v>
      </c>
      <c r="W778" s="196" t="s">
        <v>744</v>
      </c>
      <c r="X778" s="214">
        <f t="shared" si="394"/>
        <v>0</v>
      </c>
      <c r="Y778" s="214">
        <f t="shared" si="394"/>
        <v>0</v>
      </c>
      <c r="Z778" s="214">
        <f t="shared" si="394"/>
        <v>0</v>
      </c>
      <c r="AA778" s="214">
        <f t="shared" ref="AA778:AA780" si="397">X778+Y778+Z778</f>
        <v>0</v>
      </c>
      <c r="AB778" s="261">
        <f t="shared" ref="AB778:AB780" si="398">-AA778</f>
        <v>0</v>
      </c>
    </row>
    <row r="779" spans="1:30" x14ac:dyDescent="0.3">
      <c r="A779" s="246" t="s">
        <v>682</v>
      </c>
      <c r="B779" s="245">
        <f t="shared" si="391"/>
        <v>0</v>
      </c>
      <c r="C779" s="245">
        <f t="shared" si="391"/>
        <v>0</v>
      </c>
      <c r="D779" s="245">
        <f t="shared" si="391"/>
        <v>0</v>
      </c>
      <c r="F779" s="196" t="s">
        <v>745</v>
      </c>
      <c r="G779" s="214">
        <f t="shared" si="392"/>
        <v>0</v>
      </c>
      <c r="H779" s="214">
        <f t="shared" si="392"/>
        <v>0</v>
      </c>
      <c r="I779" s="214">
        <f t="shared" si="392"/>
        <v>0</v>
      </c>
      <c r="J779" s="214">
        <f t="shared" si="395"/>
        <v>0</v>
      </c>
      <c r="K779" s="261">
        <f t="shared" si="396"/>
        <v>0</v>
      </c>
      <c r="R779" s="246" t="s">
        <v>682</v>
      </c>
      <c r="S779" s="245">
        <f t="shared" si="393"/>
        <v>0</v>
      </c>
      <c r="T779" s="245">
        <f t="shared" si="393"/>
        <v>0</v>
      </c>
      <c r="U779" s="245">
        <f t="shared" si="393"/>
        <v>0</v>
      </c>
      <c r="W779" s="196" t="s">
        <v>745</v>
      </c>
      <c r="X779" s="214">
        <f t="shared" si="394"/>
        <v>0</v>
      </c>
      <c r="Y779" s="214">
        <f t="shared" si="394"/>
        <v>0</v>
      </c>
      <c r="Z779" s="214">
        <f t="shared" si="394"/>
        <v>0</v>
      </c>
      <c r="AA779" s="214">
        <f t="shared" si="397"/>
        <v>0</v>
      </c>
      <c r="AB779" s="261">
        <f t="shared" si="398"/>
        <v>0</v>
      </c>
    </row>
    <row r="780" spans="1:30" x14ac:dyDescent="0.3">
      <c r="A780" s="246" t="s">
        <v>704</v>
      </c>
      <c r="B780" s="245">
        <f>C57</f>
        <v>0</v>
      </c>
      <c r="C780" s="245">
        <f>D57</f>
        <v>0</v>
      </c>
      <c r="D780" s="245">
        <f>E57</f>
        <v>0</v>
      </c>
      <c r="F780" s="196" t="s">
        <v>746</v>
      </c>
      <c r="G780" s="214">
        <f t="shared" si="392"/>
        <v>0</v>
      </c>
      <c r="H780" s="214">
        <f t="shared" si="392"/>
        <v>0</v>
      </c>
      <c r="I780" s="214">
        <f t="shared" si="392"/>
        <v>0</v>
      </c>
      <c r="J780" s="214">
        <f t="shared" si="395"/>
        <v>0</v>
      </c>
      <c r="K780" s="261">
        <f t="shared" si="396"/>
        <v>0</v>
      </c>
      <c r="R780" s="246" t="s">
        <v>704</v>
      </c>
      <c r="S780" s="245">
        <f>T57</f>
        <v>0</v>
      </c>
      <c r="T780" s="245">
        <f>U57</f>
        <v>0</v>
      </c>
      <c r="U780" s="245">
        <f>V57</f>
        <v>0</v>
      </c>
      <c r="W780" s="196" t="s">
        <v>746</v>
      </c>
      <c r="X780" s="214">
        <f t="shared" si="394"/>
        <v>0</v>
      </c>
      <c r="Y780" s="214">
        <f t="shared" si="394"/>
        <v>0</v>
      </c>
      <c r="Z780" s="214">
        <f t="shared" si="394"/>
        <v>0</v>
      </c>
      <c r="AA780" s="214">
        <f t="shared" si="397"/>
        <v>0</v>
      </c>
      <c r="AB780" s="261">
        <f t="shared" si="398"/>
        <v>0</v>
      </c>
    </row>
    <row r="781" spans="1:30" x14ac:dyDescent="0.3">
      <c r="A781" s="223"/>
      <c r="G781" s="240"/>
      <c r="H781" s="240"/>
      <c r="I781" s="240"/>
      <c r="J781" s="240"/>
      <c r="K781" s="241"/>
      <c r="R781" s="223"/>
      <c r="X781" s="240"/>
      <c r="Y781" s="240"/>
      <c r="Z781" s="240"/>
      <c r="AA781" s="240"/>
      <c r="AB781" s="241"/>
    </row>
    <row r="782" spans="1:30" x14ac:dyDescent="0.3">
      <c r="A782" s="223"/>
      <c r="B782" s="262">
        <f>B777</f>
        <v>0</v>
      </c>
      <c r="C782" s="211">
        <f t="shared" ref="C782:D782" si="399">C777</f>
        <v>0</v>
      </c>
      <c r="D782" s="211">
        <f t="shared" si="399"/>
        <v>0</v>
      </c>
      <c r="E782" s="263">
        <v>1</v>
      </c>
      <c r="G782" s="239"/>
      <c r="H782" s="240"/>
      <c r="I782" s="240"/>
      <c r="J782" s="240"/>
      <c r="K782" s="241"/>
      <c r="R782" s="223"/>
      <c r="S782" s="262">
        <f>S777</f>
        <v>0</v>
      </c>
      <c r="T782" s="211">
        <f t="shared" ref="T782:U782" si="400">T777</f>
        <v>0</v>
      </c>
      <c r="U782" s="211">
        <f t="shared" si="400"/>
        <v>0</v>
      </c>
      <c r="V782" s="263">
        <v>1</v>
      </c>
      <c r="X782" s="239"/>
      <c r="Y782" s="240"/>
      <c r="Z782" s="240"/>
      <c r="AA782" s="240"/>
      <c r="AB782" s="241"/>
    </row>
    <row r="783" spans="1:30" x14ac:dyDescent="0.3">
      <c r="A783" s="264" t="s">
        <v>747</v>
      </c>
      <c r="B783" s="262">
        <f t="shared" ref="B783:D785" si="401">B778</f>
        <v>0</v>
      </c>
      <c r="C783" s="211">
        <f t="shared" si="401"/>
        <v>0</v>
      </c>
      <c r="D783" s="211">
        <f t="shared" si="401"/>
        <v>0</v>
      </c>
      <c r="E783" s="263">
        <v>1</v>
      </c>
      <c r="F783" s="166" t="s">
        <v>748</v>
      </c>
      <c r="G783" s="239"/>
      <c r="H783" s="243" t="s">
        <v>513</v>
      </c>
      <c r="I783" s="243" t="s">
        <v>514</v>
      </c>
      <c r="J783" s="243" t="s">
        <v>515</v>
      </c>
      <c r="K783" s="241"/>
      <c r="R783" s="264" t="s">
        <v>747</v>
      </c>
      <c r="S783" s="262">
        <f t="shared" ref="S783:U785" si="402">S778</f>
        <v>0</v>
      </c>
      <c r="T783" s="211">
        <f t="shared" si="402"/>
        <v>0</v>
      </c>
      <c r="U783" s="211">
        <f t="shared" si="402"/>
        <v>0</v>
      </c>
      <c r="V783" s="263">
        <v>1</v>
      </c>
      <c r="W783" s="166" t="s">
        <v>748</v>
      </c>
      <c r="X783" s="239"/>
      <c r="Y783" s="243" t="s">
        <v>513</v>
      </c>
      <c r="Z783" s="243" t="s">
        <v>514</v>
      </c>
      <c r="AA783" s="243" t="s">
        <v>515</v>
      </c>
      <c r="AB783" s="241"/>
    </row>
    <row r="784" spans="1:30" x14ac:dyDescent="0.3">
      <c r="A784" s="264"/>
      <c r="B784" s="262">
        <f t="shared" si="401"/>
        <v>0</v>
      </c>
      <c r="C784" s="211">
        <f t="shared" si="401"/>
        <v>0</v>
      </c>
      <c r="D784" s="211">
        <f t="shared" si="401"/>
        <v>0</v>
      </c>
      <c r="E784" s="263">
        <v>1</v>
      </c>
      <c r="F784" s="265">
        <f>MDETERM(B782:E785)</f>
        <v>0</v>
      </c>
      <c r="G784" s="239"/>
      <c r="H784" s="266" t="s">
        <v>749</v>
      </c>
      <c r="I784" s="266" t="s">
        <v>750</v>
      </c>
      <c r="J784" s="266" t="s">
        <v>751</v>
      </c>
      <c r="K784" s="241"/>
      <c r="R784" s="264"/>
      <c r="S784" s="262">
        <f t="shared" si="402"/>
        <v>0</v>
      </c>
      <c r="T784" s="211">
        <f t="shared" si="402"/>
        <v>0</v>
      </c>
      <c r="U784" s="211">
        <f t="shared" si="402"/>
        <v>0</v>
      </c>
      <c r="V784" s="263">
        <v>1</v>
      </c>
      <c r="W784" s="265">
        <f>MDETERM(S782:V785)</f>
        <v>0</v>
      </c>
      <c r="X784" s="239"/>
      <c r="Y784" s="266" t="s">
        <v>749</v>
      </c>
      <c r="Z784" s="266" t="s">
        <v>750</v>
      </c>
      <c r="AA784" s="266" t="s">
        <v>751</v>
      </c>
      <c r="AB784" s="241"/>
    </row>
    <row r="785" spans="1:28" x14ac:dyDescent="0.3">
      <c r="A785" s="223"/>
      <c r="B785" s="262">
        <f t="shared" si="401"/>
        <v>0</v>
      </c>
      <c r="C785" s="211">
        <f t="shared" si="401"/>
        <v>0</v>
      </c>
      <c r="D785" s="211">
        <f t="shared" si="401"/>
        <v>0</v>
      </c>
      <c r="E785" s="263">
        <v>1</v>
      </c>
      <c r="G785" s="240"/>
      <c r="H785" s="214" t="e">
        <f>-F790/2</f>
        <v>#DIV/0!</v>
      </c>
      <c r="I785" s="214" t="e">
        <f>-F795/2</f>
        <v>#DIV/0!</v>
      </c>
      <c r="J785" s="214" t="e">
        <f>-F800/2</f>
        <v>#DIV/0!</v>
      </c>
      <c r="K785" s="241"/>
      <c r="R785" s="223"/>
      <c r="S785" s="262">
        <f t="shared" si="402"/>
        <v>0</v>
      </c>
      <c r="T785" s="211">
        <f t="shared" si="402"/>
        <v>0</v>
      </c>
      <c r="U785" s="211">
        <f t="shared" si="402"/>
        <v>0</v>
      </c>
      <c r="V785" s="263">
        <v>1</v>
      </c>
      <c r="X785" s="240"/>
      <c r="Y785" s="214" t="e">
        <f>-W790/2</f>
        <v>#DIV/0!</v>
      </c>
      <c r="Z785" s="214" t="e">
        <f>-W795/2</f>
        <v>#DIV/0!</v>
      </c>
      <c r="AA785" s="214" t="e">
        <f>-W800/2</f>
        <v>#DIV/0!</v>
      </c>
      <c r="AB785" s="241"/>
    </row>
    <row r="786" spans="1:28" x14ac:dyDescent="0.3">
      <c r="A786" s="223"/>
      <c r="G786" s="240"/>
      <c r="H786" s="240"/>
      <c r="I786" s="240"/>
      <c r="J786" s="240"/>
      <c r="K786" s="241"/>
      <c r="R786" s="223"/>
      <c r="X786" s="240"/>
      <c r="Y786" s="240"/>
      <c r="Z786" s="240"/>
      <c r="AA786" s="240"/>
      <c r="AB786" s="241"/>
    </row>
    <row r="787" spans="1:28" x14ac:dyDescent="0.3">
      <c r="A787" s="223"/>
      <c r="B787" s="267">
        <f>K777</f>
        <v>0</v>
      </c>
      <c r="C787" s="196">
        <f t="shared" ref="C787:E790" si="403">C782</f>
        <v>0</v>
      </c>
      <c r="D787" s="196">
        <f t="shared" si="403"/>
        <v>0</v>
      </c>
      <c r="E787" s="263">
        <f t="shared" si="403"/>
        <v>1</v>
      </c>
      <c r="F787" s="166" t="s">
        <v>748</v>
      </c>
      <c r="H787" s="268">
        <f>B777</f>
        <v>0</v>
      </c>
      <c r="I787" s="247">
        <f t="shared" ref="I787:J790" si="404">C777</f>
        <v>0</v>
      </c>
      <c r="J787" s="247">
        <f t="shared" si="404"/>
        <v>0</v>
      </c>
      <c r="K787" s="269">
        <f>K777</f>
        <v>0</v>
      </c>
      <c r="R787" s="223"/>
      <c r="S787" s="267">
        <f>AB777</f>
        <v>0</v>
      </c>
      <c r="T787" s="196">
        <f t="shared" ref="T787:V790" si="405">T782</f>
        <v>0</v>
      </c>
      <c r="U787" s="196">
        <f t="shared" si="405"/>
        <v>0</v>
      </c>
      <c r="V787" s="263">
        <f t="shared" si="405"/>
        <v>1</v>
      </c>
      <c r="W787" s="166" t="s">
        <v>748</v>
      </c>
      <c r="Y787" s="268">
        <f>S777</f>
        <v>0</v>
      </c>
      <c r="Z787" s="247">
        <f t="shared" ref="Z787:AA790" si="406">T777</f>
        <v>0</v>
      </c>
      <c r="AA787" s="247">
        <f t="shared" si="406"/>
        <v>0</v>
      </c>
      <c r="AB787" s="269">
        <f>AB777</f>
        <v>0</v>
      </c>
    </row>
    <row r="788" spans="1:28" x14ac:dyDescent="0.3">
      <c r="A788" s="270" t="s">
        <v>752</v>
      </c>
      <c r="B788" s="267">
        <f>K778</f>
        <v>0</v>
      </c>
      <c r="C788" s="196">
        <f t="shared" si="403"/>
        <v>0</v>
      </c>
      <c r="D788" s="196">
        <f t="shared" si="403"/>
        <v>0</v>
      </c>
      <c r="E788" s="263">
        <f t="shared" si="403"/>
        <v>1</v>
      </c>
      <c r="F788" s="166">
        <f>MDETERM(B787:E790)</f>
        <v>0</v>
      </c>
      <c r="G788" s="271" t="s">
        <v>753</v>
      </c>
      <c r="H788" s="268">
        <f t="shared" ref="H788:H790" si="407">B778</f>
        <v>0</v>
      </c>
      <c r="I788" s="247">
        <f t="shared" si="404"/>
        <v>0</v>
      </c>
      <c r="J788" s="247">
        <f t="shared" si="404"/>
        <v>0</v>
      </c>
      <c r="K788" s="269">
        <f t="shared" ref="K788:K790" si="408">K778</f>
        <v>0</v>
      </c>
      <c r="R788" s="270" t="s">
        <v>752</v>
      </c>
      <c r="S788" s="267">
        <f>AB778</f>
        <v>0</v>
      </c>
      <c r="T788" s="196">
        <f t="shared" si="405"/>
        <v>0</v>
      </c>
      <c r="U788" s="196">
        <f t="shared" si="405"/>
        <v>0</v>
      </c>
      <c r="V788" s="263">
        <f t="shared" si="405"/>
        <v>1</v>
      </c>
      <c r="W788" s="166">
        <f>MDETERM(S787:V790)</f>
        <v>0</v>
      </c>
      <c r="X788" s="271" t="s">
        <v>753</v>
      </c>
      <c r="Y788" s="268">
        <f t="shared" ref="Y788:Y790" si="409">S778</f>
        <v>0</v>
      </c>
      <c r="Z788" s="247">
        <f t="shared" si="406"/>
        <v>0</v>
      </c>
      <c r="AA788" s="247">
        <f t="shared" si="406"/>
        <v>0</v>
      </c>
      <c r="AB788" s="269">
        <f t="shared" ref="AB788:AB790" si="410">AB778</f>
        <v>0</v>
      </c>
    </row>
    <row r="789" spans="1:28" x14ac:dyDescent="0.3">
      <c r="A789" s="270"/>
      <c r="B789" s="267">
        <f>K779</f>
        <v>0</v>
      </c>
      <c r="C789" s="196">
        <f t="shared" si="403"/>
        <v>0</v>
      </c>
      <c r="D789" s="196">
        <f t="shared" si="403"/>
        <v>0</v>
      </c>
      <c r="E789" s="263">
        <f t="shared" si="403"/>
        <v>1</v>
      </c>
      <c r="F789" s="272" t="s">
        <v>754</v>
      </c>
      <c r="G789" s="271"/>
      <c r="H789" s="268">
        <f t="shared" si="407"/>
        <v>0</v>
      </c>
      <c r="I789" s="247">
        <f t="shared" si="404"/>
        <v>0</v>
      </c>
      <c r="J789" s="247">
        <f t="shared" si="404"/>
        <v>0</v>
      </c>
      <c r="K789" s="269">
        <f t="shared" si="408"/>
        <v>0</v>
      </c>
      <c r="R789" s="270"/>
      <c r="S789" s="267">
        <f>AB779</f>
        <v>0</v>
      </c>
      <c r="T789" s="196">
        <f t="shared" si="405"/>
        <v>0</v>
      </c>
      <c r="U789" s="196">
        <f t="shared" si="405"/>
        <v>0</v>
      </c>
      <c r="V789" s="263">
        <f t="shared" si="405"/>
        <v>1</v>
      </c>
      <c r="W789" s="272" t="s">
        <v>754</v>
      </c>
      <c r="X789" s="271"/>
      <c r="Y789" s="268">
        <f t="shared" si="409"/>
        <v>0</v>
      </c>
      <c r="Z789" s="247">
        <f t="shared" si="406"/>
        <v>0</v>
      </c>
      <c r="AA789" s="247">
        <f t="shared" si="406"/>
        <v>0</v>
      </c>
      <c r="AB789" s="269">
        <f t="shared" si="410"/>
        <v>0</v>
      </c>
    </row>
    <row r="790" spans="1:28" x14ac:dyDescent="0.3">
      <c r="A790" s="223"/>
      <c r="B790" s="267">
        <f>K780</f>
        <v>0</v>
      </c>
      <c r="C790" s="196">
        <f t="shared" si="403"/>
        <v>0</v>
      </c>
      <c r="D790" s="196">
        <f t="shared" si="403"/>
        <v>0</v>
      </c>
      <c r="E790" s="263">
        <f t="shared" si="403"/>
        <v>1</v>
      </c>
      <c r="F790" s="166" t="e">
        <f>F788/F784</f>
        <v>#DIV/0!</v>
      </c>
      <c r="H790" s="268">
        <f t="shared" si="407"/>
        <v>0</v>
      </c>
      <c r="I790" s="247">
        <f t="shared" si="404"/>
        <v>0</v>
      </c>
      <c r="J790" s="247">
        <f t="shared" si="404"/>
        <v>0</v>
      </c>
      <c r="K790" s="269">
        <f t="shared" si="408"/>
        <v>0</v>
      </c>
      <c r="R790" s="223"/>
      <c r="S790" s="267">
        <f>AB780</f>
        <v>0</v>
      </c>
      <c r="T790" s="196">
        <f t="shared" si="405"/>
        <v>0</v>
      </c>
      <c r="U790" s="196">
        <f t="shared" si="405"/>
        <v>0</v>
      </c>
      <c r="V790" s="263">
        <f t="shared" si="405"/>
        <v>1</v>
      </c>
      <c r="W790" s="166" t="e">
        <f>W788/W784</f>
        <v>#DIV/0!</v>
      </c>
      <c r="Y790" s="268">
        <f t="shared" si="409"/>
        <v>0</v>
      </c>
      <c r="Z790" s="247">
        <f t="shared" si="406"/>
        <v>0</v>
      </c>
      <c r="AA790" s="247">
        <f t="shared" si="406"/>
        <v>0</v>
      </c>
      <c r="AB790" s="269">
        <f t="shared" si="410"/>
        <v>0</v>
      </c>
    </row>
    <row r="791" spans="1:28" x14ac:dyDescent="0.3">
      <c r="A791" s="223"/>
      <c r="G791" s="239"/>
      <c r="H791" s="240"/>
      <c r="I791" s="240"/>
      <c r="J791" s="240"/>
      <c r="K791" s="241"/>
      <c r="R791" s="223"/>
      <c r="X791" s="239"/>
      <c r="Y791" s="240"/>
      <c r="Z791" s="240"/>
      <c r="AA791" s="240"/>
      <c r="AB791" s="241"/>
    </row>
    <row r="792" spans="1:28" x14ac:dyDescent="0.3">
      <c r="A792" s="223"/>
      <c r="B792" s="267">
        <f>B782</f>
        <v>0</v>
      </c>
      <c r="C792" s="273">
        <f>K777</f>
        <v>0</v>
      </c>
      <c r="D792" s="196">
        <f t="shared" ref="D792:E795" si="411">D782</f>
        <v>0</v>
      </c>
      <c r="E792" s="263">
        <f t="shared" si="411"/>
        <v>1</v>
      </c>
      <c r="F792" s="166" t="s">
        <v>748</v>
      </c>
      <c r="H792" s="195" t="s">
        <v>748</v>
      </c>
      <c r="I792" s="243">
        <f>MDETERM(H787:K790)</f>
        <v>0</v>
      </c>
      <c r="J792" s="243"/>
      <c r="K792" s="241"/>
      <c r="R792" s="223"/>
      <c r="S792" s="267">
        <f>S782</f>
        <v>0</v>
      </c>
      <c r="T792" s="273">
        <f>AB777</f>
        <v>0</v>
      </c>
      <c r="U792" s="196">
        <f t="shared" ref="U792:V795" si="412">U782</f>
        <v>0</v>
      </c>
      <c r="V792" s="263">
        <f t="shared" si="412"/>
        <v>1</v>
      </c>
      <c r="W792" s="166" t="s">
        <v>748</v>
      </c>
      <c r="Y792" s="195" t="s">
        <v>748</v>
      </c>
      <c r="Z792" s="243">
        <f>MDETERM(Y787:AB790)</f>
        <v>0</v>
      </c>
      <c r="AA792" s="243"/>
      <c r="AB792" s="241"/>
    </row>
    <row r="793" spans="1:28" x14ac:dyDescent="0.3">
      <c r="A793" s="264" t="s">
        <v>755</v>
      </c>
      <c r="B793" s="267">
        <f>B783</f>
        <v>0</v>
      </c>
      <c r="C793" s="273">
        <f>K778</f>
        <v>0</v>
      </c>
      <c r="D793" s="196">
        <f t="shared" si="411"/>
        <v>0</v>
      </c>
      <c r="E793" s="263">
        <f t="shared" si="411"/>
        <v>1</v>
      </c>
      <c r="F793" s="166">
        <f>MDETERM(B792:E795)</f>
        <v>0</v>
      </c>
      <c r="H793" s="272" t="s">
        <v>754</v>
      </c>
      <c r="I793" s="247" t="e">
        <f>I792/F784</f>
        <v>#DIV/0!</v>
      </c>
      <c r="J793" s="240"/>
      <c r="K793" s="241"/>
      <c r="R793" s="264" t="s">
        <v>755</v>
      </c>
      <c r="S793" s="267">
        <f>S783</f>
        <v>0</v>
      </c>
      <c r="T793" s="273">
        <f>AB778</f>
        <v>0</v>
      </c>
      <c r="U793" s="196">
        <f t="shared" si="412"/>
        <v>0</v>
      </c>
      <c r="V793" s="263">
        <f t="shared" si="412"/>
        <v>1</v>
      </c>
      <c r="W793" s="166">
        <f>MDETERM(S792:V795)</f>
        <v>0</v>
      </c>
      <c r="Y793" s="272" t="s">
        <v>754</v>
      </c>
      <c r="Z793" s="247" t="e">
        <f>Z792/W784</f>
        <v>#DIV/0!</v>
      </c>
      <c r="AA793" s="240"/>
      <c r="AB793" s="241"/>
    </row>
    <row r="794" spans="1:28" x14ac:dyDescent="0.3">
      <c r="A794" s="264"/>
      <c r="B794" s="267">
        <f>B784</f>
        <v>0</v>
      </c>
      <c r="C794" s="273">
        <f>K779</f>
        <v>0</v>
      </c>
      <c r="D794" s="196">
        <f t="shared" si="411"/>
        <v>0</v>
      </c>
      <c r="E794" s="263">
        <f t="shared" si="411"/>
        <v>1</v>
      </c>
      <c r="F794" s="272" t="s">
        <v>754</v>
      </c>
      <c r="H794" s="240"/>
      <c r="I794" s="240"/>
      <c r="J794" s="240"/>
      <c r="K794" s="241"/>
      <c r="R794" s="264"/>
      <c r="S794" s="267">
        <f>S784</f>
        <v>0</v>
      </c>
      <c r="T794" s="273">
        <f>AB779</f>
        <v>0</v>
      </c>
      <c r="U794" s="196">
        <f t="shared" si="412"/>
        <v>0</v>
      </c>
      <c r="V794" s="263">
        <f t="shared" si="412"/>
        <v>1</v>
      </c>
      <c r="W794" s="272" t="s">
        <v>754</v>
      </c>
      <c r="Y794" s="240"/>
      <c r="Z794" s="240"/>
      <c r="AA794" s="240"/>
      <c r="AB794" s="241"/>
    </row>
    <row r="795" spans="1:28" x14ac:dyDescent="0.3">
      <c r="A795" s="223"/>
      <c r="B795" s="267">
        <f>B785</f>
        <v>0</v>
      </c>
      <c r="C795" s="273">
        <f>K780</f>
        <v>0</v>
      </c>
      <c r="D795" s="196">
        <f t="shared" si="411"/>
        <v>0</v>
      </c>
      <c r="E795" s="263">
        <f t="shared" si="411"/>
        <v>1</v>
      </c>
      <c r="F795" s="166" t="e">
        <f>F793/F784</f>
        <v>#DIV/0!</v>
      </c>
      <c r="H795" s="240" t="s">
        <v>649</v>
      </c>
      <c r="I795" s="274" t="e">
        <f>(SQRT(F790*F790+F795*F795+F800*F800-4*I793))/2</f>
        <v>#DIV/0!</v>
      </c>
      <c r="J795" s="240"/>
      <c r="K795" s="241"/>
      <c r="R795" s="223"/>
      <c r="S795" s="267">
        <f>S785</f>
        <v>0</v>
      </c>
      <c r="T795" s="273">
        <f>AB780</f>
        <v>0</v>
      </c>
      <c r="U795" s="196">
        <f t="shared" si="412"/>
        <v>0</v>
      </c>
      <c r="V795" s="263">
        <f t="shared" si="412"/>
        <v>1</v>
      </c>
      <c r="W795" s="166" t="e">
        <f>W793/W784</f>
        <v>#DIV/0!</v>
      </c>
      <c r="Y795" s="240" t="s">
        <v>649</v>
      </c>
      <c r="Z795" s="274" t="e">
        <f>(SQRT(W790*W790+W795*W795+W800*W800-4*Z793))/2</f>
        <v>#DIV/0!</v>
      </c>
      <c r="AA795" s="240"/>
      <c r="AB795" s="241"/>
    </row>
    <row r="796" spans="1:28" x14ac:dyDescent="0.3">
      <c r="A796" s="223"/>
      <c r="H796" s="240" t="s">
        <v>611</v>
      </c>
      <c r="I796" s="274" t="e">
        <f>SQRT(F790*F790+F795*F795+F800*F800-4*I793)</f>
        <v>#DIV/0!</v>
      </c>
      <c r="J796" s="240"/>
      <c r="K796" s="241"/>
      <c r="R796" s="223"/>
      <c r="Y796" s="240" t="s">
        <v>611</v>
      </c>
      <c r="Z796" s="274" t="e">
        <f>SQRT(W790*W790+W795*W795+W800*W800-4*Z793)</f>
        <v>#DIV/0!</v>
      </c>
      <c r="AA796" s="240"/>
      <c r="AB796" s="241"/>
    </row>
    <row r="797" spans="1:28" x14ac:dyDescent="0.3">
      <c r="A797" s="223"/>
      <c r="B797" s="267">
        <f t="shared" ref="B797:C800" si="413">B782</f>
        <v>0</v>
      </c>
      <c r="C797" s="273">
        <f t="shared" si="413"/>
        <v>0</v>
      </c>
      <c r="D797" s="273">
        <f>K777</f>
        <v>0</v>
      </c>
      <c r="E797" s="263">
        <f>E782</f>
        <v>1</v>
      </c>
      <c r="F797" s="166" t="s">
        <v>748</v>
      </c>
      <c r="H797" s="240"/>
      <c r="I797" s="240"/>
      <c r="J797" s="240"/>
      <c r="K797" s="241"/>
      <c r="R797" s="223"/>
      <c r="S797" s="267">
        <f t="shared" ref="S797:T800" si="414">S782</f>
        <v>0</v>
      </c>
      <c r="T797" s="273">
        <f t="shared" si="414"/>
        <v>0</v>
      </c>
      <c r="U797" s="273">
        <f>AB777</f>
        <v>0</v>
      </c>
      <c r="V797" s="263">
        <f>V782</f>
        <v>1</v>
      </c>
      <c r="W797" s="166" t="s">
        <v>748</v>
      </c>
      <c r="Y797" s="240"/>
      <c r="Z797" s="240"/>
      <c r="AA797" s="240"/>
      <c r="AB797" s="241"/>
    </row>
    <row r="798" spans="1:28" x14ac:dyDescent="0.3">
      <c r="A798" s="270" t="s">
        <v>756</v>
      </c>
      <c r="B798" s="267">
        <f t="shared" si="413"/>
        <v>0</v>
      </c>
      <c r="C798" s="273">
        <f t="shared" si="413"/>
        <v>0</v>
      </c>
      <c r="D798" s="273">
        <f>K778</f>
        <v>0</v>
      </c>
      <c r="E798" s="263">
        <f>E783</f>
        <v>1</v>
      </c>
      <c r="F798" s="166">
        <f>MDETERM(B797:E800)</f>
        <v>0</v>
      </c>
      <c r="H798" s="240"/>
      <c r="I798" s="240"/>
      <c r="J798" s="240"/>
      <c r="K798" s="241"/>
      <c r="R798" s="270" t="s">
        <v>756</v>
      </c>
      <c r="S798" s="267">
        <f t="shared" si="414"/>
        <v>0</v>
      </c>
      <c r="T798" s="273">
        <f t="shared" si="414"/>
        <v>0</v>
      </c>
      <c r="U798" s="273">
        <f>AB778</f>
        <v>0</v>
      </c>
      <c r="V798" s="263">
        <f>V783</f>
        <v>1</v>
      </c>
      <c r="W798" s="166">
        <f>MDETERM(S797:V800)</f>
        <v>0</v>
      </c>
      <c r="Y798" s="240"/>
      <c r="Z798" s="240"/>
      <c r="AA798" s="240"/>
      <c r="AB798" s="241"/>
    </row>
    <row r="799" spans="1:28" x14ac:dyDescent="0.3">
      <c r="A799" s="270"/>
      <c r="B799" s="267">
        <f t="shared" si="413"/>
        <v>0</v>
      </c>
      <c r="C799" s="273">
        <f t="shared" si="413"/>
        <v>0</v>
      </c>
      <c r="D799" s="273">
        <f>K779</f>
        <v>0</v>
      </c>
      <c r="E799" s="263">
        <f>E784</f>
        <v>1</v>
      </c>
      <c r="F799" s="272" t="s">
        <v>754</v>
      </c>
      <c r="K799" s="222"/>
      <c r="R799" s="270"/>
      <c r="S799" s="267">
        <f t="shared" si="414"/>
        <v>0</v>
      </c>
      <c r="T799" s="273">
        <f t="shared" si="414"/>
        <v>0</v>
      </c>
      <c r="U799" s="273">
        <f>AB779</f>
        <v>0</v>
      </c>
      <c r="V799" s="263">
        <f>V784</f>
        <v>1</v>
      </c>
      <c r="W799" s="272" t="s">
        <v>754</v>
      </c>
      <c r="AB799" s="222"/>
    </row>
    <row r="800" spans="1:28" x14ac:dyDescent="0.3">
      <c r="A800" s="223"/>
      <c r="B800" s="267">
        <f t="shared" si="413"/>
        <v>0</v>
      </c>
      <c r="C800" s="273">
        <f t="shared" si="413"/>
        <v>0</v>
      </c>
      <c r="D800" s="273">
        <f>K780</f>
        <v>0</v>
      </c>
      <c r="E800" s="263">
        <f>E785</f>
        <v>1</v>
      </c>
      <c r="F800" s="166" t="e">
        <f>F798/F784</f>
        <v>#DIV/0!</v>
      </c>
      <c r="I800" s="196" t="s">
        <v>757</v>
      </c>
      <c r="K800" s="222"/>
      <c r="R800" s="223"/>
      <c r="S800" s="267">
        <f t="shared" si="414"/>
        <v>0</v>
      </c>
      <c r="T800" s="273">
        <f t="shared" si="414"/>
        <v>0</v>
      </c>
      <c r="U800" s="273">
        <f>AB780</f>
        <v>0</v>
      </c>
      <c r="V800" s="263">
        <f>V785</f>
        <v>1</v>
      </c>
      <c r="W800" s="166" t="e">
        <f>W798/W784</f>
        <v>#DIV/0!</v>
      </c>
      <c r="Z800" s="196" t="s">
        <v>757</v>
      </c>
      <c r="AB800" s="222"/>
    </row>
    <row r="801" spans="1:28" x14ac:dyDescent="0.3">
      <c r="A801" s="223"/>
      <c r="H801" s="196" t="s">
        <v>513</v>
      </c>
      <c r="I801" s="196" t="s">
        <v>514</v>
      </c>
      <c r="J801" s="196" t="s">
        <v>515</v>
      </c>
      <c r="K801" s="222"/>
      <c r="R801" s="223"/>
      <c r="Y801" s="196" t="s">
        <v>513</v>
      </c>
      <c r="Z801" s="196" t="s">
        <v>514</v>
      </c>
      <c r="AA801" s="196" t="s">
        <v>515</v>
      </c>
      <c r="AB801" s="222"/>
    </row>
    <row r="802" spans="1:28" x14ac:dyDescent="0.3">
      <c r="A802" s="223" t="s">
        <v>637</v>
      </c>
      <c r="B802" s="166" t="e">
        <f>IF(K803&gt;0.000000001,TRUE,FALSE)</f>
        <v>#DIV/0!</v>
      </c>
      <c r="G802" s="240"/>
      <c r="H802" s="275" t="e">
        <f>H785</f>
        <v>#DIV/0!</v>
      </c>
      <c r="I802" s="275" t="e">
        <f>I785</f>
        <v>#DIV/0!</v>
      </c>
      <c r="J802" s="275" t="e">
        <f>J785</f>
        <v>#DIV/0!</v>
      </c>
      <c r="K802" s="241"/>
      <c r="R802" s="223" t="s">
        <v>637</v>
      </c>
      <c r="S802" s="166" t="e">
        <f>IF(AB803&gt;0.000000001,TRUE,FALSE)</f>
        <v>#DIV/0!</v>
      </c>
      <c r="X802" s="240"/>
      <c r="Y802" s="275" t="e">
        <f>Y785</f>
        <v>#DIV/0!</v>
      </c>
      <c r="Z802" s="275" t="e">
        <f>Z785</f>
        <v>#DIV/0!</v>
      </c>
      <c r="AA802" s="275" t="e">
        <f>AA785</f>
        <v>#DIV/0!</v>
      </c>
      <c r="AB802" s="241"/>
    </row>
    <row r="803" spans="1:28" ht="16.2" x14ac:dyDescent="0.3">
      <c r="A803" s="223"/>
      <c r="B803" s="166" t="s">
        <v>650</v>
      </c>
      <c r="C803" s="166" t="s">
        <v>651</v>
      </c>
      <c r="D803" s="166" t="s">
        <v>652</v>
      </c>
      <c r="E803" s="166" t="s">
        <v>653</v>
      </c>
      <c r="F803" s="166" t="s">
        <v>654</v>
      </c>
      <c r="G803" s="166" t="s">
        <v>655</v>
      </c>
      <c r="H803" s="166" t="s">
        <v>656</v>
      </c>
      <c r="I803" s="166" t="s">
        <v>657</v>
      </c>
      <c r="J803" s="166" t="s">
        <v>669</v>
      </c>
      <c r="K803" s="231" t="e">
        <f>MAX(K804:K808)</f>
        <v>#DIV/0!</v>
      </c>
      <c r="R803" s="223"/>
      <c r="S803" s="166" t="s">
        <v>650</v>
      </c>
      <c r="T803" s="166" t="s">
        <v>651</v>
      </c>
      <c r="U803" s="166" t="s">
        <v>652</v>
      </c>
      <c r="V803" s="166" t="s">
        <v>653</v>
      </c>
      <c r="W803" s="166" t="s">
        <v>654</v>
      </c>
      <c r="X803" s="166" t="s">
        <v>655</v>
      </c>
      <c r="Y803" s="166" t="s">
        <v>656</v>
      </c>
      <c r="Z803" s="166" t="s">
        <v>657</v>
      </c>
      <c r="AA803" s="166" t="s">
        <v>669</v>
      </c>
      <c r="AB803" s="231" t="e">
        <f>MAX(AB804:AB808)</f>
        <v>#DIV/0!</v>
      </c>
    </row>
    <row r="804" spans="1:28" x14ac:dyDescent="0.3">
      <c r="A804" s="223">
        <v>1</v>
      </c>
      <c r="B804" s="192" t="e">
        <f>C53-H802</f>
        <v>#DIV/0!</v>
      </c>
      <c r="C804" s="192" t="e">
        <f>D53-I802</f>
        <v>#DIV/0!</v>
      </c>
      <c r="D804" s="192" t="e">
        <f>E53-J802</f>
        <v>#DIV/0!</v>
      </c>
      <c r="E804" s="192" t="e">
        <f>POWER(B804,2)</f>
        <v>#DIV/0!</v>
      </c>
      <c r="F804" s="192" t="e">
        <f>POWER(C804,2)</f>
        <v>#DIV/0!</v>
      </c>
      <c r="G804" s="192" t="e">
        <f>POWER(D804,2)</f>
        <v>#DIV/0!</v>
      </c>
      <c r="H804" s="192" t="e">
        <f>E804+F804+G804</f>
        <v>#DIV/0!</v>
      </c>
      <c r="I804" s="192" t="e">
        <f>SQRT(H804)</f>
        <v>#DIV/0!</v>
      </c>
      <c r="J804" s="214" t="e">
        <f>I795</f>
        <v>#DIV/0!</v>
      </c>
      <c r="K804" s="231" t="e">
        <f>I804-J804</f>
        <v>#DIV/0!</v>
      </c>
      <c r="R804" s="223">
        <v>1</v>
      </c>
      <c r="S804" s="192" t="e">
        <f>T53-Y802</f>
        <v>#DIV/0!</v>
      </c>
      <c r="T804" s="192" t="e">
        <f>U53-Z802</f>
        <v>#DIV/0!</v>
      </c>
      <c r="U804" s="192" t="e">
        <f>V53-AA802</f>
        <v>#DIV/0!</v>
      </c>
      <c r="V804" s="192" t="e">
        <f>POWER(S804,2)</f>
        <v>#DIV/0!</v>
      </c>
      <c r="W804" s="192" t="e">
        <f>POWER(T804,2)</f>
        <v>#DIV/0!</v>
      </c>
      <c r="X804" s="192" t="e">
        <f>POWER(U804,2)</f>
        <v>#DIV/0!</v>
      </c>
      <c r="Y804" s="192" t="e">
        <f>V804+W804+X804</f>
        <v>#DIV/0!</v>
      </c>
      <c r="Z804" s="192" t="e">
        <f>SQRT(Y804)</f>
        <v>#DIV/0!</v>
      </c>
      <c r="AA804" s="214" t="e">
        <f>Z795</f>
        <v>#DIV/0!</v>
      </c>
      <c r="AB804" s="231" t="e">
        <f>Z804-AA804</f>
        <v>#DIV/0!</v>
      </c>
    </row>
    <row r="805" spans="1:28" x14ac:dyDescent="0.3">
      <c r="A805" s="223">
        <v>2</v>
      </c>
      <c r="B805" s="192" t="e">
        <f>C54-H802</f>
        <v>#DIV/0!</v>
      </c>
      <c r="C805" s="192" t="e">
        <f>D54-I802</f>
        <v>#DIV/0!</v>
      </c>
      <c r="D805" s="192" t="e">
        <f>E54-J802</f>
        <v>#DIV/0!</v>
      </c>
      <c r="E805" s="192" t="e">
        <f t="shared" ref="E805:G808" si="415">POWER(B805,2)</f>
        <v>#DIV/0!</v>
      </c>
      <c r="F805" s="192" t="e">
        <f t="shared" si="415"/>
        <v>#DIV/0!</v>
      </c>
      <c r="G805" s="192" t="e">
        <f t="shared" si="415"/>
        <v>#DIV/0!</v>
      </c>
      <c r="H805" s="192" t="e">
        <f t="shared" ref="H805:H808" si="416">E805+F805+G805</f>
        <v>#DIV/0!</v>
      </c>
      <c r="I805" s="192" t="e">
        <f t="shared" ref="I805:I808" si="417">SQRT(H805)</f>
        <v>#DIV/0!</v>
      </c>
      <c r="J805" s="214" t="e">
        <f>J804</f>
        <v>#DIV/0!</v>
      </c>
      <c r="K805" s="231" t="e">
        <f t="shared" ref="K805:K808" si="418">I805-J805</f>
        <v>#DIV/0!</v>
      </c>
      <c r="R805" s="223">
        <v>2</v>
      </c>
      <c r="S805" s="192" t="e">
        <f>T54-Y802</f>
        <v>#DIV/0!</v>
      </c>
      <c r="T805" s="192" t="e">
        <f>U54-Z802</f>
        <v>#DIV/0!</v>
      </c>
      <c r="U805" s="192" t="e">
        <f>V54-AA802</f>
        <v>#DIV/0!</v>
      </c>
      <c r="V805" s="192" t="e">
        <f t="shared" ref="V805:X808" si="419">POWER(S805,2)</f>
        <v>#DIV/0!</v>
      </c>
      <c r="W805" s="192" t="e">
        <f t="shared" si="419"/>
        <v>#DIV/0!</v>
      </c>
      <c r="X805" s="192" t="e">
        <f t="shared" si="419"/>
        <v>#DIV/0!</v>
      </c>
      <c r="Y805" s="192" t="e">
        <f t="shared" ref="Y805:Y808" si="420">V805+W805+X805</f>
        <v>#DIV/0!</v>
      </c>
      <c r="Z805" s="192" t="e">
        <f t="shared" ref="Z805:Z808" si="421">SQRT(Y805)</f>
        <v>#DIV/0!</v>
      </c>
      <c r="AA805" s="214" t="e">
        <f>AA804</f>
        <v>#DIV/0!</v>
      </c>
      <c r="AB805" s="231" t="e">
        <f t="shared" ref="AB805:AB808" si="422">Z805-AA805</f>
        <v>#DIV/0!</v>
      </c>
    </row>
    <row r="806" spans="1:28" x14ac:dyDescent="0.3">
      <c r="A806" s="223">
        <v>3</v>
      </c>
      <c r="B806" s="192" t="e">
        <f>C55-H802</f>
        <v>#DIV/0!</v>
      </c>
      <c r="C806" s="192" t="e">
        <f>D55-I802</f>
        <v>#DIV/0!</v>
      </c>
      <c r="D806" s="192" t="e">
        <f>E55-J802</f>
        <v>#DIV/0!</v>
      </c>
      <c r="E806" s="192" t="e">
        <f t="shared" si="415"/>
        <v>#DIV/0!</v>
      </c>
      <c r="F806" s="192" t="e">
        <f t="shared" si="415"/>
        <v>#DIV/0!</v>
      </c>
      <c r="G806" s="192" t="e">
        <f t="shared" si="415"/>
        <v>#DIV/0!</v>
      </c>
      <c r="H806" s="192" t="e">
        <f t="shared" si="416"/>
        <v>#DIV/0!</v>
      </c>
      <c r="I806" s="192" t="e">
        <f t="shared" si="417"/>
        <v>#DIV/0!</v>
      </c>
      <c r="J806" s="214" t="e">
        <f t="shared" ref="J806:J808" si="423">J805</f>
        <v>#DIV/0!</v>
      </c>
      <c r="K806" s="231" t="e">
        <f t="shared" si="418"/>
        <v>#DIV/0!</v>
      </c>
      <c r="R806" s="223">
        <v>3</v>
      </c>
      <c r="S806" s="192" t="e">
        <f>T55-Y802</f>
        <v>#DIV/0!</v>
      </c>
      <c r="T806" s="192" t="e">
        <f>U55-Z802</f>
        <v>#DIV/0!</v>
      </c>
      <c r="U806" s="192" t="e">
        <f>V55-AA802</f>
        <v>#DIV/0!</v>
      </c>
      <c r="V806" s="192" t="e">
        <f t="shared" si="419"/>
        <v>#DIV/0!</v>
      </c>
      <c r="W806" s="192" t="e">
        <f t="shared" si="419"/>
        <v>#DIV/0!</v>
      </c>
      <c r="X806" s="192" t="e">
        <f t="shared" si="419"/>
        <v>#DIV/0!</v>
      </c>
      <c r="Y806" s="192" t="e">
        <f t="shared" si="420"/>
        <v>#DIV/0!</v>
      </c>
      <c r="Z806" s="192" t="e">
        <f t="shared" si="421"/>
        <v>#DIV/0!</v>
      </c>
      <c r="AA806" s="214" t="e">
        <f t="shared" ref="AA806:AA808" si="424">AA805</f>
        <v>#DIV/0!</v>
      </c>
      <c r="AB806" s="231" t="e">
        <f t="shared" si="422"/>
        <v>#DIV/0!</v>
      </c>
    </row>
    <row r="807" spans="1:28" x14ac:dyDescent="0.3">
      <c r="A807" s="223">
        <v>4</v>
      </c>
      <c r="B807" s="192" t="e">
        <f>C56-H802</f>
        <v>#DIV/0!</v>
      </c>
      <c r="C807" s="192" t="e">
        <f>D56-I802</f>
        <v>#DIV/0!</v>
      </c>
      <c r="D807" s="192" t="e">
        <f>E56-J802</f>
        <v>#DIV/0!</v>
      </c>
      <c r="E807" s="192" t="e">
        <f t="shared" si="415"/>
        <v>#DIV/0!</v>
      </c>
      <c r="F807" s="192" t="e">
        <f t="shared" si="415"/>
        <v>#DIV/0!</v>
      </c>
      <c r="G807" s="192" t="e">
        <f t="shared" si="415"/>
        <v>#DIV/0!</v>
      </c>
      <c r="H807" s="192" t="e">
        <f t="shared" si="416"/>
        <v>#DIV/0!</v>
      </c>
      <c r="I807" s="192" t="e">
        <f t="shared" si="417"/>
        <v>#DIV/0!</v>
      </c>
      <c r="J807" s="214" t="e">
        <f t="shared" si="423"/>
        <v>#DIV/0!</v>
      </c>
      <c r="K807" s="231" t="e">
        <f t="shared" si="418"/>
        <v>#DIV/0!</v>
      </c>
      <c r="R807" s="223">
        <v>4</v>
      </c>
      <c r="S807" s="192" t="e">
        <f>T56-Y802</f>
        <v>#DIV/0!</v>
      </c>
      <c r="T807" s="192" t="e">
        <f>U56-Z802</f>
        <v>#DIV/0!</v>
      </c>
      <c r="U807" s="192" t="e">
        <f>V56-AA802</f>
        <v>#DIV/0!</v>
      </c>
      <c r="V807" s="192" t="e">
        <f t="shared" si="419"/>
        <v>#DIV/0!</v>
      </c>
      <c r="W807" s="192" t="e">
        <f t="shared" si="419"/>
        <v>#DIV/0!</v>
      </c>
      <c r="X807" s="192" t="e">
        <f t="shared" si="419"/>
        <v>#DIV/0!</v>
      </c>
      <c r="Y807" s="192" t="e">
        <f t="shared" si="420"/>
        <v>#DIV/0!</v>
      </c>
      <c r="Z807" s="192" t="e">
        <f t="shared" si="421"/>
        <v>#DIV/0!</v>
      </c>
      <c r="AA807" s="214" t="e">
        <f t="shared" si="424"/>
        <v>#DIV/0!</v>
      </c>
      <c r="AB807" s="231" t="e">
        <f t="shared" si="422"/>
        <v>#DIV/0!</v>
      </c>
    </row>
    <row r="808" spans="1:28" x14ac:dyDescent="0.3">
      <c r="A808" s="227">
        <v>5</v>
      </c>
      <c r="B808" s="216" t="e">
        <f>C57-H802</f>
        <v>#DIV/0!</v>
      </c>
      <c r="C808" s="216" t="e">
        <f>D57-I802</f>
        <v>#DIV/0!</v>
      </c>
      <c r="D808" s="216" t="e">
        <f>E57-J802</f>
        <v>#DIV/0!</v>
      </c>
      <c r="E808" s="216" t="e">
        <f t="shared" si="415"/>
        <v>#DIV/0!</v>
      </c>
      <c r="F808" s="216" t="e">
        <f t="shared" si="415"/>
        <v>#DIV/0!</v>
      </c>
      <c r="G808" s="216" t="e">
        <f t="shared" si="415"/>
        <v>#DIV/0!</v>
      </c>
      <c r="H808" s="216" t="e">
        <f t="shared" si="416"/>
        <v>#DIV/0!</v>
      </c>
      <c r="I808" s="216" t="e">
        <f t="shared" si="417"/>
        <v>#DIV/0!</v>
      </c>
      <c r="J808" s="276" t="e">
        <f t="shared" si="423"/>
        <v>#DIV/0!</v>
      </c>
      <c r="K808" s="253" t="e">
        <f t="shared" si="418"/>
        <v>#DIV/0!</v>
      </c>
      <c r="R808" s="227">
        <v>5</v>
      </c>
      <c r="S808" s="216" t="e">
        <f>T57-Y802</f>
        <v>#DIV/0!</v>
      </c>
      <c r="T808" s="216" t="e">
        <f>U57-Z802</f>
        <v>#DIV/0!</v>
      </c>
      <c r="U808" s="216" t="e">
        <f>V57-AA802</f>
        <v>#DIV/0!</v>
      </c>
      <c r="V808" s="216" t="e">
        <f t="shared" si="419"/>
        <v>#DIV/0!</v>
      </c>
      <c r="W808" s="216" t="e">
        <f t="shared" si="419"/>
        <v>#DIV/0!</v>
      </c>
      <c r="X808" s="216" t="e">
        <f t="shared" si="419"/>
        <v>#DIV/0!</v>
      </c>
      <c r="Y808" s="216" t="e">
        <f t="shared" si="420"/>
        <v>#DIV/0!</v>
      </c>
      <c r="Z808" s="216" t="e">
        <f t="shared" si="421"/>
        <v>#DIV/0!</v>
      </c>
      <c r="AA808" s="276" t="e">
        <f t="shared" si="424"/>
        <v>#DIV/0!</v>
      </c>
      <c r="AB808" s="253" t="e">
        <f t="shared" si="422"/>
        <v>#DIV/0!</v>
      </c>
    </row>
    <row r="810" spans="1:28" x14ac:dyDescent="0.3">
      <c r="A810" s="233" t="s">
        <v>702</v>
      </c>
      <c r="B810" s="260" t="s">
        <v>513</v>
      </c>
      <c r="C810" s="260" t="s">
        <v>514</v>
      </c>
      <c r="D810" s="260" t="s">
        <v>515</v>
      </c>
      <c r="E810" s="186"/>
      <c r="F810" s="186"/>
      <c r="G810" s="186" t="s">
        <v>738</v>
      </c>
      <c r="H810" s="186" t="s">
        <v>739</v>
      </c>
      <c r="I810" s="186" t="s">
        <v>740</v>
      </c>
      <c r="J810" s="186" t="s">
        <v>741</v>
      </c>
      <c r="K810" s="220" t="s">
        <v>742</v>
      </c>
      <c r="R810" s="233" t="s">
        <v>702</v>
      </c>
      <c r="S810" s="260" t="s">
        <v>513</v>
      </c>
      <c r="T810" s="260" t="s">
        <v>514</v>
      </c>
      <c r="U810" s="260" t="s">
        <v>515</v>
      </c>
      <c r="V810" s="186"/>
      <c r="W810" s="186"/>
      <c r="X810" s="186" t="s">
        <v>738</v>
      </c>
      <c r="Y810" s="186" t="s">
        <v>739</v>
      </c>
      <c r="Z810" s="186" t="s">
        <v>740</v>
      </c>
      <c r="AA810" s="186" t="s">
        <v>741</v>
      </c>
      <c r="AB810" s="220" t="s">
        <v>742</v>
      </c>
    </row>
    <row r="811" spans="1:28" x14ac:dyDescent="0.3">
      <c r="A811" s="244" t="s">
        <v>678</v>
      </c>
      <c r="B811" s="245">
        <f t="shared" ref="B811:D812" si="425">C53</f>
        <v>0</v>
      </c>
      <c r="C811" s="245">
        <f t="shared" si="425"/>
        <v>0</v>
      </c>
      <c r="D811" s="245">
        <f t="shared" si="425"/>
        <v>0</v>
      </c>
      <c r="F811" s="196" t="s">
        <v>743</v>
      </c>
      <c r="G811" s="214">
        <f t="shared" ref="G811:I814" si="426">B811^2</f>
        <v>0</v>
      </c>
      <c r="H811" s="214">
        <f t="shared" si="426"/>
        <v>0</v>
      </c>
      <c r="I811" s="214">
        <f t="shared" si="426"/>
        <v>0</v>
      </c>
      <c r="J811" s="214">
        <f>G811+H811+I811</f>
        <v>0</v>
      </c>
      <c r="K811" s="261">
        <f>-J811</f>
        <v>0</v>
      </c>
      <c r="R811" s="244" t="s">
        <v>678</v>
      </c>
      <c r="S811" s="245">
        <f t="shared" ref="S811:U812" si="427">T53</f>
        <v>0</v>
      </c>
      <c r="T811" s="245">
        <f t="shared" si="427"/>
        <v>0</v>
      </c>
      <c r="U811" s="245">
        <f t="shared" si="427"/>
        <v>0</v>
      </c>
      <c r="W811" s="196" t="s">
        <v>743</v>
      </c>
      <c r="X811" s="214">
        <f t="shared" ref="X811:Z814" si="428">S811^2</f>
        <v>0</v>
      </c>
      <c r="Y811" s="214">
        <f t="shared" si="428"/>
        <v>0</v>
      </c>
      <c r="Z811" s="214">
        <f t="shared" si="428"/>
        <v>0</v>
      </c>
      <c r="AA811" s="214">
        <f>X811+Y811+Z811</f>
        <v>0</v>
      </c>
      <c r="AB811" s="261">
        <f>-AA811</f>
        <v>0</v>
      </c>
    </row>
    <row r="812" spans="1:28" x14ac:dyDescent="0.3">
      <c r="A812" s="244" t="s">
        <v>680</v>
      </c>
      <c r="B812" s="245">
        <f t="shared" si="425"/>
        <v>0</v>
      </c>
      <c r="C812" s="245">
        <f t="shared" si="425"/>
        <v>0</v>
      </c>
      <c r="D812" s="245">
        <f t="shared" si="425"/>
        <v>0</v>
      </c>
      <c r="F812" s="196" t="s">
        <v>744</v>
      </c>
      <c r="G812" s="214">
        <f t="shared" si="426"/>
        <v>0</v>
      </c>
      <c r="H812" s="214">
        <f t="shared" si="426"/>
        <v>0</v>
      </c>
      <c r="I812" s="214">
        <f t="shared" si="426"/>
        <v>0</v>
      </c>
      <c r="J812" s="214">
        <f t="shared" ref="J812:J814" si="429">G812+H812+I812</f>
        <v>0</v>
      </c>
      <c r="K812" s="261">
        <f t="shared" ref="K812:K814" si="430">-J812</f>
        <v>0</v>
      </c>
      <c r="R812" s="244" t="s">
        <v>680</v>
      </c>
      <c r="S812" s="245">
        <f t="shared" si="427"/>
        <v>0</v>
      </c>
      <c r="T812" s="245">
        <f t="shared" si="427"/>
        <v>0</v>
      </c>
      <c r="U812" s="245">
        <f t="shared" si="427"/>
        <v>0</v>
      </c>
      <c r="W812" s="196" t="s">
        <v>744</v>
      </c>
      <c r="X812" s="214">
        <f t="shared" si="428"/>
        <v>0</v>
      </c>
      <c r="Y812" s="214">
        <f t="shared" si="428"/>
        <v>0</v>
      </c>
      <c r="Z812" s="214">
        <f t="shared" si="428"/>
        <v>0</v>
      </c>
      <c r="AA812" s="214">
        <f t="shared" ref="AA812:AA814" si="431">X812+Y812+Z812</f>
        <v>0</v>
      </c>
      <c r="AB812" s="261">
        <f t="shared" ref="AB812:AB814" si="432">-AA812</f>
        <v>0</v>
      </c>
    </row>
    <row r="813" spans="1:28" x14ac:dyDescent="0.3">
      <c r="A813" s="246" t="s">
        <v>701</v>
      </c>
      <c r="B813" s="245">
        <f t="shared" ref="B813:D814" si="433">C56</f>
        <v>0</v>
      </c>
      <c r="C813" s="245">
        <f t="shared" si="433"/>
        <v>0</v>
      </c>
      <c r="D813" s="245">
        <f t="shared" si="433"/>
        <v>0</v>
      </c>
      <c r="F813" s="196" t="s">
        <v>745</v>
      </c>
      <c r="G813" s="214">
        <f t="shared" si="426"/>
        <v>0</v>
      </c>
      <c r="H813" s="214">
        <f t="shared" si="426"/>
        <v>0</v>
      </c>
      <c r="I813" s="214">
        <f t="shared" si="426"/>
        <v>0</v>
      </c>
      <c r="J813" s="214">
        <f t="shared" si="429"/>
        <v>0</v>
      </c>
      <c r="K813" s="261">
        <f t="shared" si="430"/>
        <v>0</v>
      </c>
      <c r="R813" s="246" t="s">
        <v>701</v>
      </c>
      <c r="S813" s="245">
        <f t="shared" ref="S813:U814" si="434">T56</f>
        <v>0</v>
      </c>
      <c r="T813" s="245">
        <f t="shared" si="434"/>
        <v>0</v>
      </c>
      <c r="U813" s="245">
        <f t="shared" si="434"/>
        <v>0</v>
      </c>
      <c r="W813" s="196" t="s">
        <v>745</v>
      </c>
      <c r="X813" s="214">
        <f t="shared" si="428"/>
        <v>0</v>
      </c>
      <c r="Y813" s="214">
        <f t="shared" si="428"/>
        <v>0</v>
      </c>
      <c r="Z813" s="214">
        <f t="shared" si="428"/>
        <v>0</v>
      </c>
      <c r="AA813" s="214">
        <f t="shared" si="431"/>
        <v>0</v>
      </c>
      <c r="AB813" s="261">
        <f t="shared" si="432"/>
        <v>0</v>
      </c>
    </row>
    <row r="814" spans="1:28" x14ac:dyDescent="0.3">
      <c r="A814" s="246" t="s">
        <v>704</v>
      </c>
      <c r="B814" s="245">
        <f t="shared" si="433"/>
        <v>0</v>
      </c>
      <c r="C814" s="245">
        <f t="shared" si="433"/>
        <v>0</v>
      </c>
      <c r="D814" s="245">
        <f t="shared" si="433"/>
        <v>0</v>
      </c>
      <c r="F814" s="196" t="s">
        <v>746</v>
      </c>
      <c r="G814" s="214">
        <f t="shared" si="426"/>
        <v>0</v>
      </c>
      <c r="H814" s="214">
        <f t="shared" si="426"/>
        <v>0</v>
      </c>
      <c r="I814" s="214">
        <f t="shared" si="426"/>
        <v>0</v>
      </c>
      <c r="J814" s="214">
        <f t="shared" si="429"/>
        <v>0</v>
      </c>
      <c r="K814" s="261">
        <f t="shared" si="430"/>
        <v>0</v>
      </c>
      <c r="R814" s="246" t="s">
        <v>704</v>
      </c>
      <c r="S814" s="245">
        <f t="shared" si="434"/>
        <v>0</v>
      </c>
      <c r="T814" s="245">
        <f t="shared" si="434"/>
        <v>0</v>
      </c>
      <c r="U814" s="245">
        <f t="shared" si="434"/>
        <v>0</v>
      </c>
      <c r="W814" s="196" t="s">
        <v>746</v>
      </c>
      <c r="X814" s="214">
        <f t="shared" si="428"/>
        <v>0</v>
      </c>
      <c r="Y814" s="214">
        <f t="shared" si="428"/>
        <v>0</v>
      </c>
      <c r="Z814" s="214">
        <f t="shared" si="428"/>
        <v>0</v>
      </c>
      <c r="AA814" s="214">
        <f t="shared" si="431"/>
        <v>0</v>
      </c>
      <c r="AB814" s="261">
        <f t="shared" si="432"/>
        <v>0</v>
      </c>
    </row>
    <row r="815" spans="1:28" x14ac:dyDescent="0.3">
      <c r="A815" s="223"/>
      <c r="G815" s="240"/>
      <c r="H815" s="240"/>
      <c r="I815" s="240"/>
      <c r="J815" s="240"/>
      <c r="K815" s="241"/>
      <c r="R815" s="223"/>
      <c r="X815" s="240"/>
      <c r="Y815" s="240"/>
      <c r="Z815" s="240"/>
      <c r="AA815" s="240"/>
      <c r="AB815" s="241"/>
    </row>
    <row r="816" spans="1:28" x14ac:dyDescent="0.3">
      <c r="A816" s="223"/>
      <c r="B816" s="262">
        <f>B811</f>
        <v>0</v>
      </c>
      <c r="C816" s="211">
        <f t="shared" ref="C816:D816" si="435">C811</f>
        <v>0</v>
      </c>
      <c r="D816" s="211">
        <f t="shared" si="435"/>
        <v>0</v>
      </c>
      <c r="E816" s="263">
        <v>1</v>
      </c>
      <c r="G816" s="239"/>
      <c r="H816" s="240"/>
      <c r="I816" s="240"/>
      <c r="J816" s="240"/>
      <c r="K816" s="241"/>
      <c r="R816" s="223"/>
      <c r="S816" s="262">
        <f>S811</f>
        <v>0</v>
      </c>
      <c r="T816" s="211">
        <f t="shared" ref="T816:U816" si="436">T811</f>
        <v>0</v>
      </c>
      <c r="U816" s="211">
        <f t="shared" si="436"/>
        <v>0</v>
      </c>
      <c r="V816" s="263">
        <v>1</v>
      </c>
      <c r="X816" s="239"/>
      <c r="Y816" s="240"/>
      <c r="Z816" s="240"/>
      <c r="AA816" s="240"/>
      <c r="AB816" s="241"/>
    </row>
    <row r="817" spans="1:28" x14ac:dyDescent="0.3">
      <c r="A817" s="264" t="s">
        <v>747</v>
      </c>
      <c r="B817" s="262">
        <f t="shared" ref="B817:D819" si="437">B812</f>
        <v>0</v>
      </c>
      <c r="C817" s="211">
        <f t="shared" si="437"/>
        <v>0</v>
      </c>
      <c r="D817" s="211">
        <f t="shared" si="437"/>
        <v>0</v>
      </c>
      <c r="E817" s="263">
        <v>1</v>
      </c>
      <c r="F817" s="166" t="s">
        <v>748</v>
      </c>
      <c r="G817" s="239"/>
      <c r="H817" s="243" t="s">
        <v>513</v>
      </c>
      <c r="I817" s="243" t="s">
        <v>514</v>
      </c>
      <c r="J817" s="243" t="s">
        <v>515</v>
      </c>
      <c r="K817" s="241"/>
      <c r="R817" s="264" t="s">
        <v>747</v>
      </c>
      <c r="S817" s="262">
        <f t="shared" ref="S817:U819" si="438">S812</f>
        <v>0</v>
      </c>
      <c r="T817" s="211">
        <f t="shared" si="438"/>
        <v>0</v>
      </c>
      <c r="U817" s="211">
        <f t="shared" si="438"/>
        <v>0</v>
      </c>
      <c r="V817" s="263">
        <v>1</v>
      </c>
      <c r="W817" s="166" t="s">
        <v>748</v>
      </c>
      <c r="X817" s="239"/>
      <c r="Y817" s="243" t="s">
        <v>513</v>
      </c>
      <c r="Z817" s="243" t="s">
        <v>514</v>
      </c>
      <c r="AA817" s="243" t="s">
        <v>515</v>
      </c>
      <c r="AB817" s="241"/>
    </row>
    <row r="818" spans="1:28" x14ac:dyDescent="0.3">
      <c r="A818" s="264"/>
      <c r="B818" s="262">
        <f t="shared" si="437"/>
        <v>0</v>
      </c>
      <c r="C818" s="211">
        <f t="shared" si="437"/>
        <v>0</v>
      </c>
      <c r="D818" s="211">
        <f t="shared" si="437"/>
        <v>0</v>
      </c>
      <c r="E818" s="263">
        <v>1</v>
      </c>
      <c r="F818" s="265">
        <f>MDETERM(B816:E819)</f>
        <v>0</v>
      </c>
      <c r="G818" s="239"/>
      <c r="H818" s="266" t="s">
        <v>749</v>
      </c>
      <c r="I818" s="266" t="s">
        <v>750</v>
      </c>
      <c r="J818" s="266" t="s">
        <v>751</v>
      </c>
      <c r="K818" s="241"/>
      <c r="R818" s="264"/>
      <c r="S818" s="262">
        <f t="shared" si="438"/>
        <v>0</v>
      </c>
      <c r="T818" s="211">
        <f t="shared" si="438"/>
        <v>0</v>
      </c>
      <c r="U818" s="211">
        <f t="shared" si="438"/>
        <v>0</v>
      </c>
      <c r="V818" s="263">
        <v>1</v>
      </c>
      <c r="W818" s="265">
        <f>MDETERM(S816:V819)</f>
        <v>0</v>
      </c>
      <c r="X818" s="239"/>
      <c r="Y818" s="266" t="s">
        <v>749</v>
      </c>
      <c r="Z818" s="266" t="s">
        <v>750</v>
      </c>
      <c r="AA818" s="266" t="s">
        <v>751</v>
      </c>
      <c r="AB818" s="241"/>
    </row>
    <row r="819" spans="1:28" x14ac:dyDescent="0.3">
      <c r="A819" s="223"/>
      <c r="B819" s="262">
        <f t="shared" si="437"/>
        <v>0</v>
      </c>
      <c r="C819" s="211">
        <f t="shared" si="437"/>
        <v>0</v>
      </c>
      <c r="D819" s="211">
        <f t="shared" si="437"/>
        <v>0</v>
      </c>
      <c r="E819" s="263">
        <v>1</v>
      </c>
      <c r="G819" s="240"/>
      <c r="H819" s="214" t="e">
        <f>-F824/2</f>
        <v>#DIV/0!</v>
      </c>
      <c r="I819" s="214" t="e">
        <f>-F829/2</f>
        <v>#DIV/0!</v>
      </c>
      <c r="J819" s="214" t="e">
        <f>-F834/2</f>
        <v>#DIV/0!</v>
      </c>
      <c r="K819" s="241"/>
      <c r="R819" s="223"/>
      <c r="S819" s="262">
        <f t="shared" si="438"/>
        <v>0</v>
      </c>
      <c r="T819" s="211">
        <f t="shared" si="438"/>
        <v>0</v>
      </c>
      <c r="U819" s="211">
        <f t="shared" si="438"/>
        <v>0</v>
      </c>
      <c r="V819" s="263">
        <v>1</v>
      </c>
      <c r="X819" s="240"/>
      <c r="Y819" s="214" t="e">
        <f>-W824/2</f>
        <v>#DIV/0!</v>
      </c>
      <c r="Z819" s="214" t="e">
        <f>-W829/2</f>
        <v>#DIV/0!</v>
      </c>
      <c r="AA819" s="214" t="e">
        <f>-W834/2</f>
        <v>#DIV/0!</v>
      </c>
      <c r="AB819" s="241"/>
    </row>
    <row r="820" spans="1:28" x14ac:dyDescent="0.3">
      <c r="A820" s="223"/>
      <c r="G820" s="240"/>
      <c r="H820" s="240"/>
      <c r="I820" s="240"/>
      <c r="J820" s="240"/>
      <c r="K820" s="241"/>
      <c r="R820" s="223"/>
      <c r="X820" s="240"/>
      <c r="Y820" s="240"/>
      <c r="Z820" s="240"/>
      <c r="AA820" s="240"/>
      <c r="AB820" s="241"/>
    </row>
    <row r="821" spans="1:28" x14ac:dyDescent="0.3">
      <c r="A821" s="223"/>
      <c r="B821" s="267">
        <f>K811</f>
        <v>0</v>
      </c>
      <c r="C821" s="196">
        <f t="shared" ref="C821:E824" si="439">C816</f>
        <v>0</v>
      </c>
      <c r="D821" s="196">
        <f t="shared" si="439"/>
        <v>0</v>
      </c>
      <c r="E821" s="263">
        <f t="shared" si="439"/>
        <v>1</v>
      </c>
      <c r="F821" s="166" t="s">
        <v>748</v>
      </c>
      <c r="H821" s="268">
        <f>B811</f>
        <v>0</v>
      </c>
      <c r="I821" s="247">
        <f t="shared" ref="I821:J824" si="440">C811</f>
        <v>0</v>
      </c>
      <c r="J821" s="247">
        <f t="shared" si="440"/>
        <v>0</v>
      </c>
      <c r="K821" s="269">
        <f>K811</f>
        <v>0</v>
      </c>
      <c r="R821" s="223"/>
      <c r="S821" s="267">
        <f>AB811</f>
        <v>0</v>
      </c>
      <c r="T821" s="196">
        <f t="shared" ref="T821:V824" si="441">T816</f>
        <v>0</v>
      </c>
      <c r="U821" s="196">
        <f t="shared" si="441"/>
        <v>0</v>
      </c>
      <c r="V821" s="263">
        <f t="shared" si="441"/>
        <v>1</v>
      </c>
      <c r="W821" s="166" t="s">
        <v>748</v>
      </c>
      <c r="Y821" s="268">
        <f>S811</f>
        <v>0</v>
      </c>
      <c r="Z821" s="247">
        <f t="shared" ref="Z821:AA824" si="442">T811</f>
        <v>0</v>
      </c>
      <c r="AA821" s="247">
        <f t="shared" si="442"/>
        <v>0</v>
      </c>
      <c r="AB821" s="269">
        <f>AB811</f>
        <v>0</v>
      </c>
    </row>
    <row r="822" spans="1:28" x14ac:dyDescent="0.3">
      <c r="A822" s="270" t="s">
        <v>752</v>
      </c>
      <c r="B822" s="267">
        <f>K812</f>
        <v>0</v>
      </c>
      <c r="C822" s="196">
        <f t="shared" si="439"/>
        <v>0</v>
      </c>
      <c r="D822" s="196">
        <f t="shared" si="439"/>
        <v>0</v>
      </c>
      <c r="E822" s="263">
        <f t="shared" si="439"/>
        <v>1</v>
      </c>
      <c r="F822" s="166">
        <f>MDETERM(B821:E824)</f>
        <v>0</v>
      </c>
      <c r="G822" s="271" t="s">
        <v>753</v>
      </c>
      <c r="H822" s="268">
        <f t="shared" ref="H822:H824" si="443">B812</f>
        <v>0</v>
      </c>
      <c r="I822" s="247">
        <f t="shared" si="440"/>
        <v>0</v>
      </c>
      <c r="J822" s="247">
        <f t="shared" si="440"/>
        <v>0</v>
      </c>
      <c r="K822" s="269">
        <f t="shared" ref="K822:K824" si="444">K812</f>
        <v>0</v>
      </c>
      <c r="R822" s="270" t="s">
        <v>752</v>
      </c>
      <c r="S822" s="267">
        <f>AB812</f>
        <v>0</v>
      </c>
      <c r="T822" s="196">
        <f t="shared" si="441"/>
        <v>0</v>
      </c>
      <c r="U822" s="196">
        <f t="shared" si="441"/>
        <v>0</v>
      </c>
      <c r="V822" s="263">
        <f t="shared" si="441"/>
        <v>1</v>
      </c>
      <c r="W822" s="166">
        <f>MDETERM(S821:V824)</f>
        <v>0</v>
      </c>
      <c r="X822" s="271" t="s">
        <v>753</v>
      </c>
      <c r="Y822" s="268">
        <f t="shared" ref="Y822:Y824" si="445">S812</f>
        <v>0</v>
      </c>
      <c r="Z822" s="247">
        <f t="shared" si="442"/>
        <v>0</v>
      </c>
      <c r="AA822" s="247">
        <f t="shared" si="442"/>
        <v>0</v>
      </c>
      <c r="AB822" s="269">
        <f t="shared" ref="AB822:AB824" si="446">AB812</f>
        <v>0</v>
      </c>
    </row>
    <row r="823" spans="1:28" x14ac:dyDescent="0.3">
      <c r="A823" s="270"/>
      <c r="B823" s="267">
        <f>K813</f>
        <v>0</v>
      </c>
      <c r="C823" s="196">
        <f t="shared" si="439"/>
        <v>0</v>
      </c>
      <c r="D823" s="196">
        <f t="shared" si="439"/>
        <v>0</v>
      </c>
      <c r="E823" s="263">
        <f t="shared" si="439"/>
        <v>1</v>
      </c>
      <c r="F823" s="272" t="s">
        <v>754</v>
      </c>
      <c r="G823" s="271"/>
      <c r="H823" s="268">
        <f t="shared" si="443"/>
        <v>0</v>
      </c>
      <c r="I823" s="247">
        <f t="shared" si="440"/>
        <v>0</v>
      </c>
      <c r="J823" s="247">
        <f t="shared" si="440"/>
        <v>0</v>
      </c>
      <c r="K823" s="269">
        <f t="shared" si="444"/>
        <v>0</v>
      </c>
      <c r="R823" s="270"/>
      <c r="S823" s="267">
        <f>AB813</f>
        <v>0</v>
      </c>
      <c r="T823" s="196">
        <f t="shared" si="441"/>
        <v>0</v>
      </c>
      <c r="U823" s="196">
        <f t="shared" si="441"/>
        <v>0</v>
      </c>
      <c r="V823" s="263">
        <f t="shared" si="441"/>
        <v>1</v>
      </c>
      <c r="W823" s="272" t="s">
        <v>754</v>
      </c>
      <c r="X823" s="271"/>
      <c r="Y823" s="268">
        <f t="shared" si="445"/>
        <v>0</v>
      </c>
      <c r="Z823" s="247">
        <f t="shared" si="442"/>
        <v>0</v>
      </c>
      <c r="AA823" s="247">
        <f t="shared" si="442"/>
        <v>0</v>
      </c>
      <c r="AB823" s="269">
        <f t="shared" si="446"/>
        <v>0</v>
      </c>
    </row>
    <row r="824" spans="1:28" x14ac:dyDescent="0.3">
      <c r="A824" s="223"/>
      <c r="B824" s="267">
        <f>K814</f>
        <v>0</v>
      </c>
      <c r="C824" s="196">
        <f t="shared" si="439"/>
        <v>0</v>
      </c>
      <c r="D824" s="196">
        <f t="shared" si="439"/>
        <v>0</v>
      </c>
      <c r="E824" s="263">
        <f t="shared" si="439"/>
        <v>1</v>
      </c>
      <c r="F824" s="166" t="e">
        <f>F822/F818</f>
        <v>#DIV/0!</v>
      </c>
      <c r="H824" s="268">
        <f t="shared" si="443"/>
        <v>0</v>
      </c>
      <c r="I824" s="247">
        <f t="shared" si="440"/>
        <v>0</v>
      </c>
      <c r="J824" s="247">
        <f t="shared" si="440"/>
        <v>0</v>
      </c>
      <c r="K824" s="269">
        <f t="shared" si="444"/>
        <v>0</v>
      </c>
      <c r="R824" s="223"/>
      <c r="S824" s="267">
        <f>AB814</f>
        <v>0</v>
      </c>
      <c r="T824" s="196">
        <f t="shared" si="441"/>
        <v>0</v>
      </c>
      <c r="U824" s="196">
        <f t="shared" si="441"/>
        <v>0</v>
      </c>
      <c r="V824" s="263">
        <f t="shared" si="441"/>
        <v>1</v>
      </c>
      <c r="W824" s="166" t="e">
        <f>W822/W818</f>
        <v>#DIV/0!</v>
      </c>
      <c r="Y824" s="268">
        <f t="shared" si="445"/>
        <v>0</v>
      </c>
      <c r="Z824" s="247">
        <f t="shared" si="442"/>
        <v>0</v>
      </c>
      <c r="AA824" s="247">
        <f t="shared" si="442"/>
        <v>0</v>
      </c>
      <c r="AB824" s="269">
        <f t="shared" si="446"/>
        <v>0</v>
      </c>
    </row>
    <row r="825" spans="1:28" x14ac:dyDescent="0.3">
      <c r="A825" s="223"/>
      <c r="G825" s="239"/>
      <c r="H825" s="240"/>
      <c r="I825" s="240"/>
      <c r="J825" s="240"/>
      <c r="K825" s="241"/>
      <c r="R825" s="223"/>
      <c r="X825" s="239"/>
      <c r="Y825" s="240"/>
      <c r="Z825" s="240"/>
      <c r="AA825" s="240"/>
      <c r="AB825" s="241"/>
    </row>
    <row r="826" spans="1:28" x14ac:dyDescent="0.3">
      <c r="A826" s="223"/>
      <c r="B826" s="267">
        <f>B816</f>
        <v>0</v>
      </c>
      <c r="C826" s="273">
        <f>K811</f>
        <v>0</v>
      </c>
      <c r="D826" s="196">
        <f t="shared" ref="D826:E829" si="447">D816</f>
        <v>0</v>
      </c>
      <c r="E826" s="263">
        <f t="shared" si="447"/>
        <v>1</v>
      </c>
      <c r="F826" s="166" t="s">
        <v>748</v>
      </c>
      <c r="H826" s="195" t="s">
        <v>748</v>
      </c>
      <c r="I826" s="243">
        <f>MDETERM(H821:K824)</f>
        <v>0</v>
      </c>
      <c r="J826" s="243"/>
      <c r="K826" s="241"/>
      <c r="R826" s="223"/>
      <c r="S826" s="267">
        <f>S816</f>
        <v>0</v>
      </c>
      <c r="T826" s="273">
        <f>AB811</f>
        <v>0</v>
      </c>
      <c r="U826" s="196">
        <f t="shared" ref="U826:V829" si="448">U816</f>
        <v>0</v>
      </c>
      <c r="V826" s="263">
        <f t="shared" si="448"/>
        <v>1</v>
      </c>
      <c r="W826" s="166" t="s">
        <v>748</v>
      </c>
      <c r="Y826" s="195" t="s">
        <v>748</v>
      </c>
      <c r="Z826" s="243">
        <f>MDETERM(Y821:AB824)</f>
        <v>0</v>
      </c>
      <c r="AA826" s="243"/>
      <c r="AB826" s="241"/>
    </row>
    <row r="827" spans="1:28" x14ac:dyDescent="0.3">
      <c r="A827" s="264" t="s">
        <v>755</v>
      </c>
      <c r="B827" s="267">
        <f>B817</f>
        <v>0</v>
      </c>
      <c r="C827" s="273">
        <f>K812</f>
        <v>0</v>
      </c>
      <c r="D827" s="196">
        <f t="shared" si="447"/>
        <v>0</v>
      </c>
      <c r="E827" s="263">
        <f t="shared" si="447"/>
        <v>1</v>
      </c>
      <c r="F827" s="166">
        <f>MDETERM(B826:E829)</f>
        <v>0</v>
      </c>
      <c r="H827" s="272" t="s">
        <v>754</v>
      </c>
      <c r="I827" s="247" t="e">
        <f>I826/F818</f>
        <v>#DIV/0!</v>
      </c>
      <c r="J827" s="240"/>
      <c r="K827" s="241"/>
      <c r="R827" s="264" t="s">
        <v>755</v>
      </c>
      <c r="S827" s="267">
        <f>S817</f>
        <v>0</v>
      </c>
      <c r="T827" s="273">
        <f>AB812</f>
        <v>0</v>
      </c>
      <c r="U827" s="196">
        <f t="shared" si="448"/>
        <v>0</v>
      </c>
      <c r="V827" s="263">
        <f t="shared" si="448"/>
        <v>1</v>
      </c>
      <c r="W827" s="166">
        <f>MDETERM(S826:V829)</f>
        <v>0</v>
      </c>
      <c r="Y827" s="272" t="s">
        <v>754</v>
      </c>
      <c r="Z827" s="247" t="e">
        <f>Z826/W818</f>
        <v>#DIV/0!</v>
      </c>
      <c r="AA827" s="240"/>
      <c r="AB827" s="241"/>
    </row>
    <row r="828" spans="1:28" x14ac:dyDescent="0.3">
      <c r="A828" s="264"/>
      <c r="B828" s="267">
        <f>B818</f>
        <v>0</v>
      </c>
      <c r="C828" s="273">
        <f>K813</f>
        <v>0</v>
      </c>
      <c r="D828" s="196">
        <f t="shared" si="447"/>
        <v>0</v>
      </c>
      <c r="E828" s="263">
        <f t="shared" si="447"/>
        <v>1</v>
      </c>
      <c r="F828" s="272" t="s">
        <v>754</v>
      </c>
      <c r="H828" s="240"/>
      <c r="I828" s="240"/>
      <c r="J828" s="240"/>
      <c r="K828" s="241"/>
      <c r="R828" s="264"/>
      <c r="S828" s="267">
        <f>S818</f>
        <v>0</v>
      </c>
      <c r="T828" s="273">
        <f>AB813</f>
        <v>0</v>
      </c>
      <c r="U828" s="196">
        <f t="shared" si="448"/>
        <v>0</v>
      </c>
      <c r="V828" s="263">
        <f t="shared" si="448"/>
        <v>1</v>
      </c>
      <c r="W828" s="272" t="s">
        <v>754</v>
      </c>
      <c r="Y828" s="240"/>
      <c r="Z828" s="240"/>
      <c r="AA828" s="240"/>
      <c r="AB828" s="241"/>
    </row>
    <row r="829" spans="1:28" x14ac:dyDescent="0.3">
      <c r="A829" s="223"/>
      <c r="B829" s="267">
        <f>B819</f>
        <v>0</v>
      </c>
      <c r="C829" s="273">
        <f>K814</f>
        <v>0</v>
      </c>
      <c r="D829" s="196">
        <f t="shared" si="447"/>
        <v>0</v>
      </c>
      <c r="E829" s="263">
        <f t="shared" si="447"/>
        <v>1</v>
      </c>
      <c r="F829" s="166" t="e">
        <f>F827/F818</f>
        <v>#DIV/0!</v>
      </c>
      <c r="H829" s="240" t="s">
        <v>649</v>
      </c>
      <c r="I829" s="274" t="e">
        <f>(SQRT(F824*F824+F829*F829+F834*F834-4*I827))/2</f>
        <v>#DIV/0!</v>
      </c>
      <c r="J829" s="240"/>
      <c r="K829" s="241"/>
      <c r="R829" s="223"/>
      <c r="S829" s="267">
        <f>S819</f>
        <v>0</v>
      </c>
      <c r="T829" s="273">
        <f>AB814</f>
        <v>0</v>
      </c>
      <c r="U829" s="196">
        <f t="shared" si="448"/>
        <v>0</v>
      </c>
      <c r="V829" s="263">
        <f t="shared" si="448"/>
        <v>1</v>
      </c>
      <c r="W829" s="166" t="e">
        <f>W827/W818</f>
        <v>#DIV/0!</v>
      </c>
      <c r="Y829" s="240" t="s">
        <v>649</v>
      </c>
      <c r="Z829" s="274" t="e">
        <f>(SQRT(W824*W824+W829*W829+W834*W834-4*Z827))/2</f>
        <v>#DIV/0!</v>
      </c>
      <c r="AA829" s="240"/>
      <c r="AB829" s="241"/>
    </row>
    <row r="830" spans="1:28" x14ac:dyDescent="0.3">
      <c r="A830" s="223"/>
      <c r="H830" s="240" t="s">
        <v>611</v>
      </c>
      <c r="I830" s="274" t="e">
        <f>SQRT(F824*F824+F829*F829+F834*F834-4*I827)</f>
        <v>#DIV/0!</v>
      </c>
      <c r="J830" s="240"/>
      <c r="K830" s="241"/>
      <c r="R830" s="223"/>
      <c r="Y830" s="240" t="s">
        <v>611</v>
      </c>
      <c r="Z830" s="274" t="e">
        <f>SQRT(W824*W824+W829*W829+W834*W834-4*Z827)</f>
        <v>#DIV/0!</v>
      </c>
      <c r="AA830" s="240"/>
      <c r="AB830" s="241"/>
    </row>
    <row r="831" spans="1:28" x14ac:dyDescent="0.3">
      <c r="A831" s="223"/>
      <c r="B831" s="267">
        <f t="shared" ref="B831:C834" si="449">B816</f>
        <v>0</v>
      </c>
      <c r="C831" s="273">
        <f t="shared" si="449"/>
        <v>0</v>
      </c>
      <c r="D831" s="273">
        <f>K811</f>
        <v>0</v>
      </c>
      <c r="E831" s="263">
        <f>E816</f>
        <v>1</v>
      </c>
      <c r="F831" s="166" t="s">
        <v>748</v>
      </c>
      <c r="H831" s="240"/>
      <c r="I831" s="240"/>
      <c r="J831" s="240"/>
      <c r="K831" s="241"/>
      <c r="R831" s="223"/>
      <c r="S831" s="267">
        <f t="shared" ref="S831:T834" si="450">S816</f>
        <v>0</v>
      </c>
      <c r="T831" s="273">
        <f t="shared" si="450"/>
        <v>0</v>
      </c>
      <c r="U831" s="273">
        <f>AB811</f>
        <v>0</v>
      </c>
      <c r="V831" s="263">
        <f>V816</f>
        <v>1</v>
      </c>
      <c r="W831" s="166" t="s">
        <v>748</v>
      </c>
      <c r="Y831" s="240"/>
      <c r="Z831" s="240"/>
      <c r="AA831" s="240"/>
      <c r="AB831" s="241"/>
    </row>
    <row r="832" spans="1:28" x14ac:dyDescent="0.3">
      <c r="A832" s="270" t="s">
        <v>756</v>
      </c>
      <c r="B832" s="267">
        <f t="shared" si="449"/>
        <v>0</v>
      </c>
      <c r="C832" s="273">
        <f t="shared" si="449"/>
        <v>0</v>
      </c>
      <c r="D832" s="273">
        <f>K812</f>
        <v>0</v>
      </c>
      <c r="E832" s="263">
        <f>E817</f>
        <v>1</v>
      </c>
      <c r="F832" s="166">
        <f>MDETERM(B831:E834)</f>
        <v>0</v>
      </c>
      <c r="H832" s="240"/>
      <c r="I832" s="240"/>
      <c r="J832" s="240"/>
      <c r="K832" s="241"/>
      <c r="R832" s="270" t="s">
        <v>756</v>
      </c>
      <c r="S832" s="267">
        <f t="shared" si="450"/>
        <v>0</v>
      </c>
      <c r="T832" s="273">
        <f t="shared" si="450"/>
        <v>0</v>
      </c>
      <c r="U832" s="273">
        <f>AB812</f>
        <v>0</v>
      </c>
      <c r="V832" s="263">
        <f>V817</f>
        <v>1</v>
      </c>
      <c r="W832" s="166">
        <f>MDETERM(S831:V834)</f>
        <v>0</v>
      </c>
      <c r="Y832" s="240"/>
      <c r="Z832" s="240"/>
      <c r="AA832" s="240"/>
      <c r="AB832" s="241"/>
    </row>
    <row r="833" spans="1:40" x14ac:dyDescent="0.3">
      <c r="A833" s="270"/>
      <c r="B833" s="267">
        <f t="shared" si="449"/>
        <v>0</v>
      </c>
      <c r="C833" s="273">
        <f t="shared" si="449"/>
        <v>0</v>
      </c>
      <c r="D833" s="273">
        <f>K813</f>
        <v>0</v>
      </c>
      <c r="E833" s="263">
        <f>E818</f>
        <v>1</v>
      </c>
      <c r="F833" s="272" t="s">
        <v>754</v>
      </c>
      <c r="K833" s="222"/>
      <c r="R833" s="270"/>
      <c r="S833" s="267">
        <f t="shared" si="450"/>
        <v>0</v>
      </c>
      <c r="T833" s="273">
        <f t="shared" si="450"/>
        <v>0</v>
      </c>
      <c r="U833" s="273">
        <f>AB813</f>
        <v>0</v>
      </c>
      <c r="V833" s="263">
        <f>V818</f>
        <v>1</v>
      </c>
      <c r="W833" s="272" t="s">
        <v>754</v>
      </c>
      <c r="AB833" s="222"/>
    </row>
    <row r="834" spans="1:40" x14ac:dyDescent="0.3">
      <c r="A834" s="223"/>
      <c r="B834" s="267">
        <f t="shared" si="449"/>
        <v>0</v>
      </c>
      <c r="C834" s="273">
        <f t="shared" si="449"/>
        <v>0</v>
      </c>
      <c r="D834" s="273">
        <f>K814</f>
        <v>0</v>
      </c>
      <c r="E834" s="263">
        <f>E819</f>
        <v>1</v>
      </c>
      <c r="F834" s="166" t="e">
        <f>F832/F818</f>
        <v>#DIV/0!</v>
      </c>
      <c r="I834" s="196" t="s">
        <v>757</v>
      </c>
      <c r="K834" s="222"/>
      <c r="R834" s="223"/>
      <c r="S834" s="267">
        <f t="shared" si="450"/>
        <v>0</v>
      </c>
      <c r="T834" s="273">
        <f t="shared" si="450"/>
        <v>0</v>
      </c>
      <c r="U834" s="273">
        <f>AB814</f>
        <v>0</v>
      </c>
      <c r="V834" s="263">
        <f>V819</f>
        <v>1</v>
      </c>
      <c r="W834" s="166" t="e">
        <f>W832/W818</f>
        <v>#DIV/0!</v>
      </c>
      <c r="Z834" s="196" t="s">
        <v>757</v>
      </c>
      <c r="AB834" s="222"/>
    </row>
    <row r="835" spans="1:40" x14ac:dyDescent="0.3">
      <c r="A835" s="223"/>
      <c r="H835" s="196" t="s">
        <v>513</v>
      </c>
      <c r="I835" s="196" t="s">
        <v>514</v>
      </c>
      <c r="J835" s="196" t="s">
        <v>515</v>
      </c>
      <c r="K835" s="222"/>
      <c r="R835" s="223"/>
      <c r="Y835" s="196" t="s">
        <v>513</v>
      </c>
      <c r="Z835" s="196" t="s">
        <v>514</v>
      </c>
      <c r="AA835" s="196" t="s">
        <v>515</v>
      </c>
      <c r="AB835" s="222"/>
    </row>
    <row r="836" spans="1:40" x14ac:dyDescent="0.3">
      <c r="A836" s="223" t="s">
        <v>637</v>
      </c>
      <c r="B836" s="166" t="e">
        <f>IF(K837&gt;0.000000001,TRUE,FALSE)</f>
        <v>#DIV/0!</v>
      </c>
      <c r="G836" s="240"/>
      <c r="H836" s="275" t="e">
        <f>H819</f>
        <v>#DIV/0!</v>
      </c>
      <c r="I836" s="275" t="e">
        <f>I819</f>
        <v>#DIV/0!</v>
      </c>
      <c r="J836" s="275" t="e">
        <f>J819</f>
        <v>#DIV/0!</v>
      </c>
      <c r="K836" s="241"/>
      <c r="R836" s="223" t="s">
        <v>637</v>
      </c>
      <c r="S836" s="166" t="e">
        <f>IF(AB837&gt;0.000000001,TRUE,FALSE)</f>
        <v>#DIV/0!</v>
      </c>
      <c r="X836" s="240"/>
      <c r="Y836" s="275" t="e">
        <f>Y819</f>
        <v>#DIV/0!</v>
      </c>
      <c r="Z836" s="275" t="e">
        <f>Z819</f>
        <v>#DIV/0!</v>
      </c>
      <c r="AA836" s="275" t="e">
        <f>AA819</f>
        <v>#DIV/0!</v>
      </c>
      <c r="AB836" s="241"/>
    </row>
    <row r="837" spans="1:40" ht="16.2" x14ac:dyDescent="0.3">
      <c r="A837" s="223"/>
      <c r="B837" s="166" t="s">
        <v>650</v>
      </c>
      <c r="C837" s="166" t="s">
        <v>651</v>
      </c>
      <c r="D837" s="166" t="s">
        <v>652</v>
      </c>
      <c r="E837" s="166" t="s">
        <v>653</v>
      </c>
      <c r="F837" s="166" t="s">
        <v>654</v>
      </c>
      <c r="G837" s="166" t="s">
        <v>655</v>
      </c>
      <c r="H837" s="166" t="s">
        <v>656</v>
      </c>
      <c r="I837" s="166" t="s">
        <v>657</v>
      </c>
      <c r="J837" s="166" t="s">
        <v>669</v>
      </c>
      <c r="K837" s="231" t="e">
        <f>MAX(K838:K842)</f>
        <v>#DIV/0!</v>
      </c>
      <c r="R837" s="223"/>
      <c r="S837" s="166" t="s">
        <v>650</v>
      </c>
      <c r="T837" s="166" t="s">
        <v>651</v>
      </c>
      <c r="U837" s="166" t="s">
        <v>652</v>
      </c>
      <c r="V837" s="166" t="s">
        <v>653</v>
      </c>
      <c r="W837" s="166" t="s">
        <v>654</v>
      </c>
      <c r="X837" s="166" t="s">
        <v>655</v>
      </c>
      <c r="Y837" s="166" t="s">
        <v>656</v>
      </c>
      <c r="Z837" s="166" t="s">
        <v>657</v>
      </c>
      <c r="AA837" s="166" t="s">
        <v>669</v>
      </c>
      <c r="AB837" s="231" t="e">
        <f>MAX(AB838:AB842)</f>
        <v>#DIV/0!</v>
      </c>
    </row>
    <row r="838" spans="1:40" x14ac:dyDescent="0.3">
      <c r="A838" s="223">
        <v>1</v>
      </c>
      <c r="B838" s="192" t="e">
        <f>C53-H836</f>
        <v>#DIV/0!</v>
      </c>
      <c r="C838" s="192" t="e">
        <f>D53-I836</f>
        <v>#DIV/0!</v>
      </c>
      <c r="D838" s="192" t="e">
        <f>E53-J836</f>
        <v>#DIV/0!</v>
      </c>
      <c r="E838" s="192" t="e">
        <f>POWER(B838,2)</f>
        <v>#DIV/0!</v>
      </c>
      <c r="F838" s="192" t="e">
        <f>POWER(C838,2)</f>
        <v>#DIV/0!</v>
      </c>
      <c r="G838" s="192" t="e">
        <f>POWER(D838,2)</f>
        <v>#DIV/0!</v>
      </c>
      <c r="H838" s="192" t="e">
        <f>E838+F838+G838</f>
        <v>#DIV/0!</v>
      </c>
      <c r="I838" s="192" t="e">
        <f>SQRT(H838)</f>
        <v>#DIV/0!</v>
      </c>
      <c r="J838" s="214" t="e">
        <f>I829</f>
        <v>#DIV/0!</v>
      </c>
      <c r="K838" s="231" t="e">
        <f>I838-J838</f>
        <v>#DIV/0!</v>
      </c>
      <c r="R838" s="223">
        <v>1</v>
      </c>
      <c r="S838" s="192" t="e">
        <f>T53-Y836</f>
        <v>#DIV/0!</v>
      </c>
      <c r="T838" s="192" t="e">
        <f>U53-Z836</f>
        <v>#DIV/0!</v>
      </c>
      <c r="U838" s="192" t="e">
        <f>V53-AA836</f>
        <v>#DIV/0!</v>
      </c>
      <c r="V838" s="192" t="e">
        <f>POWER(S838,2)</f>
        <v>#DIV/0!</v>
      </c>
      <c r="W838" s="192" t="e">
        <f>POWER(T838,2)</f>
        <v>#DIV/0!</v>
      </c>
      <c r="X838" s="192" t="e">
        <f>POWER(U838,2)</f>
        <v>#DIV/0!</v>
      </c>
      <c r="Y838" s="192" t="e">
        <f>V838+W838+X838</f>
        <v>#DIV/0!</v>
      </c>
      <c r="Z838" s="192" t="e">
        <f>SQRT(Y838)</f>
        <v>#DIV/0!</v>
      </c>
      <c r="AA838" s="214" t="e">
        <f>Z829</f>
        <v>#DIV/0!</v>
      </c>
      <c r="AB838" s="231" t="e">
        <f>Z838-AA838</f>
        <v>#DIV/0!</v>
      </c>
    </row>
    <row r="839" spans="1:40" x14ac:dyDescent="0.3">
      <c r="A839" s="223">
        <v>2</v>
      </c>
      <c r="B839" s="192" t="e">
        <f>C54-H836</f>
        <v>#DIV/0!</v>
      </c>
      <c r="C839" s="192" t="e">
        <f>D54-I836</f>
        <v>#DIV/0!</v>
      </c>
      <c r="D839" s="192" t="e">
        <f>E54-J836</f>
        <v>#DIV/0!</v>
      </c>
      <c r="E839" s="192" t="e">
        <f t="shared" ref="E839:G842" si="451">POWER(B839,2)</f>
        <v>#DIV/0!</v>
      </c>
      <c r="F839" s="192" t="e">
        <f t="shared" si="451"/>
        <v>#DIV/0!</v>
      </c>
      <c r="G839" s="192" t="e">
        <f t="shared" si="451"/>
        <v>#DIV/0!</v>
      </c>
      <c r="H839" s="192" t="e">
        <f t="shared" ref="H839:H842" si="452">E839+F839+G839</f>
        <v>#DIV/0!</v>
      </c>
      <c r="I839" s="192" t="e">
        <f t="shared" ref="I839:I842" si="453">SQRT(H839)</f>
        <v>#DIV/0!</v>
      </c>
      <c r="J839" s="214" t="e">
        <f>J838</f>
        <v>#DIV/0!</v>
      </c>
      <c r="K839" s="231" t="e">
        <f t="shared" ref="K839:K842" si="454">I839-J839</f>
        <v>#DIV/0!</v>
      </c>
      <c r="R839" s="223">
        <v>2</v>
      </c>
      <c r="S839" s="192" t="e">
        <f>T54-Y836</f>
        <v>#DIV/0!</v>
      </c>
      <c r="T839" s="192" t="e">
        <f>U54-Z836</f>
        <v>#DIV/0!</v>
      </c>
      <c r="U839" s="192" t="e">
        <f>V54-AA836</f>
        <v>#DIV/0!</v>
      </c>
      <c r="V839" s="192" t="e">
        <f t="shared" ref="V839:X842" si="455">POWER(S839,2)</f>
        <v>#DIV/0!</v>
      </c>
      <c r="W839" s="192" t="e">
        <f t="shared" si="455"/>
        <v>#DIV/0!</v>
      </c>
      <c r="X839" s="192" t="e">
        <f t="shared" si="455"/>
        <v>#DIV/0!</v>
      </c>
      <c r="Y839" s="192" t="e">
        <f t="shared" ref="Y839:Y842" si="456">V839+W839+X839</f>
        <v>#DIV/0!</v>
      </c>
      <c r="Z839" s="192" t="e">
        <f t="shared" ref="Z839:Z842" si="457">SQRT(Y839)</f>
        <v>#DIV/0!</v>
      </c>
      <c r="AA839" s="214" t="e">
        <f>AA838</f>
        <v>#DIV/0!</v>
      </c>
      <c r="AB839" s="231" t="e">
        <f t="shared" ref="AB839:AB842" si="458">Z839-AA839</f>
        <v>#DIV/0!</v>
      </c>
    </row>
    <row r="840" spans="1:40" x14ac:dyDescent="0.3">
      <c r="A840" s="223">
        <v>3</v>
      </c>
      <c r="B840" s="192" t="e">
        <f>C55-H836</f>
        <v>#DIV/0!</v>
      </c>
      <c r="C840" s="192" t="e">
        <f>D55-I836</f>
        <v>#DIV/0!</v>
      </c>
      <c r="D840" s="192" t="e">
        <f>E55-J836</f>
        <v>#DIV/0!</v>
      </c>
      <c r="E840" s="192" t="e">
        <f t="shared" si="451"/>
        <v>#DIV/0!</v>
      </c>
      <c r="F840" s="192" t="e">
        <f t="shared" si="451"/>
        <v>#DIV/0!</v>
      </c>
      <c r="G840" s="192" t="e">
        <f t="shared" si="451"/>
        <v>#DIV/0!</v>
      </c>
      <c r="H840" s="192" t="e">
        <f t="shared" si="452"/>
        <v>#DIV/0!</v>
      </c>
      <c r="I840" s="192" t="e">
        <f t="shared" si="453"/>
        <v>#DIV/0!</v>
      </c>
      <c r="J840" s="214" t="e">
        <f t="shared" ref="J840:J842" si="459">J839</f>
        <v>#DIV/0!</v>
      </c>
      <c r="K840" s="231" t="e">
        <f t="shared" si="454"/>
        <v>#DIV/0!</v>
      </c>
      <c r="R840" s="223">
        <v>3</v>
      </c>
      <c r="S840" s="192" t="e">
        <f>T55-Y836</f>
        <v>#DIV/0!</v>
      </c>
      <c r="T840" s="192" t="e">
        <f>U55-Z836</f>
        <v>#DIV/0!</v>
      </c>
      <c r="U840" s="192" t="e">
        <f>V55-AA836</f>
        <v>#DIV/0!</v>
      </c>
      <c r="V840" s="192" t="e">
        <f t="shared" si="455"/>
        <v>#DIV/0!</v>
      </c>
      <c r="W840" s="192" t="e">
        <f t="shared" si="455"/>
        <v>#DIV/0!</v>
      </c>
      <c r="X840" s="192" t="e">
        <f t="shared" si="455"/>
        <v>#DIV/0!</v>
      </c>
      <c r="Y840" s="192" t="e">
        <f t="shared" si="456"/>
        <v>#DIV/0!</v>
      </c>
      <c r="Z840" s="192" t="e">
        <f t="shared" si="457"/>
        <v>#DIV/0!</v>
      </c>
      <c r="AA840" s="214" t="e">
        <f t="shared" ref="AA840:AA842" si="460">AA839</f>
        <v>#DIV/0!</v>
      </c>
      <c r="AB840" s="231" t="e">
        <f t="shared" si="458"/>
        <v>#DIV/0!</v>
      </c>
    </row>
    <row r="841" spans="1:40" x14ac:dyDescent="0.3">
      <c r="A841" s="223">
        <v>4</v>
      </c>
      <c r="B841" s="192" t="e">
        <f>C56-H836</f>
        <v>#DIV/0!</v>
      </c>
      <c r="C841" s="192" t="e">
        <f>D56-I836</f>
        <v>#DIV/0!</v>
      </c>
      <c r="D841" s="192" t="e">
        <f>E56-J836</f>
        <v>#DIV/0!</v>
      </c>
      <c r="E841" s="192" t="e">
        <f t="shared" si="451"/>
        <v>#DIV/0!</v>
      </c>
      <c r="F841" s="192" t="e">
        <f t="shared" si="451"/>
        <v>#DIV/0!</v>
      </c>
      <c r="G841" s="192" t="e">
        <f t="shared" si="451"/>
        <v>#DIV/0!</v>
      </c>
      <c r="H841" s="192" t="e">
        <f t="shared" si="452"/>
        <v>#DIV/0!</v>
      </c>
      <c r="I841" s="192" t="e">
        <f t="shared" si="453"/>
        <v>#DIV/0!</v>
      </c>
      <c r="J841" s="214" t="e">
        <f t="shared" si="459"/>
        <v>#DIV/0!</v>
      </c>
      <c r="K841" s="231" t="e">
        <f t="shared" si="454"/>
        <v>#DIV/0!</v>
      </c>
      <c r="R841" s="223">
        <v>4</v>
      </c>
      <c r="S841" s="192" t="e">
        <f>T56-Y836</f>
        <v>#DIV/0!</v>
      </c>
      <c r="T841" s="192" t="e">
        <f>U56-Z836</f>
        <v>#DIV/0!</v>
      </c>
      <c r="U841" s="192" t="e">
        <f>V56-AA836</f>
        <v>#DIV/0!</v>
      </c>
      <c r="V841" s="192" t="e">
        <f t="shared" si="455"/>
        <v>#DIV/0!</v>
      </c>
      <c r="W841" s="192" t="e">
        <f t="shared" si="455"/>
        <v>#DIV/0!</v>
      </c>
      <c r="X841" s="192" t="e">
        <f t="shared" si="455"/>
        <v>#DIV/0!</v>
      </c>
      <c r="Y841" s="192" t="e">
        <f t="shared" si="456"/>
        <v>#DIV/0!</v>
      </c>
      <c r="Z841" s="192" t="e">
        <f t="shared" si="457"/>
        <v>#DIV/0!</v>
      </c>
      <c r="AA841" s="214" t="e">
        <f t="shared" si="460"/>
        <v>#DIV/0!</v>
      </c>
      <c r="AB841" s="231" t="e">
        <f t="shared" si="458"/>
        <v>#DIV/0!</v>
      </c>
    </row>
    <row r="842" spans="1:40" x14ac:dyDescent="0.3">
      <c r="A842" s="227">
        <v>5</v>
      </c>
      <c r="B842" s="216" t="e">
        <f>C57-H836</f>
        <v>#DIV/0!</v>
      </c>
      <c r="C842" s="216" t="e">
        <f>D57-I836</f>
        <v>#DIV/0!</v>
      </c>
      <c r="D842" s="216" t="e">
        <f>E57-J836</f>
        <v>#DIV/0!</v>
      </c>
      <c r="E842" s="216" t="e">
        <f t="shared" si="451"/>
        <v>#DIV/0!</v>
      </c>
      <c r="F842" s="216" t="e">
        <f t="shared" si="451"/>
        <v>#DIV/0!</v>
      </c>
      <c r="G842" s="216" t="e">
        <f t="shared" si="451"/>
        <v>#DIV/0!</v>
      </c>
      <c r="H842" s="216" t="e">
        <f t="shared" si="452"/>
        <v>#DIV/0!</v>
      </c>
      <c r="I842" s="216" t="e">
        <f t="shared" si="453"/>
        <v>#DIV/0!</v>
      </c>
      <c r="J842" s="276" t="e">
        <f t="shared" si="459"/>
        <v>#DIV/0!</v>
      </c>
      <c r="K842" s="253" t="e">
        <f t="shared" si="454"/>
        <v>#DIV/0!</v>
      </c>
      <c r="R842" s="227">
        <v>5</v>
      </c>
      <c r="S842" s="216" t="e">
        <f>T57-Y836</f>
        <v>#DIV/0!</v>
      </c>
      <c r="T842" s="216" t="e">
        <f>U57-Z836</f>
        <v>#DIV/0!</v>
      </c>
      <c r="U842" s="216" t="e">
        <f>V57-AA836</f>
        <v>#DIV/0!</v>
      </c>
      <c r="V842" s="216" t="e">
        <f t="shared" si="455"/>
        <v>#DIV/0!</v>
      </c>
      <c r="W842" s="216" t="e">
        <f t="shared" si="455"/>
        <v>#DIV/0!</v>
      </c>
      <c r="X842" s="216" t="e">
        <f t="shared" si="455"/>
        <v>#DIV/0!</v>
      </c>
      <c r="Y842" s="216" t="e">
        <f t="shared" si="456"/>
        <v>#DIV/0!</v>
      </c>
      <c r="Z842" s="216" t="e">
        <f t="shared" si="457"/>
        <v>#DIV/0!</v>
      </c>
      <c r="AA842" s="276" t="e">
        <f t="shared" si="460"/>
        <v>#DIV/0!</v>
      </c>
      <c r="AB842" s="253" t="e">
        <f t="shared" si="458"/>
        <v>#DIV/0!</v>
      </c>
    </row>
    <row r="844" spans="1:40" x14ac:dyDescent="0.3">
      <c r="A844" s="233" t="s">
        <v>706</v>
      </c>
      <c r="B844" s="260" t="s">
        <v>513</v>
      </c>
      <c r="C844" s="260" t="s">
        <v>514</v>
      </c>
      <c r="D844" s="260" t="s">
        <v>515</v>
      </c>
      <c r="E844" s="186"/>
      <c r="F844" s="186"/>
      <c r="G844" s="186" t="s">
        <v>738</v>
      </c>
      <c r="H844" s="186" t="s">
        <v>739</v>
      </c>
      <c r="I844" s="186" t="s">
        <v>740</v>
      </c>
      <c r="J844" s="186" t="s">
        <v>741</v>
      </c>
      <c r="K844" s="220" t="s">
        <v>742</v>
      </c>
      <c r="R844" s="233" t="s">
        <v>706</v>
      </c>
      <c r="S844" s="260" t="s">
        <v>513</v>
      </c>
      <c r="T844" s="260" t="s">
        <v>514</v>
      </c>
      <c r="U844" s="260" t="s">
        <v>515</v>
      </c>
      <c r="V844" s="186"/>
      <c r="W844" s="186"/>
      <c r="X844" s="186" t="s">
        <v>738</v>
      </c>
      <c r="Y844" s="186" t="s">
        <v>739</v>
      </c>
      <c r="Z844" s="186" t="s">
        <v>740</v>
      </c>
      <c r="AA844" s="186" t="s">
        <v>741</v>
      </c>
      <c r="AB844" s="220" t="s">
        <v>742</v>
      </c>
    </row>
    <row r="845" spans="1:40" x14ac:dyDescent="0.3">
      <c r="A845" s="244" t="s">
        <v>678</v>
      </c>
      <c r="B845" s="245">
        <f>C53</f>
        <v>0</v>
      </c>
      <c r="C845" s="245">
        <f>D53</f>
        <v>0</v>
      </c>
      <c r="D845" s="245">
        <f>E53</f>
        <v>0</v>
      </c>
      <c r="F845" s="196" t="s">
        <v>743</v>
      </c>
      <c r="G845" s="214">
        <f t="shared" ref="G845:I848" si="461">B845^2</f>
        <v>0</v>
      </c>
      <c r="H845" s="214">
        <f t="shared" si="461"/>
        <v>0</v>
      </c>
      <c r="I845" s="214">
        <f t="shared" si="461"/>
        <v>0</v>
      </c>
      <c r="J845" s="214">
        <f>G845+H845+I845</f>
        <v>0</v>
      </c>
      <c r="K845" s="261">
        <f>-J845</f>
        <v>0</v>
      </c>
      <c r="R845" s="244" t="s">
        <v>678</v>
      </c>
      <c r="S845" s="245">
        <f>T53</f>
        <v>0</v>
      </c>
      <c r="T845" s="245">
        <f>U53</f>
        <v>0</v>
      </c>
      <c r="U845" s="245">
        <f>V53</f>
        <v>0</v>
      </c>
      <c r="W845" s="196" t="s">
        <v>743</v>
      </c>
      <c r="X845" s="214">
        <f t="shared" ref="X845:Z848" si="462">S845^2</f>
        <v>0</v>
      </c>
      <c r="Y845" s="214">
        <f t="shared" si="462"/>
        <v>0</v>
      </c>
      <c r="Z845" s="214">
        <f t="shared" si="462"/>
        <v>0</v>
      </c>
      <c r="AA845" s="214">
        <f>X845+Y845+Z845</f>
        <v>0</v>
      </c>
      <c r="AB845" s="261">
        <f>-AA845</f>
        <v>0</v>
      </c>
    </row>
    <row r="846" spans="1:40" x14ac:dyDescent="0.3">
      <c r="A846" s="244" t="s">
        <v>682</v>
      </c>
      <c r="B846" s="245">
        <f t="shared" ref="B846:D848" si="463">C55</f>
        <v>0</v>
      </c>
      <c r="C846" s="245">
        <f t="shared" si="463"/>
        <v>0</v>
      </c>
      <c r="D846" s="245">
        <f t="shared" si="463"/>
        <v>0</v>
      </c>
      <c r="F846" s="196" t="s">
        <v>744</v>
      </c>
      <c r="G846" s="214">
        <f t="shared" si="461"/>
        <v>0</v>
      </c>
      <c r="H846" s="214">
        <f t="shared" si="461"/>
        <v>0</v>
      </c>
      <c r="I846" s="214">
        <f t="shared" si="461"/>
        <v>0</v>
      </c>
      <c r="J846" s="214">
        <f t="shared" ref="J846:J848" si="464">G846+H846+I846</f>
        <v>0</v>
      </c>
      <c r="K846" s="261">
        <f t="shared" ref="K846:K848" si="465">-J846</f>
        <v>0</v>
      </c>
      <c r="R846" s="244" t="s">
        <v>682</v>
      </c>
      <c r="S846" s="245">
        <f t="shared" ref="S846:U848" si="466">T55</f>
        <v>0</v>
      </c>
      <c r="T846" s="245">
        <f t="shared" si="466"/>
        <v>0</v>
      </c>
      <c r="U846" s="245">
        <f t="shared" si="466"/>
        <v>0</v>
      </c>
      <c r="W846" s="196" t="s">
        <v>744</v>
      </c>
      <c r="X846" s="214">
        <f t="shared" si="462"/>
        <v>0</v>
      </c>
      <c r="Y846" s="214">
        <f t="shared" si="462"/>
        <v>0</v>
      </c>
      <c r="Z846" s="214">
        <f t="shared" si="462"/>
        <v>0</v>
      </c>
      <c r="AA846" s="214">
        <f t="shared" ref="AA846:AA848" si="467">X846+Y846+Z846</f>
        <v>0</v>
      </c>
      <c r="AB846" s="261">
        <f t="shared" ref="AB846:AB848" si="468">-AA846</f>
        <v>0</v>
      </c>
    </row>
    <row r="847" spans="1:40" x14ac:dyDescent="0.3">
      <c r="A847" s="246" t="s">
        <v>701</v>
      </c>
      <c r="B847" s="245">
        <f t="shared" si="463"/>
        <v>0</v>
      </c>
      <c r="C847" s="245">
        <f t="shared" si="463"/>
        <v>0</v>
      </c>
      <c r="D847" s="245">
        <f t="shared" si="463"/>
        <v>0</v>
      </c>
      <c r="F847" s="196" t="s">
        <v>745</v>
      </c>
      <c r="G847" s="214">
        <f t="shared" si="461"/>
        <v>0</v>
      </c>
      <c r="H847" s="214">
        <f t="shared" si="461"/>
        <v>0</v>
      </c>
      <c r="I847" s="214">
        <f t="shared" si="461"/>
        <v>0</v>
      </c>
      <c r="J847" s="214">
        <f t="shared" si="464"/>
        <v>0</v>
      </c>
      <c r="K847" s="261">
        <f t="shared" si="465"/>
        <v>0</v>
      </c>
      <c r="R847" s="246" t="s">
        <v>701</v>
      </c>
      <c r="S847" s="245">
        <f t="shared" si="466"/>
        <v>0</v>
      </c>
      <c r="T847" s="245">
        <f t="shared" si="466"/>
        <v>0</v>
      </c>
      <c r="U847" s="245">
        <f t="shared" si="466"/>
        <v>0</v>
      </c>
      <c r="W847" s="196" t="s">
        <v>745</v>
      </c>
      <c r="X847" s="214">
        <f t="shared" si="462"/>
        <v>0</v>
      </c>
      <c r="Y847" s="214">
        <f t="shared" si="462"/>
        <v>0</v>
      </c>
      <c r="Z847" s="214">
        <f t="shared" si="462"/>
        <v>0</v>
      </c>
      <c r="AA847" s="214">
        <f t="shared" si="467"/>
        <v>0</v>
      </c>
      <c r="AB847" s="261">
        <f t="shared" si="468"/>
        <v>0</v>
      </c>
      <c r="AE847" s="243"/>
      <c r="AF847" s="243"/>
      <c r="AG847" s="243"/>
    </row>
    <row r="848" spans="1:40" x14ac:dyDescent="0.3">
      <c r="A848" s="246" t="s">
        <v>704</v>
      </c>
      <c r="B848" s="245">
        <f t="shared" si="463"/>
        <v>0</v>
      </c>
      <c r="C848" s="245">
        <f t="shared" si="463"/>
        <v>0</v>
      </c>
      <c r="D848" s="245">
        <f t="shared" si="463"/>
        <v>0</v>
      </c>
      <c r="F848" s="196" t="s">
        <v>746</v>
      </c>
      <c r="G848" s="214">
        <f t="shared" si="461"/>
        <v>0</v>
      </c>
      <c r="H848" s="214">
        <f t="shared" si="461"/>
        <v>0</v>
      </c>
      <c r="I848" s="214">
        <f t="shared" si="461"/>
        <v>0</v>
      </c>
      <c r="J848" s="214">
        <f t="shared" si="464"/>
        <v>0</v>
      </c>
      <c r="K848" s="261">
        <f t="shared" si="465"/>
        <v>0</v>
      </c>
      <c r="R848" s="246" t="s">
        <v>704</v>
      </c>
      <c r="S848" s="245">
        <f t="shared" si="466"/>
        <v>0</v>
      </c>
      <c r="T848" s="245">
        <f t="shared" si="466"/>
        <v>0</v>
      </c>
      <c r="U848" s="245">
        <f t="shared" si="466"/>
        <v>0</v>
      </c>
      <c r="W848" s="196" t="s">
        <v>746</v>
      </c>
      <c r="X848" s="214">
        <f t="shared" si="462"/>
        <v>0</v>
      </c>
      <c r="Y848" s="214">
        <f t="shared" si="462"/>
        <v>0</v>
      </c>
      <c r="Z848" s="214">
        <f t="shared" si="462"/>
        <v>0</v>
      </c>
      <c r="AA848" s="214">
        <f t="shared" si="467"/>
        <v>0</v>
      </c>
      <c r="AB848" s="261">
        <f t="shared" si="468"/>
        <v>0</v>
      </c>
      <c r="AE848" s="247"/>
      <c r="AF848" s="247"/>
      <c r="AG848" s="247"/>
      <c r="AI848" s="196"/>
      <c r="AJ848" s="214"/>
      <c r="AK848" s="214"/>
      <c r="AL848" s="214"/>
      <c r="AM848" s="214"/>
      <c r="AN848" s="214"/>
    </row>
    <row r="849" spans="1:40" x14ac:dyDescent="0.3">
      <c r="A849" s="223"/>
      <c r="G849" s="240"/>
      <c r="H849" s="240"/>
      <c r="I849" s="240"/>
      <c r="J849" s="240"/>
      <c r="K849" s="241"/>
      <c r="R849" s="223"/>
      <c r="X849" s="240"/>
      <c r="Y849" s="240"/>
      <c r="Z849" s="240"/>
      <c r="AA849" s="240"/>
      <c r="AB849" s="241"/>
      <c r="AE849" s="247"/>
      <c r="AF849" s="247"/>
      <c r="AG849" s="247"/>
      <c r="AI849" s="196"/>
      <c r="AJ849" s="214"/>
      <c r="AK849" s="214"/>
      <c r="AL849" s="214"/>
      <c r="AM849" s="214"/>
      <c r="AN849" s="214"/>
    </row>
    <row r="850" spans="1:40" x14ac:dyDescent="0.3">
      <c r="A850" s="223"/>
      <c r="B850" s="262">
        <f>B845</f>
        <v>0</v>
      </c>
      <c r="C850" s="211">
        <f t="shared" ref="C850:D850" si="469">C845</f>
        <v>0</v>
      </c>
      <c r="D850" s="211">
        <f t="shared" si="469"/>
        <v>0</v>
      </c>
      <c r="E850" s="263">
        <v>1</v>
      </c>
      <c r="G850" s="239"/>
      <c r="H850" s="240"/>
      <c r="I850" s="240"/>
      <c r="J850" s="240"/>
      <c r="K850" s="241"/>
      <c r="R850" s="223"/>
      <c r="S850" s="262">
        <f>S845</f>
        <v>0</v>
      </c>
      <c r="T850" s="211">
        <f t="shared" ref="T850:U850" si="470">T845</f>
        <v>0</v>
      </c>
      <c r="U850" s="211">
        <f t="shared" si="470"/>
        <v>0</v>
      </c>
      <c r="V850" s="263">
        <v>1</v>
      </c>
      <c r="X850" s="239"/>
      <c r="Y850" s="240"/>
      <c r="Z850" s="240"/>
      <c r="AA850" s="240"/>
      <c r="AB850" s="241"/>
      <c r="AE850" s="247"/>
      <c r="AF850" s="247"/>
      <c r="AG850" s="247"/>
      <c r="AI850" s="196"/>
      <c r="AJ850" s="214"/>
      <c r="AK850" s="214"/>
      <c r="AL850" s="214"/>
      <c r="AM850" s="214"/>
      <c r="AN850" s="214"/>
    </row>
    <row r="851" spans="1:40" x14ac:dyDescent="0.3">
      <c r="A851" s="264" t="s">
        <v>747</v>
      </c>
      <c r="B851" s="262">
        <f t="shared" ref="B851:D853" si="471">B846</f>
        <v>0</v>
      </c>
      <c r="C851" s="211">
        <f t="shared" si="471"/>
        <v>0</v>
      </c>
      <c r="D851" s="211">
        <f t="shared" si="471"/>
        <v>0</v>
      </c>
      <c r="E851" s="263">
        <v>1</v>
      </c>
      <c r="F851" s="166" t="s">
        <v>748</v>
      </c>
      <c r="G851" s="239"/>
      <c r="H851" s="243" t="s">
        <v>513</v>
      </c>
      <c r="I851" s="243" t="s">
        <v>514</v>
      </c>
      <c r="J851" s="243" t="s">
        <v>515</v>
      </c>
      <c r="K851" s="241"/>
      <c r="R851" s="264" t="s">
        <v>747</v>
      </c>
      <c r="S851" s="262">
        <f t="shared" ref="S851:U853" si="472">S846</f>
        <v>0</v>
      </c>
      <c r="T851" s="211">
        <f t="shared" si="472"/>
        <v>0</v>
      </c>
      <c r="U851" s="211">
        <f t="shared" si="472"/>
        <v>0</v>
      </c>
      <c r="V851" s="263">
        <v>1</v>
      </c>
      <c r="W851" s="166" t="s">
        <v>748</v>
      </c>
      <c r="X851" s="239"/>
      <c r="Y851" s="243" t="s">
        <v>513</v>
      </c>
      <c r="Z851" s="243" t="s">
        <v>514</v>
      </c>
      <c r="AA851" s="243" t="s">
        <v>515</v>
      </c>
      <c r="AB851" s="241"/>
      <c r="AE851" s="247"/>
      <c r="AF851" s="247"/>
      <c r="AG851" s="247"/>
      <c r="AI851" s="196"/>
      <c r="AJ851" s="214"/>
      <c r="AK851" s="214"/>
      <c r="AL851" s="214"/>
      <c r="AM851" s="214"/>
      <c r="AN851" s="214"/>
    </row>
    <row r="852" spans="1:40" x14ac:dyDescent="0.3">
      <c r="A852" s="264"/>
      <c r="B852" s="262">
        <f t="shared" si="471"/>
        <v>0</v>
      </c>
      <c r="C852" s="211">
        <f t="shared" si="471"/>
        <v>0</v>
      </c>
      <c r="D852" s="211">
        <f t="shared" si="471"/>
        <v>0</v>
      </c>
      <c r="E852" s="263">
        <v>1</v>
      </c>
      <c r="F852" s="265">
        <f>MDETERM(B850:E853)</f>
        <v>0</v>
      </c>
      <c r="G852" s="239"/>
      <c r="H852" s="266" t="s">
        <v>749</v>
      </c>
      <c r="I852" s="266" t="s">
        <v>750</v>
      </c>
      <c r="J852" s="266" t="s">
        <v>751</v>
      </c>
      <c r="K852" s="241"/>
      <c r="R852" s="264"/>
      <c r="S852" s="262">
        <f t="shared" si="472"/>
        <v>0</v>
      </c>
      <c r="T852" s="211">
        <f t="shared" si="472"/>
        <v>0</v>
      </c>
      <c r="U852" s="211">
        <f t="shared" si="472"/>
        <v>0</v>
      </c>
      <c r="V852" s="263">
        <v>1</v>
      </c>
      <c r="W852" s="265">
        <f>MDETERM(S850:V853)</f>
        <v>0</v>
      </c>
      <c r="X852" s="239"/>
      <c r="Y852" s="266" t="s">
        <v>749</v>
      </c>
      <c r="Z852" s="266" t="s">
        <v>750</v>
      </c>
      <c r="AA852" s="266" t="s">
        <v>751</v>
      </c>
      <c r="AB852" s="241"/>
      <c r="AJ852" s="240"/>
      <c r="AK852" s="240"/>
      <c r="AL852" s="240"/>
      <c r="AM852" s="240"/>
      <c r="AN852" s="240"/>
    </row>
    <row r="853" spans="1:40" x14ac:dyDescent="0.3">
      <c r="A853" s="223"/>
      <c r="B853" s="262">
        <f t="shared" si="471"/>
        <v>0</v>
      </c>
      <c r="C853" s="211">
        <f t="shared" si="471"/>
        <v>0</v>
      </c>
      <c r="D853" s="211">
        <f t="shared" si="471"/>
        <v>0</v>
      </c>
      <c r="E853" s="263">
        <v>1</v>
      </c>
      <c r="G853" s="240"/>
      <c r="H853" s="214" t="e">
        <f>-F858/2</f>
        <v>#DIV/0!</v>
      </c>
      <c r="I853" s="214" t="e">
        <f>-F863/2</f>
        <v>#DIV/0!</v>
      </c>
      <c r="J853" s="214" t="e">
        <f>-F868/2</f>
        <v>#DIV/0!</v>
      </c>
      <c r="K853" s="241"/>
      <c r="R853" s="223"/>
      <c r="S853" s="262">
        <f t="shared" si="472"/>
        <v>0</v>
      </c>
      <c r="T853" s="211">
        <f t="shared" si="472"/>
        <v>0</v>
      </c>
      <c r="U853" s="211">
        <f t="shared" si="472"/>
        <v>0</v>
      </c>
      <c r="V853" s="263">
        <v>1</v>
      </c>
      <c r="X853" s="240"/>
      <c r="Y853" s="214" t="e">
        <f>-W858/2</f>
        <v>#DIV/0!</v>
      </c>
      <c r="Z853" s="214" t="e">
        <f>-W863/2</f>
        <v>#DIV/0!</v>
      </c>
      <c r="AA853" s="214" t="e">
        <f>-W868/2</f>
        <v>#DIV/0!</v>
      </c>
      <c r="AB853" s="241"/>
      <c r="AE853" s="211"/>
      <c r="AF853" s="211"/>
      <c r="AG853" s="211"/>
      <c r="AH853" s="196"/>
      <c r="AJ853" s="239"/>
      <c r="AK853" s="240"/>
      <c r="AL853" s="240"/>
      <c r="AM853" s="240"/>
      <c r="AN853" s="240"/>
    </row>
    <row r="854" spans="1:40" x14ac:dyDescent="0.3">
      <c r="A854" s="223"/>
      <c r="G854" s="240"/>
      <c r="H854" s="240"/>
      <c r="I854" s="240"/>
      <c r="J854" s="240"/>
      <c r="K854" s="241"/>
      <c r="R854" s="223"/>
      <c r="X854" s="240"/>
      <c r="Y854" s="240"/>
      <c r="Z854" s="240"/>
      <c r="AA854" s="240"/>
      <c r="AB854" s="241"/>
      <c r="AE854" s="211"/>
      <c r="AF854" s="211"/>
      <c r="AG854" s="211"/>
      <c r="AH854" s="196"/>
      <c r="AJ854" s="239"/>
      <c r="AK854" s="243"/>
      <c r="AL854" s="243"/>
      <c r="AM854" s="243"/>
      <c r="AN854" s="240"/>
    </row>
    <row r="855" spans="1:40" x14ac:dyDescent="0.3">
      <c r="A855" s="223"/>
      <c r="B855" s="267">
        <f>K845</f>
        <v>0</v>
      </c>
      <c r="C855" s="196">
        <f t="shared" ref="C855:E858" si="473">C850</f>
        <v>0</v>
      </c>
      <c r="D855" s="196">
        <f t="shared" si="473"/>
        <v>0</v>
      </c>
      <c r="E855" s="263">
        <f t="shared" si="473"/>
        <v>1</v>
      </c>
      <c r="F855" s="166" t="s">
        <v>748</v>
      </c>
      <c r="H855" s="268">
        <f>B845</f>
        <v>0</v>
      </c>
      <c r="I855" s="247">
        <f t="shared" ref="I855:J858" si="474">C845</f>
        <v>0</v>
      </c>
      <c r="J855" s="247">
        <f t="shared" si="474"/>
        <v>0</v>
      </c>
      <c r="K855" s="269">
        <f>K845</f>
        <v>0</v>
      </c>
      <c r="R855" s="223"/>
      <c r="S855" s="267">
        <f>AB845</f>
        <v>0</v>
      </c>
      <c r="T855" s="196">
        <f t="shared" ref="T855:V858" si="475">T850</f>
        <v>0</v>
      </c>
      <c r="U855" s="196">
        <f t="shared" si="475"/>
        <v>0</v>
      </c>
      <c r="V855" s="263">
        <f t="shared" si="475"/>
        <v>1</v>
      </c>
      <c r="W855" s="166" t="s">
        <v>748</v>
      </c>
      <c r="Y855" s="268">
        <f>S845</f>
        <v>0</v>
      </c>
      <c r="Z855" s="247">
        <f t="shared" ref="Z855:AA858" si="476">T845</f>
        <v>0</v>
      </c>
      <c r="AA855" s="247">
        <f t="shared" si="476"/>
        <v>0</v>
      </c>
      <c r="AB855" s="269">
        <f>AB845</f>
        <v>0</v>
      </c>
      <c r="AE855" s="211"/>
      <c r="AF855" s="211"/>
      <c r="AG855" s="211"/>
      <c r="AH855" s="196"/>
      <c r="AI855" s="265"/>
      <c r="AJ855" s="239"/>
      <c r="AK855" s="266"/>
      <c r="AL855" s="266"/>
      <c r="AM855" s="266"/>
      <c r="AN855" s="240"/>
    </row>
    <row r="856" spans="1:40" x14ac:dyDescent="0.3">
      <c r="A856" s="270" t="s">
        <v>752</v>
      </c>
      <c r="B856" s="267">
        <f>K846</f>
        <v>0</v>
      </c>
      <c r="C856" s="196">
        <f t="shared" si="473"/>
        <v>0</v>
      </c>
      <c r="D856" s="196">
        <f t="shared" si="473"/>
        <v>0</v>
      </c>
      <c r="E856" s="263">
        <f t="shared" si="473"/>
        <v>1</v>
      </c>
      <c r="F856" s="166">
        <f>MDETERM(B855:E858)</f>
        <v>0</v>
      </c>
      <c r="G856" s="271" t="s">
        <v>753</v>
      </c>
      <c r="H856" s="268">
        <f t="shared" ref="H856:H858" si="477">B846</f>
        <v>0</v>
      </c>
      <c r="I856" s="247">
        <f t="shared" si="474"/>
        <v>0</v>
      </c>
      <c r="J856" s="247">
        <f t="shared" si="474"/>
        <v>0</v>
      </c>
      <c r="K856" s="269">
        <f t="shared" ref="K856:K858" si="478">K846</f>
        <v>0</v>
      </c>
      <c r="R856" s="270" t="s">
        <v>752</v>
      </c>
      <c r="S856" s="267">
        <f>AB846</f>
        <v>0</v>
      </c>
      <c r="T856" s="196">
        <f t="shared" si="475"/>
        <v>0</v>
      </c>
      <c r="U856" s="196">
        <f t="shared" si="475"/>
        <v>0</v>
      </c>
      <c r="V856" s="263">
        <f t="shared" si="475"/>
        <v>1</v>
      </c>
      <c r="W856" s="166">
        <f>MDETERM(S855:V858)</f>
        <v>0</v>
      </c>
      <c r="X856" s="271" t="s">
        <v>753</v>
      </c>
      <c r="Y856" s="268">
        <f t="shared" ref="Y856:Y858" si="479">S846</f>
        <v>0</v>
      </c>
      <c r="Z856" s="247">
        <f t="shared" si="476"/>
        <v>0</v>
      </c>
      <c r="AA856" s="247">
        <f t="shared" si="476"/>
        <v>0</v>
      </c>
      <c r="AB856" s="269">
        <f t="shared" ref="AB856:AB858" si="480">AB846</f>
        <v>0</v>
      </c>
      <c r="AE856" s="211"/>
      <c r="AF856" s="211"/>
      <c r="AG856" s="211"/>
      <c r="AH856" s="196"/>
      <c r="AJ856" s="240"/>
      <c r="AK856" s="214"/>
      <c r="AL856" s="214"/>
      <c r="AM856" s="214"/>
      <c r="AN856" s="240"/>
    </row>
    <row r="857" spans="1:40" x14ac:dyDescent="0.3">
      <c r="A857" s="270"/>
      <c r="B857" s="267">
        <f>K847</f>
        <v>0</v>
      </c>
      <c r="C857" s="196">
        <f t="shared" si="473"/>
        <v>0</v>
      </c>
      <c r="D857" s="196">
        <f t="shared" si="473"/>
        <v>0</v>
      </c>
      <c r="E857" s="263">
        <f t="shared" si="473"/>
        <v>1</v>
      </c>
      <c r="F857" s="272" t="s">
        <v>754</v>
      </c>
      <c r="G857" s="271"/>
      <c r="H857" s="268">
        <f t="shared" si="477"/>
        <v>0</v>
      </c>
      <c r="I857" s="247">
        <f t="shared" si="474"/>
        <v>0</v>
      </c>
      <c r="J857" s="247">
        <f t="shared" si="474"/>
        <v>0</v>
      </c>
      <c r="K857" s="269">
        <f t="shared" si="478"/>
        <v>0</v>
      </c>
      <c r="R857" s="270"/>
      <c r="S857" s="267">
        <f>AB847</f>
        <v>0</v>
      </c>
      <c r="T857" s="196">
        <f t="shared" si="475"/>
        <v>0</v>
      </c>
      <c r="U857" s="196">
        <f t="shared" si="475"/>
        <v>0</v>
      </c>
      <c r="V857" s="263">
        <f t="shared" si="475"/>
        <v>1</v>
      </c>
      <c r="W857" s="272" t="s">
        <v>754</v>
      </c>
      <c r="X857" s="271"/>
      <c r="Y857" s="268">
        <f t="shared" si="479"/>
        <v>0</v>
      </c>
      <c r="Z857" s="247">
        <f t="shared" si="476"/>
        <v>0</v>
      </c>
      <c r="AA857" s="247">
        <f t="shared" si="476"/>
        <v>0</v>
      </c>
      <c r="AB857" s="269">
        <f t="shared" si="480"/>
        <v>0</v>
      </c>
      <c r="AJ857" s="240"/>
      <c r="AK857" s="240"/>
      <c r="AL857" s="240"/>
      <c r="AM857" s="240"/>
      <c r="AN857" s="240"/>
    </row>
    <row r="858" spans="1:40" x14ac:dyDescent="0.3">
      <c r="A858" s="223"/>
      <c r="B858" s="267">
        <f>K848</f>
        <v>0</v>
      </c>
      <c r="C858" s="196">
        <f t="shared" si="473"/>
        <v>0</v>
      </c>
      <c r="D858" s="196">
        <f t="shared" si="473"/>
        <v>0</v>
      </c>
      <c r="E858" s="263">
        <f t="shared" si="473"/>
        <v>1</v>
      </c>
      <c r="F858" s="166" t="e">
        <f>F856/F852</f>
        <v>#DIV/0!</v>
      </c>
      <c r="H858" s="268">
        <f t="shared" si="477"/>
        <v>0</v>
      </c>
      <c r="I858" s="247">
        <f t="shared" si="474"/>
        <v>0</v>
      </c>
      <c r="J858" s="247">
        <f t="shared" si="474"/>
        <v>0</v>
      </c>
      <c r="K858" s="269">
        <f t="shared" si="478"/>
        <v>0</v>
      </c>
      <c r="R858" s="223"/>
      <c r="S858" s="267">
        <f>AB848</f>
        <v>0</v>
      </c>
      <c r="T858" s="196">
        <f t="shared" si="475"/>
        <v>0</v>
      </c>
      <c r="U858" s="196">
        <f t="shared" si="475"/>
        <v>0</v>
      </c>
      <c r="V858" s="263">
        <f t="shared" si="475"/>
        <v>1</v>
      </c>
      <c r="W858" s="166" t="e">
        <f>W856/W852</f>
        <v>#DIV/0!</v>
      </c>
      <c r="Y858" s="268">
        <f t="shared" si="479"/>
        <v>0</v>
      </c>
      <c r="Z858" s="247">
        <f t="shared" si="476"/>
        <v>0</v>
      </c>
      <c r="AA858" s="247">
        <f t="shared" si="476"/>
        <v>0</v>
      </c>
      <c r="AB858" s="269">
        <f t="shared" si="480"/>
        <v>0</v>
      </c>
      <c r="AE858" s="273"/>
      <c r="AF858" s="196"/>
      <c r="AG858" s="196"/>
      <c r="AH858" s="196"/>
      <c r="AK858" s="247"/>
      <c r="AL858" s="247"/>
      <c r="AM858" s="247"/>
      <c r="AN858" s="274"/>
    </row>
    <row r="859" spans="1:40" x14ac:dyDescent="0.3">
      <c r="A859" s="223"/>
      <c r="G859" s="239"/>
      <c r="H859" s="240"/>
      <c r="I859" s="240"/>
      <c r="J859" s="240"/>
      <c r="K859" s="241"/>
      <c r="R859" s="223"/>
      <c r="X859" s="239"/>
      <c r="Y859" s="240"/>
      <c r="Z859" s="240"/>
      <c r="AA859" s="240"/>
      <c r="AB859" s="241"/>
      <c r="AE859" s="273"/>
      <c r="AF859" s="196"/>
      <c r="AG859" s="196"/>
      <c r="AH859" s="196"/>
      <c r="AJ859" s="582"/>
      <c r="AK859" s="247"/>
      <c r="AL859" s="247"/>
      <c r="AM859" s="247"/>
      <c r="AN859" s="274"/>
    </row>
    <row r="860" spans="1:40" x14ac:dyDescent="0.3">
      <c r="A860" s="223"/>
      <c r="B860" s="267">
        <f>B850</f>
        <v>0</v>
      </c>
      <c r="C860" s="273">
        <f>K845</f>
        <v>0</v>
      </c>
      <c r="D860" s="196">
        <f t="shared" ref="D860:E863" si="481">D850</f>
        <v>0</v>
      </c>
      <c r="E860" s="263">
        <f t="shared" si="481"/>
        <v>1</v>
      </c>
      <c r="F860" s="166" t="s">
        <v>748</v>
      </c>
      <c r="H860" s="195" t="s">
        <v>748</v>
      </c>
      <c r="I860" s="243">
        <f>MDETERM(H855:K858)</f>
        <v>0</v>
      </c>
      <c r="J860" s="243"/>
      <c r="K860" s="241"/>
      <c r="R860" s="223"/>
      <c r="S860" s="267">
        <f>S850</f>
        <v>0</v>
      </c>
      <c r="T860" s="273">
        <f>AB845</f>
        <v>0</v>
      </c>
      <c r="U860" s="196">
        <f t="shared" ref="U860:V863" si="482">U850</f>
        <v>0</v>
      </c>
      <c r="V860" s="263">
        <f t="shared" si="482"/>
        <v>1</v>
      </c>
      <c r="W860" s="166" t="s">
        <v>748</v>
      </c>
      <c r="Y860" s="195" t="s">
        <v>748</v>
      </c>
      <c r="Z860" s="243">
        <f>MDETERM(Y855:AB858)</f>
        <v>0</v>
      </c>
      <c r="AA860" s="243"/>
      <c r="AB860" s="241"/>
      <c r="AE860" s="273"/>
      <c r="AF860" s="196"/>
      <c r="AG860" s="196"/>
      <c r="AH860" s="196"/>
      <c r="AI860" s="272"/>
      <c r="AJ860" s="582"/>
      <c r="AK860" s="247"/>
      <c r="AL860" s="247"/>
      <c r="AM860" s="247"/>
      <c r="AN860" s="274"/>
    </row>
    <row r="861" spans="1:40" x14ac:dyDescent="0.3">
      <c r="A861" s="264" t="s">
        <v>755</v>
      </c>
      <c r="B861" s="267">
        <f>B851</f>
        <v>0</v>
      </c>
      <c r="C861" s="273">
        <f>K846</f>
        <v>0</v>
      </c>
      <c r="D861" s="196">
        <f t="shared" si="481"/>
        <v>0</v>
      </c>
      <c r="E861" s="263">
        <f t="shared" si="481"/>
        <v>1</v>
      </c>
      <c r="F861" s="166">
        <f>MDETERM(B860:E863)</f>
        <v>0</v>
      </c>
      <c r="H861" s="272" t="s">
        <v>754</v>
      </c>
      <c r="I861" s="247" t="e">
        <f>I860/F852</f>
        <v>#DIV/0!</v>
      </c>
      <c r="J861" s="240"/>
      <c r="K861" s="241"/>
      <c r="R861" s="264" t="s">
        <v>755</v>
      </c>
      <c r="S861" s="267">
        <f>S851</f>
        <v>0</v>
      </c>
      <c r="T861" s="273">
        <f>AB846</f>
        <v>0</v>
      </c>
      <c r="U861" s="196">
        <f t="shared" si="482"/>
        <v>0</v>
      </c>
      <c r="V861" s="263">
        <f t="shared" si="482"/>
        <v>1</v>
      </c>
      <c r="W861" s="166">
        <f>MDETERM(S860:V863)</f>
        <v>0</v>
      </c>
      <c r="Y861" s="272" t="s">
        <v>754</v>
      </c>
      <c r="Z861" s="247" t="e">
        <f>Z860/W852</f>
        <v>#DIV/0!</v>
      </c>
      <c r="AA861" s="240"/>
      <c r="AB861" s="241"/>
      <c r="AE861" s="273"/>
      <c r="AF861" s="196"/>
      <c r="AG861" s="196"/>
      <c r="AH861" s="196"/>
      <c r="AK861" s="247"/>
      <c r="AL861" s="247"/>
      <c r="AM861" s="247"/>
      <c r="AN861" s="274"/>
    </row>
    <row r="862" spans="1:40" x14ac:dyDescent="0.3">
      <c r="A862" s="264"/>
      <c r="B862" s="267">
        <f>B852</f>
        <v>0</v>
      </c>
      <c r="C862" s="273">
        <f>K847</f>
        <v>0</v>
      </c>
      <c r="D862" s="196">
        <f t="shared" si="481"/>
        <v>0</v>
      </c>
      <c r="E862" s="263">
        <f t="shared" si="481"/>
        <v>1</v>
      </c>
      <c r="F862" s="272" t="s">
        <v>754</v>
      </c>
      <c r="H862" s="240"/>
      <c r="I862" s="240"/>
      <c r="J862" s="240"/>
      <c r="K862" s="241"/>
      <c r="R862" s="264"/>
      <c r="S862" s="267">
        <f>S852</f>
        <v>0</v>
      </c>
      <c r="T862" s="273">
        <f>AB847</f>
        <v>0</v>
      </c>
      <c r="U862" s="196">
        <f t="shared" si="482"/>
        <v>0</v>
      </c>
      <c r="V862" s="263">
        <f t="shared" si="482"/>
        <v>1</v>
      </c>
      <c r="W862" s="272" t="s">
        <v>754</v>
      </c>
      <c r="Y862" s="240"/>
      <c r="Z862" s="240"/>
      <c r="AA862" s="240"/>
      <c r="AB862" s="241"/>
      <c r="AJ862" s="239"/>
      <c r="AK862" s="240"/>
      <c r="AL862" s="240"/>
      <c r="AM862" s="240"/>
      <c r="AN862" s="240"/>
    </row>
    <row r="863" spans="1:40" x14ac:dyDescent="0.3">
      <c r="A863" s="223"/>
      <c r="B863" s="267">
        <f>B853</f>
        <v>0</v>
      </c>
      <c r="C863" s="273">
        <f>K848</f>
        <v>0</v>
      </c>
      <c r="D863" s="196">
        <f t="shared" si="481"/>
        <v>0</v>
      </c>
      <c r="E863" s="263">
        <f t="shared" si="481"/>
        <v>1</v>
      </c>
      <c r="F863" s="166" t="e">
        <f>F861/F852</f>
        <v>#DIV/0!</v>
      </c>
      <c r="H863" s="240" t="s">
        <v>649</v>
      </c>
      <c r="I863" s="274" t="e">
        <f>(SQRT(F858*F858+F863*F863+F868*F868-4*I861))/2</f>
        <v>#DIV/0!</v>
      </c>
      <c r="J863" s="240"/>
      <c r="K863" s="241"/>
      <c r="R863" s="223"/>
      <c r="S863" s="267">
        <f>S853</f>
        <v>0</v>
      </c>
      <c r="T863" s="273">
        <f>AB848</f>
        <v>0</v>
      </c>
      <c r="U863" s="196">
        <f t="shared" si="482"/>
        <v>0</v>
      </c>
      <c r="V863" s="263">
        <f t="shared" si="482"/>
        <v>1</v>
      </c>
      <c r="W863" s="166" t="e">
        <f>W861/W852</f>
        <v>#DIV/0!</v>
      </c>
      <c r="Y863" s="240" t="s">
        <v>649</v>
      </c>
      <c r="Z863" s="274" t="e">
        <f>(SQRT(W858*W858+W863*W863+W868*W868-4*Z861))/2</f>
        <v>#DIV/0!</v>
      </c>
      <c r="AA863" s="240"/>
      <c r="AB863" s="241"/>
      <c r="AE863" s="273"/>
      <c r="AF863" s="273"/>
      <c r="AG863" s="196"/>
      <c r="AH863" s="196"/>
      <c r="AK863" s="195"/>
      <c r="AL863" s="243"/>
      <c r="AM863" s="243"/>
      <c r="AN863" s="240"/>
    </row>
    <row r="864" spans="1:40" x14ac:dyDescent="0.3">
      <c r="A864" s="223"/>
      <c r="H864" s="240" t="s">
        <v>611</v>
      </c>
      <c r="I864" s="274" t="e">
        <f>SQRT(F858*F858+F863*F863+F868*F868-4*I861)</f>
        <v>#DIV/0!</v>
      </c>
      <c r="J864" s="240"/>
      <c r="K864" s="241"/>
      <c r="R864" s="223"/>
      <c r="Y864" s="240" t="s">
        <v>611</v>
      </c>
      <c r="Z864" s="274" t="e">
        <f>SQRT(W858*W858+W863*W863+W868*W868-4*Z861)</f>
        <v>#DIV/0!</v>
      </c>
      <c r="AA864" s="240"/>
      <c r="AB864" s="241"/>
      <c r="AE864" s="273"/>
      <c r="AF864" s="273"/>
      <c r="AG864" s="196"/>
      <c r="AH864" s="196"/>
      <c r="AK864" s="272"/>
      <c r="AL864" s="247"/>
      <c r="AM864" s="240"/>
      <c r="AN864" s="240"/>
    </row>
    <row r="865" spans="1:40" x14ac:dyDescent="0.3">
      <c r="A865" s="223"/>
      <c r="B865" s="267">
        <f t="shared" ref="B865:C868" si="483">B850</f>
        <v>0</v>
      </c>
      <c r="C865" s="273">
        <f t="shared" si="483"/>
        <v>0</v>
      </c>
      <c r="D865" s="273">
        <f>K845</f>
        <v>0</v>
      </c>
      <c r="E865" s="263">
        <f>E850</f>
        <v>1</v>
      </c>
      <c r="F865" s="166" t="s">
        <v>748</v>
      </c>
      <c r="H865" s="240"/>
      <c r="I865" s="240"/>
      <c r="J865" s="240"/>
      <c r="K865" s="241"/>
      <c r="R865" s="223"/>
      <c r="S865" s="267">
        <f t="shared" ref="S865:T868" si="484">S850</f>
        <v>0</v>
      </c>
      <c r="T865" s="273">
        <f t="shared" si="484"/>
        <v>0</v>
      </c>
      <c r="U865" s="273">
        <f>AB845</f>
        <v>0</v>
      </c>
      <c r="V865" s="263">
        <f>V850</f>
        <v>1</v>
      </c>
      <c r="W865" s="166" t="s">
        <v>748</v>
      </c>
      <c r="Y865" s="240"/>
      <c r="Z865" s="240"/>
      <c r="AA865" s="240"/>
      <c r="AB865" s="241"/>
      <c r="AE865" s="273"/>
      <c r="AF865" s="273"/>
      <c r="AG865" s="196"/>
      <c r="AH865" s="196"/>
      <c r="AI865" s="272"/>
      <c r="AK865" s="240"/>
      <c r="AL865" s="240"/>
      <c r="AM865" s="240"/>
      <c r="AN865" s="240"/>
    </row>
    <row r="866" spans="1:40" x14ac:dyDescent="0.3">
      <c r="A866" s="270" t="s">
        <v>756</v>
      </c>
      <c r="B866" s="267">
        <f t="shared" si="483"/>
        <v>0</v>
      </c>
      <c r="C866" s="273">
        <f t="shared" si="483"/>
        <v>0</v>
      </c>
      <c r="D866" s="273">
        <f>K846</f>
        <v>0</v>
      </c>
      <c r="E866" s="263">
        <f>E851</f>
        <v>1</v>
      </c>
      <c r="F866" s="166">
        <f>MDETERM(B865:E868)</f>
        <v>0</v>
      </c>
      <c r="H866" s="240"/>
      <c r="I866" s="240"/>
      <c r="J866" s="240"/>
      <c r="K866" s="241"/>
      <c r="R866" s="270" t="s">
        <v>756</v>
      </c>
      <c r="S866" s="267">
        <f t="shared" si="484"/>
        <v>0</v>
      </c>
      <c r="T866" s="273">
        <f t="shared" si="484"/>
        <v>0</v>
      </c>
      <c r="U866" s="273">
        <f>AB846</f>
        <v>0</v>
      </c>
      <c r="V866" s="263">
        <f>V851</f>
        <v>1</v>
      </c>
      <c r="W866" s="166">
        <f>MDETERM(S865:V868)</f>
        <v>0</v>
      </c>
      <c r="Y866" s="240"/>
      <c r="Z866" s="240"/>
      <c r="AA866" s="240"/>
      <c r="AB866" s="241"/>
      <c r="AE866" s="273"/>
      <c r="AF866" s="273"/>
      <c r="AG866" s="196"/>
      <c r="AH866" s="196"/>
      <c r="AK866" s="240"/>
      <c r="AL866" s="274"/>
      <c r="AM866" s="240"/>
      <c r="AN866" s="240"/>
    </row>
    <row r="867" spans="1:40" x14ac:dyDescent="0.3">
      <c r="A867" s="270"/>
      <c r="B867" s="267">
        <f t="shared" si="483"/>
        <v>0</v>
      </c>
      <c r="C867" s="273">
        <f t="shared" si="483"/>
        <v>0</v>
      </c>
      <c r="D867" s="273">
        <f>K847</f>
        <v>0</v>
      </c>
      <c r="E867" s="263">
        <f>E852</f>
        <v>1</v>
      </c>
      <c r="F867" s="272" t="s">
        <v>754</v>
      </c>
      <c r="K867" s="222"/>
      <c r="R867" s="270"/>
      <c r="S867" s="267">
        <f t="shared" si="484"/>
        <v>0</v>
      </c>
      <c r="T867" s="273">
        <f t="shared" si="484"/>
        <v>0</v>
      </c>
      <c r="U867" s="273">
        <f>AB847</f>
        <v>0</v>
      </c>
      <c r="V867" s="263">
        <f>V852</f>
        <v>1</v>
      </c>
      <c r="W867" s="272" t="s">
        <v>754</v>
      </c>
      <c r="AB867" s="222"/>
      <c r="AK867" s="240"/>
      <c r="AL867" s="274"/>
      <c r="AM867" s="240"/>
      <c r="AN867" s="240"/>
    </row>
    <row r="868" spans="1:40" x14ac:dyDescent="0.3">
      <c r="A868" s="223"/>
      <c r="B868" s="267">
        <f t="shared" si="483"/>
        <v>0</v>
      </c>
      <c r="C868" s="273">
        <f t="shared" si="483"/>
        <v>0</v>
      </c>
      <c r="D868" s="273">
        <f>K848</f>
        <v>0</v>
      </c>
      <c r="E868" s="263">
        <f>E853</f>
        <v>1</v>
      </c>
      <c r="F868" s="166" t="e">
        <f>F866/F852</f>
        <v>#DIV/0!</v>
      </c>
      <c r="I868" s="196" t="s">
        <v>757</v>
      </c>
      <c r="K868" s="222"/>
      <c r="R868" s="223"/>
      <c r="S868" s="267">
        <f t="shared" si="484"/>
        <v>0</v>
      </c>
      <c r="T868" s="273">
        <f t="shared" si="484"/>
        <v>0</v>
      </c>
      <c r="U868" s="273">
        <f>AB848</f>
        <v>0</v>
      </c>
      <c r="V868" s="263">
        <f>V853</f>
        <v>1</v>
      </c>
      <c r="W868" s="166" t="e">
        <f>W866/W852</f>
        <v>#DIV/0!</v>
      </c>
      <c r="Z868" s="196" t="s">
        <v>757</v>
      </c>
      <c r="AB868" s="222"/>
      <c r="AE868" s="273"/>
      <c r="AF868" s="273"/>
      <c r="AG868" s="273"/>
      <c r="AH868" s="196"/>
      <c r="AK868" s="240"/>
      <c r="AL868" s="240"/>
      <c r="AM868" s="240"/>
      <c r="AN868" s="240"/>
    </row>
    <row r="869" spans="1:40" x14ac:dyDescent="0.3">
      <c r="A869" s="223"/>
      <c r="H869" s="196" t="s">
        <v>513</v>
      </c>
      <c r="I869" s="196" t="s">
        <v>514</v>
      </c>
      <c r="J869" s="196" t="s">
        <v>515</v>
      </c>
      <c r="K869" s="222"/>
      <c r="R869" s="223"/>
      <c r="Y869" s="196" t="s">
        <v>513</v>
      </c>
      <c r="Z869" s="196" t="s">
        <v>514</v>
      </c>
      <c r="AA869" s="196" t="s">
        <v>515</v>
      </c>
      <c r="AB869" s="222"/>
      <c r="AE869" s="273"/>
      <c r="AF869" s="273"/>
      <c r="AG869" s="273"/>
      <c r="AH869" s="196"/>
      <c r="AK869" s="240"/>
      <c r="AL869" s="240"/>
      <c r="AM869" s="240"/>
      <c r="AN869" s="240"/>
    </row>
    <row r="870" spans="1:40" x14ac:dyDescent="0.3">
      <c r="A870" s="223" t="s">
        <v>637</v>
      </c>
      <c r="B870" s="166" t="e">
        <f>IF(K871&gt;0.000000001,TRUE,FALSE)</f>
        <v>#DIV/0!</v>
      </c>
      <c r="G870" s="240"/>
      <c r="H870" s="275" t="e">
        <f>H853</f>
        <v>#DIV/0!</v>
      </c>
      <c r="I870" s="275" t="e">
        <f>I853</f>
        <v>#DIV/0!</v>
      </c>
      <c r="J870" s="275" t="e">
        <f>J853</f>
        <v>#DIV/0!</v>
      </c>
      <c r="K870" s="241"/>
      <c r="R870" s="223" t="s">
        <v>637</v>
      </c>
      <c r="S870" s="166" t="e">
        <f>IF(AB871&gt;0.000000001,TRUE,FALSE)</f>
        <v>#DIV/0!</v>
      </c>
      <c r="X870" s="240"/>
      <c r="Y870" s="275" t="e">
        <f>Y853</f>
        <v>#DIV/0!</v>
      </c>
      <c r="Z870" s="275" t="e">
        <f>Z853</f>
        <v>#DIV/0!</v>
      </c>
      <c r="AA870" s="275" t="e">
        <f>AA853</f>
        <v>#DIV/0!</v>
      </c>
      <c r="AB870" s="241"/>
      <c r="AE870" s="273"/>
      <c r="AF870" s="273"/>
      <c r="AG870" s="273"/>
      <c r="AH870" s="196"/>
      <c r="AI870" s="272"/>
    </row>
    <row r="871" spans="1:40" ht="16.2" x14ac:dyDescent="0.3">
      <c r="A871" s="223"/>
      <c r="B871" s="166" t="s">
        <v>650</v>
      </c>
      <c r="C871" s="166" t="s">
        <v>651</v>
      </c>
      <c r="D871" s="166" t="s">
        <v>652</v>
      </c>
      <c r="E871" s="166" t="s">
        <v>653</v>
      </c>
      <c r="F871" s="166" t="s">
        <v>654</v>
      </c>
      <c r="G871" s="166" t="s">
        <v>655</v>
      </c>
      <c r="H871" s="166" t="s">
        <v>656</v>
      </c>
      <c r="I871" s="166" t="s">
        <v>657</v>
      </c>
      <c r="J871" s="166" t="s">
        <v>669</v>
      </c>
      <c r="K871" s="231" t="e">
        <f>MAX(K872:K876)</f>
        <v>#DIV/0!</v>
      </c>
      <c r="R871" s="223"/>
      <c r="S871" s="166" t="s">
        <v>650</v>
      </c>
      <c r="T871" s="166" t="s">
        <v>651</v>
      </c>
      <c r="U871" s="166" t="s">
        <v>652</v>
      </c>
      <c r="V871" s="166" t="s">
        <v>653</v>
      </c>
      <c r="W871" s="166" t="s">
        <v>654</v>
      </c>
      <c r="X871" s="166" t="s">
        <v>655</v>
      </c>
      <c r="Y871" s="166" t="s">
        <v>656</v>
      </c>
      <c r="Z871" s="166" t="s">
        <v>657</v>
      </c>
      <c r="AA871" s="166" t="s">
        <v>669</v>
      </c>
      <c r="AB871" s="231" t="e">
        <f>MAX(AB872:AB876)</f>
        <v>#DIV/0!</v>
      </c>
      <c r="AE871" s="273"/>
      <c r="AF871" s="273"/>
      <c r="AG871" s="273"/>
      <c r="AH871" s="196"/>
      <c r="AL871" s="196"/>
    </row>
    <row r="872" spans="1:40" x14ac:dyDescent="0.3">
      <c r="A872" s="223">
        <v>1</v>
      </c>
      <c r="B872" s="192" t="e">
        <f>C53-H870</f>
        <v>#DIV/0!</v>
      </c>
      <c r="C872" s="192" t="e">
        <f>D53-I870</f>
        <v>#DIV/0!</v>
      </c>
      <c r="D872" s="192" t="e">
        <f>E53-J870</f>
        <v>#DIV/0!</v>
      </c>
      <c r="E872" s="192" t="e">
        <f>POWER(B872,2)</f>
        <v>#DIV/0!</v>
      </c>
      <c r="F872" s="192" t="e">
        <f>POWER(C872,2)</f>
        <v>#DIV/0!</v>
      </c>
      <c r="G872" s="192" t="e">
        <f>POWER(D872,2)</f>
        <v>#DIV/0!</v>
      </c>
      <c r="H872" s="192" t="e">
        <f>E872+F872+G872</f>
        <v>#DIV/0!</v>
      </c>
      <c r="I872" s="192" t="e">
        <f>SQRT(H872)</f>
        <v>#DIV/0!</v>
      </c>
      <c r="J872" s="214" t="e">
        <f>I863</f>
        <v>#DIV/0!</v>
      </c>
      <c r="K872" s="231" t="e">
        <f>I872-J872</f>
        <v>#DIV/0!</v>
      </c>
      <c r="R872" s="223">
        <v>1</v>
      </c>
      <c r="S872" s="192" t="e">
        <f>T53-Y870</f>
        <v>#DIV/0!</v>
      </c>
      <c r="T872" s="192" t="e">
        <f>U53-Z870</f>
        <v>#DIV/0!</v>
      </c>
      <c r="U872" s="192" t="e">
        <f>V53-AA870</f>
        <v>#DIV/0!</v>
      </c>
      <c r="V872" s="192" t="e">
        <f>POWER(S872,2)</f>
        <v>#DIV/0!</v>
      </c>
      <c r="W872" s="192" t="e">
        <f>POWER(T872,2)</f>
        <v>#DIV/0!</v>
      </c>
      <c r="X872" s="192" t="e">
        <f>POWER(U872,2)</f>
        <v>#DIV/0!</v>
      </c>
      <c r="Y872" s="192" t="e">
        <f>V872+W872+X872</f>
        <v>#DIV/0!</v>
      </c>
      <c r="Z872" s="192" t="e">
        <f>SQRT(Y872)</f>
        <v>#DIV/0!</v>
      </c>
      <c r="AA872" s="214" t="e">
        <f>Z863</f>
        <v>#DIV/0!</v>
      </c>
      <c r="AB872" s="231" t="e">
        <f>Z872-AA872</f>
        <v>#DIV/0!</v>
      </c>
      <c r="AK872" s="196"/>
      <c r="AL872" s="196"/>
      <c r="AM872" s="196"/>
    </row>
    <row r="873" spans="1:40" x14ac:dyDescent="0.3">
      <c r="A873" s="223">
        <v>2</v>
      </c>
      <c r="B873" s="192" t="e">
        <f>C54-H870</f>
        <v>#DIV/0!</v>
      </c>
      <c r="C873" s="192" t="e">
        <f>D54-I870</f>
        <v>#DIV/0!</v>
      </c>
      <c r="D873" s="192" t="e">
        <f>E54-J870</f>
        <v>#DIV/0!</v>
      </c>
      <c r="E873" s="192" t="e">
        <f t="shared" ref="E873:G876" si="485">POWER(B873,2)</f>
        <v>#DIV/0!</v>
      </c>
      <c r="F873" s="192" t="e">
        <f t="shared" si="485"/>
        <v>#DIV/0!</v>
      </c>
      <c r="G873" s="192" t="e">
        <f t="shared" si="485"/>
        <v>#DIV/0!</v>
      </c>
      <c r="H873" s="192" t="e">
        <f t="shared" ref="H873:H876" si="486">E873+F873+G873</f>
        <v>#DIV/0!</v>
      </c>
      <c r="I873" s="192" t="e">
        <f t="shared" ref="I873:I876" si="487">SQRT(H873)</f>
        <v>#DIV/0!</v>
      </c>
      <c r="J873" s="214" t="e">
        <f>J872</f>
        <v>#DIV/0!</v>
      </c>
      <c r="K873" s="231" t="e">
        <f t="shared" ref="K873:K876" si="488">I873-J873</f>
        <v>#DIV/0!</v>
      </c>
      <c r="R873" s="223">
        <v>2</v>
      </c>
      <c r="S873" s="192" t="e">
        <f>T54-Y870</f>
        <v>#DIV/0!</v>
      </c>
      <c r="T873" s="192" t="e">
        <f>U54-Z870</f>
        <v>#DIV/0!</v>
      </c>
      <c r="U873" s="192" t="e">
        <f>V54-AA870</f>
        <v>#DIV/0!</v>
      </c>
      <c r="V873" s="192" t="e">
        <f t="shared" ref="V873:X876" si="489">POWER(S873,2)</f>
        <v>#DIV/0!</v>
      </c>
      <c r="W873" s="192" t="e">
        <f t="shared" si="489"/>
        <v>#DIV/0!</v>
      </c>
      <c r="X873" s="192" t="e">
        <f t="shared" si="489"/>
        <v>#DIV/0!</v>
      </c>
      <c r="Y873" s="192" t="e">
        <f t="shared" ref="Y873:Y876" si="490">V873+W873+X873</f>
        <v>#DIV/0!</v>
      </c>
      <c r="Z873" s="192" t="e">
        <f t="shared" ref="Z873:Z876" si="491">SQRT(Y873)</f>
        <v>#DIV/0!</v>
      </c>
      <c r="AA873" s="214" t="e">
        <f>AA872</f>
        <v>#DIV/0!</v>
      </c>
      <c r="AB873" s="231" t="e">
        <f t="shared" ref="AB873:AB876" si="492">Z873-AA873</f>
        <v>#DIV/0!</v>
      </c>
      <c r="AJ873" s="240"/>
      <c r="AK873" s="275"/>
      <c r="AL873" s="275"/>
      <c r="AM873" s="275"/>
      <c r="AN873" s="240"/>
    </row>
    <row r="874" spans="1:40" x14ac:dyDescent="0.3">
      <c r="A874" s="223">
        <v>3</v>
      </c>
      <c r="B874" s="192" t="e">
        <f>C55-H870</f>
        <v>#DIV/0!</v>
      </c>
      <c r="C874" s="192" t="e">
        <f>D55-I870</f>
        <v>#DIV/0!</v>
      </c>
      <c r="D874" s="192" t="e">
        <f>E55-J870</f>
        <v>#DIV/0!</v>
      </c>
      <c r="E874" s="192" t="e">
        <f t="shared" si="485"/>
        <v>#DIV/0!</v>
      </c>
      <c r="F874" s="192" t="e">
        <f t="shared" si="485"/>
        <v>#DIV/0!</v>
      </c>
      <c r="G874" s="192" t="e">
        <f t="shared" si="485"/>
        <v>#DIV/0!</v>
      </c>
      <c r="H874" s="192" t="e">
        <f t="shared" si="486"/>
        <v>#DIV/0!</v>
      </c>
      <c r="I874" s="192" t="e">
        <f t="shared" si="487"/>
        <v>#DIV/0!</v>
      </c>
      <c r="J874" s="214" t="e">
        <f t="shared" ref="J874:J876" si="493">J873</f>
        <v>#DIV/0!</v>
      </c>
      <c r="K874" s="231" t="e">
        <f t="shared" si="488"/>
        <v>#DIV/0!</v>
      </c>
      <c r="R874" s="223">
        <v>3</v>
      </c>
      <c r="S874" s="192" t="e">
        <f>T55-Y870</f>
        <v>#DIV/0!</v>
      </c>
      <c r="T874" s="192" t="e">
        <f>U55-Z870</f>
        <v>#DIV/0!</v>
      </c>
      <c r="U874" s="192" t="e">
        <f>V55-AA870</f>
        <v>#DIV/0!</v>
      </c>
      <c r="V874" s="192" t="e">
        <f t="shared" si="489"/>
        <v>#DIV/0!</v>
      </c>
      <c r="W874" s="192" t="e">
        <f t="shared" si="489"/>
        <v>#DIV/0!</v>
      </c>
      <c r="X874" s="192" t="e">
        <f t="shared" si="489"/>
        <v>#DIV/0!</v>
      </c>
      <c r="Y874" s="192" t="e">
        <f t="shared" si="490"/>
        <v>#DIV/0!</v>
      </c>
      <c r="Z874" s="192" t="e">
        <f t="shared" si="491"/>
        <v>#DIV/0!</v>
      </c>
      <c r="AA874" s="214" t="e">
        <f t="shared" ref="AA874:AA876" si="494">AA873</f>
        <v>#DIV/0!</v>
      </c>
      <c r="AB874" s="231" t="e">
        <f t="shared" si="492"/>
        <v>#DIV/0!</v>
      </c>
      <c r="AN874" s="192"/>
    </row>
    <row r="875" spans="1:40" x14ac:dyDescent="0.3">
      <c r="A875" s="223">
        <v>4</v>
      </c>
      <c r="B875" s="192" t="e">
        <f>C56-H870</f>
        <v>#DIV/0!</v>
      </c>
      <c r="C875" s="192" t="e">
        <f>D56-I870</f>
        <v>#DIV/0!</v>
      </c>
      <c r="D875" s="192" t="e">
        <f>E56-J870</f>
        <v>#DIV/0!</v>
      </c>
      <c r="E875" s="192" t="e">
        <f t="shared" si="485"/>
        <v>#DIV/0!</v>
      </c>
      <c r="F875" s="192" t="e">
        <f t="shared" si="485"/>
        <v>#DIV/0!</v>
      </c>
      <c r="G875" s="192" t="e">
        <f t="shared" si="485"/>
        <v>#DIV/0!</v>
      </c>
      <c r="H875" s="192" t="e">
        <f t="shared" si="486"/>
        <v>#DIV/0!</v>
      </c>
      <c r="I875" s="192" t="e">
        <f t="shared" si="487"/>
        <v>#DIV/0!</v>
      </c>
      <c r="J875" s="214" t="e">
        <f t="shared" si="493"/>
        <v>#DIV/0!</v>
      </c>
      <c r="K875" s="231" t="e">
        <f t="shared" si="488"/>
        <v>#DIV/0!</v>
      </c>
      <c r="R875" s="223">
        <v>4</v>
      </c>
      <c r="S875" s="192" t="e">
        <f>T56-Y870</f>
        <v>#DIV/0!</v>
      </c>
      <c r="T875" s="192" t="e">
        <f>U56-Z870</f>
        <v>#DIV/0!</v>
      </c>
      <c r="U875" s="192" t="e">
        <f>V56-AA870</f>
        <v>#DIV/0!</v>
      </c>
      <c r="V875" s="192" t="e">
        <f t="shared" si="489"/>
        <v>#DIV/0!</v>
      </c>
      <c r="W875" s="192" t="e">
        <f t="shared" si="489"/>
        <v>#DIV/0!</v>
      </c>
      <c r="X875" s="192" t="e">
        <f t="shared" si="489"/>
        <v>#DIV/0!</v>
      </c>
      <c r="Y875" s="192" t="e">
        <f t="shared" si="490"/>
        <v>#DIV/0!</v>
      </c>
      <c r="Z875" s="192" t="e">
        <f t="shared" si="491"/>
        <v>#DIV/0!</v>
      </c>
      <c r="AA875" s="214" t="e">
        <f t="shared" si="494"/>
        <v>#DIV/0!</v>
      </c>
      <c r="AB875" s="231" t="e">
        <f t="shared" si="492"/>
        <v>#DIV/0!</v>
      </c>
      <c r="AE875" s="192"/>
      <c r="AF875" s="192"/>
      <c r="AG875" s="192"/>
      <c r="AH875" s="192"/>
      <c r="AI875" s="192"/>
      <c r="AJ875" s="192"/>
      <c r="AK875" s="192"/>
      <c r="AL875" s="192"/>
      <c r="AM875" s="214"/>
      <c r="AN875" s="192"/>
    </row>
    <row r="876" spans="1:40" x14ac:dyDescent="0.3">
      <c r="A876" s="227">
        <v>5</v>
      </c>
      <c r="B876" s="216" t="e">
        <f>C57-H870</f>
        <v>#DIV/0!</v>
      </c>
      <c r="C876" s="216" t="e">
        <f>D57-I870</f>
        <v>#DIV/0!</v>
      </c>
      <c r="D876" s="216" t="e">
        <f>E57-J870</f>
        <v>#DIV/0!</v>
      </c>
      <c r="E876" s="216" t="e">
        <f t="shared" si="485"/>
        <v>#DIV/0!</v>
      </c>
      <c r="F876" s="216" t="e">
        <f t="shared" si="485"/>
        <v>#DIV/0!</v>
      </c>
      <c r="G876" s="216" t="e">
        <f t="shared" si="485"/>
        <v>#DIV/0!</v>
      </c>
      <c r="H876" s="216" t="e">
        <f t="shared" si="486"/>
        <v>#DIV/0!</v>
      </c>
      <c r="I876" s="216" t="e">
        <f t="shared" si="487"/>
        <v>#DIV/0!</v>
      </c>
      <c r="J876" s="276" t="e">
        <f t="shared" si="493"/>
        <v>#DIV/0!</v>
      </c>
      <c r="K876" s="253" t="e">
        <f t="shared" si="488"/>
        <v>#DIV/0!</v>
      </c>
      <c r="R876" s="227">
        <v>5</v>
      </c>
      <c r="S876" s="216" t="e">
        <f>T57-Y870</f>
        <v>#DIV/0!</v>
      </c>
      <c r="T876" s="216" t="e">
        <f>U57-Z870</f>
        <v>#DIV/0!</v>
      </c>
      <c r="U876" s="216" t="e">
        <f>V57-AA870</f>
        <v>#DIV/0!</v>
      </c>
      <c r="V876" s="216" t="e">
        <f t="shared" si="489"/>
        <v>#DIV/0!</v>
      </c>
      <c r="W876" s="216" t="e">
        <f t="shared" si="489"/>
        <v>#DIV/0!</v>
      </c>
      <c r="X876" s="216" t="e">
        <f t="shared" si="489"/>
        <v>#DIV/0!</v>
      </c>
      <c r="Y876" s="216" t="e">
        <f t="shared" si="490"/>
        <v>#DIV/0!</v>
      </c>
      <c r="Z876" s="216" t="e">
        <f t="shared" si="491"/>
        <v>#DIV/0!</v>
      </c>
      <c r="AA876" s="276" t="e">
        <f t="shared" si="494"/>
        <v>#DIV/0!</v>
      </c>
      <c r="AB876" s="253" t="e">
        <f t="shared" si="492"/>
        <v>#DIV/0!</v>
      </c>
      <c r="AE876" s="192"/>
      <c r="AF876" s="192"/>
      <c r="AG876" s="192"/>
      <c r="AH876" s="192"/>
      <c r="AI876" s="192"/>
      <c r="AJ876" s="192"/>
      <c r="AK876" s="192"/>
      <c r="AL876" s="192"/>
      <c r="AM876" s="214"/>
      <c r="AN876" s="192"/>
    </row>
    <row r="877" spans="1:40" x14ac:dyDescent="0.3">
      <c r="AE877" s="192"/>
      <c r="AF877" s="192"/>
      <c r="AG877" s="192"/>
      <c r="AH877" s="192"/>
      <c r="AI877" s="192"/>
      <c r="AJ877" s="192"/>
      <c r="AK877" s="192"/>
      <c r="AL877" s="192"/>
      <c r="AM877" s="214"/>
      <c r="AN877" s="192"/>
    </row>
    <row r="878" spans="1:40" x14ac:dyDescent="0.3">
      <c r="A878" s="233" t="s">
        <v>709</v>
      </c>
      <c r="B878" s="260" t="s">
        <v>513</v>
      </c>
      <c r="C878" s="260" t="s">
        <v>514</v>
      </c>
      <c r="D878" s="260" t="s">
        <v>515</v>
      </c>
      <c r="E878" s="186"/>
      <c r="F878" s="186"/>
      <c r="G878" s="186" t="s">
        <v>738</v>
      </c>
      <c r="H878" s="186" t="s">
        <v>739</v>
      </c>
      <c r="I878" s="186" t="s">
        <v>740</v>
      </c>
      <c r="J878" s="186" t="s">
        <v>741</v>
      </c>
      <c r="K878" s="220" t="s">
        <v>742</v>
      </c>
      <c r="R878" s="233" t="s">
        <v>709</v>
      </c>
      <c r="S878" s="260" t="s">
        <v>513</v>
      </c>
      <c r="T878" s="260" t="s">
        <v>514</v>
      </c>
      <c r="U878" s="260" t="s">
        <v>515</v>
      </c>
      <c r="V878" s="186"/>
      <c r="W878" s="186"/>
      <c r="X878" s="186" t="s">
        <v>738</v>
      </c>
      <c r="Y878" s="186" t="s">
        <v>739</v>
      </c>
      <c r="Z878" s="186" t="s">
        <v>740</v>
      </c>
      <c r="AA878" s="186" t="s">
        <v>741</v>
      </c>
      <c r="AB878" s="220" t="s">
        <v>742</v>
      </c>
      <c r="AD878" s="255"/>
      <c r="AE878" s="192"/>
      <c r="AF878" s="192"/>
      <c r="AG878" s="192"/>
      <c r="AH878" s="192"/>
      <c r="AI878" s="192"/>
      <c r="AJ878" s="192"/>
      <c r="AK878" s="192"/>
      <c r="AL878" s="192"/>
      <c r="AM878" s="214"/>
      <c r="AN878" s="192"/>
    </row>
    <row r="879" spans="1:40" x14ac:dyDescent="0.3">
      <c r="A879" s="244" t="s">
        <v>680</v>
      </c>
      <c r="B879" s="245">
        <f t="shared" ref="B879:D882" si="495">C54</f>
        <v>0</v>
      </c>
      <c r="C879" s="245">
        <f t="shared" si="495"/>
        <v>0</v>
      </c>
      <c r="D879" s="245">
        <f t="shared" si="495"/>
        <v>0</v>
      </c>
      <c r="F879" s="196" t="s">
        <v>743</v>
      </c>
      <c r="G879" s="214">
        <f t="shared" ref="G879:I882" si="496">B879^2</f>
        <v>0</v>
      </c>
      <c r="H879" s="214">
        <f t="shared" si="496"/>
        <v>0</v>
      </c>
      <c r="I879" s="214">
        <f t="shared" si="496"/>
        <v>0</v>
      </c>
      <c r="J879" s="214">
        <f>G879+H879+I879</f>
        <v>0</v>
      </c>
      <c r="K879" s="261">
        <f>-J879</f>
        <v>0</v>
      </c>
      <c r="R879" s="244" t="s">
        <v>680</v>
      </c>
      <c r="S879" s="245">
        <f t="shared" ref="S879:U882" si="497">T54</f>
        <v>0</v>
      </c>
      <c r="T879" s="245">
        <f t="shared" si="497"/>
        <v>0</v>
      </c>
      <c r="U879" s="245">
        <f t="shared" si="497"/>
        <v>0</v>
      </c>
      <c r="W879" s="196" t="s">
        <v>743</v>
      </c>
      <c r="X879" s="214">
        <f t="shared" ref="X879:Z882" si="498">S879^2</f>
        <v>0</v>
      </c>
      <c r="Y879" s="214">
        <f t="shared" si="498"/>
        <v>0</v>
      </c>
      <c r="Z879" s="214">
        <f t="shared" si="498"/>
        <v>0</v>
      </c>
      <c r="AA879" s="214">
        <f>X879+Y879+Z879</f>
        <v>0</v>
      </c>
      <c r="AB879" s="261">
        <f>-AA879</f>
        <v>0</v>
      </c>
      <c r="AD879" s="277"/>
      <c r="AE879" s="192"/>
      <c r="AF879" s="192"/>
      <c r="AG879" s="192"/>
      <c r="AH879" s="192"/>
      <c r="AI879" s="192"/>
      <c r="AJ879" s="192"/>
      <c r="AK879" s="192"/>
      <c r="AL879" s="192"/>
      <c r="AM879" s="214"/>
      <c r="AN879" s="192"/>
    </row>
    <row r="880" spans="1:40" x14ac:dyDescent="0.3">
      <c r="A880" s="244" t="s">
        <v>682</v>
      </c>
      <c r="B880" s="245">
        <f t="shared" si="495"/>
        <v>0</v>
      </c>
      <c r="C880" s="245">
        <f t="shared" si="495"/>
        <v>0</v>
      </c>
      <c r="D880" s="245">
        <f t="shared" si="495"/>
        <v>0</v>
      </c>
      <c r="F880" s="196" t="s">
        <v>744</v>
      </c>
      <c r="G880" s="214">
        <f t="shared" si="496"/>
        <v>0</v>
      </c>
      <c r="H880" s="214">
        <f t="shared" si="496"/>
        <v>0</v>
      </c>
      <c r="I880" s="214">
        <f t="shared" si="496"/>
        <v>0</v>
      </c>
      <c r="J880" s="214">
        <f t="shared" ref="J880:J882" si="499">G880+H880+I880</f>
        <v>0</v>
      </c>
      <c r="K880" s="261">
        <f t="shared" ref="K880:K882" si="500">-J880</f>
        <v>0</v>
      </c>
      <c r="R880" s="244" t="s">
        <v>682</v>
      </c>
      <c r="S880" s="245">
        <f t="shared" si="497"/>
        <v>0</v>
      </c>
      <c r="T880" s="245">
        <f t="shared" si="497"/>
        <v>0</v>
      </c>
      <c r="U880" s="245">
        <f t="shared" si="497"/>
        <v>0</v>
      </c>
      <c r="W880" s="196" t="s">
        <v>744</v>
      </c>
      <c r="X880" s="214">
        <f t="shared" si="498"/>
        <v>0</v>
      </c>
      <c r="Y880" s="214">
        <f t="shared" si="498"/>
        <v>0</v>
      </c>
      <c r="Z880" s="214">
        <f t="shared" si="498"/>
        <v>0</v>
      </c>
      <c r="AA880" s="214">
        <f t="shared" ref="AA880:AA882" si="501">X880+Y880+Z880</f>
        <v>0</v>
      </c>
      <c r="AB880" s="261">
        <f t="shared" ref="AB880:AB882" si="502">-AA880</f>
        <v>0</v>
      </c>
      <c r="AD880" s="277"/>
    </row>
    <row r="881" spans="1:30" x14ac:dyDescent="0.3">
      <c r="A881" s="246" t="s">
        <v>701</v>
      </c>
      <c r="B881" s="245">
        <f t="shared" si="495"/>
        <v>0</v>
      </c>
      <c r="C881" s="245">
        <f t="shared" si="495"/>
        <v>0</v>
      </c>
      <c r="D881" s="245">
        <f t="shared" si="495"/>
        <v>0</v>
      </c>
      <c r="F881" s="196" t="s">
        <v>745</v>
      </c>
      <c r="G881" s="214">
        <f t="shared" si="496"/>
        <v>0</v>
      </c>
      <c r="H881" s="214">
        <f t="shared" si="496"/>
        <v>0</v>
      </c>
      <c r="I881" s="214">
        <f t="shared" si="496"/>
        <v>0</v>
      </c>
      <c r="J881" s="214">
        <f t="shared" si="499"/>
        <v>0</v>
      </c>
      <c r="K881" s="261">
        <f t="shared" si="500"/>
        <v>0</v>
      </c>
      <c r="R881" s="246" t="s">
        <v>701</v>
      </c>
      <c r="S881" s="245">
        <f t="shared" si="497"/>
        <v>0</v>
      </c>
      <c r="T881" s="245">
        <f t="shared" si="497"/>
        <v>0</v>
      </c>
      <c r="U881" s="245">
        <f t="shared" si="497"/>
        <v>0</v>
      </c>
      <c r="W881" s="196" t="s">
        <v>745</v>
      </c>
      <c r="X881" s="214">
        <f t="shared" si="498"/>
        <v>0</v>
      </c>
      <c r="Y881" s="214">
        <f t="shared" si="498"/>
        <v>0</v>
      </c>
      <c r="Z881" s="214">
        <f t="shared" si="498"/>
        <v>0</v>
      </c>
      <c r="AA881" s="214">
        <f t="shared" si="501"/>
        <v>0</v>
      </c>
      <c r="AB881" s="261">
        <f t="shared" si="502"/>
        <v>0</v>
      </c>
      <c r="AD881" s="278"/>
    </row>
    <row r="882" spans="1:30" x14ac:dyDescent="0.3">
      <c r="A882" s="246" t="s">
        <v>704</v>
      </c>
      <c r="B882" s="245">
        <f t="shared" si="495"/>
        <v>0</v>
      </c>
      <c r="C882" s="245">
        <f t="shared" si="495"/>
        <v>0</v>
      </c>
      <c r="D882" s="245">
        <f t="shared" si="495"/>
        <v>0</v>
      </c>
      <c r="F882" s="196" t="s">
        <v>746</v>
      </c>
      <c r="G882" s="214">
        <f t="shared" si="496"/>
        <v>0</v>
      </c>
      <c r="H882" s="214">
        <f t="shared" si="496"/>
        <v>0</v>
      </c>
      <c r="I882" s="214">
        <f t="shared" si="496"/>
        <v>0</v>
      </c>
      <c r="J882" s="214">
        <f t="shared" si="499"/>
        <v>0</v>
      </c>
      <c r="K882" s="261">
        <f t="shared" si="500"/>
        <v>0</v>
      </c>
      <c r="R882" s="246" t="s">
        <v>704</v>
      </c>
      <c r="S882" s="245">
        <f t="shared" si="497"/>
        <v>0</v>
      </c>
      <c r="T882" s="245">
        <f t="shared" si="497"/>
        <v>0</v>
      </c>
      <c r="U882" s="245">
        <f t="shared" si="497"/>
        <v>0</v>
      </c>
      <c r="W882" s="196" t="s">
        <v>746</v>
      </c>
      <c r="X882" s="214">
        <f t="shared" si="498"/>
        <v>0</v>
      </c>
      <c r="Y882" s="214">
        <f t="shared" si="498"/>
        <v>0</v>
      </c>
      <c r="Z882" s="214">
        <f t="shared" si="498"/>
        <v>0</v>
      </c>
      <c r="AA882" s="214">
        <f t="shared" si="501"/>
        <v>0</v>
      </c>
      <c r="AB882" s="261">
        <f t="shared" si="502"/>
        <v>0</v>
      </c>
      <c r="AD882" s="278"/>
    </row>
    <row r="883" spans="1:30" x14ac:dyDescent="0.3">
      <c r="A883" s="223"/>
      <c r="G883" s="240"/>
      <c r="H883" s="240"/>
      <c r="I883" s="240"/>
      <c r="J883" s="240"/>
      <c r="K883" s="241"/>
      <c r="R883" s="223"/>
      <c r="X883" s="240"/>
      <c r="Y883" s="240"/>
      <c r="Z883" s="240"/>
      <c r="AA883" s="240"/>
      <c r="AB883" s="241"/>
    </row>
    <row r="884" spans="1:30" x14ac:dyDescent="0.3">
      <c r="A884" s="223"/>
      <c r="B884" s="262">
        <f>B879</f>
        <v>0</v>
      </c>
      <c r="C884" s="211">
        <f t="shared" ref="C884:D884" si="503">C879</f>
        <v>0</v>
      </c>
      <c r="D884" s="211">
        <f t="shared" si="503"/>
        <v>0</v>
      </c>
      <c r="E884" s="263">
        <v>1</v>
      </c>
      <c r="G884" s="239"/>
      <c r="H884" s="240"/>
      <c r="I884" s="240"/>
      <c r="J884" s="240"/>
      <c r="K884" s="241"/>
      <c r="R884" s="223"/>
      <c r="S884" s="262">
        <f>S879</f>
        <v>0</v>
      </c>
      <c r="T884" s="211">
        <f t="shared" ref="T884:U884" si="504">T879</f>
        <v>0</v>
      </c>
      <c r="U884" s="211">
        <f t="shared" si="504"/>
        <v>0</v>
      </c>
      <c r="V884" s="263">
        <v>1</v>
      </c>
      <c r="X884" s="239"/>
      <c r="Y884" s="240"/>
      <c r="Z884" s="240"/>
      <c r="AA884" s="240"/>
      <c r="AB884" s="241"/>
    </row>
    <row r="885" spans="1:30" x14ac:dyDescent="0.3">
      <c r="A885" s="264" t="s">
        <v>747</v>
      </c>
      <c r="B885" s="262">
        <f t="shared" ref="B885:D887" si="505">B880</f>
        <v>0</v>
      </c>
      <c r="C885" s="211">
        <f t="shared" si="505"/>
        <v>0</v>
      </c>
      <c r="D885" s="211">
        <f t="shared" si="505"/>
        <v>0</v>
      </c>
      <c r="E885" s="263">
        <v>1</v>
      </c>
      <c r="F885" s="166" t="s">
        <v>748</v>
      </c>
      <c r="G885" s="239"/>
      <c r="H885" s="243" t="s">
        <v>513</v>
      </c>
      <c r="I885" s="243" t="s">
        <v>514</v>
      </c>
      <c r="J885" s="243" t="s">
        <v>515</v>
      </c>
      <c r="K885" s="241"/>
      <c r="R885" s="264" t="s">
        <v>747</v>
      </c>
      <c r="S885" s="262">
        <f t="shared" ref="S885:U887" si="506">S880</f>
        <v>0</v>
      </c>
      <c r="T885" s="211">
        <f t="shared" si="506"/>
        <v>0</v>
      </c>
      <c r="U885" s="211">
        <f t="shared" si="506"/>
        <v>0</v>
      </c>
      <c r="V885" s="263">
        <v>1</v>
      </c>
      <c r="W885" s="166" t="s">
        <v>748</v>
      </c>
      <c r="X885" s="239"/>
      <c r="Y885" s="243" t="s">
        <v>513</v>
      </c>
      <c r="Z885" s="243" t="s">
        <v>514</v>
      </c>
      <c r="AA885" s="243" t="s">
        <v>515</v>
      </c>
      <c r="AB885" s="241"/>
      <c r="AD885" s="271"/>
    </row>
    <row r="886" spans="1:30" x14ac:dyDescent="0.3">
      <c r="A886" s="264"/>
      <c r="B886" s="262">
        <f t="shared" si="505"/>
        <v>0</v>
      </c>
      <c r="C886" s="211">
        <f t="shared" si="505"/>
        <v>0</v>
      </c>
      <c r="D886" s="211">
        <f t="shared" si="505"/>
        <v>0</v>
      </c>
      <c r="E886" s="263">
        <v>1</v>
      </c>
      <c r="F886" s="265">
        <f>MDETERM(B884:E887)</f>
        <v>0</v>
      </c>
      <c r="G886" s="239"/>
      <c r="H886" s="266" t="s">
        <v>749</v>
      </c>
      <c r="I886" s="266" t="s">
        <v>750</v>
      </c>
      <c r="J886" s="266" t="s">
        <v>751</v>
      </c>
      <c r="K886" s="241"/>
      <c r="R886" s="264"/>
      <c r="S886" s="262">
        <f t="shared" si="506"/>
        <v>0</v>
      </c>
      <c r="T886" s="211">
        <f t="shared" si="506"/>
        <v>0</v>
      </c>
      <c r="U886" s="211">
        <f t="shared" si="506"/>
        <v>0</v>
      </c>
      <c r="V886" s="263">
        <v>1</v>
      </c>
      <c r="W886" s="265">
        <f>MDETERM(S884:V887)</f>
        <v>0</v>
      </c>
      <c r="X886" s="239"/>
      <c r="Y886" s="266" t="s">
        <v>749</v>
      </c>
      <c r="Z886" s="266" t="s">
        <v>750</v>
      </c>
      <c r="AA886" s="266" t="s">
        <v>751</v>
      </c>
      <c r="AB886" s="241"/>
      <c r="AD886" s="271"/>
    </row>
    <row r="887" spans="1:30" x14ac:dyDescent="0.3">
      <c r="A887" s="223"/>
      <c r="B887" s="262">
        <f t="shared" si="505"/>
        <v>0</v>
      </c>
      <c r="C887" s="211">
        <f t="shared" si="505"/>
        <v>0</v>
      </c>
      <c r="D887" s="211">
        <f t="shared" si="505"/>
        <v>0</v>
      </c>
      <c r="E887" s="263">
        <v>1</v>
      </c>
      <c r="G887" s="240"/>
      <c r="H887" s="214" t="e">
        <f>-F892/2</f>
        <v>#DIV/0!</v>
      </c>
      <c r="I887" s="214" t="e">
        <f>-F897/2</f>
        <v>#DIV/0!</v>
      </c>
      <c r="J887" s="214" t="e">
        <f>-F902/2</f>
        <v>#DIV/0!</v>
      </c>
      <c r="K887" s="241"/>
      <c r="R887" s="223"/>
      <c r="S887" s="262">
        <f t="shared" si="506"/>
        <v>0</v>
      </c>
      <c r="T887" s="211">
        <f t="shared" si="506"/>
        <v>0</v>
      </c>
      <c r="U887" s="211">
        <f t="shared" si="506"/>
        <v>0</v>
      </c>
      <c r="V887" s="263">
        <v>1</v>
      </c>
      <c r="X887" s="240"/>
      <c r="Y887" s="214" t="e">
        <f>-W892/2</f>
        <v>#DIV/0!</v>
      </c>
      <c r="Z887" s="214" t="e">
        <f>-W897/2</f>
        <v>#DIV/0!</v>
      </c>
      <c r="AA887" s="214" t="e">
        <f>-W902/2</f>
        <v>#DIV/0!</v>
      </c>
      <c r="AB887" s="241"/>
    </row>
    <row r="888" spans="1:30" x14ac:dyDescent="0.3">
      <c r="A888" s="223"/>
      <c r="G888" s="240"/>
      <c r="H888" s="240"/>
      <c r="I888" s="240"/>
      <c r="J888" s="240"/>
      <c r="K888" s="241"/>
      <c r="R888" s="223"/>
      <c r="X888" s="240"/>
      <c r="Y888" s="240"/>
      <c r="Z888" s="240"/>
      <c r="AA888" s="240"/>
      <c r="AB888" s="241"/>
    </row>
    <row r="889" spans="1:30" x14ac:dyDescent="0.3">
      <c r="A889" s="223"/>
      <c r="B889" s="267">
        <f>K879</f>
        <v>0</v>
      </c>
      <c r="C889" s="196">
        <f t="shared" ref="C889:E892" si="507">C884</f>
        <v>0</v>
      </c>
      <c r="D889" s="196">
        <f t="shared" si="507"/>
        <v>0</v>
      </c>
      <c r="E889" s="263">
        <f t="shared" si="507"/>
        <v>1</v>
      </c>
      <c r="F889" s="166" t="s">
        <v>748</v>
      </c>
      <c r="H889" s="268">
        <f>B879</f>
        <v>0</v>
      </c>
      <c r="I889" s="247">
        <f t="shared" ref="I889:J892" si="508">C879</f>
        <v>0</v>
      </c>
      <c r="J889" s="247">
        <f t="shared" si="508"/>
        <v>0</v>
      </c>
      <c r="K889" s="269">
        <f>K879</f>
        <v>0</v>
      </c>
      <c r="R889" s="223"/>
      <c r="S889" s="267">
        <f>AB879</f>
        <v>0</v>
      </c>
      <c r="T889" s="196">
        <f t="shared" ref="T889:V892" si="509">T884</f>
        <v>0</v>
      </c>
      <c r="U889" s="196">
        <f t="shared" si="509"/>
        <v>0</v>
      </c>
      <c r="V889" s="263">
        <f t="shared" si="509"/>
        <v>1</v>
      </c>
      <c r="W889" s="166" t="s">
        <v>748</v>
      </c>
      <c r="Y889" s="268">
        <f>S879</f>
        <v>0</v>
      </c>
      <c r="Z889" s="247">
        <f t="shared" ref="Z889:AA892" si="510">T879</f>
        <v>0</v>
      </c>
      <c r="AA889" s="247">
        <f t="shared" si="510"/>
        <v>0</v>
      </c>
      <c r="AB889" s="269">
        <f>AB879</f>
        <v>0</v>
      </c>
    </row>
    <row r="890" spans="1:30" x14ac:dyDescent="0.3">
      <c r="A890" s="270" t="s">
        <v>752</v>
      </c>
      <c r="B890" s="267">
        <f>K880</f>
        <v>0</v>
      </c>
      <c r="C890" s="196">
        <f t="shared" si="507"/>
        <v>0</v>
      </c>
      <c r="D890" s="196">
        <f t="shared" si="507"/>
        <v>0</v>
      </c>
      <c r="E890" s="263">
        <f t="shared" si="507"/>
        <v>1</v>
      </c>
      <c r="F890" s="166">
        <f>MDETERM(B889:E892)</f>
        <v>0</v>
      </c>
      <c r="G890" s="271" t="s">
        <v>753</v>
      </c>
      <c r="H890" s="268">
        <f t="shared" ref="H890:H892" si="511">B880</f>
        <v>0</v>
      </c>
      <c r="I890" s="247">
        <f t="shared" si="508"/>
        <v>0</v>
      </c>
      <c r="J890" s="247">
        <f t="shared" si="508"/>
        <v>0</v>
      </c>
      <c r="K890" s="269">
        <f t="shared" ref="K890:K892" si="512">K880</f>
        <v>0</v>
      </c>
      <c r="R890" s="270" t="s">
        <v>752</v>
      </c>
      <c r="S890" s="267">
        <f>AB880</f>
        <v>0</v>
      </c>
      <c r="T890" s="196">
        <f t="shared" si="509"/>
        <v>0</v>
      </c>
      <c r="U890" s="196">
        <f t="shared" si="509"/>
        <v>0</v>
      </c>
      <c r="V890" s="263">
        <f t="shared" si="509"/>
        <v>1</v>
      </c>
      <c r="W890" s="166">
        <f>MDETERM(S889:V892)</f>
        <v>0</v>
      </c>
      <c r="X890" s="271" t="s">
        <v>753</v>
      </c>
      <c r="Y890" s="268">
        <f t="shared" ref="Y890:Y892" si="513">S880</f>
        <v>0</v>
      </c>
      <c r="Z890" s="247">
        <f t="shared" si="510"/>
        <v>0</v>
      </c>
      <c r="AA890" s="247">
        <f t="shared" si="510"/>
        <v>0</v>
      </c>
      <c r="AB890" s="269">
        <f t="shared" ref="AB890:AB892" si="514">AB880</f>
        <v>0</v>
      </c>
      <c r="AD890" s="271"/>
    </row>
    <row r="891" spans="1:30" x14ac:dyDescent="0.3">
      <c r="A891" s="270"/>
      <c r="B891" s="267">
        <f>K881</f>
        <v>0</v>
      </c>
      <c r="C891" s="196">
        <f t="shared" si="507"/>
        <v>0</v>
      </c>
      <c r="D891" s="196">
        <f t="shared" si="507"/>
        <v>0</v>
      </c>
      <c r="E891" s="263">
        <f t="shared" si="507"/>
        <v>1</v>
      </c>
      <c r="F891" s="272" t="s">
        <v>754</v>
      </c>
      <c r="G891" s="271"/>
      <c r="H891" s="268">
        <f t="shared" si="511"/>
        <v>0</v>
      </c>
      <c r="I891" s="247">
        <f t="shared" si="508"/>
        <v>0</v>
      </c>
      <c r="J891" s="247">
        <f t="shared" si="508"/>
        <v>0</v>
      </c>
      <c r="K891" s="269">
        <f t="shared" si="512"/>
        <v>0</v>
      </c>
      <c r="R891" s="270"/>
      <c r="S891" s="267">
        <f>AB881</f>
        <v>0</v>
      </c>
      <c r="T891" s="196">
        <f t="shared" si="509"/>
        <v>0</v>
      </c>
      <c r="U891" s="196">
        <f t="shared" si="509"/>
        <v>0</v>
      </c>
      <c r="V891" s="263">
        <f t="shared" si="509"/>
        <v>1</v>
      </c>
      <c r="W891" s="272" t="s">
        <v>754</v>
      </c>
      <c r="X891" s="271"/>
      <c r="Y891" s="268">
        <f t="shared" si="513"/>
        <v>0</v>
      </c>
      <c r="Z891" s="247">
        <f t="shared" si="510"/>
        <v>0</v>
      </c>
      <c r="AA891" s="247">
        <f t="shared" si="510"/>
        <v>0</v>
      </c>
      <c r="AB891" s="269">
        <f t="shared" si="514"/>
        <v>0</v>
      </c>
      <c r="AD891" s="271"/>
    </row>
    <row r="892" spans="1:30" x14ac:dyDescent="0.3">
      <c r="A892" s="223"/>
      <c r="B892" s="267">
        <f>K882</f>
        <v>0</v>
      </c>
      <c r="C892" s="196">
        <f t="shared" si="507"/>
        <v>0</v>
      </c>
      <c r="D892" s="196">
        <f t="shared" si="507"/>
        <v>0</v>
      </c>
      <c r="E892" s="263">
        <f t="shared" si="507"/>
        <v>1</v>
      </c>
      <c r="F892" s="166" t="e">
        <f>F890/F886</f>
        <v>#DIV/0!</v>
      </c>
      <c r="H892" s="268">
        <f t="shared" si="511"/>
        <v>0</v>
      </c>
      <c r="I892" s="247">
        <f t="shared" si="508"/>
        <v>0</v>
      </c>
      <c r="J892" s="247">
        <f t="shared" si="508"/>
        <v>0</v>
      </c>
      <c r="K892" s="269">
        <f t="shared" si="512"/>
        <v>0</v>
      </c>
      <c r="R892" s="223"/>
      <c r="S892" s="267">
        <f>AB882</f>
        <v>0</v>
      </c>
      <c r="T892" s="196">
        <f t="shared" si="509"/>
        <v>0</v>
      </c>
      <c r="U892" s="196">
        <f t="shared" si="509"/>
        <v>0</v>
      </c>
      <c r="V892" s="263">
        <f t="shared" si="509"/>
        <v>1</v>
      </c>
      <c r="W892" s="166" t="e">
        <f>W890/W886</f>
        <v>#DIV/0!</v>
      </c>
      <c r="Y892" s="268">
        <f t="shared" si="513"/>
        <v>0</v>
      </c>
      <c r="Z892" s="247">
        <f t="shared" si="510"/>
        <v>0</v>
      </c>
      <c r="AA892" s="247">
        <f t="shared" si="510"/>
        <v>0</v>
      </c>
      <c r="AB892" s="269">
        <f t="shared" si="514"/>
        <v>0</v>
      </c>
    </row>
    <row r="893" spans="1:30" x14ac:dyDescent="0.3">
      <c r="A893" s="223"/>
      <c r="G893" s="239"/>
      <c r="H893" s="240"/>
      <c r="I893" s="240"/>
      <c r="J893" s="240"/>
      <c r="K893" s="241"/>
      <c r="R893" s="223"/>
      <c r="X893" s="239"/>
      <c r="Y893" s="240"/>
      <c r="Z893" s="240"/>
      <c r="AA893" s="240"/>
      <c r="AB893" s="241"/>
    </row>
    <row r="894" spans="1:30" x14ac:dyDescent="0.3">
      <c r="A894" s="223"/>
      <c r="B894" s="267">
        <f>B884</f>
        <v>0</v>
      </c>
      <c r="C894" s="273">
        <f>K879</f>
        <v>0</v>
      </c>
      <c r="D894" s="196">
        <f t="shared" ref="D894:E897" si="515">D884</f>
        <v>0</v>
      </c>
      <c r="E894" s="263">
        <f t="shared" si="515"/>
        <v>1</v>
      </c>
      <c r="F894" s="166" t="s">
        <v>748</v>
      </c>
      <c r="H894" s="195" t="s">
        <v>748</v>
      </c>
      <c r="I894" s="243">
        <f>MDETERM(H889:K892)</f>
        <v>0</v>
      </c>
      <c r="J894" s="243"/>
      <c r="K894" s="241"/>
      <c r="R894" s="223"/>
      <c r="S894" s="267">
        <f>S884</f>
        <v>0</v>
      </c>
      <c r="T894" s="273">
        <f>AB879</f>
        <v>0</v>
      </c>
      <c r="U894" s="196">
        <f t="shared" ref="U894:V897" si="516">U884</f>
        <v>0</v>
      </c>
      <c r="V894" s="263">
        <f t="shared" si="516"/>
        <v>1</v>
      </c>
      <c r="W894" s="166" t="s">
        <v>748</v>
      </c>
      <c r="Y894" s="195" t="s">
        <v>748</v>
      </c>
      <c r="Z894" s="243">
        <f>MDETERM(Y889:AB892)</f>
        <v>0</v>
      </c>
      <c r="AA894" s="243"/>
      <c r="AB894" s="241"/>
    </row>
    <row r="895" spans="1:30" x14ac:dyDescent="0.3">
      <c r="A895" s="264" t="s">
        <v>755</v>
      </c>
      <c r="B895" s="267">
        <f>B885</f>
        <v>0</v>
      </c>
      <c r="C895" s="273">
        <f>K880</f>
        <v>0</v>
      </c>
      <c r="D895" s="196">
        <f t="shared" si="515"/>
        <v>0</v>
      </c>
      <c r="E895" s="263">
        <f t="shared" si="515"/>
        <v>1</v>
      </c>
      <c r="F895" s="166">
        <f>MDETERM(B894:E897)</f>
        <v>0</v>
      </c>
      <c r="H895" s="272" t="s">
        <v>754</v>
      </c>
      <c r="I895" s="247" t="e">
        <f>I894/F886</f>
        <v>#DIV/0!</v>
      </c>
      <c r="J895" s="240"/>
      <c r="K895" s="241"/>
      <c r="R895" s="264" t="s">
        <v>755</v>
      </c>
      <c r="S895" s="267">
        <f>S885</f>
        <v>0</v>
      </c>
      <c r="T895" s="273">
        <f>AB880</f>
        <v>0</v>
      </c>
      <c r="U895" s="196">
        <f t="shared" si="516"/>
        <v>0</v>
      </c>
      <c r="V895" s="263">
        <f t="shared" si="516"/>
        <v>1</v>
      </c>
      <c r="W895" s="166">
        <f>MDETERM(S894:V897)</f>
        <v>0</v>
      </c>
      <c r="Y895" s="272" t="s">
        <v>754</v>
      </c>
      <c r="Z895" s="247" t="e">
        <f>Z894/W886</f>
        <v>#DIV/0!</v>
      </c>
      <c r="AA895" s="240"/>
      <c r="AB895" s="241"/>
      <c r="AD895" s="271"/>
    </row>
    <row r="896" spans="1:30" x14ac:dyDescent="0.3">
      <c r="A896" s="264"/>
      <c r="B896" s="267">
        <f>B886</f>
        <v>0</v>
      </c>
      <c r="C896" s="273">
        <f>K881</f>
        <v>0</v>
      </c>
      <c r="D896" s="196">
        <f t="shared" si="515"/>
        <v>0</v>
      </c>
      <c r="E896" s="263">
        <f t="shared" si="515"/>
        <v>1</v>
      </c>
      <c r="F896" s="272" t="s">
        <v>754</v>
      </c>
      <c r="H896" s="240"/>
      <c r="I896" s="240"/>
      <c r="J896" s="240"/>
      <c r="K896" s="241"/>
      <c r="R896" s="264"/>
      <c r="S896" s="267">
        <f>S886</f>
        <v>0</v>
      </c>
      <c r="T896" s="273">
        <f>AB881</f>
        <v>0</v>
      </c>
      <c r="U896" s="196">
        <f t="shared" si="516"/>
        <v>0</v>
      </c>
      <c r="V896" s="263">
        <f t="shared" si="516"/>
        <v>1</v>
      </c>
      <c r="W896" s="272" t="s">
        <v>754</v>
      </c>
      <c r="Y896" s="240"/>
      <c r="Z896" s="240"/>
      <c r="AA896" s="240"/>
      <c r="AB896" s="241"/>
      <c r="AD896" s="271"/>
    </row>
    <row r="897" spans="1:30" x14ac:dyDescent="0.3">
      <c r="A897" s="223"/>
      <c r="B897" s="267">
        <f>B887</f>
        <v>0</v>
      </c>
      <c r="C897" s="273">
        <f>K882</f>
        <v>0</v>
      </c>
      <c r="D897" s="196">
        <f t="shared" si="515"/>
        <v>0</v>
      </c>
      <c r="E897" s="263">
        <f t="shared" si="515"/>
        <v>1</v>
      </c>
      <c r="F897" s="166" t="e">
        <f>F895/F886</f>
        <v>#DIV/0!</v>
      </c>
      <c r="H897" s="240" t="s">
        <v>649</v>
      </c>
      <c r="I897" s="274" t="e">
        <f>(SQRT(F892*F892+F897*F897+F902*F902-4*I895))/2</f>
        <v>#DIV/0!</v>
      </c>
      <c r="J897" s="240"/>
      <c r="K897" s="241"/>
      <c r="R897" s="223"/>
      <c r="S897" s="267">
        <f>S887</f>
        <v>0</v>
      </c>
      <c r="T897" s="273">
        <f>AB882</f>
        <v>0</v>
      </c>
      <c r="U897" s="196">
        <f t="shared" si="516"/>
        <v>0</v>
      </c>
      <c r="V897" s="263">
        <f t="shared" si="516"/>
        <v>1</v>
      </c>
      <c r="W897" s="166" t="e">
        <f>W895/W886</f>
        <v>#DIV/0!</v>
      </c>
      <c r="Y897" s="240" t="s">
        <v>649</v>
      </c>
      <c r="Z897" s="274" t="e">
        <f>(SQRT(W892*W892+W897*W897+W902*W902-4*Z895))/2</f>
        <v>#DIV/0!</v>
      </c>
      <c r="AA897" s="240"/>
      <c r="AB897" s="241"/>
    </row>
    <row r="898" spans="1:30" x14ac:dyDescent="0.3">
      <c r="A898" s="223"/>
      <c r="H898" s="240" t="s">
        <v>611</v>
      </c>
      <c r="I898" s="274" t="e">
        <f>SQRT(F892*F892+F897*F897+F902*F902-4*I895)</f>
        <v>#DIV/0!</v>
      </c>
      <c r="J898" s="240"/>
      <c r="K898" s="241"/>
      <c r="R898" s="223"/>
      <c r="Y898" s="240" t="s">
        <v>611</v>
      </c>
      <c r="Z898" s="274" t="e">
        <f>SQRT(W892*W892+W897*W897+W902*W902-4*Z895)</f>
        <v>#DIV/0!</v>
      </c>
      <c r="AA898" s="240"/>
      <c r="AB898" s="241"/>
    </row>
    <row r="899" spans="1:30" x14ac:dyDescent="0.3">
      <c r="A899" s="223"/>
      <c r="B899" s="267">
        <f t="shared" ref="B899:C902" si="517">B884</f>
        <v>0</v>
      </c>
      <c r="C899" s="273">
        <f t="shared" si="517"/>
        <v>0</v>
      </c>
      <c r="D899" s="273">
        <f>K879</f>
        <v>0</v>
      </c>
      <c r="E899" s="263">
        <f>E884</f>
        <v>1</v>
      </c>
      <c r="F899" s="166" t="s">
        <v>748</v>
      </c>
      <c r="H899" s="240"/>
      <c r="I899" s="240"/>
      <c r="J899" s="240"/>
      <c r="K899" s="241"/>
      <c r="R899" s="223"/>
      <c r="S899" s="267">
        <f t="shared" ref="S899:T902" si="518">S884</f>
        <v>0</v>
      </c>
      <c r="T899" s="273">
        <f t="shared" si="518"/>
        <v>0</v>
      </c>
      <c r="U899" s="273">
        <f>AB879</f>
        <v>0</v>
      </c>
      <c r="V899" s="263">
        <f>V884</f>
        <v>1</v>
      </c>
      <c r="W899" s="166" t="s">
        <v>748</v>
      </c>
      <c r="Y899" s="240"/>
      <c r="Z899" s="240"/>
      <c r="AA899" s="240"/>
      <c r="AB899" s="241"/>
    </row>
    <row r="900" spans="1:30" x14ac:dyDescent="0.3">
      <c r="A900" s="270" t="s">
        <v>756</v>
      </c>
      <c r="B900" s="267">
        <f t="shared" si="517"/>
        <v>0</v>
      </c>
      <c r="C900" s="273">
        <f t="shared" si="517"/>
        <v>0</v>
      </c>
      <c r="D900" s="273">
        <f>K880</f>
        <v>0</v>
      </c>
      <c r="E900" s="263">
        <f>E885</f>
        <v>1</v>
      </c>
      <c r="F900" s="166">
        <f>MDETERM(B899:E902)</f>
        <v>0</v>
      </c>
      <c r="H900" s="240"/>
      <c r="I900" s="240"/>
      <c r="J900" s="240"/>
      <c r="K900" s="241"/>
      <c r="R900" s="270" t="s">
        <v>756</v>
      </c>
      <c r="S900" s="267">
        <f t="shared" si="518"/>
        <v>0</v>
      </c>
      <c r="T900" s="273">
        <f t="shared" si="518"/>
        <v>0</v>
      </c>
      <c r="U900" s="273">
        <f>AB880</f>
        <v>0</v>
      </c>
      <c r="V900" s="263">
        <f>V885</f>
        <v>1</v>
      </c>
      <c r="W900" s="166">
        <f>MDETERM(S899:V902)</f>
        <v>0</v>
      </c>
      <c r="Y900" s="240"/>
      <c r="Z900" s="240"/>
      <c r="AA900" s="240"/>
      <c r="AB900" s="241"/>
      <c r="AD900" s="271"/>
    </row>
    <row r="901" spans="1:30" x14ac:dyDescent="0.3">
      <c r="A901" s="270"/>
      <c r="B901" s="267">
        <f t="shared" si="517"/>
        <v>0</v>
      </c>
      <c r="C901" s="273">
        <f t="shared" si="517"/>
        <v>0</v>
      </c>
      <c r="D901" s="273">
        <f>K881</f>
        <v>0</v>
      </c>
      <c r="E901" s="263">
        <f>E886</f>
        <v>1</v>
      </c>
      <c r="F901" s="272" t="s">
        <v>754</v>
      </c>
      <c r="K901" s="222"/>
      <c r="R901" s="270"/>
      <c r="S901" s="267">
        <f t="shared" si="518"/>
        <v>0</v>
      </c>
      <c r="T901" s="273">
        <f t="shared" si="518"/>
        <v>0</v>
      </c>
      <c r="U901" s="273">
        <f>AB881</f>
        <v>0</v>
      </c>
      <c r="V901" s="263">
        <f>V886</f>
        <v>1</v>
      </c>
      <c r="W901" s="272" t="s">
        <v>754</v>
      </c>
      <c r="AB901" s="222"/>
      <c r="AD901" s="271"/>
    </row>
    <row r="902" spans="1:30" x14ac:dyDescent="0.3">
      <c r="A902" s="223"/>
      <c r="B902" s="267">
        <f t="shared" si="517"/>
        <v>0</v>
      </c>
      <c r="C902" s="273">
        <f t="shared" si="517"/>
        <v>0</v>
      </c>
      <c r="D902" s="273">
        <f>K882</f>
        <v>0</v>
      </c>
      <c r="E902" s="263">
        <f>E887</f>
        <v>1</v>
      </c>
      <c r="F902" s="166" t="e">
        <f>F900/F886</f>
        <v>#DIV/0!</v>
      </c>
      <c r="I902" s="196" t="s">
        <v>757</v>
      </c>
      <c r="K902" s="222"/>
      <c r="R902" s="223"/>
      <c r="S902" s="267">
        <f t="shared" si="518"/>
        <v>0</v>
      </c>
      <c r="T902" s="273">
        <f t="shared" si="518"/>
        <v>0</v>
      </c>
      <c r="U902" s="273">
        <f>AB882</f>
        <v>0</v>
      </c>
      <c r="V902" s="263">
        <f>V887</f>
        <v>1</v>
      </c>
      <c r="W902" s="166" t="e">
        <f>W900/W886</f>
        <v>#DIV/0!</v>
      </c>
      <c r="Z902" s="196" t="s">
        <v>757</v>
      </c>
      <c r="AB902" s="222"/>
    </row>
    <row r="903" spans="1:30" x14ac:dyDescent="0.3">
      <c r="A903" s="223"/>
      <c r="H903" s="196" t="s">
        <v>513</v>
      </c>
      <c r="I903" s="196" t="s">
        <v>514</v>
      </c>
      <c r="J903" s="196" t="s">
        <v>515</v>
      </c>
      <c r="K903" s="222"/>
      <c r="R903" s="223"/>
      <c r="Y903" s="196" t="s">
        <v>513</v>
      </c>
      <c r="Z903" s="196" t="s">
        <v>514</v>
      </c>
      <c r="AA903" s="196" t="s">
        <v>515</v>
      </c>
      <c r="AB903" s="222"/>
    </row>
    <row r="904" spans="1:30" x14ac:dyDescent="0.3">
      <c r="A904" s="223" t="s">
        <v>637</v>
      </c>
      <c r="B904" s="166" t="e">
        <f>IF(K905&gt;0.000000001,TRUE,FALSE)</f>
        <v>#DIV/0!</v>
      </c>
      <c r="G904" s="240"/>
      <c r="H904" s="275" t="e">
        <f>H887</f>
        <v>#DIV/0!</v>
      </c>
      <c r="I904" s="275" t="e">
        <f>I887</f>
        <v>#DIV/0!</v>
      </c>
      <c r="J904" s="275" t="e">
        <f>J887</f>
        <v>#DIV/0!</v>
      </c>
      <c r="K904" s="241"/>
      <c r="R904" s="223" t="s">
        <v>637</v>
      </c>
      <c r="S904" s="166" t="e">
        <f>IF(AB905&gt;0.000000001,TRUE,FALSE)</f>
        <v>#DIV/0!</v>
      </c>
      <c r="X904" s="240"/>
      <c r="Y904" s="275" t="e">
        <f>Y887</f>
        <v>#DIV/0!</v>
      </c>
      <c r="Z904" s="275" t="e">
        <f>Z887</f>
        <v>#DIV/0!</v>
      </c>
      <c r="AA904" s="275" t="e">
        <f>AA887</f>
        <v>#DIV/0!</v>
      </c>
      <c r="AB904" s="241"/>
    </row>
    <row r="905" spans="1:30" ht="16.2" x14ac:dyDescent="0.3">
      <c r="A905" s="223"/>
      <c r="B905" s="166" t="s">
        <v>650</v>
      </c>
      <c r="C905" s="166" t="s">
        <v>651</v>
      </c>
      <c r="D905" s="166" t="s">
        <v>652</v>
      </c>
      <c r="E905" s="166" t="s">
        <v>653</v>
      </c>
      <c r="F905" s="166" t="s">
        <v>654</v>
      </c>
      <c r="G905" s="166" t="s">
        <v>655</v>
      </c>
      <c r="H905" s="166" t="s">
        <v>656</v>
      </c>
      <c r="I905" s="166" t="s">
        <v>657</v>
      </c>
      <c r="J905" s="166" t="s">
        <v>669</v>
      </c>
      <c r="K905" s="231" t="e">
        <f>MAX(K906:K910)</f>
        <v>#DIV/0!</v>
      </c>
      <c r="R905" s="223"/>
      <c r="S905" s="166" t="s">
        <v>650</v>
      </c>
      <c r="T905" s="166" t="s">
        <v>651</v>
      </c>
      <c r="U905" s="166" t="s">
        <v>652</v>
      </c>
      <c r="V905" s="166" t="s">
        <v>653</v>
      </c>
      <c r="W905" s="166" t="s">
        <v>654</v>
      </c>
      <c r="X905" s="166" t="s">
        <v>655</v>
      </c>
      <c r="Y905" s="166" t="s">
        <v>656</v>
      </c>
      <c r="Z905" s="166" t="s">
        <v>657</v>
      </c>
      <c r="AA905" s="166" t="s">
        <v>669</v>
      </c>
      <c r="AB905" s="231" t="e">
        <f>MAX(AB906:AB910)</f>
        <v>#DIV/0!</v>
      </c>
    </row>
    <row r="906" spans="1:30" x14ac:dyDescent="0.3">
      <c r="A906" s="223">
        <v>1</v>
      </c>
      <c r="B906" s="192" t="e">
        <f>C53-H904</f>
        <v>#DIV/0!</v>
      </c>
      <c r="C906" s="192" t="e">
        <f>D53-I904</f>
        <v>#DIV/0!</v>
      </c>
      <c r="D906" s="192" t="e">
        <f>E53-J904</f>
        <v>#DIV/0!</v>
      </c>
      <c r="E906" s="192" t="e">
        <f>POWER(B906,2)</f>
        <v>#DIV/0!</v>
      </c>
      <c r="F906" s="192" t="e">
        <f>POWER(C906,2)</f>
        <v>#DIV/0!</v>
      </c>
      <c r="G906" s="192" t="e">
        <f>POWER(D906,2)</f>
        <v>#DIV/0!</v>
      </c>
      <c r="H906" s="192" t="e">
        <f>E906+F906+G906</f>
        <v>#DIV/0!</v>
      </c>
      <c r="I906" s="192" t="e">
        <f>SQRT(H906)</f>
        <v>#DIV/0!</v>
      </c>
      <c r="J906" s="214" t="e">
        <f>I897</f>
        <v>#DIV/0!</v>
      </c>
      <c r="K906" s="231" t="e">
        <f>I906-J906</f>
        <v>#DIV/0!</v>
      </c>
      <c r="R906" s="223">
        <v>1</v>
      </c>
      <c r="S906" s="192" t="e">
        <f>T53-Y904</f>
        <v>#DIV/0!</v>
      </c>
      <c r="T906" s="192" t="e">
        <f>U53-Z904</f>
        <v>#DIV/0!</v>
      </c>
      <c r="U906" s="192" t="e">
        <f>V53-AA904</f>
        <v>#DIV/0!</v>
      </c>
      <c r="V906" s="192" t="e">
        <f>POWER(S906,2)</f>
        <v>#DIV/0!</v>
      </c>
      <c r="W906" s="192" t="e">
        <f>POWER(T906,2)</f>
        <v>#DIV/0!</v>
      </c>
      <c r="X906" s="192" t="e">
        <f>POWER(U906,2)</f>
        <v>#DIV/0!</v>
      </c>
      <c r="Y906" s="192" t="e">
        <f>V906+W906+X906</f>
        <v>#DIV/0!</v>
      </c>
      <c r="Z906" s="192" t="e">
        <f>SQRT(Y906)</f>
        <v>#DIV/0!</v>
      </c>
      <c r="AA906" s="214" t="e">
        <f>Z897</f>
        <v>#DIV/0!</v>
      </c>
      <c r="AB906" s="231" t="e">
        <f>Z906-AA906</f>
        <v>#DIV/0!</v>
      </c>
    </row>
    <row r="907" spans="1:30" x14ac:dyDescent="0.3">
      <c r="A907" s="223">
        <v>2</v>
      </c>
      <c r="B907" s="192" t="e">
        <f>C54-H904</f>
        <v>#DIV/0!</v>
      </c>
      <c r="C907" s="192" t="e">
        <f>D54-I904</f>
        <v>#DIV/0!</v>
      </c>
      <c r="D907" s="192" t="e">
        <f>E54-J904</f>
        <v>#DIV/0!</v>
      </c>
      <c r="E907" s="192" t="e">
        <f t="shared" ref="E907:G910" si="519">POWER(B907,2)</f>
        <v>#DIV/0!</v>
      </c>
      <c r="F907" s="192" t="e">
        <f t="shared" si="519"/>
        <v>#DIV/0!</v>
      </c>
      <c r="G907" s="192" t="e">
        <f t="shared" si="519"/>
        <v>#DIV/0!</v>
      </c>
      <c r="H907" s="192" t="e">
        <f t="shared" ref="H907:H910" si="520">E907+F907+G907</f>
        <v>#DIV/0!</v>
      </c>
      <c r="I907" s="192" t="e">
        <f t="shared" ref="I907:I910" si="521">SQRT(H907)</f>
        <v>#DIV/0!</v>
      </c>
      <c r="J907" s="214" t="e">
        <f>J906</f>
        <v>#DIV/0!</v>
      </c>
      <c r="K907" s="231" t="e">
        <f t="shared" ref="K907:K910" si="522">I907-J907</f>
        <v>#DIV/0!</v>
      </c>
      <c r="R907" s="223">
        <v>2</v>
      </c>
      <c r="S907" s="192" t="e">
        <f>T54-Y904</f>
        <v>#DIV/0!</v>
      </c>
      <c r="T907" s="192" t="e">
        <f>U54-Z904</f>
        <v>#DIV/0!</v>
      </c>
      <c r="U907" s="192" t="e">
        <f>V54-AA904</f>
        <v>#DIV/0!</v>
      </c>
      <c r="V907" s="192" t="e">
        <f t="shared" ref="V907:X910" si="523">POWER(S907,2)</f>
        <v>#DIV/0!</v>
      </c>
      <c r="W907" s="192" t="e">
        <f t="shared" si="523"/>
        <v>#DIV/0!</v>
      </c>
      <c r="X907" s="192" t="e">
        <f t="shared" si="523"/>
        <v>#DIV/0!</v>
      </c>
      <c r="Y907" s="192" t="e">
        <f t="shared" ref="Y907:Y910" si="524">V907+W907+X907</f>
        <v>#DIV/0!</v>
      </c>
      <c r="Z907" s="192" t="e">
        <f t="shared" ref="Z907:Z910" si="525">SQRT(Y907)</f>
        <v>#DIV/0!</v>
      </c>
      <c r="AA907" s="214" t="e">
        <f>AA906</f>
        <v>#DIV/0!</v>
      </c>
      <c r="AB907" s="231" t="e">
        <f t="shared" ref="AB907:AB910" si="526">Z907-AA907</f>
        <v>#DIV/0!</v>
      </c>
    </row>
    <row r="908" spans="1:30" x14ac:dyDescent="0.3">
      <c r="A908" s="223">
        <v>3</v>
      </c>
      <c r="B908" s="192" t="e">
        <f>C55-H904</f>
        <v>#DIV/0!</v>
      </c>
      <c r="C908" s="192" t="e">
        <f>D55-I904</f>
        <v>#DIV/0!</v>
      </c>
      <c r="D908" s="192" t="e">
        <f>E55-J904</f>
        <v>#DIV/0!</v>
      </c>
      <c r="E908" s="192" t="e">
        <f t="shared" si="519"/>
        <v>#DIV/0!</v>
      </c>
      <c r="F908" s="192" t="e">
        <f t="shared" si="519"/>
        <v>#DIV/0!</v>
      </c>
      <c r="G908" s="192" t="e">
        <f t="shared" si="519"/>
        <v>#DIV/0!</v>
      </c>
      <c r="H908" s="192" t="e">
        <f t="shared" si="520"/>
        <v>#DIV/0!</v>
      </c>
      <c r="I908" s="192" t="e">
        <f t="shared" si="521"/>
        <v>#DIV/0!</v>
      </c>
      <c r="J908" s="214" t="e">
        <f t="shared" ref="J908:J910" si="527">J907</f>
        <v>#DIV/0!</v>
      </c>
      <c r="K908" s="231" t="e">
        <f t="shared" si="522"/>
        <v>#DIV/0!</v>
      </c>
      <c r="R908" s="223">
        <v>3</v>
      </c>
      <c r="S908" s="192" t="e">
        <f>T55-Y904</f>
        <v>#DIV/0!</v>
      </c>
      <c r="T908" s="192" t="e">
        <f>U55-Z904</f>
        <v>#DIV/0!</v>
      </c>
      <c r="U908" s="192" t="e">
        <f>V55-AA904</f>
        <v>#DIV/0!</v>
      </c>
      <c r="V908" s="192" t="e">
        <f t="shared" si="523"/>
        <v>#DIV/0!</v>
      </c>
      <c r="W908" s="192" t="e">
        <f t="shared" si="523"/>
        <v>#DIV/0!</v>
      </c>
      <c r="X908" s="192" t="e">
        <f t="shared" si="523"/>
        <v>#DIV/0!</v>
      </c>
      <c r="Y908" s="192" t="e">
        <f t="shared" si="524"/>
        <v>#DIV/0!</v>
      </c>
      <c r="Z908" s="192" t="e">
        <f t="shared" si="525"/>
        <v>#DIV/0!</v>
      </c>
      <c r="AA908" s="214" t="e">
        <f t="shared" ref="AA908:AA910" si="528">AA907</f>
        <v>#DIV/0!</v>
      </c>
      <c r="AB908" s="231" t="e">
        <f t="shared" si="526"/>
        <v>#DIV/0!</v>
      </c>
    </row>
    <row r="909" spans="1:30" x14ac:dyDescent="0.3">
      <c r="A909" s="223">
        <v>4</v>
      </c>
      <c r="B909" s="192" t="e">
        <f>C56-H904</f>
        <v>#DIV/0!</v>
      </c>
      <c r="C909" s="192" t="e">
        <f>D56-I904</f>
        <v>#DIV/0!</v>
      </c>
      <c r="D909" s="192" t="e">
        <f>E56-J904</f>
        <v>#DIV/0!</v>
      </c>
      <c r="E909" s="192" t="e">
        <f t="shared" si="519"/>
        <v>#DIV/0!</v>
      </c>
      <c r="F909" s="192" t="e">
        <f t="shared" si="519"/>
        <v>#DIV/0!</v>
      </c>
      <c r="G909" s="192" t="e">
        <f t="shared" si="519"/>
        <v>#DIV/0!</v>
      </c>
      <c r="H909" s="192" t="e">
        <f t="shared" si="520"/>
        <v>#DIV/0!</v>
      </c>
      <c r="I909" s="192" t="e">
        <f t="shared" si="521"/>
        <v>#DIV/0!</v>
      </c>
      <c r="J909" s="214" t="e">
        <f t="shared" si="527"/>
        <v>#DIV/0!</v>
      </c>
      <c r="K909" s="231" t="e">
        <f t="shared" si="522"/>
        <v>#DIV/0!</v>
      </c>
      <c r="R909" s="223">
        <v>4</v>
      </c>
      <c r="S909" s="192" t="e">
        <f>T56-Y904</f>
        <v>#DIV/0!</v>
      </c>
      <c r="T909" s="192" t="e">
        <f>U56-Z904</f>
        <v>#DIV/0!</v>
      </c>
      <c r="U909" s="192" t="e">
        <f>V56-AA904</f>
        <v>#DIV/0!</v>
      </c>
      <c r="V909" s="192" t="e">
        <f t="shared" si="523"/>
        <v>#DIV/0!</v>
      </c>
      <c r="W909" s="192" t="e">
        <f t="shared" si="523"/>
        <v>#DIV/0!</v>
      </c>
      <c r="X909" s="192" t="e">
        <f t="shared" si="523"/>
        <v>#DIV/0!</v>
      </c>
      <c r="Y909" s="192" t="e">
        <f t="shared" si="524"/>
        <v>#DIV/0!</v>
      </c>
      <c r="Z909" s="192" t="e">
        <f t="shared" si="525"/>
        <v>#DIV/0!</v>
      </c>
      <c r="AA909" s="214" t="e">
        <f t="shared" si="528"/>
        <v>#DIV/0!</v>
      </c>
      <c r="AB909" s="231" t="e">
        <f t="shared" si="526"/>
        <v>#DIV/0!</v>
      </c>
    </row>
    <row r="910" spans="1:30" x14ac:dyDescent="0.3">
      <c r="A910" s="227">
        <v>5</v>
      </c>
      <c r="B910" s="216" t="e">
        <f>C57-H904</f>
        <v>#DIV/0!</v>
      </c>
      <c r="C910" s="216" t="e">
        <f>D57-I904</f>
        <v>#DIV/0!</v>
      </c>
      <c r="D910" s="216" t="e">
        <f>E57-J904</f>
        <v>#DIV/0!</v>
      </c>
      <c r="E910" s="216" t="e">
        <f t="shared" si="519"/>
        <v>#DIV/0!</v>
      </c>
      <c r="F910" s="216" t="e">
        <f t="shared" si="519"/>
        <v>#DIV/0!</v>
      </c>
      <c r="G910" s="216" t="e">
        <f t="shared" si="519"/>
        <v>#DIV/0!</v>
      </c>
      <c r="H910" s="216" t="e">
        <f t="shared" si="520"/>
        <v>#DIV/0!</v>
      </c>
      <c r="I910" s="216" t="e">
        <f t="shared" si="521"/>
        <v>#DIV/0!</v>
      </c>
      <c r="J910" s="276" t="e">
        <f t="shared" si="527"/>
        <v>#DIV/0!</v>
      </c>
      <c r="K910" s="253" t="e">
        <f t="shared" si="522"/>
        <v>#DIV/0!</v>
      </c>
      <c r="R910" s="227">
        <v>5</v>
      </c>
      <c r="S910" s="216" t="e">
        <f>T57-Y904</f>
        <v>#DIV/0!</v>
      </c>
      <c r="T910" s="216" t="e">
        <f>U57-Z904</f>
        <v>#DIV/0!</v>
      </c>
      <c r="U910" s="216" t="e">
        <f>V57-AA904</f>
        <v>#DIV/0!</v>
      </c>
      <c r="V910" s="216" t="e">
        <f t="shared" si="523"/>
        <v>#DIV/0!</v>
      </c>
      <c r="W910" s="216" t="e">
        <f t="shared" si="523"/>
        <v>#DIV/0!</v>
      </c>
      <c r="X910" s="216" t="e">
        <f t="shared" si="523"/>
        <v>#DIV/0!</v>
      </c>
      <c r="Y910" s="216" t="e">
        <f t="shared" si="524"/>
        <v>#DIV/0!</v>
      </c>
      <c r="Z910" s="216" t="e">
        <f t="shared" si="525"/>
        <v>#DIV/0!</v>
      </c>
      <c r="AA910" s="276" t="e">
        <f t="shared" si="528"/>
        <v>#DIV/0!</v>
      </c>
      <c r="AB910" s="253" t="e">
        <f t="shared" si="526"/>
        <v>#DIV/0!</v>
      </c>
    </row>
    <row r="912" spans="1:30" x14ac:dyDescent="0.3">
      <c r="B912" s="166" t="s">
        <v>637</v>
      </c>
      <c r="D912" s="166" t="s">
        <v>646</v>
      </c>
      <c r="E912" s="166" t="s">
        <v>647</v>
      </c>
      <c r="F912" s="166" t="s">
        <v>648</v>
      </c>
      <c r="G912" s="166" t="s">
        <v>649</v>
      </c>
      <c r="H912" s="166" t="s">
        <v>611</v>
      </c>
      <c r="S912" s="166" t="s">
        <v>637</v>
      </c>
      <c r="U912" s="166" t="s">
        <v>646</v>
      </c>
      <c r="V912" s="166" t="s">
        <v>647</v>
      </c>
      <c r="W912" s="166" t="s">
        <v>648</v>
      </c>
      <c r="X912" s="166" t="s">
        <v>649</v>
      </c>
      <c r="Y912" s="166" t="s">
        <v>611</v>
      </c>
    </row>
    <row r="913" spans="1:26" x14ac:dyDescent="0.3">
      <c r="A913" s="166" t="s">
        <v>758</v>
      </c>
      <c r="B913" s="258" t="e">
        <f>B768</f>
        <v>#DIV/0!</v>
      </c>
      <c r="C913" s="186" t="e">
        <f>IF(H913=I913,1,"")</f>
        <v>#DIV/0!</v>
      </c>
      <c r="D913" s="189" t="e">
        <f>H751</f>
        <v>#DIV/0!</v>
      </c>
      <c r="E913" s="189" t="e">
        <f t="shared" ref="E913:F913" si="529">I751</f>
        <v>#DIV/0!</v>
      </c>
      <c r="F913" s="189" t="e">
        <f t="shared" si="529"/>
        <v>#DIV/0!</v>
      </c>
      <c r="G913" s="189" t="e">
        <f>I761</f>
        <v>#DIV/0!</v>
      </c>
      <c r="H913" s="279" t="e">
        <f>IF(B913=FALSE,G913*2,"")</f>
        <v>#DIV/0!</v>
      </c>
      <c r="I913" s="192" t="e">
        <f>MIN(H913:H917)</f>
        <v>#DIV/0!</v>
      </c>
      <c r="R913" s="166" t="s">
        <v>758</v>
      </c>
      <c r="S913" s="258" t="e">
        <f>S768</f>
        <v>#DIV/0!</v>
      </c>
      <c r="T913" s="186" t="e">
        <f>IF(Y913=Z913,1,"")</f>
        <v>#DIV/0!</v>
      </c>
      <c r="U913" s="189" t="e">
        <f>Y751</f>
        <v>#DIV/0!</v>
      </c>
      <c r="V913" s="189" t="e">
        <f t="shared" ref="V913:W913" si="530">Z751</f>
        <v>#DIV/0!</v>
      </c>
      <c r="W913" s="189" t="e">
        <f t="shared" si="530"/>
        <v>#DIV/0!</v>
      </c>
      <c r="X913" s="189" t="e">
        <f>Z761</f>
        <v>#DIV/0!</v>
      </c>
      <c r="Y913" s="279" t="e">
        <f>IF(S913=FALSE,X913*2,"")</f>
        <v>#DIV/0!</v>
      </c>
      <c r="Z913" s="192" t="e">
        <f>MIN(Y913:Y917)</f>
        <v>#DIV/0!</v>
      </c>
    </row>
    <row r="914" spans="1:26" x14ac:dyDescent="0.3">
      <c r="A914" s="166" t="s">
        <v>759</v>
      </c>
      <c r="B914" s="223" t="e">
        <f>B802</f>
        <v>#DIV/0!</v>
      </c>
      <c r="C914" s="166" t="e">
        <f t="shared" ref="C914:C917" si="531">IF(H914=I914,1,"")</f>
        <v>#DIV/0!</v>
      </c>
      <c r="D914" s="192" t="e">
        <f>H785</f>
        <v>#DIV/0!</v>
      </c>
      <c r="E914" s="192" t="e">
        <f t="shared" ref="E914:F914" si="532">I785</f>
        <v>#DIV/0!</v>
      </c>
      <c r="F914" s="192" t="e">
        <f t="shared" si="532"/>
        <v>#DIV/0!</v>
      </c>
      <c r="G914" s="192" t="e">
        <f>I795</f>
        <v>#DIV/0!</v>
      </c>
      <c r="H914" s="231" t="e">
        <f t="shared" ref="H914:H917" si="533">IF(B914=FALSE,G914*2,"")</f>
        <v>#DIV/0!</v>
      </c>
      <c r="I914" s="192" t="e">
        <f>I913</f>
        <v>#DIV/0!</v>
      </c>
      <c r="R914" s="166" t="s">
        <v>759</v>
      </c>
      <c r="S914" s="223" t="e">
        <f>S802</f>
        <v>#DIV/0!</v>
      </c>
      <c r="T914" s="166" t="e">
        <f t="shared" ref="T914:T917" si="534">IF(Y914=Z914,1,"")</f>
        <v>#DIV/0!</v>
      </c>
      <c r="U914" s="192" t="e">
        <f>Y785</f>
        <v>#DIV/0!</v>
      </c>
      <c r="V914" s="192" t="e">
        <f t="shared" ref="V914:W914" si="535">Z785</f>
        <v>#DIV/0!</v>
      </c>
      <c r="W914" s="192" t="e">
        <f t="shared" si="535"/>
        <v>#DIV/0!</v>
      </c>
      <c r="X914" s="192" t="e">
        <f>Z795</f>
        <v>#DIV/0!</v>
      </c>
      <c r="Y914" s="231" t="e">
        <f t="shared" ref="Y914:Y917" si="536">IF(S914=FALSE,X914*2,"")</f>
        <v>#DIV/0!</v>
      </c>
      <c r="Z914" s="192" t="e">
        <f>Z913</f>
        <v>#DIV/0!</v>
      </c>
    </row>
    <row r="915" spans="1:26" x14ac:dyDescent="0.3">
      <c r="A915" s="166" t="s">
        <v>760</v>
      </c>
      <c r="B915" s="223" t="e">
        <f>B836</f>
        <v>#DIV/0!</v>
      </c>
      <c r="C915" s="166" t="e">
        <f t="shared" si="531"/>
        <v>#DIV/0!</v>
      </c>
      <c r="D915" s="192" t="e">
        <f>H819</f>
        <v>#DIV/0!</v>
      </c>
      <c r="E915" s="192" t="e">
        <f t="shared" ref="E915:F915" si="537">I819</f>
        <v>#DIV/0!</v>
      </c>
      <c r="F915" s="192" t="e">
        <f t="shared" si="537"/>
        <v>#DIV/0!</v>
      </c>
      <c r="G915" s="192" t="e">
        <f>I829</f>
        <v>#DIV/0!</v>
      </c>
      <c r="H915" s="231" t="e">
        <f t="shared" si="533"/>
        <v>#DIV/0!</v>
      </c>
      <c r="I915" s="192" t="e">
        <f t="shared" ref="I915:I917" si="538">I914</f>
        <v>#DIV/0!</v>
      </c>
      <c r="R915" s="166" t="s">
        <v>760</v>
      </c>
      <c r="S915" s="223" t="e">
        <f>S836</f>
        <v>#DIV/0!</v>
      </c>
      <c r="T915" s="166" t="e">
        <f t="shared" si="534"/>
        <v>#DIV/0!</v>
      </c>
      <c r="U915" s="192" t="e">
        <f>Y819</f>
        <v>#DIV/0!</v>
      </c>
      <c r="V915" s="192" t="e">
        <f t="shared" ref="V915:W915" si="539">Z819</f>
        <v>#DIV/0!</v>
      </c>
      <c r="W915" s="192" t="e">
        <f t="shared" si="539"/>
        <v>#DIV/0!</v>
      </c>
      <c r="X915" s="192" t="e">
        <f>Z829</f>
        <v>#DIV/0!</v>
      </c>
      <c r="Y915" s="231" t="e">
        <f t="shared" si="536"/>
        <v>#DIV/0!</v>
      </c>
      <c r="Z915" s="192" t="e">
        <f t="shared" ref="Z915:Z917" si="540">Z914</f>
        <v>#DIV/0!</v>
      </c>
    </row>
    <row r="916" spans="1:26" x14ac:dyDescent="0.3">
      <c r="A916" s="166" t="s">
        <v>761</v>
      </c>
      <c r="B916" s="223" t="e">
        <f>B870</f>
        <v>#DIV/0!</v>
      </c>
      <c r="C916" s="166" t="e">
        <f t="shared" si="531"/>
        <v>#DIV/0!</v>
      </c>
      <c r="D916" s="192" t="e">
        <f>H853</f>
        <v>#DIV/0!</v>
      </c>
      <c r="E916" s="192" t="e">
        <f t="shared" ref="E916:F916" si="541">I853</f>
        <v>#DIV/0!</v>
      </c>
      <c r="F916" s="192" t="e">
        <f t="shared" si="541"/>
        <v>#DIV/0!</v>
      </c>
      <c r="G916" s="192" t="e">
        <f>I863</f>
        <v>#DIV/0!</v>
      </c>
      <c r="H916" s="231" t="e">
        <f t="shared" si="533"/>
        <v>#DIV/0!</v>
      </c>
      <c r="I916" s="192" t="e">
        <f t="shared" si="538"/>
        <v>#DIV/0!</v>
      </c>
      <c r="R916" s="166" t="s">
        <v>761</v>
      </c>
      <c r="S916" s="223" t="e">
        <f>S870</f>
        <v>#DIV/0!</v>
      </c>
      <c r="T916" s="166" t="e">
        <f t="shared" si="534"/>
        <v>#DIV/0!</v>
      </c>
      <c r="U916" s="192" t="e">
        <f>Y853</f>
        <v>#DIV/0!</v>
      </c>
      <c r="V916" s="192" t="e">
        <f t="shared" ref="V916:W916" si="542">Z853</f>
        <v>#DIV/0!</v>
      </c>
      <c r="W916" s="192" t="e">
        <f t="shared" si="542"/>
        <v>#DIV/0!</v>
      </c>
      <c r="X916" s="192" t="e">
        <f>Z863</f>
        <v>#DIV/0!</v>
      </c>
      <c r="Y916" s="231" t="e">
        <f t="shared" si="536"/>
        <v>#DIV/0!</v>
      </c>
      <c r="Z916" s="192" t="e">
        <f t="shared" si="540"/>
        <v>#DIV/0!</v>
      </c>
    </row>
    <row r="917" spans="1:26" x14ac:dyDescent="0.3">
      <c r="A917" s="166" t="s">
        <v>762</v>
      </c>
      <c r="B917" s="227" t="e">
        <f>B904</f>
        <v>#DIV/0!</v>
      </c>
      <c r="C917" s="217" t="e">
        <f t="shared" si="531"/>
        <v>#DIV/0!</v>
      </c>
      <c r="D917" s="216" t="e">
        <f>H887</f>
        <v>#DIV/0!</v>
      </c>
      <c r="E917" s="216" t="e">
        <f t="shared" ref="E917:F917" si="543">I887</f>
        <v>#DIV/0!</v>
      </c>
      <c r="F917" s="216" t="e">
        <f t="shared" si="543"/>
        <v>#DIV/0!</v>
      </c>
      <c r="G917" s="216" t="e">
        <f>I897</f>
        <v>#DIV/0!</v>
      </c>
      <c r="H917" s="253" t="e">
        <f t="shared" si="533"/>
        <v>#DIV/0!</v>
      </c>
      <c r="I917" s="192" t="e">
        <f t="shared" si="538"/>
        <v>#DIV/0!</v>
      </c>
      <c r="R917" s="166" t="s">
        <v>762</v>
      </c>
      <c r="S917" s="227" t="e">
        <f>S904</f>
        <v>#DIV/0!</v>
      </c>
      <c r="T917" s="217" t="e">
        <f t="shared" si="534"/>
        <v>#DIV/0!</v>
      </c>
      <c r="U917" s="216" t="e">
        <f>Y887</f>
        <v>#DIV/0!</v>
      </c>
      <c r="V917" s="216" t="e">
        <f t="shared" ref="V917:W917" si="544">Z887</f>
        <v>#DIV/0!</v>
      </c>
      <c r="W917" s="216" t="e">
        <f t="shared" si="544"/>
        <v>#DIV/0!</v>
      </c>
      <c r="X917" s="216" t="e">
        <f>Z897</f>
        <v>#DIV/0!</v>
      </c>
      <c r="Y917" s="253" t="e">
        <f t="shared" si="536"/>
        <v>#DIV/0!</v>
      </c>
      <c r="Z917" s="192" t="e">
        <f t="shared" si="540"/>
        <v>#DIV/0!</v>
      </c>
    </row>
    <row r="918" spans="1:26" x14ac:dyDescent="0.3">
      <c r="A918" s="166">
        <f>COUNTIF(B913:B917,FALSE)</f>
        <v>0</v>
      </c>
      <c r="B918" s="166" t="b">
        <f>IF(A918&gt;0,FALSE,TRUE)</f>
        <v>1</v>
      </c>
      <c r="D918" s="192"/>
      <c r="E918" s="192"/>
      <c r="F918" s="192"/>
      <c r="G918" s="192"/>
      <c r="R918" s="166">
        <f>COUNTIF(S913:S917,FALSE)</f>
        <v>0</v>
      </c>
      <c r="S918" s="166" t="b">
        <f>IF(R918&gt;0,FALSE,TRUE)</f>
        <v>1</v>
      </c>
      <c r="U918" s="192"/>
      <c r="V918" s="192"/>
      <c r="W918" s="192"/>
      <c r="X918" s="192"/>
    </row>
    <row r="919" spans="1:26" x14ac:dyDescent="0.3">
      <c r="D919" s="166" t="s">
        <v>646</v>
      </c>
      <c r="E919" s="166" t="s">
        <v>647</v>
      </c>
      <c r="F919" s="166" t="s">
        <v>648</v>
      </c>
      <c r="G919" s="166" t="s">
        <v>649</v>
      </c>
      <c r="H919" s="166" t="s">
        <v>611</v>
      </c>
      <c r="U919" s="166" t="s">
        <v>646</v>
      </c>
      <c r="V919" s="166" t="s">
        <v>647</v>
      </c>
      <c r="W919" s="166" t="s">
        <v>648</v>
      </c>
      <c r="X919" s="166" t="s">
        <v>649</v>
      </c>
      <c r="Y919" s="166" t="s">
        <v>611</v>
      </c>
    </row>
    <row r="920" spans="1:26" x14ac:dyDescent="0.3">
      <c r="D920" s="280" t="e">
        <f>VLOOKUP(1,C913:H917,2)</f>
        <v>#N/A</v>
      </c>
      <c r="E920" s="281" t="e">
        <f>VLOOKUP(1,C913:H917,3)</f>
        <v>#N/A</v>
      </c>
      <c r="F920" s="281" t="e">
        <f>VLOOKUP(1,C913:H917,4)</f>
        <v>#N/A</v>
      </c>
      <c r="G920" s="281" t="e">
        <f>VLOOKUP(1,C913:H917,5)</f>
        <v>#N/A</v>
      </c>
      <c r="H920" s="282" t="e">
        <f>G920*2</f>
        <v>#N/A</v>
      </c>
      <c r="U920" s="280" t="e">
        <f>VLOOKUP(1,T913:Y917,2)</f>
        <v>#N/A</v>
      </c>
      <c r="V920" s="281" t="e">
        <f>VLOOKUP(1,T913:Y917,3)</f>
        <v>#N/A</v>
      </c>
      <c r="W920" s="281" t="e">
        <f>VLOOKUP(1,T913:Y917,4)</f>
        <v>#N/A</v>
      </c>
      <c r="X920" s="281" t="e">
        <f>VLOOKUP(1,T913:Y917,5)</f>
        <v>#N/A</v>
      </c>
      <c r="Y920" s="282" t="e">
        <f>X920*2</f>
        <v>#N/A</v>
      </c>
    </row>
    <row r="921" spans="1:26" x14ac:dyDescent="0.3">
      <c r="D921" s="192"/>
      <c r="E921" s="192"/>
      <c r="F921" s="192"/>
      <c r="G921" s="192"/>
      <c r="H921" s="192"/>
      <c r="U921" s="192"/>
      <c r="V921" s="192"/>
      <c r="W921" s="192"/>
      <c r="X921" s="192"/>
      <c r="Y921" s="192"/>
    </row>
    <row r="922" spans="1:26" x14ac:dyDescent="0.3">
      <c r="D922" s="192"/>
      <c r="E922" s="192"/>
      <c r="F922" s="192"/>
      <c r="G922" s="192"/>
      <c r="H922" s="192"/>
      <c r="U922" s="192"/>
      <c r="V922" s="192"/>
      <c r="W922" s="192"/>
      <c r="X922" s="192"/>
      <c r="Y922" s="192"/>
    </row>
    <row r="923" spans="1:26" x14ac:dyDescent="0.3">
      <c r="D923" s="192"/>
      <c r="E923" s="192"/>
      <c r="F923" s="192"/>
      <c r="G923" s="192"/>
      <c r="H923" s="192"/>
      <c r="U923" s="192"/>
      <c r="V923" s="192"/>
      <c r="W923" s="192"/>
      <c r="X923" s="192"/>
      <c r="Y923" s="192"/>
    </row>
    <row r="924" spans="1:26" x14ac:dyDescent="0.3">
      <c r="A924" s="166" t="s">
        <v>1164</v>
      </c>
      <c r="R924" s="166" t="s">
        <v>1164</v>
      </c>
    </row>
    <row r="925" spans="1:26" x14ac:dyDescent="0.3">
      <c r="C925" s="166" t="s">
        <v>513</v>
      </c>
      <c r="D925" s="166" t="s">
        <v>514</v>
      </c>
      <c r="E925" s="166" t="s">
        <v>515</v>
      </c>
      <c r="H925" s="192"/>
      <c r="T925" s="166" t="s">
        <v>513</v>
      </c>
      <c r="U925" s="166" t="s">
        <v>514</v>
      </c>
      <c r="V925" s="166" t="s">
        <v>515</v>
      </c>
      <c r="Y925" s="192"/>
    </row>
    <row r="926" spans="1:26" x14ac:dyDescent="0.3">
      <c r="B926" s="166">
        <v>1</v>
      </c>
      <c r="C926" s="184" t="str">
        <f>IF(C3="","",C3)</f>
        <v/>
      </c>
      <c r="D926" s="184" t="str">
        <f t="shared" ref="C926:E930" si="545">IF(D3="","",D3)</f>
        <v/>
      </c>
      <c r="E926" s="184" t="str">
        <f t="shared" si="545"/>
        <v/>
      </c>
      <c r="S926" s="166">
        <v>1</v>
      </c>
      <c r="T926" s="184" t="str">
        <f t="shared" ref="T926:V930" si="546">IF(C8="","",C8)</f>
        <v/>
      </c>
      <c r="U926" s="184" t="str">
        <f t="shared" si="546"/>
        <v/>
      </c>
      <c r="V926" s="184" t="str">
        <f t="shared" si="546"/>
        <v/>
      </c>
    </row>
    <row r="927" spans="1:26" x14ac:dyDescent="0.3">
      <c r="B927" s="166">
        <v>2</v>
      </c>
      <c r="C927" s="184" t="str">
        <f t="shared" si="545"/>
        <v/>
      </c>
      <c r="D927" s="184" t="str">
        <f t="shared" si="545"/>
        <v/>
      </c>
      <c r="E927" s="184" t="str">
        <f t="shared" si="545"/>
        <v/>
      </c>
      <c r="S927" s="166">
        <v>2</v>
      </c>
      <c r="T927" s="184" t="str">
        <f t="shared" si="546"/>
        <v/>
      </c>
      <c r="U927" s="184" t="str">
        <f t="shared" si="546"/>
        <v/>
      </c>
      <c r="V927" s="184" t="str">
        <f t="shared" si="546"/>
        <v/>
      </c>
    </row>
    <row r="928" spans="1:26" x14ac:dyDescent="0.3">
      <c r="B928" s="166">
        <v>3</v>
      </c>
      <c r="C928" s="184" t="str">
        <f t="shared" si="545"/>
        <v/>
      </c>
      <c r="D928" s="184" t="str">
        <f t="shared" si="545"/>
        <v/>
      </c>
      <c r="E928" s="184" t="str">
        <f t="shared" si="545"/>
        <v/>
      </c>
      <c r="S928" s="166">
        <v>3</v>
      </c>
      <c r="T928" s="184" t="str">
        <f t="shared" si="546"/>
        <v/>
      </c>
      <c r="U928" s="184" t="str">
        <f t="shared" si="546"/>
        <v/>
      </c>
      <c r="V928" s="184" t="str">
        <f t="shared" si="546"/>
        <v/>
      </c>
    </row>
    <row r="929" spans="2:22" x14ac:dyDescent="0.3">
      <c r="B929" s="166">
        <v>4</v>
      </c>
      <c r="C929" s="184" t="str">
        <f t="shared" si="545"/>
        <v/>
      </c>
      <c r="D929" s="184" t="str">
        <f t="shared" si="545"/>
        <v/>
      </c>
      <c r="E929" s="184" t="str">
        <f t="shared" si="545"/>
        <v/>
      </c>
      <c r="S929" s="166">
        <v>4</v>
      </c>
      <c r="T929" s="184" t="str">
        <f t="shared" si="546"/>
        <v/>
      </c>
      <c r="U929" s="184" t="str">
        <f t="shared" si="546"/>
        <v/>
      </c>
      <c r="V929" s="184" t="str">
        <f t="shared" si="546"/>
        <v/>
      </c>
    </row>
    <row r="930" spans="2:22" x14ac:dyDescent="0.3">
      <c r="B930" s="166">
        <v>5</v>
      </c>
      <c r="C930" s="184" t="str">
        <f t="shared" si="545"/>
        <v/>
      </c>
      <c r="D930" s="184" t="str">
        <f t="shared" si="545"/>
        <v/>
      </c>
      <c r="E930" s="184" t="str">
        <f t="shared" si="545"/>
        <v/>
      </c>
      <c r="S930" s="166">
        <v>5</v>
      </c>
      <c r="T930" s="184" t="str">
        <f t="shared" si="546"/>
        <v/>
      </c>
      <c r="U930" s="184" t="str">
        <f t="shared" si="546"/>
        <v/>
      </c>
      <c r="V930" s="184" t="str">
        <f t="shared" si="546"/>
        <v/>
      </c>
    </row>
    <row r="932" spans="2:22" x14ac:dyDescent="0.3">
      <c r="C932" s="538" t="e">
        <f t="shared" ref="C932:E936" si="547">C926-AVERAGE((MAX(C$926:C$930)+MIN(C$926:C$930))/2)</f>
        <v>#VALUE!</v>
      </c>
      <c r="D932" s="538" t="e">
        <f t="shared" si="547"/>
        <v>#VALUE!</v>
      </c>
      <c r="E932" s="538" t="e">
        <f t="shared" si="547"/>
        <v>#VALUE!</v>
      </c>
      <c r="T932" s="538" t="e">
        <f t="shared" ref="T932:V936" si="548">T926-AVERAGE((MAX(T$926:T$930)+MIN(T$926:T$930))/2)</f>
        <v>#VALUE!</v>
      </c>
      <c r="U932" s="538" t="e">
        <f t="shared" si="548"/>
        <v>#VALUE!</v>
      </c>
      <c r="V932" s="538" t="e">
        <f t="shared" si="548"/>
        <v>#VALUE!</v>
      </c>
    </row>
    <row r="933" spans="2:22" x14ac:dyDescent="0.3">
      <c r="C933" s="538" t="e">
        <f t="shared" si="547"/>
        <v>#VALUE!</v>
      </c>
      <c r="D933" s="538" t="e">
        <f t="shared" si="547"/>
        <v>#VALUE!</v>
      </c>
      <c r="E933" s="538" t="e">
        <f t="shared" si="547"/>
        <v>#VALUE!</v>
      </c>
      <c r="T933" s="538" t="e">
        <f t="shared" si="548"/>
        <v>#VALUE!</v>
      </c>
      <c r="U933" s="538" t="e">
        <f t="shared" si="548"/>
        <v>#VALUE!</v>
      </c>
      <c r="V933" s="538" t="e">
        <f t="shared" si="548"/>
        <v>#VALUE!</v>
      </c>
    </row>
    <row r="934" spans="2:22" x14ac:dyDescent="0.3">
      <c r="C934" s="538" t="e">
        <f t="shared" si="547"/>
        <v>#VALUE!</v>
      </c>
      <c r="D934" s="538" t="e">
        <f t="shared" si="547"/>
        <v>#VALUE!</v>
      </c>
      <c r="E934" s="538" t="e">
        <f t="shared" si="547"/>
        <v>#VALUE!</v>
      </c>
      <c r="T934" s="538" t="e">
        <f t="shared" si="548"/>
        <v>#VALUE!</v>
      </c>
      <c r="U934" s="538" t="e">
        <f t="shared" si="548"/>
        <v>#VALUE!</v>
      </c>
      <c r="V934" s="538" t="e">
        <f t="shared" si="548"/>
        <v>#VALUE!</v>
      </c>
    </row>
    <row r="935" spans="2:22" x14ac:dyDescent="0.3">
      <c r="C935" s="538" t="e">
        <f t="shared" si="547"/>
        <v>#VALUE!</v>
      </c>
      <c r="D935" s="538" t="e">
        <f t="shared" si="547"/>
        <v>#VALUE!</v>
      </c>
      <c r="E935" s="538" t="e">
        <f t="shared" si="547"/>
        <v>#VALUE!</v>
      </c>
      <c r="T935" s="538" t="e">
        <f t="shared" si="548"/>
        <v>#VALUE!</v>
      </c>
      <c r="U935" s="538" t="e">
        <f t="shared" si="548"/>
        <v>#VALUE!</v>
      </c>
      <c r="V935" s="538" t="e">
        <f t="shared" si="548"/>
        <v>#VALUE!</v>
      </c>
    </row>
    <row r="936" spans="2:22" x14ac:dyDescent="0.3">
      <c r="C936" s="538" t="e">
        <f t="shared" si="547"/>
        <v>#VALUE!</v>
      </c>
      <c r="D936" s="538" t="e">
        <f t="shared" si="547"/>
        <v>#VALUE!</v>
      </c>
      <c r="E936" s="538" t="e">
        <f t="shared" si="547"/>
        <v>#VALUE!</v>
      </c>
      <c r="T936" s="538" t="e">
        <f t="shared" si="548"/>
        <v>#VALUE!</v>
      </c>
      <c r="U936" s="538" t="e">
        <f t="shared" si="548"/>
        <v>#VALUE!</v>
      </c>
      <c r="V936" s="538" t="e">
        <f t="shared" si="548"/>
        <v>#VALUE!</v>
      </c>
    </row>
    <row r="938" spans="2:22" x14ac:dyDescent="0.3">
      <c r="C938" s="540" t="e">
        <f>IF($AU$11=TRUE,C932/$C$945*100/25.4,C932/$C$945*100)</f>
        <v>#VALUE!</v>
      </c>
      <c r="D938" s="540" t="e">
        <f>IF($AU$11=TRUE,D932/$C$945*100/25.4,D932/$C$945*100)</f>
        <v>#VALUE!</v>
      </c>
      <c r="E938" s="540" t="e">
        <f>IF($AU$11=TRUE,E932/$C$945*100/25.4,E932/$C$945*100)</f>
        <v>#VALUE!</v>
      </c>
      <c r="T938" s="540" t="e">
        <f>IF($AU$11=TRUE,T932/$C$945*100/25.4,T932/$C$945*100)</f>
        <v>#VALUE!</v>
      </c>
      <c r="U938" s="540" t="e">
        <f>IF($AU$11=TRUE,U932/$C$945*100/25.4,U932/$C$945*100)</f>
        <v>#VALUE!</v>
      </c>
      <c r="V938" s="540" t="e">
        <f>IF($AU$11=TRUE,V932/$C$945*100/25.4,V932/$C$945*100)</f>
        <v>#VALUE!</v>
      </c>
    </row>
    <row r="939" spans="2:22" x14ac:dyDescent="0.3">
      <c r="C939" s="540" t="e">
        <f t="shared" ref="C939:E942" si="549">IF($AU$11=TRUE,C933/$C$945*100/25.4,C933/$C$945*100)</f>
        <v>#VALUE!</v>
      </c>
      <c r="D939" s="540" t="e">
        <f t="shared" si="549"/>
        <v>#VALUE!</v>
      </c>
      <c r="E939" s="540" t="e">
        <f t="shared" si="549"/>
        <v>#VALUE!</v>
      </c>
      <c r="T939" s="540" t="e">
        <f t="shared" ref="T939:V942" si="550">IF($AU$11=TRUE,T933/$C$945*100/25.4,T933/$C$945*100)</f>
        <v>#VALUE!</v>
      </c>
      <c r="U939" s="540" t="e">
        <f t="shared" si="550"/>
        <v>#VALUE!</v>
      </c>
      <c r="V939" s="540" t="e">
        <f t="shared" si="550"/>
        <v>#VALUE!</v>
      </c>
    </row>
    <row r="940" spans="2:22" x14ac:dyDescent="0.3">
      <c r="C940" s="540" t="e">
        <f t="shared" si="549"/>
        <v>#VALUE!</v>
      </c>
      <c r="D940" s="540" t="e">
        <f t="shared" si="549"/>
        <v>#VALUE!</v>
      </c>
      <c r="E940" s="540" t="e">
        <f t="shared" si="549"/>
        <v>#VALUE!</v>
      </c>
      <c r="T940" s="540" t="e">
        <f t="shared" si="550"/>
        <v>#VALUE!</v>
      </c>
      <c r="U940" s="540" t="e">
        <f t="shared" si="550"/>
        <v>#VALUE!</v>
      </c>
      <c r="V940" s="540" t="e">
        <f t="shared" si="550"/>
        <v>#VALUE!</v>
      </c>
    </row>
    <row r="941" spans="2:22" x14ac:dyDescent="0.3">
      <c r="C941" s="540" t="e">
        <f t="shared" si="549"/>
        <v>#VALUE!</v>
      </c>
      <c r="D941" s="540" t="e">
        <f t="shared" si="549"/>
        <v>#VALUE!</v>
      </c>
      <c r="E941" s="540" t="e">
        <f t="shared" si="549"/>
        <v>#VALUE!</v>
      </c>
      <c r="T941" s="540" t="e">
        <f t="shared" si="550"/>
        <v>#VALUE!</v>
      </c>
      <c r="U941" s="540" t="e">
        <f t="shared" si="550"/>
        <v>#VALUE!</v>
      </c>
      <c r="V941" s="540" t="e">
        <f t="shared" si="550"/>
        <v>#VALUE!</v>
      </c>
    </row>
    <row r="942" spans="2:22" x14ac:dyDescent="0.3">
      <c r="C942" s="540" t="e">
        <f t="shared" si="549"/>
        <v>#VALUE!</v>
      </c>
      <c r="D942" s="540" t="e">
        <f t="shared" si="549"/>
        <v>#VALUE!</v>
      </c>
      <c r="E942" s="540" t="e">
        <f t="shared" si="549"/>
        <v>#VALUE!</v>
      </c>
      <c r="T942" s="540" t="e">
        <f t="shared" si="550"/>
        <v>#VALUE!</v>
      </c>
      <c r="U942" s="540" t="e">
        <f t="shared" si="550"/>
        <v>#VALUE!</v>
      </c>
      <c r="V942" s="540" t="e">
        <f t="shared" si="550"/>
        <v>#VALUE!</v>
      </c>
    </row>
    <row r="945" spans="2:4" x14ac:dyDescent="0.3">
      <c r="B945" s="196">
        <v>10</v>
      </c>
      <c r="C945" s="192" t="e">
        <f>D15/2</f>
        <v>#VALUE!</v>
      </c>
    </row>
    <row r="946" spans="2:4" x14ac:dyDescent="0.3">
      <c r="B946" s="196"/>
    </row>
    <row r="947" spans="2:4" x14ac:dyDescent="0.3">
      <c r="B947" s="166">
        <v>0</v>
      </c>
      <c r="C947" s="539">
        <v>100</v>
      </c>
      <c r="D947" s="539">
        <v>0</v>
      </c>
    </row>
    <row r="948" spans="2:4" x14ac:dyDescent="0.3">
      <c r="B948" s="166">
        <f t="shared" ref="B948:B983" si="551">B947+B$945</f>
        <v>10</v>
      </c>
      <c r="C948" s="539">
        <f t="shared" ref="C948:C983" si="552">COS(RADIANS(B948))*C$947</f>
        <v>98.480775301220802</v>
      </c>
      <c r="D948" s="539">
        <f t="shared" ref="D948:D983" si="553">SIN(RADIANS(B948))*C$947</f>
        <v>17.364817766693033</v>
      </c>
    </row>
    <row r="949" spans="2:4" x14ac:dyDescent="0.3">
      <c r="B949" s="166">
        <f t="shared" si="551"/>
        <v>20</v>
      </c>
      <c r="C949" s="539">
        <f t="shared" si="552"/>
        <v>93.969262078590845</v>
      </c>
      <c r="D949" s="539">
        <f t="shared" si="553"/>
        <v>34.202014332566868</v>
      </c>
    </row>
    <row r="950" spans="2:4" x14ac:dyDescent="0.3">
      <c r="B950" s="166">
        <f t="shared" si="551"/>
        <v>30</v>
      </c>
      <c r="C950" s="539">
        <f t="shared" si="552"/>
        <v>86.602540378443877</v>
      </c>
      <c r="D950" s="539">
        <f t="shared" si="553"/>
        <v>49.999999999999993</v>
      </c>
    </row>
    <row r="951" spans="2:4" x14ac:dyDescent="0.3">
      <c r="B951" s="166">
        <f t="shared" si="551"/>
        <v>40</v>
      </c>
      <c r="C951" s="539">
        <f t="shared" si="552"/>
        <v>76.604444311897808</v>
      </c>
      <c r="D951" s="539">
        <f t="shared" si="553"/>
        <v>64.278760968653927</v>
      </c>
    </row>
    <row r="952" spans="2:4" x14ac:dyDescent="0.3">
      <c r="B952" s="166">
        <f t="shared" si="551"/>
        <v>50</v>
      </c>
      <c r="C952" s="539">
        <f t="shared" si="552"/>
        <v>64.278760968653941</v>
      </c>
      <c r="D952" s="539">
        <f t="shared" si="553"/>
        <v>76.604444311897808</v>
      </c>
    </row>
    <row r="953" spans="2:4" x14ac:dyDescent="0.3">
      <c r="B953" s="166">
        <f t="shared" si="551"/>
        <v>60</v>
      </c>
      <c r="C953" s="539">
        <f t="shared" si="552"/>
        <v>50.000000000000014</v>
      </c>
      <c r="D953" s="539">
        <f t="shared" si="553"/>
        <v>86.602540378443862</v>
      </c>
    </row>
    <row r="954" spans="2:4" x14ac:dyDescent="0.3">
      <c r="B954" s="166">
        <f t="shared" si="551"/>
        <v>70</v>
      </c>
      <c r="C954" s="539">
        <f t="shared" si="552"/>
        <v>34.202014332566883</v>
      </c>
      <c r="D954" s="539">
        <f t="shared" si="553"/>
        <v>93.96926207859083</v>
      </c>
    </row>
    <row r="955" spans="2:4" x14ac:dyDescent="0.3">
      <c r="B955" s="166">
        <f t="shared" si="551"/>
        <v>80</v>
      </c>
      <c r="C955" s="539">
        <f t="shared" si="552"/>
        <v>17.36481776669304</v>
      </c>
      <c r="D955" s="539">
        <f t="shared" si="553"/>
        <v>98.480775301220802</v>
      </c>
    </row>
    <row r="956" spans="2:4" x14ac:dyDescent="0.3">
      <c r="B956" s="166">
        <f t="shared" si="551"/>
        <v>90</v>
      </c>
      <c r="C956" s="539">
        <f t="shared" si="552"/>
        <v>6.1257422745431001E-15</v>
      </c>
      <c r="D956" s="539">
        <f t="shared" si="553"/>
        <v>100</v>
      </c>
    </row>
    <row r="957" spans="2:4" x14ac:dyDescent="0.3">
      <c r="B957" s="166">
        <f t="shared" si="551"/>
        <v>100</v>
      </c>
      <c r="C957" s="539">
        <f t="shared" si="552"/>
        <v>-17.364817766693029</v>
      </c>
      <c r="D957" s="539">
        <f t="shared" si="553"/>
        <v>98.480775301220802</v>
      </c>
    </row>
    <row r="958" spans="2:4" x14ac:dyDescent="0.3">
      <c r="B958" s="166">
        <f t="shared" si="551"/>
        <v>110</v>
      </c>
      <c r="C958" s="539">
        <f t="shared" si="552"/>
        <v>-34.202014332566868</v>
      </c>
      <c r="D958" s="539">
        <f t="shared" si="553"/>
        <v>93.969262078590845</v>
      </c>
    </row>
    <row r="959" spans="2:4" x14ac:dyDescent="0.3">
      <c r="B959" s="166">
        <f t="shared" si="551"/>
        <v>120</v>
      </c>
      <c r="C959" s="539">
        <f t="shared" si="552"/>
        <v>-49.999999999999979</v>
      </c>
      <c r="D959" s="539">
        <f t="shared" si="553"/>
        <v>86.602540378443877</v>
      </c>
    </row>
    <row r="960" spans="2:4" x14ac:dyDescent="0.3">
      <c r="B960" s="166">
        <f t="shared" si="551"/>
        <v>130</v>
      </c>
      <c r="C960" s="539">
        <f t="shared" si="552"/>
        <v>-64.278760968653941</v>
      </c>
      <c r="D960" s="539">
        <f t="shared" si="553"/>
        <v>76.604444311897808</v>
      </c>
    </row>
    <row r="961" spans="2:4" x14ac:dyDescent="0.3">
      <c r="B961" s="166">
        <f t="shared" si="551"/>
        <v>140</v>
      </c>
      <c r="C961" s="539">
        <f t="shared" si="552"/>
        <v>-76.604444311897794</v>
      </c>
      <c r="D961" s="539">
        <f t="shared" si="553"/>
        <v>64.278760968653941</v>
      </c>
    </row>
    <row r="962" spans="2:4" x14ac:dyDescent="0.3">
      <c r="B962" s="166">
        <f t="shared" si="551"/>
        <v>150</v>
      </c>
      <c r="C962" s="539">
        <f t="shared" si="552"/>
        <v>-86.602540378443877</v>
      </c>
      <c r="D962" s="539">
        <f t="shared" si="553"/>
        <v>49.999999999999993</v>
      </c>
    </row>
    <row r="963" spans="2:4" x14ac:dyDescent="0.3">
      <c r="B963" s="166">
        <f t="shared" si="551"/>
        <v>160</v>
      </c>
      <c r="C963" s="539">
        <f t="shared" si="552"/>
        <v>-93.96926207859083</v>
      </c>
      <c r="D963" s="539">
        <f t="shared" si="553"/>
        <v>34.20201433256689</v>
      </c>
    </row>
    <row r="964" spans="2:4" x14ac:dyDescent="0.3">
      <c r="B964" s="166">
        <f t="shared" si="551"/>
        <v>170</v>
      </c>
      <c r="C964" s="539">
        <f t="shared" si="552"/>
        <v>-98.480775301220802</v>
      </c>
      <c r="D964" s="539">
        <f t="shared" si="553"/>
        <v>17.364817766693026</v>
      </c>
    </row>
    <row r="965" spans="2:4" x14ac:dyDescent="0.3">
      <c r="B965" s="166">
        <f t="shared" si="551"/>
        <v>180</v>
      </c>
      <c r="C965" s="539">
        <f t="shared" si="552"/>
        <v>-100</v>
      </c>
      <c r="D965" s="539">
        <f t="shared" si="553"/>
        <v>1.22514845490862E-14</v>
      </c>
    </row>
    <row r="966" spans="2:4" x14ac:dyDescent="0.3">
      <c r="B966" s="166">
        <f t="shared" si="551"/>
        <v>190</v>
      </c>
      <c r="C966" s="539">
        <f t="shared" si="552"/>
        <v>-98.480775301220802</v>
      </c>
      <c r="D966" s="539">
        <f t="shared" si="553"/>
        <v>-17.364817766693047</v>
      </c>
    </row>
    <row r="967" spans="2:4" x14ac:dyDescent="0.3">
      <c r="B967" s="166">
        <f t="shared" si="551"/>
        <v>200</v>
      </c>
      <c r="C967" s="539">
        <f t="shared" si="552"/>
        <v>-93.969262078590845</v>
      </c>
      <c r="D967" s="539">
        <f t="shared" si="553"/>
        <v>-34.202014332566868</v>
      </c>
    </row>
    <row r="968" spans="2:4" x14ac:dyDescent="0.3">
      <c r="B968" s="166">
        <f t="shared" si="551"/>
        <v>210</v>
      </c>
      <c r="C968" s="539">
        <f t="shared" si="552"/>
        <v>-86.602540378443862</v>
      </c>
      <c r="D968" s="539">
        <f t="shared" si="553"/>
        <v>-50.000000000000014</v>
      </c>
    </row>
    <row r="969" spans="2:4" x14ac:dyDescent="0.3">
      <c r="B969" s="166">
        <f t="shared" si="551"/>
        <v>220</v>
      </c>
      <c r="C969" s="539">
        <f t="shared" si="552"/>
        <v>-76.604444311897808</v>
      </c>
      <c r="D969" s="539">
        <f t="shared" si="553"/>
        <v>-64.278760968653927</v>
      </c>
    </row>
    <row r="970" spans="2:4" x14ac:dyDescent="0.3">
      <c r="B970" s="166">
        <f t="shared" si="551"/>
        <v>230</v>
      </c>
      <c r="C970" s="539">
        <f t="shared" si="552"/>
        <v>-64.278760968653941</v>
      </c>
      <c r="D970" s="539">
        <f t="shared" si="553"/>
        <v>-76.604444311897794</v>
      </c>
    </row>
    <row r="971" spans="2:4" x14ac:dyDescent="0.3">
      <c r="B971" s="166">
        <f t="shared" si="551"/>
        <v>240</v>
      </c>
      <c r="C971" s="539">
        <f t="shared" si="552"/>
        <v>-50.000000000000043</v>
      </c>
      <c r="D971" s="539">
        <f t="shared" si="553"/>
        <v>-86.602540378443834</v>
      </c>
    </row>
    <row r="972" spans="2:4" x14ac:dyDescent="0.3">
      <c r="B972" s="166">
        <f t="shared" si="551"/>
        <v>250</v>
      </c>
      <c r="C972" s="539">
        <f t="shared" si="552"/>
        <v>-34.202014332566854</v>
      </c>
      <c r="D972" s="539">
        <f t="shared" si="553"/>
        <v>-93.969262078590845</v>
      </c>
    </row>
    <row r="973" spans="2:4" x14ac:dyDescent="0.3">
      <c r="B973" s="166">
        <f t="shared" si="551"/>
        <v>260</v>
      </c>
      <c r="C973" s="539">
        <f t="shared" si="552"/>
        <v>-17.364817766693033</v>
      </c>
      <c r="D973" s="539">
        <f t="shared" si="553"/>
        <v>-98.480775301220802</v>
      </c>
    </row>
    <row r="974" spans="2:4" x14ac:dyDescent="0.3">
      <c r="B974" s="166">
        <f t="shared" si="551"/>
        <v>270</v>
      </c>
      <c r="C974" s="539">
        <f t="shared" si="552"/>
        <v>-1.83772268236293E-14</v>
      </c>
      <c r="D974" s="539">
        <f t="shared" si="553"/>
        <v>-100</v>
      </c>
    </row>
    <row r="975" spans="2:4" x14ac:dyDescent="0.3">
      <c r="B975" s="166">
        <f t="shared" si="551"/>
        <v>280</v>
      </c>
      <c r="C975" s="539">
        <f t="shared" si="552"/>
        <v>17.364817766692997</v>
      </c>
      <c r="D975" s="539">
        <f t="shared" si="553"/>
        <v>-98.480775301220817</v>
      </c>
    </row>
    <row r="976" spans="2:4" x14ac:dyDescent="0.3">
      <c r="B976" s="166">
        <f t="shared" si="551"/>
        <v>290</v>
      </c>
      <c r="C976" s="539">
        <f t="shared" si="552"/>
        <v>34.202014332566897</v>
      </c>
      <c r="D976" s="539">
        <f t="shared" si="553"/>
        <v>-93.96926207859083</v>
      </c>
    </row>
    <row r="977" spans="2:4" x14ac:dyDescent="0.3">
      <c r="B977" s="166">
        <f t="shared" si="551"/>
        <v>300</v>
      </c>
      <c r="C977" s="539">
        <f t="shared" si="552"/>
        <v>50.000000000000014</v>
      </c>
      <c r="D977" s="539">
        <f t="shared" si="553"/>
        <v>-86.602540378443862</v>
      </c>
    </row>
    <row r="978" spans="2:4" x14ac:dyDescent="0.3">
      <c r="B978" s="166">
        <f t="shared" si="551"/>
        <v>310</v>
      </c>
      <c r="C978" s="539">
        <f t="shared" si="552"/>
        <v>64.278760968653927</v>
      </c>
      <c r="D978" s="539">
        <f t="shared" si="553"/>
        <v>-76.604444311897808</v>
      </c>
    </row>
    <row r="979" spans="2:4" x14ac:dyDescent="0.3">
      <c r="B979" s="166">
        <f t="shared" si="551"/>
        <v>320</v>
      </c>
      <c r="C979" s="539">
        <f t="shared" si="552"/>
        <v>76.60444431189778</v>
      </c>
      <c r="D979" s="539">
        <f t="shared" si="553"/>
        <v>-64.278760968653955</v>
      </c>
    </row>
    <row r="980" spans="2:4" x14ac:dyDescent="0.3">
      <c r="B980" s="166">
        <f t="shared" si="551"/>
        <v>330</v>
      </c>
      <c r="C980" s="539">
        <f t="shared" si="552"/>
        <v>86.602540378443834</v>
      </c>
      <c r="D980" s="539">
        <f t="shared" si="553"/>
        <v>-50.000000000000043</v>
      </c>
    </row>
    <row r="981" spans="2:4" x14ac:dyDescent="0.3">
      <c r="B981" s="166">
        <f t="shared" si="551"/>
        <v>340</v>
      </c>
      <c r="C981" s="539">
        <f t="shared" si="552"/>
        <v>93.969262078590845</v>
      </c>
      <c r="D981" s="539">
        <f t="shared" si="553"/>
        <v>-34.202014332566861</v>
      </c>
    </row>
    <row r="982" spans="2:4" x14ac:dyDescent="0.3">
      <c r="B982" s="166">
        <f t="shared" si="551"/>
        <v>350</v>
      </c>
      <c r="C982" s="539">
        <f t="shared" si="552"/>
        <v>98.480775301220802</v>
      </c>
      <c r="D982" s="539">
        <f t="shared" si="553"/>
        <v>-17.36481776669304</v>
      </c>
    </row>
    <row r="983" spans="2:4" x14ac:dyDescent="0.3">
      <c r="B983" s="166">
        <f t="shared" si="551"/>
        <v>360</v>
      </c>
      <c r="C983" s="539">
        <f t="shared" si="552"/>
        <v>100</v>
      </c>
      <c r="D983" s="539">
        <f t="shared" si="553"/>
        <v>-2.45029690981724E-14</v>
      </c>
    </row>
  </sheetData>
  <sheetProtection sheet="1" selectLockedCells="1"/>
  <mergeCells count="5">
    <mergeCell ref="AJ859:AJ860"/>
    <mergeCell ref="AS3:AU3"/>
    <mergeCell ref="C13:D13"/>
    <mergeCell ref="E15:F15"/>
    <mergeCell ref="A14:B14"/>
  </mergeCells>
  <conditionalFormatting sqref="A5">
    <cfRule type="cellIs" dxfId="4" priority="4" operator="equal">
      <formula>"Fail"</formula>
    </cfRule>
  </conditionalFormatting>
  <conditionalFormatting sqref="A10">
    <cfRule type="cellIs" dxfId="3" priority="3" operator="equal">
      <formula>"Fail"</formula>
    </cfRule>
  </conditionalFormatting>
  <conditionalFormatting sqref="A14:B14">
    <cfRule type="containsText" dxfId="2" priority="1" operator="containsText" text="Past">
      <formula>NOT(ISERROR(SEARCH("Past",A14)))</formula>
    </cfRule>
  </conditionalFormatting>
  <conditionalFormatting sqref="D14">
    <cfRule type="cellIs" dxfId="1" priority="2" operator="greaterThan">
      <formula>$D$15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4" name="Drop Down 1">
              <controlPr defaultSize="0" autoLine="0" autoPict="0">
                <anchor moveWithCells="1">
                  <from>
                    <xdr:col>0</xdr:col>
                    <xdr:colOff>205740</xdr:colOff>
                    <xdr:row>13</xdr:row>
                    <xdr:rowOff>175260</xdr:rowOff>
                  </from>
                  <to>
                    <xdr:col>1</xdr:col>
                    <xdr:colOff>419100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5" name="Check Box 2">
              <controlPr defaultSize="0" autoFill="0" autoLine="0" autoPict="0">
                <anchor moveWithCells="1">
                  <from>
                    <xdr:col>0</xdr:col>
                    <xdr:colOff>175260</xdr:colOff>
                    <xdr:row>11</xdr:row>
                    <xdr:rowOff>7620</xdr:rowOff>
                  </from>
                  <to>
                    <xdr:col>1</xdr:col>
                    <xdr:colOff>160020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BCD0-0C87-4D70-A248-9DC37DEE15A2}">
  <dimension ref="A1:U42"/>
  <sheetViews>
    <sheetView workbookViewId="0">
      <selection activeCell="J7" sqref="J7"/>
    </sheetView>
  </sheetViews>
  <sheetFormatPr defaultRowHeight="14.4" x14ac:dyDescent="0.3"/>
  <cols>
    <col min="1" max="1" width="11.77734375" bestFit="1" customWidth="1"/>
    <col min="2" max="2" width="6.33203125" bestFit="1" customWidth="1"/>
    <col min="3" max="3" width="7.44140625" bestFit="1" customWidth="1"/>
    <col min="4" max="5" width="10.5546875" bestFit="1" customWidth="1"/>
    <col min="6" max="6" width="8.6640625" bestFit="1" customWidth="1"/>
    <col min="7" max="7" width="15.44140625" bestFit="1" customWidth="1"/>
    <col min="8" max="8" width="9.5546875" bestFit="1" customWidth="1"/>
    <col min="9" max="9" width="6.21875" bestFit="1" customWidth="1"/>
    <col min="10" max="10" width="10" bestFit="1" customWidth="1"/>
    <col min="11" max="11" width="6.5546875" bestFit="1" customWidth="1"/>
    <col min="12" max="12" width="9.5546875" bestFit="1" customWidth="1"/>
    <col min="13" max="13" width="22.33203125" bestFit="1" customWidth="1"/>
    <col min="14" max="15" width="10.5546875" bestFit="1" customWidth="1"/>
    <col min="16" max="16" width="8.6640625" bestFit="1" customWidth="1"/>
    <col min="17" max="17" width="15.44140625" bestFit="1" customWidth="1"/>
    <col min="18" max="18" width="9.5546875" bestFit="1" customWidth="1"/>
    <col min="19" max="19" width="9.109375" bestFit="1" customWidth="1"/>
  </cols>
  <sheetData>
    <row r="1" spans="1:21" x14ac:dyDescent="0.3">
      <c r="A1" s="1" t="s">
        <v>20</v>
      </c>
      <c r="B1" s="2" t="s">
        <v>21</v>
      </c>
      <c r="C1" s="1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1" t="s">
        <v>28</v>
      </c>
      <c r="J1">
        <v>1</v>
      </c>
      <c r="K1" s="3" t="s">
        <v>29</v>
      </c>
      <c r="L1" s="490" t="s">
        <v>1055</v>
      </c>
      <c r="M1" s="3" t="s">
        <v>30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4" t="s">
        <v>31</v>
      </c>
      <c r="T1" s="543" t="s">
        <v>1171</v>
      </c>
      <c r="U1">
        <f ca="1">IF(Info!B5="",TODAY(),Info!B5)</f>
        <v>46029</v>
      </c>
    </row>
    <row r="2" spans="1:21" x14ac:dyDescent="0.3">
      <c r="A2" s="5" t="s">
        <v>32</v>
      </c>
      <c r="B2" s="6" t="s">
        <v>33</v>
      </c>
      <c r="C2" s="7">
        <v>1</v>
      </c>
      <c r="D2" s="8">
        <v>45936</v>
      </c>
      <c r="E2" s="8">
        <v>46301</v>
      </c>
      <c r="F2" s="9" t="s">
        <v>42</v>
      </c>
      <c r="G2" s="10" t="s">
        <v>1232</v>
      </c>
      <c r="H2" s="11">
        <v>-2.3E-6</v>
      </c>
      <c r="I2" s="12" t="s">
        <v>34</v>
      </c>
      <c r="J2">
        <v>2</v>
      </c>
      <c r="K2" s="3" t="s">
        <v>35</v>
      </c>
      <c r="L2" s="13" t="s">
        <v>36</v>
      </c>
      <c r="M2" s="3" t="s">
        <v>37</v>
      </c>
      <c r="N2" s="14">
        <v>45840</v>
      </c>
      <c r="O2" s="14">
        <v>46205</v>
      </c>
      <c r="P2" s="15" t="s">
        <v>625</v>
      </c>
      <c r="Q2" s="16" t="s">
        <v>1226</v>
      </c>
      <c r="R2" s="17">
        <v>0.99994000000000005</v>
      </c>
      <c r="S2" s="18"/>
      <c r="T2" t="b">
        <f ca="1">IF(O2&gt;U$1,FALSE,TRUE)</f>
        <v>0</v>
      </c>
    </row>
    <row r="3" spans="1:21" x14ac:dyDescent="0.3">
      <c r="A3" s="7" t="s">
        <v>32</v>
      </c>
      <c r="B3" s="19">
        <v>92278</v>
      </c>
      <c r="C3" s="7">
        <v>2</v>
      </c>
      <c r="D3" s="20">
        <f t="shared" ref="D3:G12" si="0">D2</f>
        <v>45936</v>
      </c>
      <c r="E3" s="20">
        <f t="shared" si="0"/>
        <v>46301</v>
      </c>
      <c r="F3" s="7" t="str">
        <f t="shared" si="0"/>
        <v>WW</v>
      </c>
      <c r="G3" s="6" t="str">
        <f t="shared" si="0"/>
        <v>56561-080726-01</v>
      </c>
      <c r="H3" s="11">
        <v>-2.12E-5</v>
      </c>
      <c r="I3" s="12" t="s">
        <v>34</v>
      </c>
      <c r="J3">
        <v>3</v>
      </c>
      <c r="K3" s="3" t="s">
        <v>35</v>
      </c>
      <c r="L3" s="13" t="s">
        <v>38</v>
      </c>
      <c r="M3" s="3" t="s">
        <v>37</v>
      </c>
      <c r="N3" s="27">
        <v>46008</v>
      </c>
      <c r="O3" s="27">
        <v>46373</v>
      </c>
      <c r="P3" s="28" t="s">
        <v>625</v>
      </c>
      <c r="Q3" s="29" t="s">
        <v>1235</v>
      </c>
      <c r="R3" s="30">
        <v>0.99990000000000001</v>
      </c>
      <c r="S3" s="21" t="s">
        <v>39</v>
      </c>
      <c r="T3" t="b">
        <f t="shared" ref="T3:T6" ca="1" si="1">IF(O3&gt;U$1,FALSE,TRUE)</f>
        <v>0</v>
      </c>
    </row>
    <row r="4" spans="1:21" x14ac:dyDescent="0.3">
      <c r="A4" s="2" t="s">
        <v>40</v>
      </c>
      <c r="B4" s="22">
        <v>87159</v>
      </c>
      <c r="C4" s="2">
        <v>4</v>
      </c>
      <c r="D4" s="23">
        <f t="shared" si="0"/>
        <v>45936</v>
      </c>
      <c r="E4" s="23">
        <f t="shared" si="0"/>
        <v>46301</v>
      </c>
      <c r="F4" s="2" t="str">
        <f t="shared" si="0"/>
        <v>WW</v>
      </c>
      <c r="G4" s="24" t="str">
        <f t="shared" si="0"/>
        <v>56561-080726-01</v>
      </c>
      <c r="H4" s="25">
        <v>-1.7E-5</v>
      </c>
      <c r="I4" s="26" t="s">
        <v>34</v>
      </c>
      <c r="J4">
        <v>4</v>
      </c>
      <c r="K4" s="3" t="s">
        <v>35</v>
      </c>
      <c r="L4" s="13" t="s">
        <v>41</v>
      </c>
      <c r="M4" s="3" t="s">
        <v>37</v>
      </c>
      <c r="N4" s="27">
        <v>45839</v>
      </c>
      <c r="O4" s="27">
        <v>46204</v>
      </c>
      <c r="P4" s="28" t="s">
        <v>625</v>
      </c>
      <c r="Q4" s="29" t="s">
        <v>1227</v>
      </c>
      <c r="R4" s="30">
        <v>0.99997999999999998</v>
      </c>
      <c r="S4" s="21" t="s">
        <v>43</v>
      </c>
      <c r="T4" t="b">
        <f t="shared" ca="1" si="1"/>
        <v>0</v>
      </c>
    </row>
    <row r="5" spans="1:21" x14ac:dyDescent="0.3">
      <c r="A5" s="2" t="s">
        <v>32</v>
      </c>
      <c r="B5" s="22">
        <v>97087</v>
      </c>
      <c r="C5" s="2">
        <v>5</v>
      </c>
      <c r="D5" s="23">
        <f t="shared" si="0"/>
        <v>45936</v>
      </c>
      <c r="E5" s="23">
        <f t="shared" si="0"/>
        <v>46301</v>
      </c>
      <c r="F5" s="2" t="str">
        <f t="shared" si="0"/>
        <v>WW</v>
      </c>
      <c r="G5" s="22" t="str">
        <f t="shared" si="0"/>
        <v>56561-080726-01</v>
      </c>
      <c r="H5" s="25">
        <v>-8.1000000000000004E-6</v>
      </c>
      <c r="I5" s="26" t="s">
        <v>34</v>
      </c>
      <c r="J5">
        <v>5</v>
      </c>
      <c r="K5" s="3" t="s">
        <v>35</v>
      </c>
      <c r="L5" s="13" t="s">
        <v>44</v>
      </c>
      <c r="M5" s="3" t="s">
        <v>37</v>
      </c>
      <c r="N5" s="14">
        <v>45957</v>
      </c>
      <c r="O5" s="14">
        <v>46322</v>
      </c>
      <c r="P5" s="15" t="s">
        <v>625</v>
      </c>
      <c r="Q5" s="31" t="s">
        <v>1231</v>
      </c>
      <c r="R5" s="17">
        <v>0.99990000000000001</v>
      </c>
      <c r="S5" s="21" t="s">
        <v>45</v>
      </c>
      <c r="T5" t="b">
        <f t="shared" ca="1" si="1"/>
        <v>0</v>
      </c>
    </row>
    <row r="6" spans="1:21" x14ac:dyDescent="0.3">
      <c r="A6" s="2" t="s">
        <v>32</v>
      </c>
      <c r="B6" s="22">
        <v>96002</v>
      </c>
      <c r="C6" s="2">
        <v>6</v>
      </c>
      <c r="D6" s="23">
        <f t="shared" si="0"/>
        <v>45936</v>
      </c>
      <c r="E6" s="23">
        <f t="shared" si="0"/>
        <v>46301</v>
      </c>
      <c r="F6" s="2" t="str">
        <f t="shared" si="0"/>
        <v>WW</v>
      </c>
      <c r="G6" s="22" t="str">
        <f t="shared" si="0"/>
        <v>56561-080726-01</v>
      </c>
      <c r="H6" s="25">
        <v>1.2799999999999999E-5</v>
      </c>
      <c r="I6" s="26" t="s">
        <v>34</v>
      </c>
      <c r="J6">
        <v>6</v>
      </c>
      <c r="K6" s="3" t="s">
        <v>35</v>
      </c>
      <c r="L6" s="13" t="s">
        <v>46</v>
      </c>
      <c r="M6" s="3" t="s">
        <v>37</v>
      </c>
      <c r="N6" s="27">
        <v>45839</v>
      </c>
      <c r="O6" s="27">
        <v>46204</v>
      </c>
      <c r="P6" s="15" t="s">
        <v>625</v>
      </c>
      <c r="Q6" s="29" t="s">
        <v>1228</v>
      </c>
      <c r="R6" s="17">
        <v>0.99990000000000001</v>
      </c>
      <c r="S6" s="21" t="s">
        <v>47</v>
      </c>
      <c r="T6" t="b">
        <f t="shared" ca="1" si="1"/>
        <v>0</v>
      </c>
    </row>
    <row r="7" spans="1:21" x14ac:dyDescent="0.3">
      <c r="A7" s="2" t="s">
        <v>40</v>
      </c>
      <c r="B7" s="22">
        <v>2305</v>
      </c>
      <c r="C7" s="2">
        <v>7</v>
      </c>
      <c r="D7" s="23">
        <f t="shared" si="0"/>
        <v>45936</v>
      </c>
      <c r="E7" s="23">
        <f t="shared" si="0"/>
        <v>46301</v>
      </c>
      <c r="F7" s="2" t="str">
        <f t="shared" si="0"/>
        <v>WW</v>
      </c>
      <c r="G7" s="22" t="str">
        <f t="shared" si="0"/>
        <v>56561-080726-01</v>
      </c>
      <c r="H7" s="25">
        <v>6.9999999999999994E-5</v>
      </c>
      <c r="I7" s="26" t="s">
        <v>34</v>
      </c>
    </row>
    <row r="8" spans="1:21" x14ac:dyDescent="0.3">
      <c r="A8" s="2" t="s">
        <v>32</v>
      </c>
      <c r="B8" s="22" t="s">
        <v>48</v>
      </c>
      <c r="C8" s="2">
        <v>8</v>
      </c>
      <c r="D8" s="23">
        <f t="shared" si="0"/>
        <v>45936</v>
      </c>
      <c r="E8" s="23">
        <f t="shared" si="0"/>
        <v>46301</v>
      </c>
      <c r="F8" s="2" t="str">
        <f t="shared" si="0"/>
        <v>WW</v>
      </c>
      <c r="G8" s="22" t="str">
        <f t="shared" si="0"/>
        <v>56561-080726-01</v>
      </c>
      <c r="H8" s="25">
        <v>1.7E-5</v>
      </c>
      <c r="I8" s="26" t="s">
        <v>34</v>
      </c>
    </row>
    <row r="9" spans="1:21" x14ac:dyDescent="0.3">
      <c r="A9" s="2" t="s">
        <v>32</v>
      </c>
      <c r="B9" s="22" t="s">
        <v>49</v>
      </c>
      <c r="C9" s="2">
        <v>10</v>
      </c>
      <c r="D9" s="23">
        <f t="shared" si="0"/>
        <v>45936</v>
      </c>
      <c r="E9" s="23">
        <f t="shared" si="0"/>
        <v>46301</v>
      </c>
      <c r="F9" s="2" t="str">
        <f t="shared" si="0"/>
        <v>WW</v>
      </c>
      <c r="G9" s="22" t="str">
        <f t="shared" si="0"/>
        <v>56561-080726-01</v>
      </c>
      <c r="H9" s="25">
        <v>7.9000000000000006E-6</v>
      </c>
      <c r="I9" s="26" t="s">
        <v>34</v>
      </c>
      <c r="K9" s="3" t="s">
        <v>35</v>
      </c>
      <c r="L9" s="544" t="s">
        <v>1171</v>
      </c>
    </row>
    <row r="10" spans="1:21" x14ac:dyDescent="0.3">
      <c r="A10" s="2" t="s">
        <v>40</v>
      </c>
      <c r="B10" s="22">
        <v>1807</v>
      </c>
      <c r="C10" s="2">
        <v>12</v>
      </c>
      <c r="D10" s="23">
        <f t="shared" si="0"/>
        <v>45936</v>
      </c>
      <c r="E10" s="23">
        <f t="shared" si="0"/>
        <v>46301</v>
      </c>
      <c r="F10" s="2" t="str">
        <f t="shared" si="0"/>
        <v>WW</v>
      </c>
      <c r="G10" s="22" t="str">
        <f t="shared" si="0"/>
        <v>56561-080726-01</v>
      </c>
      <c r="H10" s="25">
        <v>5.0099999999999998E-5</v>
      </c>
      <c r="I10" s="26" t="s">
        <v>34</v>
      </c>
      <c r="K10" s="193">
        <v>1</v>
      </c>
      <c r="L10" t="str">
        <f>VLOOKUP(K10,J$1:T$6,11)</f>
        <v>Past Due?</v>
      </c>
      <c r="M10" t="s">
        <v>622</v>
      </c>
    </row>
    <row r="11" spans="1:21" x14ac:dyDescent="0.3">
      <c r="A11" s="2" t="s">
        <v>40</v>
      </c>
      <c r="B11" s="22">
        <v>1515</v>
      </c>
      <c r="C11" s="2">
        <v>16</v>
      </c>
      <c r="D11" s="23">
        <f t="shared" si="0"/>
        <v>45936</v>
      </c>
      <c r="E11" s="23">
        <f t="shared" si="0"/>
        <v>46301</v>
      </c>
      <c r="F11" s="2" t="str">
        <f t="shared" si="0"/>
        <v>WW</v>
      </c>
      <c r="G11" s="22" t="str">
        <f t="shared" si="0"/>
        <v>56561-080726-01</v>
      </c>
      <c r="H11" s="25">
        <v>4.4799999999999998E-5</v>
      </c>
      <c r="I11" s="26" t="s">
        <v>34</v>
      </c>
      <c r="K11" s="193">
        <v>1</v>
      </c>
      <c r="L11" t="str">
        <f t="shared" ref="L11:L14" si="2">VLOOKUP(K11,J$1:T$6,11)</f>
        <v>Past Due?</v>
      </c>
      <c r="M11" t="s">
        <v>623</v>
      </c>
    </row>
    <row r="12" spans="1:21" ht="15" thickBot="1" x14ac:dyDescent="0.35">
      <c r="A12" s="32" t="s">
        <v>32</v>
      </c>
      <c r="B12" s="33" t="s">
        <v>50</v>
      </c>
      <c r="C12" s="32">
        <v>20</v>
      </c>
      <c r="D12" s="34">
        <f t="shared" si="0"/>
        <v>45936</v>
      </c>
      <c r="E12" s="34">
        <f t="shared" si="0"/>
        <v>46301</v>
      </c>
      <c r="F12" s="35" t="str">
        <f t="shared" si="0"/>
        <v>WW</v>
      </c>
      <c r="G12" s="36" t="str">
        <f t="shared" si="0"/>
        <v>56561-080726-01</v>
      </c>
      <c r="H12" s="37">
        <v>2.5999999999999998E-5</v>
      </c>
      <c r="I12" s="38" t="s">
        <v>34</v>
      </c>
      <c r="K12" s="193">
        <v>1</v>
      </c>
      <c r="L12" t="str">
        <f t="shared" si="2"/>
        <v>Past Due?</v>
      </c>
      <c r="M12" t="s">
        <v>830</v>
      </c>
    </row>
    <row r="13" spans="1:21" x14ac:dyDescent="0.3">
      <c r="A13" s="39" t="s">
        <v>51</v>
      </c>
      <c r="B13" s="40" t="s">
        <v>52</v>
      </c>
      <c r="C13" s="39">
        <v>1</v>
      </c>
      <c r="D13" s="41">
        <v>45751</v>
      </c>
      <c r="E13" s="41">
        <v>46116</v>
      </c>
      <c r="F13" s="42" t="s">
        <v>42</v>
      </c>
      <c r="G13" s="43" t="s">
        <v>1229</v>
      </c>
      <c r="H13" s="44">
        <v>6.0000000000000002E-6</v>
      </c>
      <c r="I13" s="45" t="s">
        <v>53</v>
      </c>
      <c r="K13" s="193">
        <v>1</v>
      </c>
      <c r="L13" t="str">
        <f t="shared" si="2"/>
        <v>Past Due?</v>
      </c>
      <c r="M13" t="s">
        <v>976</v>
      </c>
    </row>
    <row r="14" spans="1:21" x14ac:dyDescent="0.3">
      <c r="A14" s="1" t="s">
        <v>54</v>
      </c>
      <c r="B14" s="24" t="s">
        <v>55</v>
      </c>
      <c r="C14" s="1">
        <v>2</v>
      </c>
      <c r="D14" s="23">
        <f>D13</f>
        <v>45751</v>
      </c>
      <c r="E14" s="23">
        <f>E13</f>
        <v>46116</v>
      </c>
      <c r="F14" s="2" t="str">
        <f>F13</f>
        <v>WW</v>
      </c>
      <c r="G14" s="24" t="str">
        <f>G13</f>
        <v>56561-071591-02</v>
      </c>
      <c r="H14" s="25">
        <v>-7.9999999999999996E-6</v>
      </c>
      <c r="I14" s="26" t="s">
        <v>53</v>
      </c>
      <c r="K14" s="193">
        <v>1</v>
      </c>
      <c r="L14" t="str">
        <f t="shared" si="2"/>
        <v>Past Due?</v>
      </c>
      <c r="M14" t="s">
        <v>977</v>
      </c>
    </row>
    <row r="15" spans="1:21" x14ac:dyDescent="0.3">
      <c r="A15" s="1" t="s">
        <v>54</v>
      </c>
      <c r="B15" s="24" t="s">
        <v>56</v>
      </c>
      <c r="C15" s="1">
        <v>3</v>
      </c>
      <c r="D15" s="23">
        <f t="shared" ref="D15:G22" si="3">D14</f>
        <v>45751</v>
      </c>
      <c r="E15" s="23">
        <f t="shared" si="3"/>
        <v>46116</v>
      </c>
      <c r="F15" s="2" t="str">
        <f t="shared" si="3"/>
        <v>WW</v>
      </c>
      <c r="G15" s="24" t="str">
        <f t="shared" si="3"/>
        <v>56561-071591-02</v>
      </c>
      <c r="H15" s="25">
        <v>1.1E-5</v>
      </c>
      <c r="I15" s="26" t="s">
        <v>53</v>
      </c>
    </row>
    <row r="16" spans="1:21" x14ac:dyDescent="0.3">
      <c r="A16" s="46" t="s">
        <v>54</v>
      </c>
      <c r="B16" s="47" t="s">
        <v>57</v>
      </c>
      <c r="C16" s="46">
        <v>4</v>
      </c>
      <c r="D16" s="23">
        <f t="shared" si="3"/>
        <v>45751</v>
      </c>
      <c r="E16" s="23">
        <f t="shared" si="3"/>
        <v>46116</v>
      </c>
      <c r="F16" s="2" t="str">
        <f t="shared" si="3"/>
        <v>WW</v>
      </c>
      <c r="G16" s="24" t="str">
        <f t="shared" si="3"/>
        <v>56561-071591-02</v>
      </c>
      <c r="H16" s="44">
        <v>-3.0000000000000001E-6</v>
      </c>
      <c r="I16" s="45" t="s">
        <v>53</v>
      </c>
      <c r="J16" s="461">
        <f>K16/1000000</f>
        <v>6.0000000000000002E-6</v>
      </c>
      <c r="K16" s="530">
        <v>6</v>
      </c>
      <c r="L16" t="s">
        <v>913</v>
      </c>
    </row>
    <row r="17" spans="1:9" x14ac:dyDescent="0.3">
      <c r="A17" s="1" t="s">
        <v>54</v>
      </c>
      <c r="B17" s="24" t="s">
        <v>54</v>
      </c>
      <c r="C17" s="1" t="s">
        <v>54</v>
      </c>
      <c r="D17" s="23">
        <f t="shared" si="3"/>
        <v>45751</v>
      </c>
      <c r="E17" s="23">
        <f t="shared" si="3"/>
        <v>46116</v>
      </c>
      <c r="F17" s="2" t="str">
        <f t="shared" si="3"/>
        <v>WW</v>
      </c>
      <c r="G17" s="24" t="str">
        <f t="shared" si="3"/>
        <v>56561-071591-02</v>
      </c>
      <c r="H17" s="25"/>
      <c r="I17" s="26" t="s">
        <v>53</v>
      </c>
    </row>
    <row r="18" spans="1:9" x14ac:dyDescent="0.3">
      <c r="A18" s="1" t="s">
        <v>54</v>
      </c>
      <c r="B18" s="24" t="s">
        <v>54</v>
      </c>
      <c r="C18" s="1" t="s">
        <v>54</v>
      </c>
      <c r="D18" s="23">
        <f t="shared" si="3"/>
        <v>45751</v>
      </c>
      <c r="E18" s="23">
        <f t="shared" si="3"/>
        <v>46116</v>
      </c>
      <c r="F18" s="2" t="str">
        <f t="shared" si="3"/>
        <v>WW</v>
      </c>
      <c r="G18" s="24" t="str">
        <f t="shared" si="3"/>
        <v>56561-071591-02</v>
      </c>
      <c r="H18" s="25"/>
      <c r="I18" s="26" t="s">
        <v>53</v>
      </c>
    </row>
    <row r="19" spans="1:9" x14ac:dyDescent="0.3">
      <c r="A19" s="1" t="s">
        <v>54</v>
      </c>
      <c r="B19" s="24" t="s">
        <v>54</v>
      </c>
      <c r="C19" s="1" t="s">
        <v>54</v>
      </c>
      <c r="D19" s="23">
        <f t="shared" si="3"/>
        <v>45751</v>
      </c>
      <c r="E19" s="23">
        <f t="shared" si="3"/>
        <v>46116</v>
      </c>
      <c r="F19" s="2" t="str">
        <f t="shared" si="3"/>
        <v>WW</v>
      </c>
      <c r="G19" s="24" t="str">
        <f t="shared" si="3"/>
        <v>56561-071591-02</v>
      </c>
      <c r="H19" s="25"/>
      <c r="I19" s="26" t="s">
        <v>53</v>
      </c>
    </row>
    <row r="20" spans="1:9" x14ac:dyDescent="0.3">
      <c r="A20" s="1" t="s">
        <v>54</v>
      </c>
      <c r="B20" s="24" t="s">
        <v>54</v>
      </c>
      <c r="C20" s="1" t="s">
        <v>54</v>
      </c>
      <c r="D20" s="23">
        <f t="shared" si="3"/>
        <v>45751</v>
      </c>
      <c r="E20" s="23">
        <f t="shared" si="3"/>
        <v>46116</v>
      </c>
      <c r="F20" s="2" t="str">
        <f t="shared" si="3"/>
        <v>WW</v>
      </c>
      <c r="G20" s="24" t="str">
        <f t="shared" si="3"/>
        <v>56561-071591-02</v>
      </c>
      <c r="H20" s="25"/>
      <c r="I20" s="26" t="s">
        <v>53</v>
      </c>
    </row>
    <row r="21" spans="1:9" x14ac:dyDescent="0.3">
      <c r="A21" s="1" t="s">
        <v>54</v>
      </c>
      <c r="B21" s="24" t="s">
        <v>54</v>
      </c>
      <c r="C21" s="1" t="s">
        <v>54</v>
      </c>
      <c r="D21" s="23">
        <f t="shared" si="3"/>
        <v>45751</v>
      </c>
      <c r="E21" s="23">
        <f t="shared" si="3"/>
        <v>46116</v>
      </c>
      <c r="F21" s="2" t="str">
        <f t="shared" si="3"/>
        <v>WW</v>
      </c>
      <c r="G21" s="24" t="str">
        <f t="shared" si="3"/>
        <v>56561-071591-02</v>
      </c>
      <c r="H21" s="25"/>
      <c r="I21" s="26" t="s">
        <v>53</v>
      </c>
    </row>
    <row r="22" spans="1:9" ht="15" thickBot="1" x14ac:dyDescent="0.35">
      <c r="A22" s="32" t="s">
        <v>54</v>
      </c>
      <c r="B22" s="33" t="s">
        <v>54</v>
      </c>
      <c r="C22" s="32" t="s">
        <v>54</v>
      </c>
      <c r="D22" s="34">
        <f t="shared" si="3"/>
        <v>45751</v>
      </c>
      <c r="E22" s="34">
        <f t="shared" si="3"/>
        <v>46116</v>
      </c>
      <c r="F22" s="35" t="str">
        <f t="shared" si="3"/>
        <v>WW</v>
      </c>
      <c r="G22" s="33" t="str">
        <f t="shared" si="3"/>
        <v>56561-071591-02</v>
      </c>
      <c r="H22" s="37"/>
      <c r="I22" s="38" t="s">
        <v>53</v>
      </c>
    </row>
    <row r="23" spans="1:9" x14ac:dyDescent="0.3">
      <c r="A23" s="1" t="s">
        <v>32</v>
      </c>
      <c r="B23" s="24" t="s">
        <v>58</v>
      </c>
      <c r="C23" s="1">
        <v>1</v>
      </c>
      <c r="D23" s="41">
        <v>45974</v>
      </c>
      <c r="E23" s="41">
        <v>46339</v>
      </c>
      <c r="F23" s="42" t="s">
        <v>42</v>
      </c>
      <c r="G23" s="43" t="s">
        <v>1233</v>
      </c>
      <c r="H23" s="25">
        <v>-9.0000000000000002E-6</v>
      </c>
      <c r="I23" s="26" t="s">
        <v>59</v>
      </c>
    </row>
    <row r="24" spans="1:9" x14ac:dyDescent="0.3">
      <c r="A24" s="1" t="s">
        <v>32</v>
      </c>
      <c r="B24" s="24" t="s">
        <v>60</v>
      </c>
      <c r="C24" s="2">
        <v>2</v>
      </c>
      <c r="D24" s="23">
        <f>D23</f>
        <v>45974</v>
      </c>
      <c r="E24" s="23">
        <f>E23</f>
        <v>46339</v>
      </c>
      <c r="F24" s="2" t="str">
        <f>F23</f>
        <v>WW</v>
      </c>
      <c r="G24" s="22" t="str">
        <f>G23</f>
        <v>56561-081272-01</v>
      </c>
      <c r="H24" s="25">
        <v>3.4000000000000001E-6</v>
      </c>
      <c r="I24" s="26" t="s">
        <v>59</v>
      </c>
    </row>
    <row r="25" spans="1:9" x14ac:dyDescent="0.3">
      <c r="A25" s="1" t="s">
        <v>51</v>
      </c>
      <c r="B25" s="24" t="s">
        <v>61</v>
      </c>
      <c r="C25" s="1">
        <v>3</v>
      </c>
      <c r="D25" s="23">
        <f t="shared" ref="D25:G32" si="4">D24</f>
        <v>45974</v>
      </c>
      <c r="E25" s="23">
        <f t="shared" si="4"/>
        <v>46339</v>
      </c>
      <c r="F25" s="2" t="str">
        <f t="shared" si="4"/>
        <v>WW</v>
      </c>
      <c r="G25" s="22" t="str">
        <f t="shared" si="4"/>
        <v>56561-081272-01</v>
      </c>
      <c r="H25" s="25">
        <v>-3.1999999999999999E-6</v>
      </c>
      <c r="I25" s="26" t="s">
        <v>59</v>
      </c>
    </row>
    <row r="26" spans="1:9" x14ac:dyDescent="0.3">
      <c r="A26" s="1" t="s">
        <v>62</v>
      </c>
      <c r="B26" s="24" t="s">
        <v>63</v>
      </c>
      <c r="C26" s="1">
        <v>4</v>
      </c>
      <c r="D26" s="23">
        <f t="shared" si="4"/>
        <v>45974</v>
      </c>
      <c r="E26" s="23">
        <f t="shared" si="4"/>
        <v>46339</v>
      </c>
      <c r="F26" s="2" t="str">
        <f t="shared" si="4"/>
        <v>WW</v>
      </c>
      <c r="G26" s="22" t="str">
        <f t="shared" si="4"/>
        <v>56561-081272-01</v>
      </c>
      <c r="H26" s="25">
        <v>1.1E-5</v>
      </c>
      <c r="I26" s="26" t="s">
        <v>59</v>
      </c>
    </row>
    <row r="27" spans="1:9" x14ac:dyDescent="0.3">
      <c r="A27" s="1" t="s">
        <v>32</v>
      </c>
      <c r="B27" s="24" t="s">
        <v>64</v>
      </c>
      <c r="C27" s="2">
        <v>8</v>
      </c>
      <c r="D27" s="23">
        <f t="shared" si="4"/>
        <v>45974</v>
      </c>
      <c r="E27" s="23">
        <f t="shared" si="4"/>
        <v>46339</v>
      </c>
      <c r="F27" s="2" t="str">
        <f t="shared" si="4"/>
        <v>WW</v>
      </c>
      <c r="G27" s="22" t="str">
        <f t="shared" si="4"/>
        <v>56561-081272-01</v>
      </c>
      <c r="H27" s="25">
        <v>1.9000000000000001E-5</v>
      </c>
      <c r="I27" s="26" t="s">
        <v>59</v>
      </c>
    </row>
    <row r="28" spans="1:9" x14ac:dyDescent="0.3">
      <c r="A28" s="1" t="s">
        <v>32</v>
      </c>
      <c r="B28" s="24" t="s">
        <v>65</v>
      </c>
      <c r="C28" s="1">
        <v>12</v>
      </c>
      <c r="D28" s="23">
        <f t="shared" si="4"/>
        <v>45974</v>
      </c>
      <c r="E28" s="23">
        <f t="shared" si="4"/>
        <v>46339</v>
      </c>
      <c r="F28" s="2" t="str">
        <f t="shared" si="4"/>
        <v>WW</v>
      </c>
      <c r="G28" s="22" t="str">
        <f t="shared" si="4"/>
        <v>56561-081272-01</v>
      </c>
      <c r="H28" s="25">
        <v>-1.26E-5</v>
      </c>
      <c r="I28" s="26" t="s">
        <v>59</v>
      </c>
    </row>
    <row r="29" spans="1:9" x14ac:dyDescent="0.3">
      <c r="A29" s="46" t="s">
        <v>51</v>
      </c>
      <c r="B29" s="47" t="s">
        <v>66</v>
      </c>
      <c r="C29" s="46">
        <v>16</v>
      </c>
      <c r="D29" s="23">
        <f t="shared" si="4"/>
        <v>45974</v>
      </c>
      <c r="E29" s="23">
        <f t="shared" si="4"/>
        <v>46339</v>
      </c>
      <c r="F29" s="2" t="str">
        <f t="shared" si="4"/>
        <v>WW</v>
      </c>
      <c r="G29" s="22" t="str">
        <f t="shared" si="4"/>
        <v>56561-081272-01</v>
      </c>
      <c r="H29" s="44">
        <v>-3.8999999999999999E-5</v>
      </c>
      <c r="I29" s="45" t="s">
        <v>59</v>
      </c>
    </row>
    <row r="30" spans="1:9" x14ac:dyDescent="0.3">
      <c r="A30" s="2" t="s">
        <v>32</v>
      </c>
      <c r="B30" s="22" t="s">
        <v>1175</v>
      </c>
      <c r="C30" s="1">
        <v>20</v>
      </c>
      <c r="D30" s="23">
        <f t="shared" si="4"/>
        <v>45974</v>
      </c>
      <c r="E30" s="23">
        <f t="shared" si="4"/>
        <v>46339</v>
      </c>
      <c r="F30" s="2" t="str">
        <f t="shared" si="4"/>
        <v>WW</v>
      </c>
      <c r="G30" s="22" t="str">
        <f t="shared" si="4"/>
        <v>56561-081272-01</v>
      </c>
      <c r="H30" s="25">
        <v>3.4900000000000001E-5</v>
      </c>
      <c r="I30" s="26" t="s">
        <v>59</v>
      </c>
    </row>
    <row r="31" spans="1:9" x14ac:dyDescent="0.3">
      <c r="A31" s="2"/>
      <c r="B31" s="22"/>
      <c r="C31" s="1" t="s">
        <v>54</v>
      </c>
      <c r="D31" s="23">
        <f t="shared" si="4"/>
        <v>45974</v>
      </c>
      <c r="E31" s="23">
        <f t="shared" si="4"/>
        <v>46339</v>
      </c>
      <c r="F31" s="2" t="str">
        <f t="shared" si="4"/>
        <v>WW</v>
      </c>
      <c r="G31" s="22" t="str">
        <f t="shared" si="4"/>
        <v>56561-081272-01</v>
      </c>
      <c r="H31" s="25"/>
      <c r="I31" s="26" t="s">
        <v>59</v>
      </c>
    </row>
    <row r="32" spans="1:9" ht="15" thickBot="1" x14ac:dyDescent="0.35">
      <c r="A32" s="5"/>
      <c r="B32" s="6"/>
      <c r="C32" s="5" t="s">
        <v>54</v>
      </c>
      <c r="D32" s="23">
        <f t="shared" si="4"/>
        <v>45974</v>
      </c>
      <c r="E32" s="23">
        <f t="shared" si="4"/>
        <v>46339</v>
      </c>
      <c r="F32" s="2" t="str">
        <f t="shared" si="4"/>
        <v>WW</v>
      </c>
      <c r="G32" s="22" t="str">
        <f t="shared" si="4"/>
        <v>56561-081272-01</v>
      </c>
      <c r="H32" s="11"/>
      <c r="I32" s="12" t="s">
        <v>59</v>
      </c>
    </row>
    <row r="33" spans="1:9" x14ac:dyDescent="0.3">
      <c r="A33" s="48" t="s">
        <v>32</v>
      </c>
      <c r="B33" s="49" t="s">
        <v>67</v>
      </c>
      <c r="C33" s="48">
        <v>1</v>
      </c>
      <c r="D33" s="50">
        <v>45908</v>
      </c>
      <c r="E33" s="50">
        <v>46273</v>
      </c>
      <c r="F33" s="51" t="s">
        <v>42</v>
      </c>
      <c r="G33" s="52" t="s">
        <v>1234</v>
      </c>
      <c r="H33" s="53">
        <v>-1.4600000000000001E-5</v>
      </c>
      <c r="I33" s="54" t="s">
        <v>68</v>
      </c>
    </row>
    <row r="34" spans="1:9" x14ac:dyDescent="0.3">
      <c r="A34" s="1" t="s">
        <v>54</v>
      </c>
      <c r="B34" s="24" t="s">
        <v>69</v>
      </c>
      <c r="C34" s="1">
        <v>2</v>
      </c>
      <c r="D34" s="23">
        <f t="shared" ref="D34:G42" si="5">D33</f>
        <v>45908</v>
      </c>
      <c r="E34" s="23">
        <f t="shared" si="5"/>
        <v>46273</v>
      </c>
      <c r="F34" s="2" t="str">
        <f t="shared" si="5"/>
        <v>WW</v>
      </c>
      <c r="G34" s="2" t="str">
        <f t="shared" si="5"/>
        <v>56561-078141-01</v>
      </c>
      <c r="H34" s="25">
        <v>-3.0499999999999999E-5</v>
      </c>
      <c r="I34" s="26" t="str">
        <f t="shared" ref="I34:I42" si="6">I33</f>
        <v>Set 8</v>
      </c>
    </row>
    <row r="35" spans="1:9" x14ac:dyDescent="0.3">
      <c r="A35" s="1" t="s">
        <v>54</v>
      </c>
      <c r="B35" s="24" t="s">
        <v>70</v>
      </c>
      <c r="C35" s="1">
        <v>3</v>
      </c>
      <c r="D35" s="23">
        <f t="shared" si="5"/>
        <v>45908</v>
      </c>
      <c r="E35" s="23">
        <f t="shared" si="5"/>
        <v>46273</v>
      </c>
      <c r="F35" s="2" t="str">
        <f t="shared" si="5"/>
        <v>WW</v>
      </c>
      <c r="G35" s="2" t="str">
        <f t="shared" si="5"/>
        <v>56561-078141-01</v>
      </c>
      <c r="H35" s="25">
        <v>-1.98E-5</v>
      </c>
      <c r="I35" s="26" t="str">
        <f t="shared" si="6"/>
        <v>Set 8</v>
      </c>
    </row>
    <row r="36" spans="1:9" x14ac:dyDescent="0.3">
      <c r="A36" s="1" t="s">
        <v>54</v>
      </c>
      <c r="B36" s="24" t="s">
        <v>71</v>
      </c>
      <c r="C36" s="1">
        <v>4</v>
      </c>
      <c r="D36" s="23">
        <f t="shared" si="5"/>
        <v>45908</v>
      </c>
      <c r="E36" s="23">
        <f t="shared" si="5"/>
        <v>46273</v>
      </c>
      <c r="F36" s="2" t="str">
        <f t="shared" si="5"/>
        <v>WW</v>
      </c>
      <c r="G36" s="2" t="str">
        <f t="shared" si="5"/>
        <v>56561-078141-01</v>
      </c>
      <c r="H36" s="25">
        <v>3.3699999999999999E-5</v>
      </c>
      <c r="I36" s="26" t="str">
        <f t="shared" si="6"/>
        <v>Set 8</v>
      </c>
    </row>
    <row r="37" spans="1:9" x14ac:dyDescent="0.3">
      <c r="A37" s="1" t="s">
        <v>32</v>
      </c>
      <c r="B37" s="24" t="s">
        <v>72</v>
      </c>
      <c r="C37" s="1">
        <v>5</v>
      </c>
      <c r="D37" s="23">
        <f t="shared" si="5"/>
        <v>45908</v>
      </c>
      <c r="E37" s="23">
        <f t="shared" si="5"/>
        <v>46273</v>
      </c>
      <c r="F37" s="2" t="str">
        <f t="shared" si="5"/>
        <v>WW</v>
      </c>
      <c r="G37" s="2" t="str">
        <f t="shared" si="5"/>
        <v>56561-078141-01</v>
      </c>
      <c r="H37" s="25">
        <v>-4.8999999999999997E-6</v>
      </c>
      <c r="I37" s="26" t="str">
        <f t="shared" si="6"/>
        <v>Set 8</v>
      </c>
    </row>
    <row r="38" spans="1:9" x14ac:dyDescent="0.3">
      <c r="A38" s="1" t="s">
        <v>32</v>
      </c>
      <c r="B38" s="24" t="s">
        <v>73</v>
      </c>
      <c r="C38" s="1">
        <v>6</v>
      </c>
      <c r="D38" s="23">
        <f t="shared" si="5"/>
        <v>45908</v>
      </c>
      <c r="E38" s="23">
        <f t="shared" si="5"/>
        <v>46273</v>
      </c>
      <c r="F38" s="2" t="str">
        <f t="shared" si="5"/>
        <v>WW</v>
      </c>
      <c r="G38" s="2" t="str">
        <f t="shared" si="5"/>
        <v>56561-078141-01</v>
      </c>
      <c r="H38" s="25">
        <v>3.0000000000000001E-6</v>
      </c>
      <c r="I38" s="26" t="str">
        <f t="shared" si="6"/>
        <v>Set 8</v>
      </c>
    </row>
    <row r="39" spans="1:9" x14ac:dyDescent="0.3">
      <c r="A39" s="1" t="s">
        <v>32</v>
      </c>
      <c r="B39" s="24" t="s">
        <v>74</v>
      </c>
      <c r="C39" s="1">
        <v>8</v>
      </c>
      <c r="D39" s="23">
        <f t="shared" si="5"/>
        <v>45908</v>
      </c>
      <c r="E39" s="23">
        <f t="shared" si="5"/>
        <v>46273</v>
      </c>
      <c r="F39" s="2" t="str">
        <f t="shared" si="5"/>
        <v>WW</v>
      </c>
      <c r="G39" s="2" t="str">
        <f t="shared" si="5"/>
        <v>56561-078141-01</v>
      </c>
      <c r="H39" s="25">
        <v>1.0900000000000001E-5</v>
      </c>
      <c r="I39" s="26" t="str">
        <f t="shared" si="6"/>
        <v>Set 8</v>
      </c>
    </row>
    <row r="40" spans="1:9" x14ac:dyDescent="0.3">
      <c r="A40" s="1" t="s">
        <v>32</v>
      </c>
      <c r="B40" s="24" t="s">
        <v>75</v>
      </c>
      <c r="C40" s="1">
        <v>10</v>
      </c>
      <c r="D40" s="23">
        <f t="shared" si="5"/>
        <v>45908</v>
      </c>
      <c r="E40" s="23">
        <f t="shared" si="5"/>
        <v>46273</v>
      </c>
      <c r="F40" s="2" t="str">
        <f t="shared" si="5"/>
        <v>WW</v>
      </c>
      <c r="G40" s="2" t="str">
        <f t="shared" si="5"/>
        <v>56561-078141-01</v>
      </c>
      <c r="H40" s="25">
        <v>1.6699999999999999E-5</v>
      </c>
      <c r="I40" s="26" t="str">
        <f t="shared" si="6"/>
        <v>Set 8</v>
      </c>
    </row>
    <row r="41" spans="1:9" x14ac:dyDescent="0.3">
      <c r="A41" s="1" t="s">
        <v>32</v>
      </c>
      <c r="B41" s="24" t="s">
        <v>76</v>
      </c>
      <c r="C41" s="1">
        <v>12</v>
      </c>
      <c r="D41" s="23">
        <f t="shared" si="5"/>
        <v>45908</v>
      </c>
      <c r="E41" s="23">
        <f t="shared" si="5"/>
        <v>46273</v>
      </c>
      <c r="F41" s="2" t="str">
        <f t="shared" si="5"/>
        <v>WW</v>
      </c>
      <c r="G41" s="2" t="str">
        <f t="shared" si="5"/>
        <v>56561-078141-01</v>
      </c>
      <c r="H41" s="25">
        <v>-2.0999999999999998E-6</v>
      </c>
      <c r="I41" s="26" t="str">
        <f t="shared" si="6"/>
        <v>Set 8</v>
      </c>
    </row>
    <row r="42" spans="1:9" ht="15" thickBot="1" x14ac:dyDescent="0.35">
      <c r="A42" s="35"/>
      <c r="B42" s="36"/>
      <c r="C42" s="32" t="s">
        <v>54</v>
      </c>
      <c r="D42" s="34">
        <f t="shared" si="5"/>
        <v>45908</v>
      </c>
      <c r="E42" s="34">
        <f t="shared" si="5"/>
        <v>46273</v>
      </c>
      <c r="F42" s="35" t="str">
        <f t="shared" si="5"/>
        <v>WW</v>
      </c>
      <c r="G42" s="35" t="str">
        <f t="shared" si="5"/>
        <v>56561-078141-01</v>
      </c>
      <c r="H42" s="37"/>
      <c r="I42" s="38" t="str">
        <f t="shared" si="6"/>
        <v>Set 8</v>
      </c>
    </row>
  </sheetData>
  <sheetProtection selectLockedCells="1"/>
  <conditionalFormatting sqref="O2:O6">
    <cfRule type="cellIs" dxfId="0" priority="1" operator="lessThan">
      <formula>$E$102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A28A-AA58-4D2E-B4E4-2DCD48FD9549}">
  <dimension ref="A1:CN58"/>
  <sheetViews>
    <sheetView workbookViewId="0">
      <selection activeCell="C2" sqref="C2"/>
    </sheetView>
  </sheetViews>
  <sheetFormatPr defaultRowHeight="14.4" x14ac:dyDescent="0.3"/>
  <cols>
    <col min="2" max="2" width="14.44140625" bestFit="1" customWidth="1"/>
    <col min="4" max="4" width="18.33203125" bestFit="1" customWidth="1"/>
    <col min="6" max="6" width="30.5546875" bestFit="1" customWidth="1"/>
    <col min="7" max="7" width="7.21875" customWidth="1"/>
    <col min="8" max="8" width="28.44140625" bestFit="1" customWidth="1"/>
    <col min="14" max="14" width="9.77734375" bestFit="1" customWidth="1"/>
    <col min="20" max="20" width="9.44140625" bestFit="1" customWidth="1"/>
    <col min="24" max="24" width="9.5546875" customWidth="1"/>
    <col min="26" max="26" width="10.77734375" bestFit="1" customWidth="1"/>
    <col min="27" max="27" width="3.6640625" customWidth="1"/>
    <col min="28" max="28" width="16.109375" bestFit="1" customWidth="1"/>
    <col min="29" max="29" width="4.77734375" customWidth="1"/>
    <col min="31" max="31" width="5.21875" customWidth="1"/>
    <col min="32" max="32" width="16.109375" bestFit="1" customWidth="1"/>
    <col min="33" max="33" width="12.5546875" bestFit="1" customWidth="1"/>
    <col min="34" max="34" width="10.77734375" bestFit="1" customWidth="1"/>
    <col min="35" max="36" width="10.77734375" customWidth="1"/>
    <col min="37" max="43" width="5.77734375" bestFit="1" customWidth="1"/>
    <col min="54" max="54" width="10.5546875" bestFit="1" customWidth="1"/>
    <col min="65" max="65" width="15.77734375" bestFit="1" customWidth="1"/>
    <col min="66" max="66" width="7.5546875" bestFit="1" customWidth="1"/>
    <col min="67" max="67" width="7.44140625" bestFit="1" customWidth="1"/>
    <col min="68" max="68" width="10.5546875" bestFit="1" customWidth="1"/>
    <col min="74" max="75" width="14" bestFit="1" customWidth="1"/>
  </cols>
  <sheetData>
    <row r="1" spans="1:92" x14ac:dyDescent="0.3">
      <c r="A1" s="585" t="s">
        <v>30</v>
      </c>
      <c r="B1" s="585"/>
      <c r="C1" s="585"/>
      <c r="D1" s="585"/>
      <c r="E1" s="585"/>
      <c r="F1" s="585"/>
      <c r="G1" s="585"/>
      <c r="H1" s="585"/>
      <c r="I1" s="584" t="s">
        <v>15</v>
      </c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139" t="s">
        <v>475</v>
      </c>
      <c r="V1" s="584" t="s">
        <v>476</v>
      </c>
      <c r="W1" s="584"/>
      <c r="X1" s="585" t="s">
        <v>556</v>
      </c>
      <c r="Y1" s="585"/>
      <c r="Z1" s="153" t="s">
        <v>567</v>
      </c>
      <c r="AA1" s="585" t="s">
        <v>600</v>
      </c>
      <c r="AB1" s="585"/>
      <c r="AC1" s="584" t="s">
        <v>602</v>
      </c>
      <c r="AD1" s="584"/>
      <c r="AE1" s="585" t="s">
        <v>624</v>
      </c>
      <c r="AF1" s="585"/>
      <c r="AG1" s="153" t="s">
        <v>833</v>
      </c>
      <c r="AH1" t="s">
        <v>912</v>
      </c>
      <c r="AK1" s="407" t="s">
        <v>909</v>
      </c>
      <c r="AL1" s="407" t="s">
        <v>910</v>
      </c>
      <c r="AM1">
        <v>1</v>
      </c>
      <c r="AN1">
        <v>2</v>
      </c>
      <c r="AO1">
        <v>3</v>
      </c>
      <c r="AP1">
        <v>4</v>
      </c>
      <c r="AQ1">
        <v>5</v>
      </c>
      <c r="AR1" s="407" t="s">
        <v>909</v>
      </c>
      <c r="AS1" s="407" t="s">
        <v>910</v>
      </c>
      <c r="AT1">
        <v>1</v>
      </c>
      <c r="AU1">
        <v>2</v>
      </c>
      <c r="AV1">
        <v>3</v>
      </c>
      <c r="AW1">
        <v>4</v>
      </c>
      <c r="AX1">
        <v>5</v>
      </c>
      <c r="BC1" t="s">
        <v>1032</v>
      </c>
      <c r="BM1" t="s">
        <v>1033</v>
      </c>
      <c r="BV1">
        <v>1</v>
      </c>
      <c r="BW1" t="s">
        <v>30</v>
      </c>
      <c r="BX1" t="s">
        <v>1043</v>
      </c>
      <c r="BY1" t="s">
        <v>1044</v>
      </c>
      <c r="CB1" t="s">
        <v>1053</v>
      </c>
      <c r="CK1">
        <v>1</v>
      </c>
      <c r="CL1" t="s">
        <v>30</v>
      </c>
      <c r="CM1" t="s">
        <v>1043</v>
      </c>
      <c r="CN1" t="s">
        <v>1044</v>
      </c>
    </row>
    <row r="2" spans="1:92" x14ac:dyDescent="0.3">
      <c r="A2">
        <v>1</v>
      </c>
      <c r="B2" t="s">
        <v>20</v>
      </c>
      <c r="C2">
        <v>1</v>
      </c>
      <c r="D2" t="s">
        <v>81</v>
      </c>
      <c r="E2">
        <v>1</v>
      </c>
      <c r="F2" t="s">
        <v>30</v>
      </c>
      <c r="G2">
        <f>A2*10000+C2*100+E2</f>
        <v>10101</v>
      </c>
      <c r="H2" t="e">
        <f>VLOOKUP(G2,Table1[[ID'#]:[Long Name]],8,FALSE)</f>
        <v>#N/A</v>
      </c>
      <c r="I2" t="s">
        <v>385</v>
      </c>
      <c r="J2" t="s">
        <v>386</v>
      </c>
      <c r="K2" t="s">
        <v>387</v>
      </c>
      <c r="L2" t="s">
        <v>388</v>
      </c>
      <c r="M2" t="s">
        <v>389</v>
      </c>
      <c r="N2" t="s">
        <v>831</v>
      </c>
      <c r="O2" t="s">
        <v>390</v>
      </c>
      <c r="P2" t="s">
        <v>391</v>
      </c>
      <c r="Q2" t="s">
        <v>392</v>
      </c>
      <c r="R2" t="s">
        <v>393</v>
      </c>
      <c r="S2" t="s">
        <v>394</v>
      </c>
      <c r="T2" t="s">
        <v>832</v>
      </c>
      <c r="U2">
        <v>1</v>
      </c>
      <c r="V2">
        <v>2</v>
      </c>
      <c r="W2" t="s">
        <v>477</v>
      </c>
      <c r="X2" t="s">
        <v>553</v>
      </c>
      <c r="Y2" t="b">
        <v>0</v>
      </c>
      <c r="AA2">
        <v>1</v>
      </c>
      <c r="AB2" t="s">
        <v>530</v>
      </c>
      <c r="AC2">
        <v>1</v>
      </c>
      <c r="AD2" t="s">
        <v>603</v>
      </c>
      <c r="AE2">
        <v>1</v>
      </c>
      <c r="AF2" t="s">
        <v>950</v>
      </c>
      <c r="AG2" t="b">
        <v>0</v>
      </c>
      <c r="AK2" s="408">
        <f t="shared" ref="AK2:AQ2" si="0">ROUND(AR2,0)</f>
        <v>0</v>
      </c>
      <c r="AL2" s="408">
        <f t="shared" si="0"/>
        <v>0</v>
      </c>
      <c r="AM2" s="408">
        <f t="shared" si="0"/>
        <v>0</v>
      </c>
      <c r="AN2" s="408">
        <f t="shared" si="0"/>
        <v>0</v>
      </c>
      <c r="AO2" s="408">
        <f t="shared" si="0"/>
        <v>0</v>
      </c>
      <c r="AP2" s="408">
        <f t="shared" si="0"/>
        <v>0</v>
      </c>
      <c r="AQ2" s="408">
        <f t="shared" si="0"/>
        <v>0</v>
      </c>
      <c r="AR2" s="58">
        <f t="shared" ref="AR2:AX2" si="1">SUM(AR3:AR35)</f>
        <v>0</v>
      </c>
      <c r="AS2" s="58">
        <f t="shared" si="1"/>
        <v>0</v>
      </c>
      <c r="AT2" s="58">
        <f t="shared" si="1"/>
        <v>0</v>
      </c>
      <c r="AU2" s="58">
        <f t="shared" si="1"/>
        <v>0</v>
      </c>
      <c r="AV2" s="58">
        <f t="shared" si="1"/>
        <v>0</v>
      </c>
      <c r="AW2" s="58">
        <f t="shared" si="1"/>
        <v>0</v>
      </c>
      <c r="AX2" s="58">
        <f t="shared" si="1"/>
        <v>0</v>
      </c>
      <c r="BC2" t="s">
        <v>834</v>
      </c>
      <c r="BD2" t="s">
        <v>776</v>
      </c>
      <c r="BE2" t="s">
        <v>622</v>
      </c>
      <c r="BF2" t="s">
        <v>623</v>
      </c>
      <c r="BG2" t="s">
        <v>830</v>
      </c>
      <c r="BH2" t="s">
        <v>842</v>
      </c>
      <c r="BI2">
        <v>1</v>
      </c>
      <c r="BM2" t="s">
        <v>30</v>
      </c>
      <c r="BN2" t="s">
        <v>1034</v>
      </c>
      <c r="BO2" t="s">
        <v>1035</v>
      </c>
      <c r="BP2" t="s">
        <v>1036</v>
      </c>
      <c r="BV2" s="55" t="s">
        <v>1042</v>
      </c>
      <c r="BW2" t="str">
        <f>IF(BV1=1,"",VLOOKUP(BV1-1,BL3:BS22,2,FALSE))</f>
        <v/>
      </c>
      <c r="BX2" s="57">
        <f>IF(BV1=1,0,VLOOKUP(BV1-1,BL3:BS22,6,FALSE))</f>
        <v>0</v>
      </c>
      <c r="BY2" s="56">
        <f>IF(BV1=1,0,VLOOKUP(BV1-1,BL3:BS22,7,FALSE))</f>
        <v>0</v>
      </c>
      <c r="CB2" t="s">
        <v>30</v>
      </c>
      <c r="CC2" t="s">
        <v>1034</v>
      </c>
      <c r="CD2" t="s">
        <v>1035</v>
      </c>
      <c r="CE2" t="s">
        <v>1036</v>
      </c>
      <c r="CK2" s="55" t="s">
        <v>1054</v>
      </c>
      <c r="CL2" t="str">
        <f>IF(CK1=1,"",VLOOKUP(CK1-1,CA3:CH15,2,FALSE))</f>
        <v/>
      </c>
      <c r="CM2" s="57">
        <f>IF(CK1=1,0,VLOOKUP(CK1-1,CA3:CH15,6,FALSE))</f>
        <v>0</v>
      </c>
      <c r="CN2" s="56">
        <f>IF(CK1=1,0,VLOOKUP(CK1-1,CA3:CH15,7,FALSE))</f>
        <v>0</v>
      </c>
    </row>
    <row r="3" spans="1:92" x14ac:dyDescent="0.3">
      <c r="B3" t="s">
        <v>471</v>
      </c>
      <c r="D3" t="s">
        <v>472</v>
      </c>
      <c r="F3" t="s">
        <v>473</v>
      </c>
      <c r="I3" s="59" t="e">
        <f>IF(Info!B18&gt;0,Info!B18,VLOOKUP(Switches!$G$2,Table1[[ID'#]:[End]],13,FALSE))</f>
        <v>#N/A</v>
      </c>
      <c r="J3" s="59" t="e">
        <f>IF(Info!B19&gt;0,Info!B19,VLOOKUP(Switches!$G$2,Table1[[ID'#]:[End]],14,FALSE))</f>
        <v>#N/A</v>
      </c>
      <c r="K3" s="59" t="e">
        <f>IF(Info!B20&gt;0,Info!B20,VLOOKUP(Switches!$G$2,Table1[[ID'#]:[End]],15,FALSE))</f>
        <v>#N/A</v>
      </c>
      <c r="L3" s="59" t="e">
        <f>IF(Info!B21&gt;0,Info!B21,VLOOKUP(Switches!$G$2,Table1[[ID'#]:[End]],16,FALSE))</f>
        <v>#N/A</v>
      </c>
      <c r="M3" s="59" t="e">
        <f>IF(Info!B22&gt;0,Info!B22,VLOOKUP(Switches!$G$2,Table1[[ID'#]:[End]],17,FALSE))</f>
        <v>#N/A</v>
      </c>
      <c r="N3" s="59">
        <f>IF(Info!B23&gt;0,Info!B23,IF(AG2=TRUE,K4,0))</f>
        <v>0</v>
      </c>
      <c r="O3" s="60" t="e">
        <f>VLOOKUP(Switches!$G$2,Table1[[ID'#]:[End]],18,FALSE)</f>
        <v>#N/A</v>
      </c>
      <c r="P3" s="60" t="e">
        <f>VLOOKUP(Switches!$G$2,Table1[[ID'#]:[End]],19,FALSE)</f>
        <v>#N/A</v>
      </c>
      <c r="Q3" s="60" t="e">
        <f>VLOOKUP(Switches!$G$2,Table1[[ID'#]:[End]],20,FALSE)</f>
        <v>#N/A</v>
      </c>
      <c r="R3" s="60" t="e">
        <f>VLOOKUP(Switches!$G$2,Table1[[ID'#]:[End]],21,FALSE)</f>
        <v>#N/A</v>
      </c>
      <c r="S3" s="60" t="e">
        <f>VLOOKUP(Switches!$G$2,Table1[[ID'#]:[End]],22,FALSE)</f>
        <v>#N/A</v>
      </c>
      <c r="T3" s="60">
        <f>N3*25.4</f>
        <v>0</v>
      </c>
      <c r="U3" t="s">
        <v>20</v>
      </c>
      <c r="V3">
        <f>IF(V2=1,6,0)</f>
        <v>0</v>
      </c>
      <c r="W3" t="s">
        <v>478</v>
      </c>
      <c r="X3" t="s">
        <v>554</v>
      </c>
      <c r="Y3" t="b">
        <v>0</v>
      </c>
      <c r="AA3" t="e">
        <f>AA2-IF(Info!F18="2 Sigma",2,1)</f>
        <v>#N/A</v>
      </c>
      <c r="AB3" t="s">
        <v>601</v>
      </c>
      <c r="AC3" t="e">
        <f>AC2-IF(Info!F19="2 Sigma",2,IF(Info!F19="2RMS",3,1))</f>
        <v>#N/A</v>
      </c>
      <c r="AD3" t="s">
        <v>601</v>
      </c>
      <c r="AE3" t="e">
        <f>AE2-IF(Info!F22="Max Dev",2,1)</f>
        <v>#N/A</v>
      </c>
      <c r="AF3" t="s">
        <v>603</v>
      </c>
      <c r="AH3">
        <f>Standards!C23</f>
        <v>1</v>
      </c>
      <c r="AI3">
        <f>Standards!H23</f>
        <v>-9.0000000000000002E-6</v>
      </c>
      <c r="AJ3">
        <f>AH3+AI3</f>
        <v>0.99999099999999996</v>
      </c>
      <c r="AK3" s="406" t="b">
        <v>0</v>
      </c>
      <c r="AL3" s="406" t="b">
        <v>0</v>
      </c>
      <c r="AM3" s="406" t="b">
        <v>0</v>
      </c>
      <c r="AN3" s="406" t="b">
        <v>0</v>
      </c>
      <c r="AO3" s="406" t="b">
        <v>0</v>
      </c>
      <c r="AP3" s="406" t="b">
        <v>0</v>
      </c>
      <c r="AQ3" s="406" t="b">
        <v>0</v>
      </c>
      <c r="AR3" s="58">
        <f>IF(AK3=TRUE,$AJ3,0)</f>
        <v>0</v>
      </c>
      <c r="AS3" s="58">
        <f>IF(AL3=TRUE,$AJ3,0)</f>
        <v>0</v>
      </c>
      <c r="AT3" s="58">
        <f t="shared" ref="AT3:AX3" si="2">IF(AM3=TRUE,$AJ3,0)</f>
        <v>0</v>
      </c>
      <c r="AU3" s="58">
        <f t="shared" si="2"/>
        <v>0</v>
      </c>
      <c r="AV3" s="58">
        <f t="shared" si="2"/>
        <v>0</v>
      </c>
      <c r="AW3" s="58">
        <f t="shared" si="2"/>
        <v>0</v>
      </c>
      <c r="AX3" s="58">
        <f t="shared" si="2"/>
        <v>0</v>
      </c>
      <c r="BC3">
        <v>1</v>
      </c>
      <c r="BD3">
        <v>1</v>
      </c>
      <c r="BE3">
        <v>1</v>
      </c>
      <c r="BF3">
        <v>1</v>
      </c>
      <c r="BG3">
        <v>1</v>
      </c>
      <c r="BH3" t="s">
        <v>834</v>
      </c>
      <c r="BI3">
        <f>IF(BC3=2,1,IF(BC3=3,3,0))</f>
        <v>0</v>
      </c>
      <c r="BJ3">
        <f>IF(BI3=0,0,2)</f>
        <v>0</v>
      </c>
      <c r="BL3" t="e">
        <f>IF(BT3=TRUE,1,0)</f>
        <v>#N/A</v>
      </c>
      <c r="BM3" t="s">
        <v>1051</v>
      </c>
      <c r="BN3">
        <v>29</v>
      </c>
      <c r="BO3">
        <v>30</v>
      </c>
      <c r="BP3">
        <v>31</v>
      </c>
      <c r="BQ3" s="57" t="e">
        <f>VLOOKUP(Switches!$G$2,Table1[[ID'#]:[End]],BN3,FALSE)</f>
        <v>#N/A</v>
      </c>
      <c r="BR3" s="56" t="e">
        <f>VLOOKUP(Switches!$G$2,Table1[[ID'#]:[End]],BO3,FALSE)</f>
        <v>#N/A</v>
      </c>
      <c r="BS3" t="e">
        <f>VLOOKUP(Switches!$G$2,Table1[[ID'#]:[End]],BP3,FALSE)</f>
        <v>#N/A</v>
      </c>
      <c r="BT3" t="e">
        <f>IF(OR(BQ3&gt;0,BR3&gt;0),TRUE,FALSE)</f>
        <v>#N/A</v>
      </c>
      <c r="BV3" t="e">
        <f>VLOOKUP(1,BL3:BS22,2,FALSE)</f>
        <v>#N/A</v>
      </c>
      <c r="BW3" t="str">
        <f>IF(BV1=1,"",VLOOKUP(BV1-1,BL3:BS22,8,FALSE))</f>
        <v/>
      </c>
      <c r="BX3" s="57" t="str">
        <f>IF(Info!B31&gt;0,Info!B31,IF(BX2&gt;0,BX2,IF(BY2&gt;0,ROUND(BY2/25.4,4),"N/A")))</f>
        <v>N/A</v>
      </c>
      <c r="BY3" s="56" t="str">
        <f>IF(Info!B31&gt;0,ROUND(Info!B31*25.4,3),IF(BY2&gt;0,BY2,IF(BX2&gt;0,ROUND(BX2*25.4,3),"N/A")))</f>
        <v>N/A</v>
      </c>
      <c r="CA3" t="e">
        <f>IF(CI3=TRUE,1,0)</f>
        <v>#N/A</v>
      </c>
      <c r="CB3" t="s">
        <v>977</v>
      </c>
      <c r="CC3">
        <v>26</v>
      </c>
      <c r="CD3">
        <v>27</v>
      </c>
      <c r="CE3">
        <v>28</v>
      </c>
      <c r="CF3" s="57" t="e">
        <f>VLOOKUP(Switches!$G$2,Table1[[ID'#]:[End]],CC3,FALSE)</f>
        <v>#N/A</v>
      </c>
      <c r="CG3" s="56" t="e">
        <f>VLOOKUP(Switches!$G$2,Table1[[ID'#]:[End]],CD3,FALSE)</f>
        <v>#N/A</v>
      </c>
      <c r="CH3" t="e">
        <f>VLOOKUP(Switches!$G$2,Table1[[ID'#]:[End]],CE3,FALSE)</f>
        <v>#N/A</v>
      </c>
      <c r="CI3" t="e">
        <f>IF(OR(CF3&gt;0,CG3&gt;0),TRUE,FALSE)</f>
        <v>#N/A</v>
      </c>
      <c r="CK3" t="e">
        <f>VLOOKUP(1,CA3:CH15,2,FALSE)</f>
        <v>#N/A</v>
      </c>
      <c r="CL3" t="str">
        <f>IF(CK1=1,"",VLOOKUP(CK1-1,CA3:CH15,8,FALSE))</f>
        <v/>
      </c>
      <c r="CM3" s="57" t="str">
        <f>IF(Info!B39&gt;0,Info!B39,IF(CM2&gt;0,CM2,IF(CN2&gt;0,ROUND(CN2/25.4,4),"N/A")))</f>
        <v>N/A</v>
      </c>
      <c r="CN3" s="56" t="str">
        <f>IF(Info!B39&gt;0,ROUND(Info!B39*25.4,3),IF(CN2&gt;0,CN2,IF(CM2&gt;0,ROUND(CM2*25.4,3),"N/A")))</f>
        <v>N/A</v>
      </c>
    </row>
    <row r="4" spans="1:92" x14ac:dyDescent="0.3">
      <c r="A4">
        <v>20202</v>
      </c>
      <c r="B4" t="str">
        <f>VLOOKUP(A4,Table1[[ID'#]:[Long Name]],5,FALSE)</f>
        <v>Faro</v>
      </c>
      <c r="C4">
        <f>A2*10000+202</f>
        <v>10202</v>
      </c>
      <c r="D4" t="e">
        <f>VLOOKUP(C4,Table1[[ID'#]:[Long Name]],6,FALSE)</f>
        <v>#N/A</v>
      </c>
      <c r="E4">
        <f>A2*10000+C2*100+2</f>
        <v>10102</v>
      </c>
      <c r="F4" t="e">
        <f>VLOOKUP(E4,Table1[[ID'#]:[Long Name]],8,FALSE)</f>
        <v>#N/A</v>
      </c>
      <c r="I4" s="59" t="e">
        <f>IF(I3&gt;0,I3,IF(O3&gt;0,ROUND(O3/25.4,4),"N/A"))</f>
        <v>#N/A</v>
      </c>
      <c r="J4" s="59" t="e">
        <f>IF(J3&gt;0,J3,IF(P3&gt;0,ROUND(P3/25.4,4),"N/A"))</f>
        <v>#N/A</v>
      </c>
      <c r="K4" s="59" t="e">
        <f>IF(K3&gt;0,K3,IF(Q3&gt;0,ROUND(Q3/25.4,4),"N/A"))</f>
        <v>#N/A</v>
      </c>
      <c r="L4" s="59" t="e">
        <f>IF(L3&gt;0,L3,IF(R3&gt;0,ROUND(R3/25.4,4),"N/A"))</f>
        <v>#N/A</v>
      </c>
      <c r="M4" s="59" t="e">
        <f>IF(M3&gt;0,M3,IF(S3&gt;0,ROUND(S3/25.4,4),"N/A"))</f>
        <v>#N/A</v>
      </c>
      <c r="N4" s="59" t="str">
        <f>IF(N3&gt;0,N3,"N/A")</f>
        <v>N/A</v>
      </c>
      <c r="O4" s="60" t="e">
        <f>IF(Info!B18&gt;0,ROUND(Info!B18*25.4,3),IF(O3&gt;0,O3,IF(I3&gt;0,ROUND(I3*25.4,3),"N/A")))</f>
        <v>#N/A</v>
      </c>
      <c r="P4" s="60" t="e">
        <f>IF(Info!B19&gt;0,ROUND(Info!B19*25.4,3),IF(P3&gt;0,P3,IF(J3&gt;0,ROUND(J3*25.4,3),"N/A")))</f>
        <v>#N/A</v>
      </c>
      <c r="Q4" s="60" t="e">
        <f>IF(Info!B20&gt;0,ROUND(Info!B20*25.4,3),IF(Q3&gt;0,Q3,IF(K3&gt;0,ROUND(K3*25.4,3),"N/A")))</f>
        <v>#N/A</v>
      </c>
      <c r="R4" s="60" t="e">
        <f>IF(Info!B21&gt;0,ROUND(Info!B21*25.4,3),IF(R3&gt;0,R3,IF(L3&gt;0,ROUND(L3*25.4,3),"N/A")))</f>
        <v>#N/A</v>
      </c>
      <c r="S4" s="60" t="e">
        <f>IF(Info!B22&gt;0,ROUND(Info!B22*25.4,3),IF(S3&gt;0,S3,IF(M3&gt;0,ROUND(M3*25.4,3),"N/A")))</f>
        <v>#N/A</v>
      </c>
      <c r="T4" s="60">
        <f>ROUND(T3,3)</f>
        <v>0</v>
      </c>
      <c r="U4" t="s">
        <v>843</v>
      </c>
      <c r="V4">
        <f>IF(V2=1,0,IF(V2=2,1,IF(V2=3,2,3)))</f>
        <v>1</v>
      </c>
      <c r="W4" t="s">
        <v>479</v>
      </c>
      <c r="X4" t="s">
        <v>555</v>
      </c>
      <c r="Y4" t="b">
        <v>0</v>
      </c>
      <c r="AD4" t="s">
        <v>590</v>
      </c>
      <c r="AH4">
        <f>Standards!C24</f>
        <v>2</v>
      </c>
      <c r="AI4">
        <f>Standards!H24</f>
        <v>3.4000000000000001E-6</v>
      </c>
      <c r="AJ4">
        <f t="shared" ref="AJ4:AJ34" si="3">AH4+AI4</f>
        <v>2.0000034000000002</v>
      </c>
      <c r="AK4" s="406" t="b">
        <v>0</v>
      </c>
      <c r="AL4" s="406" t="b">
        <v>0</v>
      </c>
      <c r="AM4" s="406" t="b">
        <v>0</v>
      </c>
      <c r="AN4" s="406" t="b">
        <v>0</v>
      </c>
      <c r="AO4" s="406" t="b">
        <v>0</v>
      </c>
      <c r="AP4" s="406" t="b">
        <v>0</v>
      </c>
      <c r="AQ4" s="406" t="b">
        <v>0</v>
      </c>
      <c r="AR4" s="58">
        <f t="shared" ref="AR4:AR35" si="4">IF(AK4=TRUE,$AJ4,0)</f>
        <v>0</v>
      </c>
      <c r="AS4" s="58">
        <f t="shared" ref="AS4:AS35" si="5">IF(AL4=TRUE,$AJ4,0)</f>
        <v>0</v>
      </c>
      <c r="AT4" s="58">
        <f t="shared" ref="AT4:AT35" si="6">IF(AM4=TRUE,$AJ4,0)</f>
        <v>0</v>
      </c>
      <c r="AU4" s="58">
        <f t="shared" ref="AU4:AU35" si="7">IF(AN4=TRUE,$AJ4,0)</f>
        <v>0</v>
      </c>
      <c r="AV4" s="58">
        <f t="shared" ref="AV4:AV35" si="8">IF(AO4=TRUE,$AJ4,0)</f>
        <v>0</v>
      </c>
      <c r="AW4" s="58">
        <f t="shared" ref="AW4:AW35" si="9">IF(AP4=TRUE,$AJ4,0)</f>
        <v>0</v>
      </c>
      <c r="AX4" s="58">
        <f t="shared" ref="AX4:AX35" si="10">IF(AQ4=TRUE,$AJ4,0)</f>
        <v>0</v>
      </c>
      <c r="BC4" t="s">
        <v>54</v>
      </c>
      <c r="BD4" t="s">
        <v>54</v>
      </c>
      <c r="BE4" t="s">
        <v>54</v>
      </c>
      <c r="BF4" t="s">
        <v>54</v>
      </c>
      <c r="BG4" t="s">
        <v>54</v>
      </c>
      <c r="BH4" t="s">
        <v>776</v>
      </c>
      <c r="BI4">
        <f>IF(BD3=1,0,1)</f>
        <v>0</v>
      </c>
      <c r="BJ4">
        <f>SUM(BI$2:BI4)</f>
        <v>1</v>
      </c>
      <c r="BL4" t="e">
        <f>IF(BT4=TRUE,BL3+1,0)</f>
        <v>#N/A</v>
      </c>
      <c r="BM4" t="s">
        <v>1052</v>
      </c>
      <c r="BN4">
        <v>32</v>
      </c>
      <c r="BO4">
        <v>33</v>
      </c>
      <c r="BP4">
        <v>34</v>
      </c>
      <c r="BQ4" s="57" t="e">
        <f>VLOOKUP(Switches!$G$2,Table1[[ID'#]:[End]],BN4,FALSE)</f>
        <v>#N/A</v>
      </c>
      <c r="BR4" s="56" t="e">
        <f>VLOOKUP(Switches!$G$2,Table1[[ID'#]:[End]],BO4,FALSE)</f>
        <v>#N/A</v>
      </c>
      <c r="BS4" t="e">
        <f>VLOOKUP(Switches!$G$2,Table1[[ID'#]:[End]],BP4,FALSE)</f>
        <v>#N/A</v>
      </c>
      <c r="BT4" t="e">
        <f t="shared" ref="BT4:BT15" si="11">IF(OR(BQ4&gt;0,BR4&gt;0),TRUE,FALSE)</f>
        <v>#N/A</v>
      </c>
      <c r="BV4" t="e">
        <f>VLOOKUP(2,BL3:BS22,2,FALSE)</f>
        <v>#N/A</v>
      </c>
      <c r="BW4" t="str">
        <f>IF(BV1=1,"N/A",TEXT(BX3,"0.0000")&amp;""" ("&amp;TEXT(BY3,"0.000")&amp;"mm)")</f>
        <v>N/A</v>
      </c>
      <c r="CA4" t="e">
        <f>IF(CI4=TRUE,CA3+1,0)</f>
        <v>#N/A</v>
      </c>
      <c r="CF4" s="57" t="e">
        <f>VLOOKUP(Switches!$G$2,Table1[[ID'#]:[End]],CC4,FALSE)</f>
        <v>#N/A</v>
      </c>
      <c r="CG4" s="56" t="e">
        <f>VLOOKUP(Switches!$G$2,Table1[[ID'#]:[End]],CD4,FALSE)</f>
        <v>#N/A</v>
      </c>
      <c r="CH4" t="e">
        <f>VLOOKUP(Switches!$G$2,Table1[[ID'#]:[End]],CE4,FALSE)</f>
        <v>#N/A</v>
      </c>
      <c r="CI4" t="e">
        <f t="shared" ref="CI4:CI15" si="12">IF(OR(CF4&gt;0,CG4&gt;0),TRUE,FALSE)</f>
        <v>#N/A</v>
      </c>
      <c r="CK4" t="e">
        <f>VLOOKUP(2,CA3:CH15,2,FALSE)</f>
        <v>#N/A</v>
      </c>
      <c r="CL4" t="str">
        <f>IF(CK1=1,"N/A",TEXT(CM3,"0.0000")&amp;""" ("&amp;TEXT(CN3,"0.000")&amp;"mm)")</f>
        <v>N/A</v>
      </c>
    </row>
    <row r="5" spans="1:92" x14ac:dyDescent="0.3">
      <c r="A5">
        <f>A4+10000</f>
        <v>30202</v>
      </c>
      <c r="B5" t="str">
        <f>VLOOKUP(A5,Table1[[ID'#]:[Long Name]],5,FALSE)</f>
        <v>Hexagon/Romer</v>
      </c>
      <c r="C5">
        <f>C4+100</f>
        <v>10302</v>
      </c>
      <c r="D5" t="e">
        <f>VLOOKUP(C5,Table1[[ID'#]:[Long Name]],6,FALSE)</f>
        <v>#N/A</v>
      </c>
      <c r="E5">
        <f>E4+1</f>
        <v>10103</v>
      </c>
      <c r="F5" t="e">
        <f>VLOOKUP(E5,Table1[[ID'#]:[Long Name]],8,FALSE)</f>
        <v>#N/A</v>
      </c>
      <c r="I5" s="55" t="e">
        <f>IF(I4="N/A","N/A",TEXT(I4,"0.0000")&amp;""" ("&amp;TEXT(O4,"0.000")&amp;"mm)")</f>
        <v>#N/A</v>
      </c>
      <c r="J5" s="55" t="e">
        <f>IF(J4="N/A","N/A",TEXT(J4,"0.0000")&amp;""" ("&amp;TEXT(P4,"0.000")&amp;"mm)")</f>
        <v>#N/A</v>
      </c>
      <c r="K5" s="55" t="e">
        <f>IF(K4="N/A","N/A",TEXT(K4,"0.0000")&amp;""" ("&amp;TEXT(Q4,"0.000")&amp;"mm)")</f>
        <v>#N/A</v>
      </c>
      <c r="L5" s="55" t="e">
        <f>IF(L4="N/A","N/A",TEXT(L4,"0.0000")&amp;""" ("&amp;TEXT(R4,"0.000")&amp;"mm)")</f>
        <v>#N/A</v>
      </c>
      <c r="M5" s="55" t="e">
        <f>IF(M4="N/A","N/A",TEXT(M4,"0.0000")&amp;""" ("&amp;TEXT(S4,"0.000")&amp;"mm)")</f>
        <v>#N/A</v>
      </c>
      <c r="N5" s="55" t="str">
        <f>IF(N4="N/A","Capability",TEXT(N4,"0.0000")&amp;""" ("&amp;TEXT(T4,"0.000")&amp;"mm)")</f>
        <v>Capability</v>
      </c>
      <c r="W5" t="s">
        <v>480</v>
      </c>
      <c r="X5" t="s">
        <v>776</v>
      </c>
      <c r="Y5" t="b">
        <v>0</v>
      </c>
      <c r="Z5" t="b">
        <v>1</v>
      </c>
      <c r="AA5">
        <v>1</v>
      </c>
      <c r="AB5" t="s">
        <v>976</v>
      </c>
      <c r="AE5">
        <v>1</v>
      </c>
      <c r="AF5" t="s">
        <v>977</v>
      </c>
      <c r="AH5">
        <f>Standards!C25</f>
        <v>3</v>
      </c>
      <c r="AI5">
        <f>Standards!H25</f>
        <v>-3.1999999999999999E-6</v>
      </c>
      <c r="AJ5">
        <f t="shared" si="3"/>
        <v>2.9999967999999999</v>
      </c>
      <c r="AK5" s="406" t="b">
        <v>0</v>
      </c>
      <c r="AL5" s="406" t="b">
        <v>0</v>
      </c>
      <c r="AM5" s="406" t="b">
        <v>0</v>
      </c>
      <c r="AN5" s="406" t="b">
        <v>0</v>
      </c>
      <c r="AO5" s="406" t="b">
        <v>0</v>
      </c>
      <c r="AP5" s="406" t="b">
        <v>0</v>
      </c>
      <c r="AQ5" s="406" t="b">
        <v>0</v>
      </c>
      <c r="AR5" s="58">
        <f t="shared" si="4"/>
        <v>0</v>
      </c>
      <c r="AS5" s="58">
        <f t="shared" si="5"/>
        <v>0</v>
      </c>
      <c r="AT5" s="58">
        <f t="shared" si="6"/>
        <v>0</v>
      </c>
      <c r="AU5" s="58">
        <f t="shared" si="7"/>
        <v>0</v>
      </c>
      <c r="AV5" s="58">
        <f t="shared" si="8"/>
        <v>0</v>
      </c>
      <c r="AW5" s="58">
        <f t="shared" si="9"/>
        <v>0</v>
      </c>
      <c r="AX5" s="58">
        <f t="shared" si="10"/>
        <v>0</v>
      </c>
      <c r="BC5" t="s">
        <v>835</v>
      </c>
      <c r="BD5" t="s">
        <v>840</v>
      </c>
      <c r="BE5" t="s">
        <v>936</v>
      </c>
      <c r="BF5" t="s">
        <v>839</v>
      </c>
      <c r="BG5" t="s">
        <v>830</v>
      </c>
      <c r="BH5" t="s">
        <v>622</v>
      </c>
      <c r="BI5">
        <f>IF(BE3=1,0,1)</f>
        <v>0</v>
      </c>
      <c r="BJ5">
        <f>SUM(BI$2:BI5)</f>
        <v>1</v>
      </c>
      <c r="BL5" t="e">
        <f>IF(BT5=TRUE,MAX(BL$3:BL4)+1,0)</f>
        <v>#N/A</v>
      </c>
      <c r="BM5" t="s">
        <v>1050</v>
      </c>
      <c r="BN5">
        <v>35</v>
      </c>
      <c r="BO5">
        <v>36</v>
      </c>
      <c r="BP5">
        <v>37</v>
      </c>
      <c r="BQ5" s="57" t="e">
        <f>VLOOKUP(Switches!$G$2,Table1[[ID'#]:[End]],BN5,FALSE)</f>
        <v>#N/A</v>
      </c>
      <c r="BR5" s="56" t="e">
        <f>VLOOKUP(Switches!$G$2,Table1[[ID'#]:[End]],BO5,FALSE)</f>
        <v>#N/A</v>
      </c>
      <c r="BS5" t="e">
        <f>VLOOKUP(Switches!$G$2,Table1[[ID'#]:[End]],BP5,FALSE)</f>
        <v>#N/A</v>
      </c>
      <c r="BT5" t="e">
        <f t="shared" si="11"/>
        <v>#N/A</v>
      </c>
      <c r="BV5" t="e">
        <f>VLOOKUP(3,BL3:BS22,2,FALSE)</f>
        <v>#N/A</v>
      </c>
      <c r="CA5" t="e">
        <f>IF(CI5=TRUE,MAX(CA$3:CA4)+1,0)</f>
        <v>#N/A</v>
      </c>
      <c r="CF5" s="57" t="e">
        <f>VLOOKUP(Switches!$G$2,Table1[[ID'#]:[End]],CC5,FALSE)</f>
        <v>#N/A</v>
      </c>
      <c r="CG5" s="56" t="e">
        <f>VLOOKUP(Switches!$G$2,Table1[[ID'#]:[End]],CD5,FALSE)</f>
        <v>#N/A</v>
      </c>
      <c r="CH5" t="e">
        <f>VLOOKUP(Switches!$G$2,Table1[[ID'#]:[End]],CE5,FALSE)</f>
        <v>#N/A</v>
      </c>
      <c r="CI5" t="e">
        <f t="shared" si="12"/>
        <v>#N/A</v>
      </c>
      <c r="CK5" t="e">
        <f>VLOOKUP(3,CA3:CH15,2,FALSE)</f>
        <v>#N/A</v>
      </c>
    </row>
    <row r="6" spans="1:92" x14ac:dyDescent="0.3">
      <c r="A6">
        <f t="shared" ref="A6:A10" si="13">A5+10000</f>
        <v>40202</v>
      </c>
      <c r="B6" t="str">
        <f>VLOOKUP(A6,Table1[[ID'#]:[Long Name]],5,FALSE)</f>
        <v>Master3DGage</v>
      </c>
      <c r="C6">
        <f t="shared" ref="C6:C13" si="14">C5+100</f>
        <v>10402</v>
      </c>
      <c r="D6" t="e">
        <f>VLOOKUP(C6,Table1[[ID'#]:[Long Name]],6,FALSE)</f>
        <v>#N/A</v>
      </c>
      <c r="E6">
        <f t="shared" ref="E6:E13" si="15">E5+1</f>
        <v>10104</v>
      </c>
      <c r="F6" t="e">
        <f>VLOOKUP(E6,Table1[[ID'#]:[Long Name]],8,FALSE)</f>
        <v>#N/A</v>
      </c>
      <c r="I6" s="55"/>
      <c r="J6" s="450" t="e">
        <f>-J4</f>
        <v>#N/A</v>
      </c>
      <c r="K6" s="450" t="e">
        <f>-K4</f>
        <v>#N/A</v>
      </c>
      <c r="N6" s="57" t="e">
        <f>-N4</f>
        <v>#VALUE!</v>
      </c>
      <c r="X6" t="s">
        <v>622</v>
      </c>
      <c r="Y6" t="b">
        <v>0</v>
      </c>
      <c r="AA6">
        <f>AA5-IF(Info!F31="2 Sigma",2,1)</f>
        <v>0</v>
      </c>
      <c r="AB6" t="s">
        <v>950</v>
      </c>
      <c r="AE6">
        <f>AE5-IF(Info!F39="Max Dev",2,1)</f>
        <v>0</v>
      </c>
      <c r="AH6">
        <f>Standards!C26</f>
        <v>4</v>
      </c>
      <c r="AI6">
        <f>Standards!H26</f>
        <v>1.1E-5</v>
      </c>
      <c r="AJ6">
        <f t="shared" si="3"/>
        <v>4.0000109999999998</v>
      </c>
      <c r="AK6" s="406" t="b">
        <v>0</v>
      </c>
      <c r="AL6" s="406" t="b">
        <v>0</v>
      </c>
      <c r="AM6" s="406" t="b">
        <v>0</v>
      </c>
      <c r="AN6" s="406" t="b">
        <v>0</v>
      </c>
      <c r="AO6" s="406" t="b">
        <v>0</v>
      </c>
      <c r="AP6" s="406" t="b">
        <v>0</v>
      </c>
      <c r="AQ6" s="406" t="b">
        <v>0</v>
      </c>
      <c r="AR6" s="58">
        <f t="shared" si="4"/>
        <v>0</v>
      </c>
      <c r="AS6" s="58">
        <f t="shared" si="5"/>
        <v>0</v>
      </c>
      <c r="AT6" s="58">
        <f t="shared" si="6"/>
        <v>0</v>
      </c>
      <c r="AU6" s="58">
        <f t="shared" si="7"/>
        <v>0</v>
      </c>
      <c r="AV6" s="58">
        <f t="shared" si="8"/>
        <v>0</v>
      </c>
      <c r="AW6" s="58">
        <f t="shared" si="9"/>
        <v>0</v>
      </c>
      <c r="AX6" s="58">
        <f t="shared" si="10"/>
        <v>0</v>
      </c>
      <c r="BC6" t="s">
        <v>836</v>
      </c>
      <c r="BD6" t="s">
        <v>837</v>
      </c>
      <c r="BH6" t="s">
        <v>623</v>
      </c>
      <c r="BI6">
        <f>IF(BF3=1,0,1)</f>
        <v>0</v>
      </c>
      <c r="BJ6">
        <f>SUM(BI$2:BI6)</f>
        <v>1</v>
      </c>
      <c r="BL6" t="e">
        <f>IF(BT6=TRUE,MAX(BL$3:BL5)+1,0)</f>
        <v>#N/A</v>
      </c>
      <c r="BM6" t="s">
        <v>1048</v>
      </c>
      <c r="BN6">
        <v>38</v>
      </c>
      <c r="BO6">
        <v>39</v>
      </c>
      <c r="BP6">
        <v>40</v>
      </c>
      <c r="BQ6" s="57" t="e">
        <f>VLOOKUP(Switches!$G$2,Table1[[ID'#]:[End]],BN6,FALSE)</f>
        <v>#N/A</v>
      </c>
      <c r="BR6" s="56" t="e">
        <f>VLOOKUP(Switches!$G$2,Table1[[ID'#]:[End]],BO6,FALSE)</f>
        <v>#N/A</v>
      </c>
      <c r="BS6" t="e">
        <f>VLOOKUP(Switches!$G$2,Table1[[ID'#]:[End]],BP6,FALSE)</f>
        <v>#N/A</v>
      </c>
      <c r="BT6" t="e">
        <f t="shared" si="11"/>
        <v>#N/A</v>
      </c>
      <c r="BV6" t="e">
        <f>VLOOKUP(4,BL3:BS22,2,FALSE)</f>
        <v>#N/A</v>
      </c>
      <c r="CA6" t="e">
        <f>IF(CI6=TRUE,MAX(CA$3:CA5)+1,0)</f>
        <v>#N/A</v>
      </c>
      <c r="CF6" s="57" t="e">
        <f>VLOOKUP(Switches!$G$2,Table1[[ID'#]:[End]],CC6,FALSE)</f>
        <v>#N/A</v>
      </c>
      <c r="CG6" s="56" t="e">
        <f>VLOOKUP(Switches!$G$2,Table1[[ID'#]:[End]],CD6,FALSE)</f>
        <v>#N/A</v>
      </c>
      <c r="CH6" t="e">
        <f>VLOOKUP(Switches!$G$2,Table1[[ID'#]:[End]],CE6,FALSE)</f>
        <v>#N/A</v>
      </c>
      <c r="CI6" t="e">
        <f t="shared" si="12"/>
        <v>#N/A</v>
      </c>
      <c r="CK6" t="e">
        <f>VLOOKUP(4,CA3:CH15,2,FALSE)</f>
        <v>#N/A</v>
      </c>
    </row>
    <row r="7" spans="1:92" x14ac:dyDescent="0.3">
      <c r="A7">
        <f t="shared" si="13"/>
        <v>50202</v>
      </c>
      <c r="B7" t="str">
        <f>VLOOKUP(A7,Table1[[ID'#]:[Long Name]],5,FALSE)</f>
        <v>RPS</v>
      </c>
      <c r="C7">
        <f t="shared" si="14"/>
        <v>10502</v>
      </c>
      <c r="D7" t="e">
        <f>VLOOKUP(C7,Table1[[ID'#]:[Long Name]],6,FALSE)</f>
        <v>#N/A</v>
      </c>
      <c r="E7">
        <f t="shared" si="15"/>
        <v>10105</v>
      </c>
      <c r="F7" t="e">
        <f>VLOOKUP(E7,Table1[[ID'#]:[Long Name]],8,FALSE)</f>
        <v>#N/A</v>
      </c>
      <c r="I7" s="55"/>
      <c r="J7" s="55"/>
      <c r="U7" t="s">
        <v>976</v>
      </c>
      <c r="X7" t="s">
        <v>623</v>
      </c>
      <c r="Y7" t="b">
        <v>0</v>
      </c>
      <c r="AB7" t="s">
        <v>601</v>
      </c>
      <c r="AH7">
        <f>Standards!C27</f>
        <v>8</v>
      </c>
      <c r="AI7">
        <f>Standards!H27</f>
        <v>1.9000000000000001E-5</v>
      </c>
      <c r="AJ7">
        <f t="shared" si="3"/>
        <v>8.000019</v>
      </c>
      <c r="AK7" s="406" t="b">
        <v>0</v>
      </c>
      <c r="AL7" s="406" t="b">
        <v>0</v>
      </c>
      <c r="AM7" s="406" t="b">
        <v>0</v>
      </c>
      <c r="AN7" s="406" t="b">
        <v>0</v>
      </c>
      <c r="AO7" s="406" t="b">
        <v>0</v>
      </c>
      <c r="AP7" s="406" t="b">
        <v>0</v>
      </c>
      <c r="AQ7" s="406" t="b">
        <v>0</v>
      </c>
      <c r="AR7" s="58">
        <f t="shared" si="4"/>
        <v>0</v>
      </c>
      <c r="AS7" s="58">
        <f t="shared" si="5"/>
        <v>0</v>
      </c>
      <c r="AT7" s="58">
        <f t="shared" si="6"/>
        <v>0</v>
      </c>
      <c r="AU7" s="58">
        <f t="shared" si="7"/>
        <v>0</v>
      </c>
      <c r="AV7" s="58">
        <f t="shared" si="8"/>
        <v>0</v>
      </c>
      <c r="AW7" s="58">
        <f t="shared" si="9"/>
        <v>0</v>
      </c>
      <c r="AX7" s="58">
        <f t="shared" si="10"/>
        <v>0</v>
      </c>
      <c r="BD7" t="s">
        <v>838</v>
      </c>
      <c r="BH7" t="s">
        <v>830</v>
      </c>
      <c r="BI7">
        <f>IF(BG3=1,0,1)</f>
        <v>0</v>
      </c>
      <c r="BJ7">
        <f>SUM(BI$2:BI7)</f>
        <v>1</v>
      </c>
      <c r="BL7" t="e">
        <f>IF(BT7=TRUE,MAX(BL$3:BL6)+1,0)</f>
        <v>#N/A</v>
      </c>
      <c r="BM7" t="s">
        <v>1049</v>
      </c>
      <c r="BN7">
        <v>41</v>
      </c>
      <c r="BO7">
        <v>42</v>
      </c>
      <c r="BP7">
        <v>43</v>
      </c>
      <c r="BQ7" s="57" t="e">
        <f>VLOOKUP(Switches!$G$2,Table1[[ID'#]:[End]],BN7,FALSE)</f>
        <v>#N/A</v>
      </c>
      <c r="BR7" s="56" t="e">
        <f>VLOOKUP(Switches!$G$2,Table1[[ID'#]:[End]],BO7,FALSE)</f>
        <v>#N/A</v>
      </c>
      <c r="BS7" t="e">
        <f>VLOOKUP(Switches!$G$2,Table1[[ID'#]:[End]],BP7,FALSE)</f>
        <v>#N/A</v>
      </c>
      <c r="BT7" t="e">
        <f t="shared" si="11"/>
        <v>#N/A</v>
      </c>
      <c r="BV7" t="e">
        <f>VLOOKUP(5,BL3:BS22,2,FALSE)</f>
        <v>#N/A</v>
      </c>
      <c r="CA7" t="e">
        <f>IF(CI7=TRUE,MAX(CA$3:CA6)+1,0)</f>
        <v>#N/A</v>
      </c>
      <c r="CF7" s="57" t="e">
        <f>VLOOKUP(Switches!$G$2,Table1[[ID'#]:[End]],CC7,FALSE)</f>
        <v>#N/A</v>
      </c>
      <c r="CG7" s="56" t="e">
        <f>VLOOKUP(Switches!$G$2,Table1[[ID'#]:[End]],CD7,FALSE)</f>
        <v>#N/A</v>
      </c>
      <c r="CH7" t="e">
        <f>VLOOKUP(Switches!$G$2,Table1[[ID'#]:[End]],CE7,FALSE)</f>
        <v>#N/A</v>
      </c>
      <c r="CI7" t="e">
        <f t="shared" si="12"/>
        <v>#N/A</v>
      </c>
      <c r="CK7" t="e">
        <f>VLOOKUP(5,CA3:CH15,2,FALSE)</f>
        <v>#N/A</v>
      </c>
    </row>
    <row r="8" spans="1:92" x14ac:dyDescent="0.3">
      <c r="A8">
        <f t="shared" si="13"/>
        <v>60202</v>
      </c>
      <c r="B8" t="e">
        <f>VLOOKUP(A8,Table1[[ID'#]:[Long Name]],5,FALSE)</f>
        <v>#N/A</v>
      </c>
      <c r="C8">
        <f t="shared" si="14"/>
        <v>10602</v>
      </c>
      <c r="D8" t="e">
        <f>VLOOKUP(C8,Table1[[ID'#]:[Long Name]],6,FALSE)</f>
        <v>#N/A</v>
      </c>
      <c r="E8">
        <f t="shared" si="15"/>
        <v>10106</v>
      </c>
      <c r="F8" t="e">
        <f>VLOOKUP(E8,Table1[[ID'#]:[Long Name]],8,FALSE)</f>
        <v>#N/A</v>
      </c>
      <c r="H8" s="55"/>
      <c r="I8" s="55"/>
      <c r="J8" s="55"/>
      <c r="U8">
        <v>1</v>
      </c>
      <c r="X8" t="s">
        <v>903</v>
      </c>
      <c r="Y8" t="b">
        <v>0</v>
      </c>
      <c r="Z8" t="b">
        <v>1</v>
      </c>
      <c r="AH8">
        <f>Standards!C28</f>
        <v>12</v>
      </c>
      <c r="AI8">
        <f>Standards!H28</f>
        <v>-1.26E-5</v>
      </c>
      <c r="AJ8">
        <f t="shared" si="3"/>
        <v>11.9999874</v>
      </c>
      <c r="AK8" s="406" t="b">
        <v>0</v>
      </c>
      <c r="AL8" s="406" t="b">
        <v>0</v>
      </c>
      <c r="AM8" s="406" t="b">
        <v>0</v>
      </c>
      <c r="AN8" s="406" t="b">
        <v>0</v>
      </c>
      <c r="AO8" s="406" t="b">
        <v>0</v>
      </c>
      <c r="AP8" s="406" t="b">
        <v>0</v>
      </c>
      <c r="AQ8" s="406" t="b">
        <v>0</v>
      </c>
      <c r="AR8" s="58">
        <f t="shared" si="4"/>
        <v>0</v>
      </c>
      <c r="AS8" s="58">
        <f t="shared" si="5"/>
        <v>0</v>
      </c>
      <c r="AT8" s="58">
        <f t="shared" si="6"/>
        <v>0</v>
      </c>
      <c r="AU8" s="58">
        <f t="shared" si="7"/>
        <v>0</v>
      </c>
      <c r="AV8" s="58">
        <f t="shared" si="8"/>
        <v>0</v>
      </c>
      <c r="AW8" s="58">
        <f t="shared" si="9"/>
        <v>0</v>
      </c>
      <c r="AX8" s="58">
        <f t="shared" si="10"/>
        <v>0</v>
      </c>
      <c r="BH8" t="s">
        <v>841</v>
      </c>
      <c r="BI8">
        <f>SUM(BI2:BI7)</f>
        <v>1</v>
      </c>
      <c r="BL8" t="e">
        <f>IF(BT8=TRUE,MAX(BL$3:BL7)+1,0)</f>
        <v>#N/A</v>
      </c>
      <c r="BM8" t="s">
        <v>1037</v>
      </c>
      <c r="BN8">
        <v>44</v>
      </c>
      <c r="BO8">
        <v>45</v>
      </c>
      <c r="BP8">
        <v>46</v>
      </c>
      <c r="BQ8" s="57" t="e">
        <f>VLOOKUP(Switches!$G$2,Table1[[ID'#]:[End]],BN8,FALSE)</f>
        <v>#N/A</v>
      </c>
      <c r="BR8" s="56" t="e">
        <f>VLOOKUP(Switches!$G$2,Table1[[ID'#]:[End]],BO8,FALSE)</f>
        <v>#N/A</v>
      </c>
      <c r="BS8" t="e">
        <f>VLOOKUP(Switches!$G$2,Table1[[ID'#]:[End]],BP8,FALSE)</f>
        <v>#N/A</v>
      </c>
      <c r="BT8" t="e">
        <f t="shared" si="11"/>
        <v>#N/A</v>
      </c>
      <c r="BV8" t="e">
        <f>VLOOKUP(6,BL3:BS22,2,FALSE)</f>
        <v>#N/A</v>
      </c>
      <c r="CA8" t="e">
        <f>IF(CI8=TRUE,MAX(CA$3:CA7)+1,0)</f>
        <v>#N/A</v>
      </c>
      <c r="CF8" s="57" t="e">
        <f>VLOOKUP(Switches!$G$2,Table1[[ID'#]:[End]],CC8,FALSE)</f>
        <v>#N/A</v>
      </c>
      <c r="CG8" s="56" t="e">
        <f>VLOOKUP(Switches!$G$2,Table1[[ID'#]:[End]],CD8,FALSE)</f>
        <v>#N/A</v>
      </c>
      <c r="CH8" t="e">
        <f>VLOOKUP(Switches!$G$2,Table1[[ID'#]:[End]],CE8,FALSE)</f>
        <v>#N/A</v>
      </c>
      <c r="CI8" t="e">
        <f t="shared" si="12"/>
        <v>#N/A</v>
      </c>
      <c r="CK8" t="e">
        <f>VLOOKUP(6,CA3:CH15,2,FALSE)</f>
        <v>#N/A</v>
      </c>
    </row>
    <row r="9" spans="1:92" x14ac:dyDescent="0.3">
      <c r="A9">
        <f t="shared" si="13"/>
        <v>70202</v>
      </c>
      <c r="B9" t="e">
        <f>VLOOKUP(A9,Table1[[ID'#]:[Long Name]],5,FALSE)</f>
        <v>#N/A</v>
      </c>
      <c r="C9">
        <f t="shared" si="14"/>
        <v>10702</v>
      </c>
      <c r="D9" t="e">
        <f>VLOOKUP(C9,Table1[[ID'#]:[Long Name]],6,FALSE)</f>
        <v>#N/A</v>
      </c>
      <c r="E9">
        <f t="shared" si="15"/>
        <v>10107</v>
      </c>
      <c r="F9" t="e">
        <f>VLOOKUP(E9,Table1[[ID'#]:[Long Name]],8,FALSE)</f>
        <v>#N/A</v>
      </c>
      <c r="H9" s="55"/>
      <c r="I9" s="55"/>
      <c r="J9" s="55"/>
      <c r="U9" t="s">
        <v>977</v>
      </c>
      <c r="X9" t="s">
        <v>902</v>
      </c>
      <c r="Y9" t="b">
        <v>0</v>
      </c>
      <c r="Z9" t="b">
        <v>0</v>
      </c>
      <c r="AH9">
        <f>Standards!C29</f>
        <v>16</v>
      </c>
      <c r="AI9">
        <f>Standards!H29</f>
        <v>-3.8999999999999999E-5</v>
      </c>
      <c r="AJ9">
        <f t="shared" si="3"/>
        <v>15.999961000000001</v>
      </c>
      <c r="AK9" s="406" t="b">
        <v>0</v>
      </c>
      <c r="AL9" s="406" t="b">
        <v>0</v>
      </c>
      <c r="AM9" s="406" t="b">
        <v>0</v>
      </c>
      <c r="AN9" s="406" t="b">
        <v>0</v>
      </c>
      <c r="AO9" s="406" t="b">
        <v>0</v>
      </c>
      <c r="AP9" s="406" t="b">
        <v>0</v>
      </c>
      <c r="AQ9" s="406" t="b">
        <v>0</v>
      </c>
      <c r="AR9" s="58">
        <f t="shared" si="4"/>
        <v>0</v>
      </c>
      <c r="AS9" s="58">
        <f t="shared" si="5"/>
        <v>0</v>
      </c>
      <c r="AT9" s="58">
        <f t="shared" si="6"/>
        <v>0</v>
      </c>
      <c r="AU9" s="58">
        <f t="shared" si="7"/>
        <v>0</v>
      </c>
      <c r="AV9" s="58">
        <f t="shared" si="8"/>
        <v>0</v>
      </c>
      <c r="AW9" s="58">
        <f t="shared" si="9"/>
        <v>0</v>
      </c>
      <c r="AX9" s="58">
        <f t="shared" si="10"/>
        <v>0</v>
      </c>
      <c r="BL9" t="e">
        <f>IF(BT9=TRUE,MAX(BL$3:BL8)+1,0)</f>
        <v>#N/A</v>
      </c>
      <c r="BM9" t="s">
        <v>1038</v>
      </c>
      <c r="BN9">
        <v>47</v>
      </c>
      <c r="BO9">
        <v>48</v>
      </c>
      <c r="BP9">
        <v>49</v>
      </c>
      <c r="BQ9" s="57" t="e">
        <f>VLOOKUP(Switches!$G$2,Table1[[ID'#]:[End]],BN9,FALSE)</f>
        <v>#N/A</v>
      </c>
      <c r="BR9" s="56" t="e">
        <f>VLOOKUP(Switches!$G$2,Table1[[ID'#]:[End]],BO9,FALSE)</f>
        <v>#N/A</v>
      </c>
      <c r="BS9" t="e">
        <f>VLOOKUP(Switches!$G$2,Table1[[ID'#]:[End]],BP9,FALSE)</f>
        <v>#N/A</v>
      </c>
      <c r="BT9" t="e">
        <f t="shared" si="11"/>
        <v>#N/A</v>
      </c>
      <c r="BV9" t="e">
        <f>VLOOKUP(7,BL3:BS22,2,FALSE)</f>
        <v>#N/A</v>
      </c>
      <c r="CA9" t="e">
        <f>IF(CI9=TRUE,MAX(CA$3:CA8)+1,0)</f>
        <v>#N/A</v>
      </c>
      <c r="CF9" s="57" t="e">
        <f>VLOOKUP(Switches!$G$2,Table1[[ID'#]:[End]],CC9,FALSE)</f>
        <v>#N/A</v>
      </c>
      <c r="CG9" s="56" t="e">
        <f>VLOOKUP(Switches!$G$2,Table1[[ID'#]:[End]],CD9,FALSE)</f>
        <v>#N/A</v>
      </c>
      <c r="CH9" t="e">
        <f>VLOOKUP(Switches!$G$2,Table1[[ID'#]:[End]],CE9,FALSE)</f>
        <v>#N/A</v>
      </c>
      <c r="CI9" t="e">
        <f t="shared" si="12"/>
        <v>#N/A</v>
      </c>
      <c r="CK9" t="e">
        <f>VLOOKUP(7,CA3:CH15,2,FALSE)</f>
        <v>#N/A</v>
      </c>
    </row>
    <row r="10" spans="1:92" x14ac:dyDescent="0.3">
      <c r="A10">
        <f t="shared" si="13"/>
        <v>80202</v>
      </c>
      <c r="B10" t="e">
        <f>VLOOKUP(A10,Table1[[ID'#]:[Long Name]],5,FALSE)</f>
        <v>#N/A</v>
      </c>
      <c r="C10">
        <f t="shared" si="14"/>
        <v>10802</v>
      </c>
      <c r="D10" t="e">
        <f>VLOOKUP(C10,Table1[[ID'#]:[Long Name]],6,FALSE)</f>
        <v>#N/A</v>
      </c>
      <c r="E10">
        <f t="shared" si="15"/>
        <v>10108</v>
      </c>
      <c r="F10" t="e">
        <f>VLOOKUP(E10,Table1[[ID'#]:[Long Name]],8,FALSE)</f>
        <v>#N/A</v>
      </c>
      <c r="H10" s="55"/>
      <c r="I10" s="55"/>
      <c r="J10" s="55"/>
      <c r="U10">
        <v>1</v>
      </c>
      <c r="X10" t="s">
        <v>830</v>
      </c>
      <c r="Y10" t="b">
        <v>0</v>
      </c>
      <c r="AH10">
        <f>Standards!C30</f>
        <v>20</v>
      </c>
      <c r="AI10">
        <f>Standards!H30</f>
        <v>3.4900000000000001E-5</v>
      </c>
      <c r="AJ10">
        <f t="shared" si="3"/>
        <v>20.000034899999999</v>
      </c>
      <c r="AK10" s="406" t="b">
        <v>0</v>
      </c>
      <c r="AL10" s="406" t="b">
        <v>0</v>
      </c>
      <c r="AM10" s="406" t="b">
        <v>0</v>
      </c>
      <c r="AN10" s="406" t="b">
        <v>0</v>
      </c>
      <c r="AO10" s="406" t="b">
        <v>0</v>
      </c>
      <c r="AP10" s="406" t="b">
        <v>0</v>
      </c>
      <c r="AQ10" s="406" t="b">
        <v>0</v>
      </c>
      <c r="AR10" s="58">
        <f t="shared" si="4"/>
        <v>0</v>
      </c>
      <c r="AS10" s="58">
        <f t="shared" si="5"/>
        <v>0</v>
      </c>
      <c r="AT10" s="58">
        <f t="shared" si="6"/>
        <v>0</v>
      </c>
      <c r="AU10" s="58">
        <f t="shared" si="7"/>
        <v>0</v>
      </c>
      <c r="AV10" s="58">
        <f t="shared" si="8"/>
        <v>0</v>
      </c>
      <c r="AW10" s="58">
        <f t="shared" si="9"/>
        <v>0</v>
      </c>
      <c r="AX10" s="58">
        <f t="shared" si="10"/>
        <v>0</v>
      </c>
      <c r="BL10" t="e">
        <f>IF(BT10=TRUE,MAX(BL$3:BL9)+1,0)</f>
        <v>#N/A</v>
      </c>
      <c r="BM10" t="s">
        <v>1039</v>
      </c>
      <c r="BN10">
        <v>50</v>
      </c>
      <c r="BO10">
        <v>51</v>
      </c>
      <c r="BP10">
        <v>52</v>
      </c>
      <c r="BQ10" s="57" t="e">
        <f>VLOOKUP(Switches!$G$2,Table1[[ID'#]:[End]],BN10,FALSE)</f>
        <v>#N/A</v>
      </c>
      <c r="BR10" s="56" t="e">
        <f>VLOOKUP(Switches!$G$2,Table1[[ID'#]:[End]],BO10,FALSE)</f>
        <v>#N/A</v>
      </c>
      <c r="BS10" t="e">
        <f>VLOOKUP(Switches!$G$2,Table1[[ID'#]:[End]],BP10,FALSE)</f>
        <v>#N/A</v>
      </c>
      <c r="BT10" t="e">
        <f t="shared" si="11"/>
        <v>#N/A</v>
      </c>
      <c r="BV10" t="e">
        <f>VLOOKUP(8,BL3:BS22,2,FALSE)</f>
        <v>#N/A</v>
      </c>
      <c r="CA10" t="e">
        <f>IF(CI10=TRUE,MAX(CA$3:CA9)+1,0)</f>
        <v>#N/A</v>
      </c>
      <c r="CF10" s="57" t="e">
        <f>VLOOKUP(Switches!$G$2,Table1[[ID'#]:[End]],CC10,FALSE)</f>
        <v>#N/A</v>
      </c>
      <c r="CG10" s="56" t="e">
        <f>VLOOKUP(Switches!$G$2,Table1[[ID'#]:[End]],CD10,FALSE)</f>
        <v>#N/A</v>
      </c>
      <c r="CH10" t="e">
        <f>VLOOKUP(Switches!$G$2,Table1[[ID'#]:[End]],CE10,FALSE)</f>
        <v>#N/A</v>
      </c>
      <c r="CI10" t="e">
        <f t="shared" si="12"/>
        <v>#N/A</v>
      </c>
      <c r="CK10" t="e">
        <f>VLOOKUP(8,CA3:CH15,2,FALSE)</f>
        <v>#N/A</v>
      </c>
    </row>
    <row r="11" spans="1:92" x14ac:dyDescent="0.3">
      <c r="A11">
        <f t="shared" ref="A11" si="16">A10+10000</f>
        <v>90202</v>
      </c>
      <c r="B11" t="e">
        <f>VLOOKUP(A11,Table1[[ID'#]:[Long Name]],5,FALSE)</f>
        <v>#N/A</v>
      </c>
      <c r="C11">
        <f t="shared" si="14"/>
        <v>10902</v>
      </c>
      <c r="D11" t="e">
        <f>VLOOKUP(C11,Table1[[ID'#]:[Long Name]],6,FALSE)</f>
        <v>#N/A</v>
      </c>
      <c r="E11">
        <f t="shared" si="15"/>
        <v>10109</v>
      </c>
      <c r="F11" t="e">
        <f>VLOOKUP(E11,Table1[[ID'#]:[Long Name]],8,FALSE)</f>
        <v>#N/A</v>
      </c>
      <c r="H11" s="55"/>
      <c r="I11" s="55"/>
      <c r="J11" s="55"/>
      <c r="X11" t="s">
        <v>976</v>
      </c>
      <c r="Y11" t="b">
        <v>0</v>
      </c>
      <c r="AH11">
        <f>Standards!C2</f>
        <v>1</v>
      </c>
      <c r="AI11">
        <f>Standards!H2</f>
        <v>-2.3E-6</v>
      </c>
      <c r="AJ11">
        <f t="shared" si="3"/>
        <v>0.99999769999999999</v>
      </c>
      <c r="AK11" s="406" t="b">
        <v>0</v>
      </c>
      <c r="AL11" s="406" t="b">
        <v>0</v>
      </c>
      <c r="AM11" s="406" t="b">
        <v>0</v>
      </c>
      <c r="AN11" s="406" t="b">
        <v>0</v>
      </c>
      <c r="AO11" s="406" t="b">
        <v>0</v>
      </c>
      <c r="AP11" s="406" t="b">
        <v>0</v>
      </c>
      <c r="AQ11" s="406" t="b">
        <v>0</v>
      </c>
      <c r="AR11" s="58">
        <f t="shared" si="4"/>
        <v>0</v>
      </c>
      <c r="AS11" s="58">
        <f t="shared" si="5"/>
        <v>0</v>
      </c>
      <c r="AT11" s="58">
        <f t="shared" si="6"/>
        <v>0</v>
      </c>
      <c r="AU11" s="58">
        <f t="shared" si="7"/>
        <v>0</v>
      </c>
      <c r="AV11" s="58">
        <f t="shared" si="8"/>
        <v>0</v>
      </c>
      <c r="AW11" s="58">
        <f t="shared" si="9"/>
        <v>0</v>
      </c>
      <c r="AX11" s="58">
        <f t="shared" si="10"/>
        <v>0</v>
      </c>
      <c r="BL11" t="e">
        <f>IF(BT11=TRUE,MAX(BL$3:BL10)+1,0)</f>
        <v>#N/A</v>
      </c>
      <c r="BM11" t="s">
        <v>1040</v>
      </c>
      <c r="BN11">
        <v>53</v>
      </c>
      <c r="BO11">
        <v>54</v>
      </c>
      <c r="BP11">
        <v>55</v>
      </c>
      <c r="BQ11" s="57" t="e">
        <f>VLOOKUP(Switches!$G$2,Table1[[ID'#]:[End]],BN11,FALSE)</f>
        <v>#N/A</v>
      </c>
      <c r="BR11" s="56" t="e">
        <f>VLOOKUP(Switches!$G$2,Table1[[ID'#]:[End]],BO11,FALSE)</f>
        <v>#N/A</v>
      </c>
      <c r="BS11" t="e">
        <f>VLOOKUP(Switches!$G$2,Table1[[ID'#]:[End]],BP11,FALSE)</f>
        <v>#N/A</v>
      </c>
      <c r="BT11" t="e">
        <f t="shared" si="11"/>
        <v>#N/A</v>
      </c>
      <c r="BV11" t="e">
        <f>VLOOKUP(9,BL3:BS22,2,FALSE)</f>
        <v>#N/A</v>
      </c>
      <c r="CA11" t="e">
        <f>IF(CI11=TRUE,MAX(CA$3:CA10)+1,0)</f>
        <v>#N/A</v>
      </c>
      <c r="CF11" s="57" t="e">
        <f>VLOOKUP(Switches!$G$2,Table1[[ID'#]:[End]],CC11,FALSE)</f>
        <v>#N/A</v>
      </c>
      <c r="CG11" s="56" t="e">
        <f>VLOOKUP(Switches!$G$2,Table1[[ID'#]:[End]],CD11,FALSE)</f>
        <v>#N/A</v>
      </c>
      <c r="CH11" t="e">
        <f>VLOOKUP(Switches!$G$2,Table1[[ID'#]:[End]],CE11,FALSE)</f>
        <v>#N/A</v>
      </c>
      <c r="CI11" t="e">
        <f t="shared" si="12"/>
        <v>#N/A</v>
      </c>
      <c r="CK11" t="e">
        <f>VLOOKUP(9,CA3:CH15,2,FALSE)</f>
        <v>#N/A</v>
      </c>
    </row>
    <row r="12" spans="1:92" x14ac:dyDescent="0.3">
      <c r="C12">
        <f t="shared" si="14"/>
        <v>11002</v>
      </c>
      <c r="D12" t="e">
        <f>VLOOKUP(C12,Table1[[ID'#]:[Long Name]],6,FALSE)</f>
        <v>#N/A</v>
      </c>
      <c r="E12">
        <f t="shared" si="15"/>
        <v>10110</v>
      </c>
      <c r="F12" t="e">
        <f>VLOOKUP(E12,Table1[[ID'#]:[Long Name]],8,FALSE)</f>
        <v>#N/A</v>
      </c>
      <c r="H12" s="55"/>
      <c r="I12" s="55"/>
      <c r="J12" s="55"/>
      <c r="X12" t="s">
        <v>977</v>
      </c>
      <c r="Y12" t="b">
        <v>0</v>
      </c>
      <c r="AH12">
        <f>Standards!C3</f>
        <v>2</v>
      </c>
      <c r="AI12">
        <f>Standards!H3</f>
        <v>-2.12E-5</v>
      </c>
      <c r="AJ12">
        <f t="shared" ref="AJ12:AJ21" si="17">AH12+AI12</f>
        <v>1.9999788000000001</v>
      </c>
      <c r="AK12" s="406" t="b">
        <v>0</v>
      </c>
      <c r="AL12" s="406" t="b">
        <v>0</v>
      </c>
      <c r="AM12" s="406" t="b">
        <v>0</v>
      </c>
      <c r="AN12" s="406" t="b">
        <v>0</v>
      </c>
      <c r="AO12" s="406" t="b">
        <v>0</v>
      </c>
      <c r="AP12" s="406" t="b">
        <v>0</v>
      </c>
      <c r="AQ12" s="406" t="b">
        <v>0</v>
      </c>
      <c r="AR12" s="58">
        <f t="shared" si="4"/>
        <v>0</v>
      </c>
      <c r="AS12" s="58">
        <f t="shared" si="5"/>
        <v>0</v>
      </c>
      <c r="AT12" s="58">
        <f t="shared" si="6"/>
        <v>0</v>
      </c>
      <c r="AU12" s="58">
        <f t="shared" si="7"/>
        <v>0</v>
      </c>
      <c r="AV12" s="58">
        <f t="shared" si="8"/>
        <v>0</v>
      </c>
      <c r="AW12" s="58">
        <f t="shared" si="9"/>
        <v>0</v>
      </c>
      <c r="AX12" s="58">
        <f t="shared" si="10"/>
        <v>0</v>
      </c>
      <c r="BL12" t="e">
        <f>IF(BT12=TRUE,MAX(BL$3:BL11)+1,0)</f>
        <v>#N/A</v>
      </c>
      <c r="BM12" t="s">
        <v>1041</v>
      </c>
      <c r="BN12">
        <v>56</v>
      </c>
      <c r="BO12">
        <v>57</v>
      </c>
      <c r="BP12">
        <v>58</v>
      </c>
      <c r="BQ12" s="57" t="e">
        <f>VLOOKUP(Switches!$G$2,Table1[[ID'#]:[End]],BN12,FALSE)</f>
        <v>#N/A</v>
      </c>
      <c r="BR12" s="56" t="e">
        <f>VLOOKUP(Switches!$G$2,Table1[[ID'#]:[End]],BO12,FALSE)</f>
        <v>#N/A</v>
      </c>
      <c r="BS12" t="e">
        <f>VLOOKUP(Switches!$G$2,Table1[[ID'#]:[End]],BP12,FALSE)</f>
        <v>#N/A</v>
      </c>
      <c r="BT12" t="e">
        <f t="shared" si="11"/>
        <v>#N/A</v>
      </c>
      <c r="BV12" t="e">
        <f>VLOOKUP(10,BL3:BS22,2,FALSE)</f>
        <v>#N/A</v>
      </c>
      <c r="CA12" t="e">
        <f>IF(CI12=TRUE,MAX(CA$3:CA11)+1,0)</f>
        <v>#N/A</v>
      </c>
      <c r="CF12" s="57" t="e">
        <f>VLOOKUP(Switches!$G$2,Table1[[ID'#]:[End]],CC12,FALSE)</f>
        <v>#N/A</v>
      </c>
      <c r="CG12" s="56" t="e">
        <f>VLOOKUP(Switches!$G$2,Table1[[ID'#]:[End]],CD12,FALSE)</f>
        <v>#N/A</v>
      </c>
      <c r="CH12" t="e">
        <f>VLOOKUP(Switches!$G$2,Table1[[ID'#]:[End]],CE12,FALSE)</f>
        <v>#N/A</v>
      </c>
      <c r="CI12" t="e">
        <f t="shared" si="12"/>
        <v>#N/A</v>
      </c>
      <c r="CK12" t="e">
        <f>VLOOKUP(10,CA3:CH15,2,FALSE)</f>
        <v>#N/A</v>
      </c>
    </row>
    <row r="13" spans="1:92" x14ac:dyDescent="0.3">
      <c r="C13">
        <f t="shared" si="14"/>
        <v>11102</v>
      </c>
      <c r="D13" t="e">
        <f>VLOOKUP(C13,Table1[[ID'#]:[Long Name]],6,FALSE)</f>
        <v>#N/A</v>
      </c>
      <c r="E13">
        <f t="shared" si="15"/>
        <v>10111</v>
      </c>
      <c r="F13" t="e">
        <f>VLOOKUP(E13,Table1[[ID'#]:[Long Name]],8,FALSE)</f>
        <v>#N/A</v>
      </c>
      <c r="H13" s="55"/>
      <c r="I13" s="55"/>
      <c r="J13" s="55"/>
      <c r="AH13">
        <f>Standards!C4</f>
        <v>4</v>
      </c>
      <c r="AI13">
        <f>Standards!H4</f>
        <v>-1.7E-5</v>
      </c>
      <c r="AJ13">
        <f t="shared" si="17"/>
        <v>3.9999829999999998</v>
      </c>
      <c r="AK13" s="406" t="b">
        <v>0</v>
      </c>
      <c r="AL13" s="406" t="b">
        <v>0</v>
      </c>
      <c r="AM13" s="406" t="b">
        <v>0</v>
      </c>
      <c r="AN13" s="406" t="b">
        <v>0</v>
      </c>
      <c r="AO13" s="406" t="b">
        <v>0</v>
      </c>
      <c r="AP13" s="406" t="b">
        <v>0</v>
      </c>
      <c r="AQ13" s="406" t="b">
        <v>0</v>
      </c>
      <c r="AR13" s="58">
        <f t="shared" si="4"/>
        <v>0</v>
      </c>
      <c r="AS13" s="58">
        <f t="shared" si="5"/>
        <v>0</v>
      </c>
      <c r="AT13" s="58">
        <f t="shared" si="6"/>
        <v>0</v>
      </c>
      <c r="AU13" s="58">
        <f t="shared" si="7"/>
        <v>0</v>
      </c>
      <c r="AV13" s="58">
        <f t="shared" si="8"/>
        <v>0</v>
      </c>
      <c r="AW13" s="58">
        <f t="shared" si="9"/>
        <v>0</v>
      </c>
      <c r="AX13" s="58">
        <f t="shared" si="10"/>
        <v>0</v>
      </c>
      <c r="BL13" t="e">
        <f>IF(BT13=TRUE,MAX(BL$3:BL12)+1,0)</f>
        <v>#N/A</v>
      </c>
      <c r="BM13" t="s">
        <v>1045</v>
      </c>
      <c r="BN13">
        <v>59</v>
      </c>
      <c r="BO13">
        <v>60</v>
      </c>
      <c r="BP13">
        <v>61</v>
      </c>
      <c r="BQ13" s="57" t="e">
        <f>VLOOKUP(Switches!$G$2,Table1[[ID'#]:[End]],BN13,FALSE)</f>
        <v>#N/A</v>
      </c>
      <c r="BR13" s="56" t="e">
        <f>VLOOKUP(Switches!$G$2,Table1[[ID'#]:[End]],BO13,FALSE)</f>
        <v>#N/A</v>
      </c>
      <c r="BS13" t="e">
        <f>VLOOKUP(Switches!$G$2,Table1[[ID'#]:[End]],BP13,FALSE)</f>
        <v>#N/A</v>
      </c>
      <c r="BT13" t="e">
        <f t="shared" si="11"/>
        <v>#N/A</v>
      </c>
      <c r="BV13" t="e">
        <f>VLOOKUP(11,BL3:BS22,2,FALSE)</f>
        <v>#N/A</v>
      </c>
      <c r="CA13" t="e">
        <f>IF(CI13=TRUE,MAX(CA$3:CA12)+1,0)</f>
        <v>#N/A</v>
      </c>
      <c r="CF13" s="57" t="e">
        <f>VLOOKUP(Switches!$G$2,Table1[[ID'#]:[End]],CC13,FALSE)</f>
        <v>#N/A</v>
      </c>
      <c r="CG13" s="56" t="e">
        <f>VLOOKUP(Switches!$G$2,Table1[[ID'#]:[End]],CD13,FALSE)</f>
        <v>#N/A</v>
      </c>
      <c r="CH13" t="e">
        <f>VLOOKUP(Switches!$G$2,Table1[[ID'#]:[End]],CE13,FALSE)</f>
        <v>#N/A</v>
      </c>
      <c r="CI13" t="e">
        <f t="shared" si="12"/>
        <v>#N/A</v>
      </c>
      <c r="CK13" t="e">
        <f>VLOOKUP(11,CA3:CH15,2,FALSE)</f>
        <v>#N/A</v>
      </c>
    </row>
    <row r="14" spans="1:92" x14ac:dyDescent="0.3">
      <c r="C14">
        <f t="shared" ref="C14:C32" si="18">C13+100</f>
        <v>11202</v>
      </c>
      <c r="D14" t="e">
        <f>VLOOKUP(C14,Table1[[ID'#]:[Long Name]],6,FALSE)</f>
        <v>#N/A</v>
      </c>
      <c r="E14">
        <f t="shared" ref="E14:E16" si="19">E13+1</f>
        <v>10112</v>
      </c>
      <c r="F14" t="e">
        <f>VLOOKUP(E14,Table1[[ID'#]:[Long Name]],8,FALSE)</f>
        <v>#N/A</v>
      </c>
      <c r="AH14">
        <f>Standards!C5</f>
        <v>5</v>
      </c>
      <c r="AI14">
        <f>Standards!H5</f>
        <v>-8.1000000000000004E-6</v>
      </c>
      <c r="AJ14">
        <f t="shared" si="17"/>
        <v>4.9999919000000004</v>
      </c>
      <c r="AK14" s="406" t="b">
        <v>0</v>
      </c>
      <c r="AL14" s="406" t="b">
        <v>0</v>
      </c>
      <c r="AM14" s="406" t="b">
        <v>0</v>
      </c>
      <c r="AN14" s="406" t="b">
        <v>0</v>
      </c>
      <c r="AO14" s="406" t="b">
        <v>0</v>
      </c>
      <c r="AP14" s="406" t="b">
        <v>0</v>
      </c>
      <c r="AQ14" s="406" t="b">
        <v>0</v>
      </c>
      <c r="AR14" s="58">
        <f t="shared" si="4"/>
        <v>0</v>
      </c>
      <c r="AS14" s="58">
        <f t="shared" si="5"/>
        <v>0</v>
      </c>
      <c r="AT14" s="58">
        <f t="shared" si="6"/>
        <v>0</v>
      </c>
      <c r="AU14" s="58">
        <f t="shared" si="7"/>
        <v>0</v>
      </c>
      <c r="AV14" s="58">
        <f t="shared" si="8"/>
        <v>0</v>
      </c>
      <c r="AW14" s="58">
        <f t="shared" si="9"/>
        <v>0</v>
      </c>
      <c r="AX14" s="58">
        <f t="shared" si="10"/>
        <v>0</v>
      </c>
      <c r="BL14" t="e">
        <f>IF(BT14=TRUE,MAX(BL$3:BL13)+1,0)</f>
        <v>#N/A</v>
      </c>
      <c r="BM14" t="s">
        <v>1046</v>
      </c>
      <c r="BN14">
        <v>62</v>
      </c>
      <c r="BO14">
        <v>63</v>
      </c>
      <c r="BP14">
        <v>64</v>
      </c>
      <c r="BQ14" s="57" t="e">
        <f>VLOOKUP(Switches!$G$2,Table1[[ID'#]:[End]],BN14,FALSE)</f>
        <v>#N/A</v>
      </c>
      <c r="BR14" s="56" t="e">
        <f>VLOOKUP(Switches!$G$2,Table1[[ID'#]:[End]],BO14,FALSE)</f>
        <v>#N/A</v>
      </c>
      <c r="BS14" t="e">
        <f>VLOOKUP(Switches!$G$2,Table1[[ID'#]:[End]],BP14,FALSE)</f>
        <v>#N/A</v>
      </c>
      <c r="BT14" t="e">
        <f t="shared" si="11"/>
        <v>#N/A</v>
      </c>
      <c r="BV14" t="e">
        <f>VLOOKUP(12,BL3:BS22,2,FALSE)</f>
        <v>#N/A</v>
      </c>
      <c r="CA14" t="e">
        <f>IF(CI14=TRUE,MAX(CA$3:CA13)+1,0)</f>
        <v>#N/A</v>
      </c>
      <c r="CF14" s="57" t="e">
        <f>VLOOKUP(Switches!$G$2,Table1[[ID'#]:[End]],CC14,FALSE)</f>
        <v>#N/A</v>
      </c>
      <c r="CG14" s="56" t="e">
        <f>VLOOKUP(Switches!$G$2,Table1[[ID'#]:[End]],CD14,FALSE)</f>
        <v>#N/A</v>
      </c>
      <c r="CH14" t="e">
        <f>VLOOKUP(Switches!$G$2,Table1[[ID'#]:[End]],CE14,FALSE)</f>
        <v>#N/A</v>
      </c>
      <c r="CI14" t="e">
        <f t="shared" si="12"/>
        <v>#N/A</v>
      </c>
      <c r="CK14" t="e">
        <f>VLOOKUP(12,CA3:CH15,2,FALSE)</f>
        <v>#N/A</v>
      </c>
    </row>
    <row r="15" spans="1:92" x14ac:dyDescent="0.3">
      <c r="C15">
        <f t="shared" si="18"/>
        <v>11302</v>
      </c>
      <c r="D15" t="e">
        <f>VLOOKUP(C15,Table1[[ID'#]:[Long Name]],6,FALSE)</f>
        <v>#N/A</v>
      </c>
      <c r="E15">
        <f t="shared" si="19"/>
        <v>10113</v>
      </c>
      <c r="F15" t="e">
        <f>VLOOKUP(E15,Table1[[ID'#]:[Long Name]],8,FALSE)</f>
        <v>#N/A</v>
      </c>
      <c r="AH15">
        <f>Standards!C6</f>
        <v>6</v>
      </c>
      <c r="AI15">
        <f>Standards!H6</f>
        <v>1.2799999999999999E-5</v>
      </c>
      <c r="AJ15">
        <f t="shared" si="17"/>
        <v>6.0000128000000004</v>
      </c>
      <c r="AK15" s="406" t="b">
        <v>0</v>
      </c>
      <c r="AL15" s="406" t="b">
        <v>0</v>
      </c>
      <c r="AM15" s="406" t="b">
        <v>0</v>
      </c>
      <c r="AN15" s="406" t="b">
        <v>0</v>
      </c>
      <c r="AO15" s="406" t="b">
        <v>0</v>
      </c>
      <c r="AP15" s="406" t="b">
        <v>0</v>
      </c>
      <c r="AQ15" s="406" t="b">
        <v>0</v>
      </c>
      <c r="AR15" s="58">
        <f t="shared" si="4"/>
        <v>0</v>
      </c>
      <c r="AS15" s="58">
        <f t="shared" si="5"/>
        <v>0</v>
      </c>
      <c r="AT15" s="58">
        <f t="shared" si="6"/>
        <v>0</v>
      </c>
      <c r="AU15" s="58">
        <f t="shared" si="7"/>
        <v>0</v>
      </c>
      <c r="AV15" s="58">
        <f t="shared" si="8"/>
        <v>0</v>
      </c>
      <c r="AW15" s="58">
        <f t="shared" si="9"/>
        <v>0</v>
      </c>
      <c r="AX15" s="58">
        <f t="shared" si="10"/>
        <v>0</v>
      </c>
      <c r="BC15" t="s">
        <v>1145</v>
      </c>
      <c r="BL15" t="e">
        <f>IF(BT15=TRUE,MAX(BL$3:BL14)+1,0)</f>
        <v>#N/A</v>
      </c>
      <c r="BM15" t="s">
        <v>1047</v>
      </c>
      <c r="BN15">
        <v>65</v>
      </c>
      <c r="BO15">
        <v>66</v>
      </c>
      <c r="BP15">
        <v>67</v>
      </c>
      <c r="BQ15" s="57" t="e">
        <f>VLOOKUP(Switches!$G$2,Table1[[ID'#]:[End]],BN15,FALSE)</f>
        <v>#N/A</v>
      </c>
      <c r="BR15" s="56" t="e">
        <f>VLOOKUP(Switches!$G$2,Table1[[ID'#]:[End]],BO15,FALSE)</f>
        <v>#N/A</v>
      </c>
      <c r="BS15" t="e">
        <f>VLOOKUP(Switches!$G$2,Table1[[ID'#]:[End]],BP15,FALSE)</f>
        <v>#N/A</v>
      </c>
      <c r="BT15" t="e">
        <f t="shared" si="11"/>
        <v>#N/A</v>
      </c>
      <c r="BV15" t="e">
        <f>VLOOKUP(13,BL3:BS22,2,FALSE)</f>
        <v>#N/A</v>
      </c>
      <c r="CA15" t="e">
        <f>IF(CI15=TRUE,MAX(CA$3:CA14)+1,0)</f>
        <v>#N/A</v>
      </c>
      <c r="CF15" s="57" t="e">
        <f>VLOOKUP(Switches!$G$2,Table1[[ID'#]:[End]],CC15,FALSE)</f>
        <v>#N/A</v>
      </c>
      <c r="CG15" s="56" t="e">
        <f>VLOOKUP(Switches!$G$2,Table1[[ID'#]:[End]],CD15,FALSE)</f>
        <v>#N/A</v>
      </c>
      <c r="CH15" t="e">
        <f>VLOOKUP(Switches!$G$2,Table1[[ID'#]:[End]],CE15,FALSE)</f>
        <v>#N/A</v>
      </c>
      <c r="CI15" t="e">
        <f t="shared" si="12"/>
        <v>#N/A</v>
      </c>
      <c r="CK15" t="e">
        <f>VLOOKUP(13,CA3:CH15,2,FALSE)</f>
        <v>#N/A</v>
      </c>
    </row>
    <row r="16" spans="1:92" x14ac:dyDescent="0.3">
      <c r="C16">
        <f t="shared" si="18"/>
        <v>11402</v>
      </c>
      <c r="D16" t="e">
        <f>VLOOKUP(C16,Table1[[ID'#]:[Long Name]],6,FALSE)</f>
        <v>#N/A</v>
      </c>
      <c r="E16">
        <f t="shared" si="19"/>
        <v>10114</v>
      </c>
      <c r="F16" t="e">
        <f>VLOOKUP(E16,Table1[[ID'#]:[Long Name]],8,FALSE)</f>
        <v>#N/A</v>
      </c>
      <c r="AH16">
        <f>Standards!C7</f>
        <v>7</v>
      </c>
      <c r="AI16">
        <f>Standards!H7</f>
        <v>6.9999999999999994E-5</v>
      </c>
      <c r="AJ16">
        <f t="shared" si="17"/>
        <v>7.00007</v>
      </c>
      <c r="AK16" s="406" t="b">
        <v>0</v>
      </c>
      <c r="AL16" s="406" t="b">
        <v>0</v>
      </c>
      <c r="AM16" s="406" t="b">
        <v>0</v>
      </c>
      <c r="AN16" s="406" t="b">
        <v>0</v>
      </c>
      <c r="AO16" s="406" t="b">
        <v>0</v>
      </c>
      <c r="AP16" s="406" t="b">
        <v>0</v>
      </c>
      <c r="AQ16" s="406" t="b">
        <v>0</v>
      </c>
      <c r="AR16" s="58">
        <f t="shared" si="4"/>
        <v>0</v>
      </c>
      <c r="AS16" s="58">
        <f t="shared" si="5"/>
        <v>0</v>
      </c>
      <c r="AT16" s="58">
        <f t="shared" si="6"/>
        <v>0</v>
      </c>
      <c r="AU16" s="58">
        <f t="shared" si="7"/>
        <v>0</v>
      </c>
      <c r="AV16" s="58">
        <f t="shared" si="8"/>
        <v>0</v>
      </c>
      <c r="AW16" s="58">
        <f t="shared" si="9"/>
        <v>0</v>
      </c>
      <c r="AX16" s="58">
        <f t="shared" si="10"/>
        <v>0</v>
      </c>
      <c r="BC16" s="531" t="s">
        <v>834</v>
      </c>
      <c r="BD16" s="531" t="s">
        <v>776</v>
      </c>
      <c r="BL16" t="e">
        <f>IF(BT16=TRUE,MAX(BL$3:BL15)+1,0)</f>
        <v>#N/A</v>
      </c>
      <c r="BM16" t="s">
        <v>1140</v>
      </c>
      <c r="BN16">
        <v>68</v>
      </c>
      <c r="BO16">
        <v>69</v>
      </c>
      <c r="BP16">
        <v>70</v>
      </c>
      <c r="BQ16" s="57" t="e">
        <f>VLOOKUP(Switches!$G$2,Table1[[ID'#]:[End]],BN16,FALSE)</f>
        <v>#N/A</v>
      </c>
      <c r="BR16" s="56" t="e">
        <f>VLOOKUP(Switches!$G$2,Table1[[ID'#]:[End]],BO16,FALSE)</f>
        <v>#N/A</v>
      </c>
      <c r="BS16" t="e">
        <f>VLOOKUP(Switches!$G$2,Table1[[ID'#]:[End]],BP16,FALSE)</f>
        <v>#N/A</v>
      </c>
      <c r="BT16" t="e">
        <f t="shared" ref="BT16:BT22" si="20">IF(OR(BQ16&gt;0,BR16&gt;0),TRUE,FALSE)</f>
        <v>#N/A</v>
      </c>
      <c r="BV16" t="e">
        <f>VLOOKUP(14,BL4:BS22,2,FALSE)</f>
        <v>#N/A</v>
      </c>
    </row>
    <row r="17" spans="3:74" x14ac:dyDescent="0.3">
      <c r="C17">
        <f t="shared" si="18"/>
        <v>11502</v>
      </c>
      <c r="D17" t="e">
        <f>VLOOKUP(C17,Table1[[ID'#]:[Long Name]],6,FALSE)</f>
        <v>#N/A</v>
      </c>
      <c r="E17">
        <f t="shared" ref="E17:E32" si="21">E16+1</f>
        <v>10115</v>
      </c>
      <c r="F17" t="e">
        <f>VLOOKUP(E17,Table1[[ID'#]:[Long Name]],8,FALSE)</f>
        <v>#N/A</v>
      </c>
      <c r="AH17">
        <f>Standards!C8</f>
        <v>8</v>
      </c>
      <c r="AI17">
        <f>Standards!H8</f>
        <v>1.7E-5</v>
      </c>
      <c r="AJ17">
        <f t="shared" si="17"/>
        <v>8.0000169999999997</v>
      </c>
      <c r="AK17" s="406" t="b">
        <v>0</v>
      </c>
      <c r="AL17" s="406" t="b">
        <v>0</v>
      </c>
      <c r="AM17" s="406" t="b">
        <v>0</v>
      </c>
      <c r="AN17" s="406" t="b">
        <v>0</v>
      </c>
      <c r="AO17" s="406" t="b">
        <v>0</v>
      </c>
      <c r="AP17" s="406" t="b">
        <v>0</v>
      </c>
      <c r="AQ17" s="406" t="b">
        <v>0</v>
      </c>
      <c r="AR17" s="58">
        <f t="shared" si="4"/>
        <v>0</v>
      </c>
      <c r="AS17" s="58">
        <f t="shared" si="5"/>
        <v>0</v>
      </c>
      <c r="AT17" s="58">
        <f t="shared" si="6"/>
        <v>0</v>
      </c>
      <c r="AU17" s="58">
        <f t="shared" si="7"/>
        <v>0</v>
      </c>
      <c r="AV17" s="58">
        <f t="shared" si="8"/>
        <v>0</v>
      </c>
      <c r="AW17" s="58">
        <f t="shared" si="9"/>
        <v>0</v>
      </c>
      <c r="AX17" s="58">
        <f t="shared" si="10"/>
        <v>0</v>
      </c>
      <c r="BB17" t="s">
        <v>954</v>
      </c>
      <c r="BC17" s="58">
        <f>SPAT1!AR30</f>
        <v>0</v>
      </c>
      <c r="BD17" s="58">
        <f>Length!AX40</f>
        <v>0</v>
      </c>
      <c r="BE17" t="s">
        <v>1149</v>
      </c>
      <c r="BL17">
        <f>IF(BT17=TRUE,MAX(BL$3:BL16)+1,0)</f>
        <v>0</v>
      </c>
      <c r="BT17" t="b">
        <f t="shared" si="20"/>
        <v>0</v>
      </c>
      <c r="BV17" t="e">
        <f>VLOOKUP(15,BL5:BS22,2,FALSE)</f>
        <v>#N/A</v>
      </c>
    </row>
    <row r="18" spans="3:74" x14ac:dyDescent="0.3">
      <c r="C18">
        <f t="shared" si="18"/>
        <v>11602</v>
      </c>
      <c r="D18" t="e">
        <f>VLOOKUP(C18,Table1[[ID'#]:[Long Name]],6,FALSE)</f>
        <v>#N/A</v>
      </c>
      <c r="E18">
        <f t="shared" si="21"/>
        <v>10116</v>
      </c>
      <c r="F18" t="e">
        <f>VLOOKUP(E18,Table1[[ID'#]:[Long Name]],8,FALSE)</f>
        <v>#N/A</v>
      </c>
      <c r="AH18">
        <f>Standards!C9</f>
        <v>10</v>
      </c>
      <c r="AI18">
        <f>Standards!H9</f>
        <v>7.9000000000000006E-6</v>
      </c>
      <c r="AJ18">
        <f t="shared" si="17"/>
        <v>10.0000079</v>
      </c>
      <c r="AK18" s="406" t="b">
        <v>0</v>
      </c>
      <c r="AL18" s="406" t="b">
        <v>0</v>
      </c>
      <c r="AM18" s="406" t="b">
        <v>0</v>
      </c>
      <c r="AN18" s="406" t="b">
        <v>0</v>
      </c>
      <c r="AO18" s="406" t="b">
        <v>0</v>
      </c>
      <c r="AP18" s="406" t="b">
        <v>0</v>
      </c>
      <c r="AQ18" s="406" t="b">
        <v>0</v>
      </c>
      <c r="AR18" s="58">
        <f t="shared" si="4"/>
        <v>0</v>
      </c>
      <c r="AS18" s="58">
        <f t="shared" si="5"/>
        <v>0</v>
      </c>
      <c r="AT18" s="58">
        <f t="shared" si="6"/>
        <v>0</v>
      </c>
      <c r="AU18" s="58">
        <f t="shared" si="7"/>
        <v>0</v>
      </c>
      <c r="AV18" s="58">
        <f t="shared" si="8"/>
        <v>0</v>
      </c>
      <c r="AW18" s="58">
        <f t="shared" si="9"/>
        <v>0</v>
      </c>
      <c r="AX18" s="58">
        <f t="shared" si="10"/>
        <v>0</v>
      </c>
      <c r="BB18" t="s">
        <v>955</v>
      </c>
      <c r="BC18" s="58">
        <f>SPAT1!AS30</f>
        <v>0</v>
      </c>
      <c r="BD18" s="58">
        <f>Length!N43</f>
        <v>0</v>
      </c>
      <c r="BE18" t="s">
        <v>1146</v>
      </c>
      <c r="BL18">
        <f>IF(BT18=TRUE,MAX(BL$3:BL17)+1,0)</f>
        <v>0</v>
      </c>
      <c r="BT18" t="b">
        <f t="shared" si="20"/>
        <v>0</v>
      </c>
      <c r="BV18" t="e">
        <f>VLOOKUP(16,BL6:BS22,2,FALSE)</f>
        <v>#N/A</v>
      </c>
    </row>
    <row r="19" spans="3:74" x14ac:dyDescent="0.3">
      <c r="C19">
        <f t="shared" si="18"/>
        <v>11702</v>
      </c>
      <c r="D19" t="e">
        <f>VLOOKUP(C19,Table1[[ID'#]:[Long Name]],6,FALSE)</f>
        <v>#N/A</v>
      </c>
      <c r="E19">
        <f t="shared" si="21"/>
        <v>10117</v>
      </c>
      <c r="F19" t="e">
        <f>VLOOKUP(E19,Table1[[ID'#]:[Long Name]],8,FALSE)</f>
        <v>#N/A</v>
      </c>
      <c r="AH19">
        <f>Standards!C10</f>
        <v>12</v>
      </c>
      <c r="AI19">
        <f>Standards!H10</f>
        <v>5.0099999999999998E-5</v>
      </c>
      <c r="AJ19">
        <f t="shared" si="17"/>
        <v>12.000050099999999</v>
      </c>
      <c r="AK19" s="406" t="b">
        <v>0</v>
      </c>
      <c r="AL19" s="406" t="b">
        <v>0</v>
      </c>
      <c r="AM19" s="406" t="b">
        <v>0</v>
      </c>
      <c r="AN19" s="406" t="b">
        <v>0</v>
      </c>
      <c r="AO19" s="406" t="b">
        <v>0</v>
      </c>
      <c r="AP19" s="406" t="b">
        <v>0</v>
      </c>
      <c r="AQ19" s="406" t="b">
        <v>0</v>
      </c>
      <c r="AR19" s="58">
        <f t="shared" si="4"/>
        <v>0</v>
      </c>
      <c r="AS19" s="58">
        <f t="shared" si="5"/>
        <v>0</v>
      </c>
      <c r="AT19" s="58">
        <f t="shared" si="6"/>
        <v>0</v>
      </c>
      <c r="AU19" s="58">
        <f t="shared" si="7"/>
        <v>0</v>
      </c>
      <c r="AV19" s="58">
        <f t="shared" si="8"/>
        <v>0</v>
      </c>
      <c r="AW19" s="58">
        <f t="shared" si="9"/>
        <v>0</v>
      </c>
      <c r="AX19" s="58">
        <f t="shared" si="10"/>
        <v>0</v>
      </c>
      <c r="BB19" t="s">
        <v>956</v>
      </c>
      <c r="BC19" s="58">
        <f>SPAT1!AT30</f>
        <v>0</v>
      </c>
      <c r="BD19" s="58">
        <f>Length!AX41</f>
        <v>0</v>
      </c>
      <c r="BE19" t="s">
        <v>1154</v>
      </c>
      <c r="BL19">
        <f>IF(BT19=TRUE,MAX(BL$3:BL18)+1,0)</f>
        <v>0</v>
      </c>
      <c r="BT19" t="b">
        <f t="shared" si="20"/>
        <v>0</v>
      </c>
      <c r="BV19" t="e">
        <f>VLOOKUP(17,BL7:BS22,2,FALSE)</f>
        <v>#N/A</v>
      </c>
    </row>
    <row r="20" spans="3:74" x14ac:dyDescent="0.3">
      <c r="C20">
        <f t="shared" si="18"/>
        <v>11802</v>
      </c>
      <c r="D20" t="e">
        <f>VLOOKUP(C20,Table1[[ID'#]:[Long Name]],6,FALSE)</f>
        <v>#N/A</v>
      </c>
      <c r="E20">
        <f t="shared" si="21"/>
        <v>10118</v>
      </c>
      <c r="F20" t="e">
        <f>VLOOKUP(E20,Table1[[ID'#]:[Long Name]],8,FALSE)</f>
        <v>#N/A</v>
      </c>
      <c r="AH20">
        <f>Standards!C11</f>
        <v>16</v>
      </c>
      <c r="AI20">
        <f>Standards!H11</f>
        <v>4.4799999999999998E-5</v>
      </c>
      <c r="AJ20">
        <f t="shared" si="17"/>
        <v>16.000044800000001</v>
      </c>
      <c r="AK20" s="406" t="b">
        <v>0</v>
      </c>
      <c r="AL20" s="406" t="b">
        <v>0</v>
      </c>
      <c r="AM20" s="406" t="b">
        <v>0</v>
      </c>
      <c r="AN20" s="406" t="b">
        <v>0</v>
      </c>
      <c r="AO20" s="406" t="b">
        <v>0</v>
      </c>
      <c r="AP20" s="406" t="b">
        <v>0</v>
      </c>
      <c r="AQ20" s="406" t="b">
        <v>0</v>
      </c>
      <c r="AR20" s="58">
        <f t="shared" si="4"/>
        <v>0</v>
      </c>
      <c r="AS20" s="58">
        <f t="shared" si="5"/>
        <v>0</v>
      </c>
      <c r="AT20" s="58">
        <f t="shared" si="6"/>
        <v>0</v>
      </c>
      <c r="AU20" s="58">
        <f t="shared" si="7"/>
        <v>0</v>
      </c>
      <c r="AV20" s="58">
        <f t="shared" si="8"/>
        <v>0</v>
      </c>
      <c r="AW20" s="58">
        <f t="shared" si="9"/>
        <v>0</v>
      </c>
      <c r="AX20" s="58">
        <f t="shared" si="10"/>
        <v>0</v>
      </c>
      <c r="BB20" t="s">
        <v>1142</v>
      </c>
      <c r="BC20" s="58">
        <f>SPAT1!BA37</f>
        <v>0</v>
      </c>
      <c r="BD20" s="58">
        <f>'VPT (ASME)'!P30</f>
        <v>0</v>
      </c>
      <c r="BE20" t="s">
        <v>1150</v>
      </c>
      <c r="BL20">
        <f>IF(BT20=TRUE,MAX(BL$3:BL19)+1,0)</f>
        <v>0</v>
      </c>
      <c r="BT20" t="b">
        <f t="shared" si="20"/>
        <v>0</v>
      </c>
      <c r="BV20" t="e">
        <f>VLOOKUP(18,BL8:BS22,2,FALSE)</f>
        <v>#N/A</v>
      </c>
    </row>
    <row r="21" spans="3:74" x14ac:dyDescent="0.3">
      <c r="C21">
        <f t="shared" si="18"/>
        <v>11902</v>
      </c>
      <c r="D21" t="e">
        <f>VLOOKUP(C21,Table1[[ID'#]:[Long Name]],6,FALSE)</f>
        <v>#N/A</v>
      </c>
      <c r="E21">
        <f t="shared" si="21"/>
        <v>10119</v>
      </c>
      <c r="F21" t="e">
        <f>VLOOKUP(E21,Table1[[ID'#]:[Long Name]],8,FALSE)</f>
        <v>#N/A</v>
      </c>
      <c r="AH21">
        <f>Standards!C12</f>
        <v>20</v>
      </c>
      <c r="AI21">
        <f>Standards!H12</f>
        <v>2.5999999999999998E-5</v>
      </c>
      <c r="AJ21">
        <f t="shared" si="17"/>
        <v>20.000025999999998</v>
      </c>
      <c r="AK21" s="406" t="b">
        <v>0</v>
      </c>
      <c r="AL21" s="406" t="b">
        <v>0</v>
      </c>
      <c r="AM21" s="406" t="b">
        <v>0</v>
      </c>
      <c r="AN21" s="406" t="b">
        <v>0</v>
      </c>
      <c r="AO21" s="406" t="b">
        <v>0</v>
      </c>
      <c r="AP21" s="406" t="b">
        <v>0</v>
      </c>
      <c r="AQ21" s="406" t="b">
        <v>0</v>
      </c>
      <c r="AR21" s="58">
        <f t="shared" si="4"/>
        <v>0</v>
      </c>
      <c r="AS21" s="58">
        <f t="shared" si="5"/>
        <v>0</v>
      </c>
      <c r="AT21" s="58">
        <f t="shared" si="6"/>
        <v>0</v>
      </c>
      <c r="AU21" s="58">
        <f t="shared" si="7"/>
        <v>0</v>
      </c>
      <c r="AV21" s="58">
        <f t="shared" si="8"/>
        <v>0</v>
      </c>
      <c r="AW21" s="58">
        <f t="shared" si="9"/>
        <v>0</v>
      </c>
      <c r="AX21" s="58">
        <f t="shared" si="10"/>
        <v>0</v>
      </c>
      <c r="BB21" t="s">
        <v>957</v>
      </c>
      <c r="BC21" s="58">
        <f>SPAT2!AR30</f>
        <v>0</v>
      </c>
      <c r="BD21" s="58">
        <f>'VPT (ASME)'!P34</f>
        <v>0</v>
      </c>
      <c r="BE21" t="s">
        <v>1147</v>
      </c>
      <c r="BL21">
        <f>IF(BT21=TRUE,MAX(BL$3:BL20)+1,0)</f>
        <v>0</v>
      </c>
      <c r="BT21" t="b">
        <f t="shared" si="20"/>
        <v>0</v>
      </c>
      <c r="BV21" t="e">
        <f>VLOOKUP(19,BL9:BS22,2,FALSE)</f>
        <v>#N/A</v>
      </c>
    </row>
    <row r="22" spans="3:74" x14ac:dyDescent="0.3">
      <c r="C22">
        <f t="shared" si="18"/>
        <v>12002</v>
      </c>
      <c r="D22" t="e">
        <f>VLOOKUP(C22,Table1[[ID'#]:[Long Name]],6,FALSE)</f>
        <v>#N/A</v>
      </c>
      <c r="E22">
        <f t="shared" si="21"/>
        <v>10120</v>
      </c>
      <c r="F22" t="e">
        <f>VLOOKUP(E22,Table1[[ID'#]:[Long Name]],8,FALSE)</f>
        <v>#N/A</v>
      </c>
      <c r="AH22">
        <f>Standards!C33</f>
        <v>1</v>
      </c>
      <c r="AI22">
        <f>Standards!H33</f>
        <v>-1.4600000000000001E-5</v>
      </c>
      <c r="AJ22">
        <f t="shared" si="3"/>
        <v>0.99998540000000002</v>
      </c>
      <c r="AK22" s="406" t="b">
        <v>0</v>
      </c>
      <c r="AL22" s="406" t="b">
        <v>0</v>
      </c>
      <c r="AM22" s="406" t="b">
        <v>0</v>
      </c>
      <c r="AN22" s="406" t="b">
        <v>0</v>
      </c>
      <c r="AO22" s="406" t="b">
        <v>0</v>
      </c>
      <c r="AP22" s="406" t="b">
        <v>0</v>
      </c>
      <c r="AQ22" s="406" t="b">
        <v>0</v>
      </c>
      <c r="AR22" s="58">
        <f t="shared" si="4"/>
        <v>0</v>
      </c>
      <c r="AS22" s="58">
        <f t="shared" si="5"/>
        <v>0</v>
      </c>
      <c r="AT22" s="58">
        <f t="shared" si="6"/>
        <v>0</v>
      </c>
      <c r="AU22" s="58">
        <f t="shared" si="7"/>
        <v>0</v>
      </c>
      <c r="AV22" s="58">
        <f t="shared" si="8"/>
        <v>0</v>
      </c>
      <c r="AW22" s="58">
        <f t="shared" si="9"/>
        <v>0</v>
      </c>
      <c r="AX22" s="58">
        <f t="shared" si="10"/>
        <v>0</v>
      </c>
      <c r="BB22" t="s">
        <v>958</v>
      </c>
      <c r="BC22" s="58">
        <f>SPAT2!AS30</f>
        <v>0</v>
      </c>
      <c r="BD22" s="58">
        <f>'VPT (ASME)'!P32</f>
        <v>0</v>
      </c>
      <c r="BE22" t="s">
        <v>1152</v>
      </c>
      <c r="BL22">
        <f>IF(BT22=TRUE,MAX(BL$3:BL21)+1,0)</f>
        <v>0</v>
      </c>
      <c r="BT22" t="b">
        <f t="shared" si="20"/>
        <v>0</v>
      </c>
      <c r="BV22" t="e">
        <f>VLOOKUP(20,BL10:BS22,2,FALSE)</f>
        <v>#N/A</v>
      </c>
    </row>
    <row r="23" spans="3:74" x14ac:dyDescent="0.3">
      <c r="C23">
        <f t="shared" si="18"/>
        <v>12102</v>
      </c>
      <c r="D23" t="e">
        <f>VLOOKUP(C23,Table1[[ID'#]:[Long Name]],6,FALSE)</f>
        <v>#N/A</v>
      </c>
      <c r="E23">
        <f t="shared" si="21"/>
        <v>10121</v>
      </c>
      <c r="F23" t="e">
        <f>VLOOKUP(E23,Table1[[ID'#]:[Long Name]],8,FALSE)</f>
        <v>#N/A</v>
      </c>
      <c r="AH23">
        <f>Standards!C34</f>
        <v>2</v>
      </c>
      <c r="AI23">
        <f>Standards!H34</f>
        <v>-3.0499999999999999E-5</v>
      </c>
      <c r="AJ23">
        <f t="shared" si="3"/>
        <v>1.9999695</v>
      </c>
      <c r="AK23" s="406" t="b">
        <v>0</v>
      </c>
      <c r="AL23" s="406" t="b">
        <v>0</v>
      </c>
      <c r="AM23" s="406" t="b">
        <v>0</v>
      </c>
      <c r="AN23" s="406" t="b">
        <v>0</v>
      </c>
      <c r="AO23" s="406" t="b">
        <v>0</v>
      </c>
      <c r="AP23" s="406" t="b">
        <v>0</v>
      </c>
      <c r="AQ23" s="406" t="b">
        <v>0</v>
      </c>
      <c r="AR23" s="58">
        <f t="shared" si="4"/>
        <v>0</v>
      </c>
      <c r="AS23" s="58">
        <f t="shared" si="5"/>
        <v>0</v>
      </c>
      <c r="AT23" s="58">
        <f t="shared" si="6"/>
        <v>0</v>
      </c>
      <c r="AU23" s="58">
        <f t="shared" si="7"/>
        <v>0</v>
      </c>
      <c r="AV23" s="58">
        <f t="shared" si="8"/>
        <v>0</v>
      </c>
      <c r="AW23" s="58">
        <f t="shared" si="9"/>
        <v>0</v>
      </c>
      <c r="AX23" s="58">
        <f t="shared" si="10"/>
        <v>0</v>
      </c>
      <c r="BB23" t="s">
        <v>959</v>
      </c>
      <c r="BC23" s="58">
        <f>SPAT2!AT30</f>
        <v>0</v>
      </c>
      <c r="BD23" s="58">
        <f>'Euni (ISO)'!AG47</f>
        <v>0</v>
      </c>
      <c r="BE23" t="s">
        <v>1151</v>
      </c>
    </row>
    <row r="24" spans="3:74" x14ac:dyDescent="0.3">
      <c r="C24">
        <f t="shared" si="18"/>
        <v>12202</v>
      </c>
      <c r="D24" t="e">
        <f>VLOOKUP(C24,Table1[[ID'#]:[Long Name]],6,FALSE)</f>
        <v>#N/A</v>
      </c>
      <c r="E24">
        <f t="shared" si="21"/>
        <v>10122</v>
      </c>
      <c r="F24" t="e">
        <f>VLOOKUP(E24,Table1[[ID'#]:[Long Name]],8,FALSE)</f>
        <v>#N/A</v>
      </c>
      <c r="AH24">
        <f>Standards!C35</f>
        <v>3</v>
      </c>
      <c r="AI24">
        <f>Standards!H35</f>
        <v>-1.98E-5</v>
      </c>
      <c r="AJ24">
        <f t="shared" si="3"/>
        <v>2.9999802</v>
      </c>
      <c r="AK24" s="406" t="b">
        <v>0</v>
      </c>
      <c r="AL24" s="406" t="b">
        <v>0</v>
      </c>
      <c r="AM24" s="406" t="b">
        <v>0</v>
      </c>
      <c r="AN24" s="406" t="b">
        <v>0</v>
      </c>
      <c r="AO24" s="406" t="b">
        <v>0</v>
      </c>
      <c r="AP24" s="406" t="b">
        <v>0</v>
      </c>
      <c r="AQ24" s="406" t="b">
        <v>0</v>
      </c>
      <c r="AR24" s="58">
        <f t="shared" si="4"/>
        <v>0</v>
      </c>
      <c r="AS24" s="58">
        <f t="shared" si="5"/>
        <v>0</v>
      </c>
      <c r="AT24" s="58">
        <f t="shared" si="6"/>
        <v>0</v>
      </c>
      <c r="AU24" s="58">
        <f t="shared" si="7"/>
        <v>0</v>
      </c>
      <c r="AV24" s="58">
        <f t="shared" si="8"/>
        <v>0</v>
      </c>
      <c r="AW24" s="58">
        <f t="shared" si="9"/>
        <v>0</v>
      </c>
      <c r="AX24" s="58">
        <f t="shared" si="10"/>
        <v>0</v>
      </c>
      <c r="BB24" t="s">
        <v>1143</v>
      </c>
      <c r="BC24" s="58">
        <f>SPAT2!BA37</f>
        <v>0</v>
      </c>
      <c r="BD24" s="58">
        <f>'Euni (ISO)'!AG46</f>
        <v>0</v>
      </c>
      <c r="BE24" t="s">
        <v>1148</v>
      </c>
    </row>
    <row r="25" spans="3:74" x14ac:dyDescent="0.3">
      <c r="C25">
        <f t="shared" si="18"/>
        <v>12302</v>
      </c>
      <c r="D25" t="e">
        <f>VLOOKUP(C25,Table1[[ID'#]:[Long Name]],6,FALSE)</f>
        <v>#N/A</v>
      </c>
      <c r="E25">
        <f t="shared" si="21"/>
        <v>10123</v>
      </c>
      <c r="F25" t="e">
        <f>VLOOKUP(E25,Table1[[ID'#]:[Long Name]],8,FALSE)</f>
        <v>#N/A</v>
      </c>
      <c r="AH25">
        <f>Standards!C36</f>
        <v>4</v>
      </c>
      <c r="AI25">
        <f>Standards!H36</f>
        <v>3.3699999999999999E-5</v>
      </c>
      <c r="AJ25">
        <f t="shared" si="3"/>
        <v>4.0000337000000004</v>
      </c>
      <c r="AK25" s="406" t="b">
        <v>0</v>
      </c>
      <c r="AL25" s="406" t="b">
        <v>0</v>
      </c>
      <c r="AM25" s="406" t="b">
        <v>0</v>
      </c>
      <c r="AN25" s="406" t="b">
        <v>0</v>
      </c>
      <c r="AO25" s="406" t="b">
        <v>0</v>
      </c>
      <c r="AP25" s="406" t="b">
        <v>0</v>
      </c>
      <c r="AQ25" s="406" t="b">
        <v>0</v>
      </c>
      <c r="AR25" s="58">
        <f t="shared" si="4"/>
        <v>0</v>
      </c>
      <c r="AS25" s="58">
        <f t="shared" si="5"/>
        <v>0</v>
      </c>
      <c r="AT25" s="58">
        <f t="shared" si="6"/>
        <v>0</v>
      </c>
      <c r="AU25" s="58">
        <f t="shared" si="7"/>
        <v>0</v>
      </c>
      <c r="AV25" s="58">
        <f t="shared" si="8"/>
        <v>0</v>
      </c>
      <c r="AW25" s="58">
        <f t="shared" si="9"/>
        <v>0</v>
      </c>
      <c r="AX25" s="58">
        <f t="shared" si="10"/>
        <v>0</v>
      </c>
      <c r="BB25" t="s">
        <v>960</v>
      </c>
      <c r="BC25" s="58">
        <f>SPAT3!AR30</f>
        <v>0</v>
      </c>
      <c r="BD25" s="58">
        <f>'Euni (ISO)'!AG48</f>
        <v>0</v>
      </c>
      <c r="BE25" t="s">
        <v>1153</v>
      </c>
    </row>
    <row r="26" spans="3:74" x14ac:dyDescent="0.3">
      <c r="C26">
        <f t="shared" si="18"/>
        <v>12402</v>
      </c>
      <c r="D26" t="e">
        <f>VLOOKUP(C26,Table1[[ID'#]:[Long Name]],6,FALSE)</f>
        <v>#N/A</v>
      </c>
      <c r="E26">
        <f t="shared" si="21"/>
        <v>10124</v>
      </c>
      <c r="F26" t="e">
        <f>VLOOKUP(E26,Table1[[ID'#]:[Long Name]],8,FALSE)</f>
        <v>#N/A</v>
      </c>
      <c r="AH26">
        <f>Standards!C37</f>
        <v>5</v>
      </c>
      <c r="AI26">
        <f>Standards!H37</f>
        <v>-4.8999999999999997E-6</v>
      </c>
      <c r="AJ26">
        <f t="shared" si="3"/>
        <v>4.9999950999999996</v>
      </c>
      <c r="AK26" s="406" t="b">
        <v>0</v>
      </c>
      <c r="AL26" s="406" t="b">
        <v>0</v>
      </c>
      <c r="AM26" s="406" t="b">
        <v>0</v>
      </c>
      <c r="AN26" s="406" t="b">
        <v>0</v>
      </c>
      <c r="AO26" s="406" t="b">
        <v>0</v>
      </c>
      <c r="AP26" s="406" t="b">
        <v>0</v>
      </c>
      <c r="AQ26" s="406" t="b">
        <v>0</v>
      </c>
      <c r="AR26" s="58">
        <f t="shared" si="4"/>
        <v>0</v>
      </c>
      <c r="AS26" s="58">
        <f t="shared" si="5"/>
        <v>0</v>
      </c>
      <c r="AT26" s="58">
        <f t="shared" si="6"/>
        <v>0</v>
      </c>
      <c r="AU26" s="58">
        <f t="shared" si="7"/>
        <v>0</v>
      </c>
      <c r="AV26" s="58">
        <f t="shared" si="8"/>
        <v>0</v>
      </c>
      <c r="AW26" s="58">
        <f t="shared" si="9"/>
        <v>0</v>
      </c>
      <c r="AX26" s="58">
        <f t="shared" si="10"/>
        <v>0</v>
      </c>
      <c r="BB26" t="s">
        <v>961</v>
      </c>
      <c r="BC26" s="58">
        <f>SPAT3!AS30</f>
        <v>0</v>
      </c>
      <c r="BD26" s="529">
        <f>Length!Q10</f>
        <v>68</v>
      </c>
      <c r="BE26" t="s">
        <v>1155</v>
      </c>
    </row>
    <row r="27" spans="3:74" x14ac:dyDescent="0.3">
      <c r="C27">
        <f t="shared" si="18"/>
        <v>12502</v>
      </c>
      <c r="D27" t="e">
        <f>VLOOKUP(C27,Table1[[ID'#]:[Long Name]],6,FALSE)</f>
        <v>#N/A</v>
      </c>
      <c r="E27">
        <f t="shared" si="21"/>
        <v>10125</v>
      </c>
      <c r="F27" t="e">
        <f>VLOOKUP(E27,Table1[[ID'#]:[Long Name]],8,FALSE)</f>
        <v>#N/A</v>
      </c>
      <c r="AH27">
        <f>Standards!C38</f>
        <v>6</v>
      </c>
      <c r="AI27">
        <f>Standards!H38</f>
        <v>3.0000000000000001E-6</v>
      </c>
      <c r="AJ27">
        <f t="shared" si="3"/>
        <v>6.0000030000000004</v>
      </c>
      <c r="AK27" s="406" t="b">
        <v>0</v>
      </c>
      <c r="AL27" s="406" t="b">
        <v>0</v>
      </c>
      <c r="AM27" s="406" t="b">
        <v>0</v>
      </c>
      <c r="AN27" s="406" t="b">
        <v>0</v>
      </c>
      <c r="AO27" s="406" t="b">
        <v>0</v>
      </c>
      <c r="AP27" s="406" t="b">
        <v>0</v>
      </c>
      <c r="AQ27" s="406" t="b">
        <v>0</v>
      </c>
      <c r="AR27" s="58">
        <f t="shared" si="4"/>
        <v>0</v>
      </c>
      <c r="AS27" s="58">
        <f t="shared" si="5"/>
        <v>0</v>
      </c>
      <c r="AT27" s="58">
        <f t="shared" si="6"/>
        <v>0</v>
      </c>
      <c r="AU27" s="58">
        <f t="shared" si="7"/>
        <v>0</v>
      </c>
      <c r="AV27" s="58">
        <f t="shared" si="8"/>
        <v>0</v>
      </c>
      <c r="AW27" s="58">
        <f t="shared" si="9"/>
        <v>0</v>
      </c>
      <c r="AX27" s="58">
        <f t="shared" si="10"/>
        <v>0</v>
      </c>
      <c r="BB27" t="s">
        <v>962</v>
      </c>
      <c r="BC27" s="58">
        <f>SPAT3!AT30</f>
        <v>0</v>
      </c>
      <c r="BD27" s="408">
        <f>Length!S10</f>
        <v>0</v>
      </c>
      <c r="BE27" t="s">
        <v>1156</v>
      </c>
    </row>
    <row r="28" spans="3:74" x14ac:dyDescent="0.3">
      <c r="C28">
        <f t="shared" si="18"/>
        <v>12602</v>
      </c>
      <c r="D28" t="e">
        <f>VLOOKUP(C28,Table1[[ID'#]:[Long Name]],6,FALSE)</f>
        <v>#N/A</v>
      </c>
      <c r="E28">
        <f t="shared" si="21"/>
        <v>10126</v>
      </c>
      <c r="F28" t="e">
        <f>VLOOKUP(E28,Table1[[ID'#]:[Long Name]],8,FALSE)</f>
        <v>#N/A</v>
      </c>
      <c r="AH28">
        <f>Standards!C39</f>
        <v>8</v>
      </c>
      <c r="AI28">
        <f>Standards!H39</f>
        <v>1.0900000000000001E-5</v>
      </c>
      <c r="AJ28">
        <f t="shared" si="3"/>
        <v>8.0000108999999995</v>
      </c>
      <c r="AK28" s="406" t="b">
        <v>0</v>
      </c>
      <c r="AL28" s="406" t="b">
        <v>0</v>
      </c>
      <c r="AM28" s="406" t="b">
        <v>0</v>
      </c>
      <c r="AN28" s="406" t="b">
        <v>0</v>
      </c>
      <c r="AO28" s="406" t="b">
        <v>0</v>
      </c>
      <c r="AP28" s="406" t="b">
        <v>0</v>
      </c>
      <c r="AQ28" s="406" t="b">
        <v>0</v>
      </c>
      <c r="AR28" s="58">
        <f t="shared" si="4"/>
        <v>0</v>
      </c>
      <c r="AS28" s="58">
        <f t="shared" si="5"/>
        <v>0</v>
      </c>
      <c r="AT28" s="58">
        <f t="shared" si="6"/>
        <v>0</v>
      </c>
      <c r="AU28" s="58">
        <f t="shared" si="7"/>
        <v>0</v>
      </c>
      <c r="AV28" s="58">
        <f t="shared" si="8"/>
        <v>0</v>
      </c>
      <c r="AW28" s="58">
        <f t="shared" si="9"/>
        <v>0</v>
      </c>
      <c r="AX28" s="58">
        <f t="shared" si="10"/>
        <v>0</v>
      </c>
      <c r="BB28" t="s">
        <v>1144</v>
      </c>
      <c r="BC28" s="58">
        <f>SPAT3!BA37</f>
        <v>0</v>
      </c>
      <c r="BD28" s="529" t="e">
        <f>AVERAGE('VPT (ASME)'!J7:K26)</f>
        <v>#DIV/0!</v>
      </c>
      <c r="BE28" t="s">
        <v>1157</v>
      </c>
    </row>
    <row r="29" spans="3:74" x14ac:dyDescent="0.3">
      <c r="C29">
        <f t="shared" si="18"/>
        <v>12702</v>
      </c>
      <c r="D29" t="e">
        <f>VLOOKUP(C29,Table1[[ID'#]:[Long Name]],6,FALSE)</f>
        <v>#N/A</v>
      </c>
      <c r="E29">
        <f t="shared" si="21"/>
        <v>10127</v>
      </c>
      <c r="F29" t="e">
        <f>VLOOKUP(E29,Table1[[ID'#]:[Long Name]],8,FALSE)</f>
        <v>#N/A</v>
      </c>
      <c r="AH29">
        <f>Standards!C40</f>
        <v>10</v>
      </c>
      <c r="AI29">
        <f>Standards!H40</f>
        <v>1.6699999999999999E-5</v>
      </c>
      <c r="AJ29">
        <f t="shared" si="3"/>
        <v>10.0000167</v>
      </c>
      <c r="AK29" s="406" t="b">
        <v>0</v>
      </c>
      <c r="AL29" s="406" t="b">
        <v>0</v>
      </c>
      <c r="AM29" s="406" t="b">
        <v>0</v>
      </c>
      <c r="AN29" s="406" t="b">
        <v>0</v>
      </c>
      <c r="AO29" s="406" t="b">
        <v>0</v>
      </c>
      <c r="AP29" s="406" t="b">
        <v>0</v>
      </c>
      <c r="AQ29" s="406" t="b">
        <v>0</v>
      </c>
      <c r="AR29" s="58">
        <f t="shared" si="4"/>
        <v>0</v>
      </c>
      <c r="AS29" s="58">
        <f t="shared" si="5"/>
        <v>0</v>
      </c>
      <c r="AT29" s="58">
        <f t="shared" si="6"/>
        <v>0</v>
      </c>
      <c r="AU29" s="58">
        <f t="shared" si="7"/>
        <v>0</v>
      </c>
      <c r="AV29" s="58">
        <f t="shared" si="8"/>
        <v>0</v>
      </c>
      <c r="AW29" s="58">
        <f t="shared" si="9"/>
        <v>0</v>
      </c>
      <c r="AX29" s="58">
        <f t="shared" si="10"/>
        <v>0</v>
      </c>
      <c r="BD29" s="408">
        <f>'VPT (ASME)'!I4</f>
        <v>0</v>
      </c>
      <c r="BE29" t="s">
        <v>1158</v>
      </c>
    </row>
    <row r="30" spans="3:74" x14ac:dyDescent="0.3">
      <c r="C30">
        <f t="shared" si="18"/>
        <v>12802</v>
      </c>
      <c r="D30" t="e">
        <f>VLOOKUP(C30,Table1[[ID'#]:[Long Name]],6,FALSE)</f>
        <v>#N/A</v>
      </c>
      <c r="E30">
        <f t="shared" si="21"/>
        <v>10128</v>
      </c>
      <c r="F30" t="e">
        <f>VLOOKUP(E30,Table1[[ID'#]:[Long Name]],8,FALSE)</f>
        <v>#N/A</v>
      </c>
      <c r="AH30">
        <f>Standards!C41</f>
        <v>12</v>
      </c>
      <c r="AI30">
        <f>Standards!H41</f>
        <v>-2.0999999999999998E-6</v>
      </c>
      <c r="AJ30">
        <f t="shared" si="3"/>
        <v>11.9999979</v>
      </c>
      <c r="AK30" s="406" t="b">
        <v>0</v>
      </c>
      <c r="AL30" s="406" t="b">
        <v>0</v>
      </c>
      <c r="AM30" s="406" t="b">
        <v>0</v>
      </c>
      <c r="AN30" s="406" t="b">
        <v>0</v>
      </c>
      <c r="AO30" s="406" t="b">
        <v>0</v>
      </c>
      <c r="AP30" s="406" t="b">
        <v>0</v>
      </c>
      <c r="AQ30" s="406" t="b">
        <v>0</v>
      </c>
      <c r="AR30" s="58">
        <f t="shared" si="4"/>
        <v>0</v>
      </c>
      <c r="AS30" s="58">
        <f t="shared" si="5"/>
        <v>0</v>
      </c>
      <c r="AT30" s="58">
        <f t="shared" si="6"/>
        <v>0</v>
      </c>
      <c r="AU30" s="58">
        <f t="shared" si="7"/>
        <v>0</v>
      </c>
      <c r="AV30" s="58">
        <f t="shared" si="8"/>
        <v>0</v>
      </c>
      <c r="AW30" s="58">
        <f t="shared" si="9"/>
        <v>0</v>
      </c>
      <c r="AX30" s="58">
        <f t="shared" si="10"/>
        <v>0</v>
      </c>
      <c r="BD30" s="529">
        <f>'Euni (ISO)'!J3</f>
        <v>0</v>
      </c>
      <c r="BE30" t="s">
        <v>1159</v>
      </c>
    </row>
    <row r="31" spans="3:74" x14ac:dyDescent="0.3">
      <c r="C31">
        <f t="shared" si="18"/>
        <v>12902</v>
      </c>
      <c r="D31" t="e">
        <f>VLOOKUP(C31,Table1[[ID'#]:[Long Name]],6,FALSE)</f>
        <v>#N/A</v>
      </c>
      <c r="E31">
        <f t="shared" si="21"/>
        <v>10129</v>
      </c>
      <c r="F31" t="e">
        <f>VLOOKUP(E31,Table1[[ID'#]:[Long Name]],8,FALSE)</f>
        <v>#N/A</v>
      </c>
      <c r="AH31">
        <f>Standards!C13</f>
        <v>1</v>
      </c>
      <c r="AI31">
        <f>Standards!H13</f>
        <v>6.0000000000000002E-6</v>
      </c>
      <c r="AJ31">
        <f t="shared" si="3"/>
        <v>1.000006</v>
      </c>
      <c r="AK31" s="406" t="b">
        <v>0</v>
      </c>
      <c r="AL31" s="406" t="b">
        <v>0</v>
      </c>
      <c r="AM31" s="406" t="b">
        <v>0</v>
      </c>
      <c r="AN31" s="406" t="b">
        <v>0</v>
      </c>
      <c r="AO31" s="406" t="b">
        <v>0</v>
      </c>
      <c r="AP31" s="406" t="b">
        <v>0</v>
      </c>
      <c r="AQ31" s="406" t="b">
        <v>0</v>
      </c>
      <c r="AR31" s="58">
        <f t="shared" si="4"/>
        <v>0</v>
      </c>
      <c r="AS31" s="58">
        <f t="shared" si="5"/>
        <v>0</v>
      </c>
      <c r="AT31" s="58">
        <f t="shared" si="6"/>
        <v>0</v>
      </c>
      <c r="AU31" s="58">
        <f t="shared" si="7"/>
        <v>0</v>
      </c>
      <c r="AV31" s="58">
        <f t="shared" si="8"/>
        <v>0</v>
      </c>
      <c r="AW31" s="58">
        <f t="shared" si="9"/>
        <v>0</v>
      </c>
      <c r="AX31" s="58">
        <f t="shared" si="10"/>
        <v>0</v>
      </c>
      <c r="BD31" s="408">
        <f>'Euni (ISO)'!K3</f>
        <v>0</v>
      </c>
      <c r="BE31" t="s">
        <v>1160</v>
      </c>
    </row>
    <row r="32" spans="3:74" x14ac:dyDescent="0.3">
      <c r="C32">
        <f t="shared" si="18"/>
        <v>13002</v>
      </c>
      <c r="D32" t="e">
        <f>VLOOKUP(C32,Table1[[ID'#]:[Long Name]],6,FALSE)</f>
        <v>#N/A</v>
      </c>
      <c r="E32">
        <f t="shared" si="21"/>
        <v>10130</v>
      </c>
      <c r="F32" t="e">
        <f>VLOOKUP(E32,Table1[[ID'#]:[Long Name]],8,FALSE)</f>
        <v>#N/A</v>
      </c>
      <c r="AH32">
        <f>Standards!C14</f>
        <v>2</v>
      </c>
      <c r="AI32">
        <f>Standards!H14</f>
        <v>-7.9999999999999996E-6</v>
      </c>
      <c r="AJ32">
        <f t="shared" si="3"/>
        <v>1.999992</v>
      </c>
      <c r="AK32" s="406" t="b">
        <v>0</v>
      </c>
      <c r="AL32" s="406" t="b">
        <v>0</v>
      </c>
      <c r="AM32" s="406" t="b">
        <v>0</v>
      </c>
      <c r="AN32" s="406" t="b">
        <v>0</v>
      </c>
      <c r="AO32" s="406" t="b">
        <v>0</v>
      </c>
      <c r="AP32" s="406" t="b">
        <v>0</v>
      </c>
      <c r="AQ32" s="406" t="b">
        <v>0</v>
      </c>
      <c r="AR32" s="58">
        <f t="shared" si="4"/>
        <v>0</v>
      </c>
      <c r="AS32" s="58">
        <f t="shared" si="5"/>
        <v>0</v>
      </c>
      <c r="AT32" s="58">
        <f t="shared" si="6"/>
        <v>0</v>
      </c>
      <c r="AU32" s="58">
        <f t="shared" si="7"/>
        <v>0</v>
      </c>
      <c r="AV32" s="58">
        <f t="shared" si="8"/>
        <v>0</v>
      </c>
      <c r="AW32" s="58">
        <f t="shared" si="9"/>
        <v>0</v>
      </c>
      <c r="AX32" s="58">
        <f t="shared" si="10"/>
        <v>0</v>
      </c>
    </row>
    <row r="33" spans="33:50" x14ac:dyDescent="0.3">
      <c r="AH33">
        <f>Standards!C15</f>
        <v>3</v>
      </c>
      <c r="AI33">
        <f>Standards!H15</f>
        <v>1.1E-5</v>
      </c>
      <c r="AJ33">
        <f t="shared" si="3"/>
        <v>3.0000110000000002</v>
      </c>
      <c r="AK33" s="406" t="b">
        <v>0</v>
      </c>
      <c r="AL33" s="406" t="b">
        <v>0</v>
      </c>
      <c r="AM33" s="406" t="b">
        <v>0</v>
      </c>
      <c r="AN33" s="406" t="b">
        <v>0</v>
      </c>
      <c r="AO33" s="406" t="b">
        <v>0</v>
      </c>
      <c r="AP33" s="406" t="b">
        <v>0</v>
      </c>
      <c r="AQ33" s="406" t="b">
        <v>0</v>
      </c>
      <c r="AR33" s="58">
        <f t="shared" si="4"/>
        <v>0</v>
      </c>
      <c r="AS33" s="58">
        <f t="shared" si="5"/>
        <v>0</v>
      </c>
      <c r="AT33" s="58">
        <f t="shared" si="6"/>
        <v>0</v>
      </c>
      <c r="AU33" s="58">
        <f t="shared" si="7"/>
        <v>0</v>
      </c>
      <c r="AV33" s="58">
        <f t="shared" si="8"/>
        <v>0</v>
      </c>
      <c r="AW33" s="58">
        <f t="shared" si="9"/>
        <v>0</v>
      </c>
      <c r="AX33" s="58">
        <f t="shared" si="10"/>
        <v>0</v>
      </c>
    </row>
    <row r="34" spans="33:50" x14ac:dyDescent="0.3">
      <c r="AH34">
        <f>Standards!C16</f>
        <v>4</v>
      </c>
      <c r="AI34">
        <f>Standards!H16</f>
        <v>-3.0000000000000001E-6</v>
      </c>
      <c r="AJ34">
        <f t="shared" si="3"/>
        <v>3.999997</v>
      </c>
      <c r="AK34" s="406" t="b">
        <v>0</v>
      </c>
      <c r="AL34" s="406" t="b">
        <v>0</v>
      </c>
      <c r="AM34" s="406" t="b">
        <v>0</v>
      </c>
      <c r="AN34" s="406" t="b">
        <v>0</v>
      </c>
      <c r="AO34" s="406" t="b">
        <v>0</v>
      </c>
      <c r="AP34" s="406" t="b">
        <v>0</v>
      </c>
      <c r="AQ34" s="406" t="b">
        <v>0</v>
      </c>
      <c r="AR34" s="58">
        <f t="shared" si="4"/>
        <v>0</v>
      </c>
      <c r="AS34" s="58">
        <f t="shared" si="5"/>
        <v>0</v>
      </c>
      <c r="AT34" s="58">
        <f t="shared" si="6"/>
        <v>0</v>
      </c>
      <c r="AU34" s="58">
        <f t="shared" si="7"/>
        <v>0</v>
      </c>
      <c r="AV34" s="58">
        <f t="shared" si="8"/>
        <v>0</v>
      </c>
      <c r="AW34" s="58">
        <f t="shared" si="9"/>
        <v>0</v>
      </c>
      <c r="AX34" s="58">
        <f t="shared" si="10"/>
        <v>0</v>
      </c>
    </row>
    <row r="35" spans="33:50" x14ac:dyDescent="0.3">
      <c r="AK35" s="406" t="b">
        <v>0</v>
      </c>
      <c r="AL35" s="406" t="b">
        <v>0</v>
      </c>
      <c r="AM35" s="406" t="b">
        <v>0</v>
      </c>
      <c r="AN35" s="406" t="b">
        <v>0</v>
      </c>
      <c r="AO35" s="406" t="b">
        <v>0</v>
      </c>
      <c r="AP35" s="406" t="b">
        <v>0</v>
      </c>
      <c r="AQ35" s="406" t="b">
        <v>0</v>
      </c>
      <c r="AR35" s="58">
        <f t="shared" si="4"/>
        <v>0</v>
      </c>
      <c r="AS35" s="58">
        <f t="shared" si="5"/>
        <v>0</v>
      </c>
      <c r="AT35" s="58">
        <f t="shared" si="6"/>
        <v>0</v>
      </c>
      <c r="AU35" s="58">
        <f t="shared" si="7"/>
        <v>0</v>
      </c>
      <c r="AV35" s="58">
        <f t="shared" si="8"/>
        <v>0</v>
      </c>
      <c r="AW35" s="58">
        <f t="shared" si="9"/>
        <v>0</v>
      </c>
      <c r="AX35" s="58">
        <f t="shared" si="10"/>
        <v>0</v>
      </c>
    </row>
    <row r="36" spans="33:50" x14ac:dyDescent="0.3">
      <c r="AH36">
        <f>COUNTIF(AI37:AI40,TRUE)</f>
        <v>0</v>
      </c>
      <c r="AI36" t="s">
        <v>963</v>
      </c>
      <c r="AJ36">
        <f>AH36*10000</f>
        <v>0</v>
      </c>
      <c r="AK36" t="s">
        <v>1171</v>
      </c>
    </row>
    <row r="37" spans="33:50" x14ac:dyDescent="0.3">
      <c r="AG37" t="s">
        <v>59</v>
      </c>
      <c r="AH37">
        <f>COUNTIF(AK3:AQ10,TRUE)</f>
        <v>0</v>
      </c>
      <c r="AI37" t="b">
        <f>IF(AH37&gt;0,TRUE,FALSE)</f>
        <v>0</v>
      </c>
      <c r="AJ37">
        <f>IF(AI37=TRUE,1,0)</f>
        <v>0</v>
      </c>
      <c r="AK37" t="b">
        <f ca="1">IF(Standards!E23&gt;Standards!U1,FALSE,TRUE)</f>
        <v>0</v>
      </c>
    </row>
    <row r="38" spans="33:50" x14ac:dyDescent="0.3">
      <c r="AG38" t="s">
        <v>34</v>
      </c>
      <c r="AH38">
        <f>COUNTIF(AK11:AQ21,TRUE)</f>
        <v>0</v>
      </c>
      <c r="AI38" t="b">
        <f>IF(AH38&gt;0,TRUE,FALSE)</f>
        <v>0</v>
      </c>
      <c r="AJ38">
        <f>IF(AI38=TRUE,10,0)</f>
        <v>0</v>
      </c>
      <c r="AK38" t="b">
        <f ca="1">IF(Standards!E2&gt;Standards!U1,FALSE,TRUE)</f>
        <v>0</v>
      </c>
    </row>
    <row r="39" spans="33:50" x14ac:dyDescent="0.3">
      <c r="AG39" t="s">
        <v>68</v>
      </c>
      <c r="AH39">
        <f>COUNTIF(AK22:AQ30,TRUE)</f>
        <v>0</v>
      </c>
      <c r="AI39" t="b">
        <f>IF(AH39&gt;0,TRUE,FALSE)</f>
        <v>0</v>
      </c>
      <c r="AJ39">
        <f>IF(AI39=TRUE,100,0)</f>
        <v>0</v>
      </c>
      <c r="AK39" t="b">
        <f ca="1">IF(Standards!E33&gt;Standards!U1,FALSE,TRUE)</f>
        <v>0</v>
      </c>
    </row>
    <row r="40" spans="33:50" x14ac:dyDescent="0.3">
      <c r="AG40" t="s">
        <v>53</v>
      </c>
      <c r="AH40">
        <f>COUNTIF(AK31:AQ34,TRUE)</f>
        <v>0</v>
      </c>
      <c r="AI40" t="b">
        <f>IF(AH40&gt;0,TRUE,FALSE)</f>
        <v>0</v>
      </c>
      <c r="AJ40">
        <f>IF(AI40=TRUE,1000,0)</f>
        <v>0</v>
      </c>
      <c r="AK40" t="b">
        <f ca="1">IF(Standards!E13&gt;Standards!U1,FALSE,TRUE)</f>
        <v>0</v>
      </c>
    </row>
    <row r="41" spans="33:50" x14ac:dyDescent="0.3">
      <c r="AJ41">
        <f>SUM(AJ36:AJ40)</f>
        <v>0</v>
      </c>
    </row>
    <row r="42" spans="33:50" x14ac:dyDescent="0.3">
      <c r="AH42" t="str">
        <f>VLOOKUP(AJ41,AI43:AJ58,2)</f>
        <v>N/A</v>
      </c>
    </row>
    <row r="43" spans="33:50" x14ac:dyDescent="0.3">
      <c r="AI43">
        <v>0</v>
      </c>
      <c r="AJ43" t="s">
        <v>54</v>
      </c>
    </row>
    <row r="44" spans="33:50" x14ac:dyDescent="0.3">
      <c r="AI44">
        <v>10001</v>
      </c>
      <c r="AJ44" t="s">
        <v>59</v>
      </c>
    </row>
    <row r="45" spans="33:50" x14ac:dyDescent="0.3">
      <c r="AI45">
        <v>10010</v>
      </c>
      <c r="AJ45" t="s">
        <v>34</v>
      </c>
    </row>
    <row r="46" spans="33:50" x14ac:dyDescent="0.3">
      <c r="AI46">
        <v>10100</v>
      </c>
      <c r="AJ46" t="s">
        <v>68</v>
      </c>
    </row>
    <row r="47" spans="33:50" x14ac:dyDescent="0.3">
      <c r="AI47">
        <v>11000</v>
      </c>
      <c r="AJ47" t="s">
        <v>53</v>
      </c>
    </row>
    <row r="48" spans="33:50" x14ac:dyDescent="0.3">
      <c r="AI48">
        <v>20011</v>
      </c>
      <c r="AJ48" t="s">
        <v>964</v>
      </c>
    </row>
    <row r="49" spans="35:36" x14ac:dyDescent="0.3">
      <c r="AI49">
        <v>20101</v>
      </c>
      <c r="AJ49" t="s">
        <v>965</v>
      </c>
    </row>
    <row r="50" spans="35:36" x14ac:dyDescent="0.3">
      <c r="AI50">
        <v>20110</v>
      </c>
      <c r="AJ50" t="s">
        <v>967</v>
      </c>
    </row>
    <row r="51" spans="35:36" x14ac:dyDescent="0.3">
      <c r="AI51">
        <v>21001</v>
      </c>
      <c r="AJ51" t="s">
        <v>966</v>
      </c>
    </row>
    <row r="52" spans="35:36" x14ac:dyDescent="0.3">
      <c r="AI52">
        <v>21010</v>
      </c>
      <c r="AJ52" t="s">
        <v>968</v>
      </c>
    </row>
    <row r="53" spans="35:36" x14ac:dyDescent="0.3">
      <c r="AI53">
        <v>21100</v>
      </c>
      <c r="AJ53" t="s">
        <v>969</v>
      </c>
    </row>
    <row r="54" spans="35:36" x14ac:dyDescent="0.3">
      <c r="AI54">
        <v>30111</v>
      </c>
      <c r="AJ54" t="s">
        <v>970</v>
      </c>
    </row>
    <row r="55" spans="35:36" x14ac:dyDescent="0.3">
      <c r="AI55">
        <v>31011</v>
      </c>
      <c r="AJ55" t="s">
        <v>972</v>
      </c>
    </row>
    <row r="56" spans="35:36" x14ac:dyDescent="0.3">
      <c r="AI56">
        <v>31101</v>
      </c>
      <c r="AJ56" t="s">
        <v>971</v>
      </c>
    </row>
    <row r="57" spans="35:36" x14ac:dyDescent="0.3">
      <c r="AI57">
        <v>31110</v>
      </c>
      <c r="AJ57" t="s">
        <v>973</v>
      </c>
    </row>
    <row r="58" spans="35:36" x14ac:dyDescent="0.3">
      <c r="AI58">
        <v>41111</v>
      </c>
      <c r="AJ58" t="s">
        <v>974</v>
      </c>
    </row>
  </sheetData>
  <mergeCells count="7">
    <mergeCell ref="AC1:AD1"/>
    <mergeCell ref="AE1:AF1"/>
    <mergeCell ref="A1:H1"/>
    <mergeCell ref="X1:Y1"/>
    <mergeCell ref="V1:W1"/>
    <mergeCell ref="AA1:AB1"/>
    <mergeCell ref="I1:T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1CF1-ED47-49FD-B9CC-D86F9BCC20C3}">
  <dimension ref="A1:B42"/>
  <sheetViews>
    <sheetView topLeftCell="A17" workbookViewId="0">
      <selection activeCell="A43" sqref="A43"/>
    </sheetView>
  </sheetViews>
  <sheetFormatPr defaultRowHeight="13.2" x14ac:dyDescent="0.25"/>
  <cols>
    <col min="1" max="1" width="14" style="523" customWidth="1"/>
    <col min="2" max="2" width="162.5546875" style="325" customWidth="1"/>
    <col min="3" max="16384" width="8.88671875" style="325"/>
  </cols>
  <sheetData>
    <row r="1" spans="1:2" x14ac:dyDescent="0.25">
      <c r="A1" s="523" t="s">
        <v>1073</v>
      </c>
      <c r="B1" s="325" t="s">
        <v>1074</v>
      </c>
    </row>
    <row r="2" spans="1:2" x14ac:dyDescent="0.25">
      <c r="A2" s="523">
        <v>44994</v>
      </c>
      <c r="B2" s="325" t="s">
        <v>1075</v>
      </c>
    </row>
    <row r="3" spans="1:2" x14ac:dyDescent="0.25">
      <c r="A3" s="523">
        <v>45003</v>
      </c>
      <c r="B3" s="325" t="s">
        <v>1076</v>
      </c>
    </row>
    <row r="4" spans="1:2" x14ac:dyDescent="0.25">
      <c r="A4" s="523">
        <v>45003</v>
      </c>
      <c r="B4" s="325" t="s">
        <v>1077</v>
      </c>
    </row>
    <row r="5" spans="1:2" x14ac:dyDescent="0.25">
      <c r="A5" s="523">
        <v>45003</v>
      </c>
      <c r="B5" s="325" t="s">
        <v>1078</v>
      </c>
    </row>
    <row r="6" spans="1:2" x14ac:dyDescent="0.25">
      <c r="A6" s="523">
        <v>45003</v>
      </c>
      <c r="B6" s="325" t="s">
        <v>1082</v>
      </c>
    </row>
    <row r="7" spans="1:2" x14ac:dyDescent="0.25">
      <c r="A7" s="523">
        <v>45003</v>
      </c>
      <c r="B7" s="325" t="s">
        <v>1083</v>
      </c>
    </row>
    <row r="8" spans="1:2" x14ac:dyDescent="0.25">
      <c r="A8" s="523">
        <v>45003</v>
      </c>
      <c r="B8" s="325" t="s">
        <v>1081</v>
      </c>
    </row>
    <row r="9" spans="1:2" x14ac:dyDescent="0.25">
      <c r="A9" s="523">
        <v>45009</v>
      </c>
      <c r="B9" s="325" t="s">
        <v>1091</v>
      </c>
    </row>
    <row r="10" spans="1:2" x14ac:dyDescent="0.25">
      <c r="A10" s="523">
        <v>45026</v>
      </c>
      <c r="B10" s="325" t="s">
        <v>1092</v>
      </c>
    </row>
    <row r="11" spans="1:2" x14ac:dyDescent="0.25">
      <c r="A11" s="523">
        <v>45034</v>
      </c>
      <c r="B11" s="325" t="s">
        <v>1093</v>
      </c>
    </row>
    <row r="12" spans="1:2" x14ac:dyDescent="0.25">
      <c r="A12" s="523">
        <v>45036</v>
      </c>
      <c r="B12" s="325" t="s">
        <v>1134</v>
      </c>
    </row>
    <row r="13" spans="1:2" x14ac:dyDescent="0.25">
      <c r="A13" s="523">
        <v>45036</v>
      </c>
      <c r="B13" s="325" t="s">
        <v>1135</v>
      </c>
    </row>
    <row r="14" spans="1:2" x14ac:dyDescent="0.25">
      <c r="A14" s="523">
        <v>45036</v>
      </c>
      <c r="B14" s="325" t="s">
        <v>1136</v>
      </c>
    </row>
    <row r="15" spans="1:2" x14ac:dyDescent="0.25">
      <c r="A15" s="523">
        <v>45163</v>
      </c>
      <c r="B15" s="325" t="s">
        <v>1141</v>
      </c>
    </row>
    <row r="16" spans="1:2" x14ac:dyDescent="0.25">
      <c r="A16" s="523">
        <v>45163</v>
      </c>
      <c r="B16" s="325" t="s">
        <v>1162</v>
      </c>
    </row>
    <row r="17" spans="1:2" x14ac:dyDescent="0.25">
      <c r="A17" s="523">
        <v>45163</v>
      </c>
      <c r="B17" s="325" t="s">
        <v>1163</v>
      </c>
    </row>
    <row r="18" spans="1:2" x14ac:dyDescent="0.25">
      <c r="A18" s="523">
        <v>45163</v>
      </c>
      <c r="B18" s="325" t="s">
        <v>1136</v>
      </c>
    </row>
    <row r="19" spans="1:2" x14ac:dyDescent="0.25">
      <c r="A19" s="523">
        <v>45274</v>
      </c>
      <c r="B19" s="325" t="s">
        <v>1136</v>
      </c>
    </row>
    <row r="20" spans="1:2" x14ac:dyDescent="0.25">
      <c r="A20" s="523">
        <v>45278</v>
      </c>
      <c r="B20" s="325" t="s">
        <v>1167</v>
      </c>
    </row>
    <row r="21" spans="1:2" x14ac:dyDescent="0.25">
      <c r="A21" s="523">
        <v>45278</v>
      </c>
      <c r="B21" s="325" t="s">
        <v>1170</v>
      </c>
    </row>
    <row r="22" spans="1:2" x14ac:dyDescent="0.25">
      <c r="A22" s="523">
        <v>45278</v>
      </c>
      <c r="B22" s="325" t="s">
        <v>1168</v>
      </c>
    </row>
    <row r="23" spans="1:2" x14ac:dyDescent="0.25">
      <c r="A23" s="523">
        <v>45278</v>
      </c>
      <c r="B23" s="325" t="s">
        <v>1169</v>
      </c>
    </row>
    <row r="24" spans="1:2" x14ac:dyDescent="0.25">
      <c r="A24" s="523">
        <v>45278</v>
      </c>
      <c r="B24" s="325" t="s">
        <v>1172</v>
      </c>
    </row>
    <row r="25" spans="1:2" x14ac:dyDescent="0.25">
      <c r="A25" s="523">
        <v>45280</v>
      </c>
      <c r="B25" s="325" t="s">
        <v>1173</v>
      </c>
    </row>
    <row r="26" spans="1:2" x14ac:dyDescent="0.25">
      <c r="A26" s="523">
        <v>45282</v>
      </c>
      <c r="B26" s="325" t="s">
        <v>1174</v>
      </c>
    </row>
    <row r="27" spans="1:2" x14ac:dyDescent="0.25">
      <c r="A27" s="523">
        <v>45300</v>
      </c>
      <c r="B27" s="325" t="s">
        <v>1136</v>
      </c>
    </row>
    <row r="28" spans="1:2" x14ac:dyDescent="0.25">
      <c r="A28" s="523">
        <v>45378</v>
      </c>
      <c r="B28" s="325" t="s">
        <v>1136</v>
      </c>
    </row>
    <row r="29" spans="1:2" x14ac:dyDescent="0.25">
      <c r="A29" s="523">
        <v>45545</v>
      </c>
      <c r="B29" s="325" t="s">
        <v>1178</v>
      </c>
    </row>
    <row r="30" spans="1:2" x14ac:dyDescent="0.25">
      <c r="A30" s="523">
        <v>45545</v>
      </c>
      <c r="B30" s="325" t="s">
        <v>1136</v>
      </c>
    </row>
    <row r="31" spans="1:2" x14ac:dyDescent="0.25">
      <c r="A31" s="523">
        <v>45561</v>
      </c>
      <c r="B31" s="325" t="s">
        <v>1179</v>
      </c>
    </row>
    <row r="32" spans="1:2" x14ac:dyDescent="0.25">
      <c r="A32" s="523">
        <v>45569</v>
      </c>
      <c r="B32" s="325" t="s">
        <v>1136</v>
      </c>
    </row>
    <row r="33" spans="1:2" x14ac:dyDescent="0.25">
      <c r="A33" s="523">
        <v>45589</v>
      </c>
      <c r="B33" s="325" t="s">
        <v>1136</v>
      </c>
    </row>
    <row r="34" spans="1:2" x14ac:dyDescent="0.25">
      <c r="A34" s="523">
        <v>45618</v>
      </c>
      <c r="B34" s="325" t="s">
        <v>1136</v>
      </c>
    </row>
    <row r="35" spans="1:2" x14ac:dyDescent="0.25">
      <c r="A35" s="523">
        <v>45848</v>
      </c>
      <c r="B35" s="325" t="s">
        <v>1223</v>
      </c>
    </row>
    <row r="36" spans="1:2" x14ac:dyDescent="0.25">
      <c r="A36" s="523">
        <v>45848</v>
      </c>
      <c r="B36" s="325" t="s">
        <v>1224</v>
      </c>
    </row>
    <row r="37" spans="1:2" x14ac:dyDescent="0.25">
      <c r="A37" s="523">
        <v>45848</v>
      </c>
      <c r="B37" s="325" t="s">
        <v>1225</v>
      </c>
    </row>
    <row r="38" spans="1:2" x14ac:dyDescent="0.25">
      <c r="A38" s="523">
        <v>45848</v>
      </c>
      <c r="B38" s="325" t="s">
        <v>1136</v>
      </c>
    </row>
    <row r="39" spans="1:2" x14ac:dyDescent="0.25">
      <c r="A39" s="523">
        <v>45848</v>
      </c>
      <c r="B39" s="325" t="s">
        <v>1230</v>
      </c>
    </row>
    <row r="40" spans="1:2" x14ac:dyDescent="0.25">
      <c r="A40" s="523">
        <v>45958</v>
      </c>
      <c r="B40" s="325" t="s">
        <v>1136</v>
      </c>
    </row>
    <row r="41" spans="1:2" x14ac:dyDescent="0.25">
      <c r="A41" s="523">
        <v>45982</v>
      </c>
      <c r="B41" s="325" t="s">
        <v>1136</v>
      </c>
    </row>
    <row r="42" spans="1:2" x14ac:dyDescent="0.25">
      <c r="A42" s="523">
        <v>46029</v>
      </c>
      <c r="B42" s="325" t="s">
        <v>1136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4EA5-0A89-420A-9DD5-463D754D2E06}">
  <dimension ref="A1:BS251"/>
  <sheetViews>
    <sheetView topLeftCell="A87" workbookViewId="0">
      <selection activeCell="A108" sqref="A108"/>
    </sheetView>
  </sheetViews>
  <sheetFormatPr defaultRowHeight="14.4" x14ac:dyDescent="0.3"/>
  <cols>
    <col min="1" max="1" width="9.33203125" customWidth="1"/>
    <col min="4" max="4" width="9.33203125" customWidth="1"/>
    <col min="5" max="5" width="14.88671875" bestFit="1" customWidth="1"/>
    <col min="6" max="6" width="18.33203125" bestFit="1" customWidth="1"/>
    <col min="7" max="7" width="22.6640625" bestFit="1" customWidth="1"/>
    <col min="8" max="8" width="30.5546875" bestFit="1" customWidth="1"/>
    <col min="9" max="9" width="19.21875" customWidth="1"/>
    <col min="10" max="10" width="17.44140625" customWidth="1"/>
    <col min="11" max="11" width="6.77734375" customWidth="1"/>
    <col min="12" max="12" width="7.109375" customWidth="1"/>
    <col min="13" max="13" width="12.5546875" customWidth="1"/>
    <col min="14" max="14" width="11.88671875" customWidth="1"/>
    <col min="15" max="15" width="12.33203125" customWidth="1"/>
    <col min="16" max="16" width="13.44140625" customWidth="1"/>
    <col min="17" max="17" width="11.6640625" customWidth="1"/>
    <col min="18" max="18" width="12.21875" customWidth="1"/>
    <col min="19" max="19" width="11.5546875" customWidth="1"/>
    <col min="20" max="20" width="12" customWidth="1"/>
    <col min="21" max="21" width="13.109375" customWidth="1"/>
    <col min="22" max="22" width="11.33203125" customWidth="1"/>
    <col min="23" max="23" width="14.33203125" customWidth="1"/>
    <col min="24" max="24" width="15.88671875" customWidth="1"/>
    <col min="25" max="25" width="20" customWidth="1"/>
    <col min="26" max="26" width="14.77734375" customWidth="1"/>
    <col min="27" max="27" width="16.6640625" customWidth="1"/>
    <col min="28" max="28" width="18.77734375" customWidth="1"/>
    <col min="29" max="29" width="14.88671875" customWidth="1"/>
    <col min="30" max="30" width="16.77734375" customWidth="1"/>
    <col min="31" max="31" width="18.88671875" customWidth="1"/>
    <col min="32" max="32" width="14.44140625" customWidth="1"/>
    <col min="33" max="33" width="16.33203125" customWidth="1"/>
    <col min="34" max="34" width="18.44140625" customWidth="1"/>
    <col min="35" max="35" width="21.6640625" customWidth="1"/>
    <col min="36" max="36" width="23.5546875" customWidth="1"/>
    <col min="37" max="37" width="25.6640625" customWidth="1"/>
    <col min="38" max="38" width="19.77734375" customWidth="1"/>
    <col min="39" max="39" width="21.5546875" customWidth="1"/>
    <col min="40" max="40" width="23.77734375" customWidth="1"/>
    <col min="41" max="41" width="19.77734375" customWidth="1"/>
    <col min="42" max="42" width="21.5546875" customWidth="1"/>
    <col min="43" max="43" width="23.77734375" customWidth="1"/>
    <col min="44" max="44" width="9.21875" customWidth="1"/>
    <col min="45" max="45" width="11" customWidth="1"/>
    <col min="46" max="46" width="13.109375" customWidth="1"/>
    <col min="47" max="47" width="13" customWidth="1"/>
    <col min="48" max="48" width="14.77734375" customWidth="1"/>
    <col min="49" max="49" width="17" customWidth="1"/>
    <col min="50" max="50" width="9.21875" customWidth="1"/>
    <col min="51" max="51" width="11" customWidth="1"/>
    <col min="52" max="52" width="13.109375" customWidth="1"/>
    <col min="53" max="53" width="14.21875" customWidth="1"/>
    <col min="54" max="54" width="16.109375" customWidth="1"/>
    <col min="55" max="55" width="18.21875" customWidth="1"/>
    <col min="56" max="56" width="9.21875" customWidth="1"/>
    <col min="57" max="57" width="11" customWidth="1"/>
    <col min="58" max="58" width="13.109375" customWidth="1"/>
    <col min="59" max="59" width="18.88671875" customWidth="1"/>
    <col min="60" max="60" width="20.77734375" customWidth="1"/>
    <col min="61" max="67" width="22.88671875" customWidth="1"/>
    <col min="68" max="68" width="16.77734375" bestFit="1" customWidth="1"/>
    <col min="69" max="69" width="18.5546875" bestFit="1" customWidth="1"/>
    <col min="70" max="70" width="20.77734375" bestFit="1" customWidth="1"/>
  </cols>
  <sheetData>
    <row r="1" spans="1:71" x14ac:dyDescent="0.3">
      <c r="A1" t="s">
        <v>374</v>
      </c>
      <c r="B1" t="s">
        <v>371</v>
      </c>
      <c r="C1" t="s">
        <v>372</v>
      </c>
      <c r="D1" t="s">
        <v>373</v>
      </c>
      <c r="E1" t="s">
        <v>20</v>
      </c>
      <c r="F1" t="s">
        <v>81</v>
      </c>
      <c r="G1" t="s">
        <v>30</v>
      </c>
      <c r="H1" t="s">
        <v>370</v>
      </c>
      <c r="I1" t="s">
        <v>383</v>
      </c>
      <c r="J1" t="s">
        <v>79</v>
      </c>
      <c r="K1" t="s">
        <v>368</v>
      </c>
      <c r="L1" t="s">
        <v>80</v>
      </c>
      <c r="M1" t="s">
        <v>385</v>
      </c>
      <c r="N1" t="s">
        <v>386</v>
      </c>
      <c r="O1" t="s">
        <v>387</v>
      </c>
      <c r="P1" t="s">
        <v>388</v>
      </c>
      <c r="Q1" t="s">
        <v>389</v>
      </c>
      <c r="R1" t="s">
        <v>390</v>
      </c>
      <c r="S1" t="s">
        <v>391</v>
      </c>
      <c r="T1" t="s">
        <v>392</v>
      </c>
      <c r="U1" t="s">
        <v>393</v>
      </c>
      <c r="V1" t="s">
        <v>394</v>
      </c>
      <c r="W1" t="s">
        <v>597</v>
      </c>
      <c r="X1" t="s">
        <v>598</v>
      </c>
      <c r="Y1" t="s">
        <v>599</v>
      </c>
      <c r="Z1" t="s">
        <v>988</v>
      </c>
      <c r="AA1" t="s">
        <v>989</v>
      </c>
      <c r="AB1" t="s">
        <v>987</v>
      </c>
      <c r="AC1" t="s">
        <v>990</v>
      </c>
      <c r="AD1" t="s">
        <v>991</v>
      </c>
      <c r="AE1" t="s">
        <v>992</v>
      </c>
      <c r="AF1" t="s">
        <v>993</v>
      </c>
      <c r="AG1" t="s">
        <v>994</v>
      </c>
      <c r="AH1" t="s">
        <v>995</v>
      </c>
      <c r="AI1" t="s">
        <v>999</v>
      </c>
      <c r="AJ1" t="s">
        <v>1000</v>
      </c>
      <c r="AK1" t="s">
        <v>1001</v>
      </c>
      <c r="AL1" t="s">
        <v>1002</v>
      </c>
      <c r="AM1" t="s">
        <v>1003</v>
      </c>
      <c r="AN1" t="s">
        <v>1004</v>
      </c>
      <c r="AO1" t="s">
        <v>1006</v>
      </c>
      <c r="AP1" t="s">
        <v>1007</v>
      </c>
      <c r="AQ1" t="s">
        <v>1005</v>
      </c>
      <c r="AR1" t="s">
        <v>1008</v>
      </c>
      <c r="AS1" t="s">
        <v>1009</v>
      </c>
      <c r="AT1" t="s">
        <v>1010</v>
      </c>
      <c r="AU1" t="s">
        <v>1011</v>
      </c>
      <c r="AV1" t="s">
        <v>1012</v>
      </c>
      <c r="AW1" t="s">
        <v>1013</v>
      </c>
      <c r="AX1" t="s">
        <v>1014</v>
      </c>
      <c r="AY1" t="s">
        <v>1015</v>
      </c>
      <c r="AZ1" t="s">
        <v>1016</v>
      </c>
      <c r="BA1" t="s">
        <v>1018</v>
      </c>
      <c r="BB1" t="s">
        <v>1019</v>
      </c>
      <c r="BC1" t="s">
        <v>1020</v>
      </c>
      <c r="BD1" t="s">
        <v>1021</v>
      </c>
      <c r="BE1" t="s">
        <v>1022</v>
      </c>
      <c r="BF1" t="s">
        <v>1017</v>
      </c>
      <c r="BG1" t="s">
        <v>1023</v>
      </c>
      <c r="BH1" t="s">
        <v>1024</v>
      </c>
      <c r="BI1" t="s">
        <v>1025</v>
      </c>
      <c r="BJ1" t="s">
        <v>1026</v>
      </c>
      <c r="BK1" t="s">
        <v>1028</v>
      </c>
      <c r="BL1" t="s">
        <v>1030</v>
      </c>
      <c r="BM1" t="s">
        <v>1027</v>
      </c>
      <c r="BN1" t="s">
        <v>1029</v>
      </c>
      <c r="BO1" t="s">
        <v>1031</v>
      </c>
      <c r="BP1" t="s">
        <v>1137</v>
      </c>
      <c r="BQ1" t="s">
        <v>1138</v>
      </c>
      <c r="BR1" t="s">
        <v>1139</v>
      </c>
      <c r="BS1" t="s">
        <v>384</v>
      </c>
    </row>
    <row r="2" spans="1:71" x14ac:dyDescent="0.3">
      <c r="A2">
        <f>Table1[[#This Row],[Man'#]]*10000+Table1[[#This Row],[Line'#]]*100+Table1[[#This Row],[Model'#]]</f>
        <v>20202</v>
      </c>
      <c r="B2">
        <v>2</v>
      </c>
      <c r="C2">
        <v>2</v>
      </c>
      <c r="D2">
        <v>2</v>
      </c>
      <c r="E2" t="s">
        <v>77</v>
      </c>
      <c r="F2" t="s">
        <v>156</v>
      </c>
      <c r="G2" t="s">
        <v>395</v>
      </c>
      <c r="H2" t="s">
        <v>399</v>
      </c>
      <c r="I2" t="s">
        <v>77</v>
      </c>
      <c r="J2">
        <f t="shared" ref="J2:J34" si="0">ROUND(K2*12,0)</f>
        <v>48</v>
      </c>
      <c r="K2">
        <v>4</v>
      </c>
      <c r="L2">
        <v>6</v>
      </c>
      <c r="M2" s="57">
        <v>2.5000000000000001E-3</v>
      </c>
      <c r="N2" s="57">
        <v>3.5000000000000001E-3</v>
      </c>
      <c r="O2" s="57"/>
      <c r="P2" s="57"/>
      <c r="Q2" s="57"/>
      <c r="R2" s="56">
        <v>6.4000000000000001E-2</v>
      </c>
      <c r="S2" s="56">
        <v>0.09</v>
      </c>
      <c r="T2" s="56"/>
      <c r="U2" s="56"/>
      <c r="V2" s="56"/>
      <c r="W2" s="408" t="s">
        <v>530</v>
      </c>
      <c r="X2" s="56" t="s">
        <v>603</v>
      </c>
      <c r="Y2" s="56" t="s">
        <v>54</v>
      </c>
      <c r="Z2" s="57"/>
      <c r="AA2" s="56"/>
      <c r="AB2" s="56"/>
      <c r="AC2" s="57"/>
      <c r="AD2" s="56"/>
      <c r="AF2" s="57"/>
      <c r="AG2" s="56"/>
      <c r="AI2" s="57"/>
      <c r="AJ2" s="56"/>
      <c r="AL2" s="57"/>
      <c r="AM2" s="56"/>
      <c r="AO2" s="57"/>
      <c r="AP2" s="56"/>
      <c r="AR2" s="57"/>
      <c r="AS2" s="56"/>
      <c r="AU2" s="57"/>
      <c r="AV2" s="56"/>
      <c r="AX2" s="57"/>
      <c r="AY2" s="56"/>
      <c r="BA2" s="57"/>
      <c r="BB2" s="56"/>
      <c r="BD2" s="57"/>
      <c r="BE2" s="56"/>
      <c r="BG2" s="57"/>
      <c r="BH2" s="56"/>
      <c r="BJ2" s="57"/>
      <c r="BK2" s="56"/>
      <c r="BM2" s="57"/>
      <c r="BN2" s="56"/>
    </row>
    <row r="3" spans="1:71" x14ac:dyDescent="0.3">
      <c r="A3">
        <f>Table1[[#This Row],[Man'#]]*10000+Table1[[#This Row],[Line'#]]*100+Table1[[#This Row],[Model'#]]</f>
        <v>20203</v>
      </c>
      <c r="B3">
        <v>2</v>
      </c>
      <c r="C3">
        <v>2</v>
      </c>
      <c r="D3">
        <v>3</v>
      </c>
      <c r="E3" t="s">
        <v>77</v>
      </c>
      <c r="F3" t="s">
        <v>156</v>
      </c>
      <c r="G3" t="s">
        <v>395</v>
      </c>
      <c r="H3" t="s">
        <v>400</v>
      </c>
      <c r="I3" t="s">
        <v>77</v>
      </c>
      <c r="J3">
        <f t="shared" si="0"/>
        <v>48</v>
      </c>
      <c r="K3">
        <v>4</v>
      </c>
      <c r="L3">
        <v>7</v>
      </c>
      <c r="M3" s="57">
        <v>3.5000000000000001E-3</v>
      </c>
      <c r="N3" s="57">
        <v>4.8999999999999998E-3</v>
      </c>
      <c r="O3" s="57"/>
      <c r="P3" s="57"/>
      <c r="Q3" s="57"/>
      <c r="R3" s="56">
        <v>8.8999999999999996E-2</v>
      </c>
      <c r="S3" s="56">
        <v>0.126</v>
      </c>
      <c r="T3" s="56"/>
      <c r="U3" s="56"/>
      <c r="V3" s="56"/>
      <c r="W3" s="408" t="s">
        <v>530</v>
      </c>
      <c r="X3" s="56" t="s">
        <v>603</v>
      </c>
      <c r="Y3" s="56" t="s">
        <v>54</v>
      </c>
      <c r="Z3" s="57"/>
      <c r="AA3" s="56"/>
      <c r="AB3" s="56"/>
      <c r="AC3" s="57"/>
      <c r="AD3" s="56"/>
      <c r="AF3" s="57"/>
      <c r="AG3" s="56"/>
      <c r="AI3" s="57"/>
      <c r="AJ3" s="56"/>
      <c r="AL3" s="57"/>
      <c r="AM3" s="56"/>
      <c r="AO3" s="57"/>
      <c r="AP3" s="56"/>
      <c r="AR3" s="57"/>
      <c r="AS3" s="56"/>
      <c r="AU3" s="57"/>
      <c r="AV3" s="56"/>
      <c r="AX3" s="57"/>
      <c r="AY3" s="56"/>
      <c r="BA3" s="57"/>
      <c r="BB3" s="56"/>
      <c r="BD3" s="57"/>
      <c r="BE3" s="56"/>
      <c r="BG3" s="57"/>
      <c r="BH3" s="56"/>
      <c r="BJ3" s="57"/>
      <c r="BK3" s="56"/>
      <c r="BM3" s="57"/>
      <c r="BN3" s="56"/>
    </row>
    <row r="4" spans="1:71" x14ac:dyDescent="0.3">
      <c r="A4">
        <f>Table1[[#This Row],[Man'#]]*10000+Table1[[#This Row],[Line'#]]*100+Table1[[#This Row],[Model'#]]</f>
        <v>20204</v>
      </c>
      <c r="B4">
        <v>2</v>
      </c>
      <c r="C4">
        <v>2</v>
      </c>
      <c r="D4">
        <v>4</v>
      </c>
      <c r="E4" t="s">
        <v>77</v>
      </c>
      <c r="F4" t="s">
        <v>156</v>
      </c>
      <c r="G4" t="s">
        <v>396</v>
      </c>
      <c r="H4" t="s">
        <v>401</v>
      </c>
      <c r="I4" t="s">
        <v>77</v>
      </c>
      <c r="J4">
        <f t="shared" si="0"/>
        <v>72</v>
      </c>
      <c r="K4">
        <v>6</v>
      </c>
      <c r="L4">
        <v>6</v>
      </c>
      <c r="M4" s="57">
        <v>4.0000000000000001E-3</v>
      </c>
      <c r="N4" s="57">
        <v>5.7000000000000002E-3</v>
      </c>
      <c r="O4" s="57"/>
      <c r="P4" s="57"/>
      <c r="Q4" s="57"/>
      <c r="R4" s="56">
        <v>0.10199999999999999</v>
      </c>
      <c r="S4" s="56">
        <v>0.14399999999999999</v>
      </c>
      <c r="T4" s="56"/>
      <c r="U4" s="56"/>
      <c r="V4" s="56"/>
      <c r="W4" s="408" t="s">
        <v>530</v>
      </c>
      <c r="X4" s="56" t="s">
        <v>603</v>
      </c>
      <c r="Y4" s="56" t="s">
        <v>54</v>
      </c>
      <c r="Z4" s="57"/>
      <c r="AA4" s="56"/>
      <c r="AB4" s="56"/>
      <c r="AC4" s="57"/>
      <c r="AD4" s="56"/>
      <c r="AF4" s="57"/>
      <c r="AG4" s="56"/>
      <c r="AI4" s="57"/>
      <c r="AJ4" s="56"/>
      <c r="AL4" s="57"/>
      <c r="AM4" s="56"/>
      <c r="AO4" s="57"/>
      <c r="AP4" s="56"/>
      <c r="AR4" s="57"/>
      <c r="AS4" s="56"/>
      <c r="AU4" s="57"/>
      <c r="AV4" s="56"/>
      <c r="AX4" s="57"/>
      <c r="AY4" s="56"/>
      <c r="BA4" s="57"/>
      <c r="BB4" s="56"/>
      <c r="BD4" s="57"/>
      <c r="BE4" s="56"/>
      <c r="BG4" s="57"/>
      <c r="BH4" s="56"/>
      <c r="BJ4" s="57"/>
      <c r="BK4" s="56"/>
      <c r="BM4" s="57"/>
      <c r="BN4" s="56"/>
    </row>
    <row r="5" spans="1:71" x14ac:dyDescent="0.3">
      <c r="A5">
        <f>Table1[[#This Row],[Man'#]]*10000+Table1[[#This Row],[Line'#]]*100+Table1[[#This Row],[Model'#]]</f>
        <v>20205</v>
      </c>
      <c r="B5">
        <v>2</v>
      </c>
      <c r="C5">
        <v>2</v>
      </c>
      <c r="D5">
        <v>5</v>
      </c>
      <c r="E5" t="s">
        <v>77</v>
      </c>
      <c r="F5" t="s">
        <v>156</v>
      </c>
      <c r="G5" t="s">
        <v>396</v>
      </c>
      <c r="H5" t="s">
        <v>402</v>
      </c>
      <c r="I5" t="s">
        <v>77</v>
      </c>
      <c r="J5">
        <f t="shared" si="0"/>
        <v>72</v>
      </c>
      <c r="K5">
        <v>6</v>
      </c>
      <c r="L5">
        <v>7</v>
      </c>
      <c r="M5" s="57">
        <v>5.1999999999999998E-3</v>
      </c>
      <c r="N5" s="57">
        <v>7.4000000000000003E-3</v>
      </c>
      <c r="O5" s="57"/>
      <c r="P5" s="57"/>
      <c r="Q5" s="57"/>
      <c r="R5" s="56">
        <v>0.13200000000000001</v>
      </c>
      <c r="S5" s="56">
        <v>0.187</v>
      </c>
      <c r="T5" s="56"/>
      <c r="U5" s="56"/>
      <c r="V5" s="56"/>
      <c r="W5" s="408" t="s">
        <v>530</v>
      </c>
      <c r="X5" s="56" t="s">
        <v>603</v>
      </c>
      <c r="Y5" s="56" t="s">
        <v>54</v>
      </c>
      <c r="Z5" s="57"/>
      <c r="AA5" s="56"/>
      <c r="AB5" s="56"/>
      <c r="AC5" s="57"/>
      <c r="AD5" s="56"/>
      <c r="AF5" s="57"/>
      <c r="AG5" s="56"/>
      <c r="AI5" s="57"/>
      <c r="AJ5" s="56"/>
      <c r="AL5" s="57"/>
      <c r="AM5" s="56"/>
      <c r="AO5" s="57"/>
      <c r="AP5" s="56"/>
      <c r="AR5" s="57"/>
      <c r="AS5" s="56"/>
      <c r="AU5" s="57"/>
      <c r="AV5" s="56"/>
      <c r="AX5" s="57"/>
      <c r="AY5" s="56"/>
      <c r="BA5" s="57"/>
      <c r="BB5" s="56"/>
      <c r="BD5" s="57"/>
      <c r="BE5" s="56"/>
      <c r="BG5" s="57"/>
      <c r="BH5" s="56"/>
      <c r="BJ5" s="57"/>
      <c r="BK5" s="56"/>
      <c r="BM5" s="57"/>
      <c r="BN5" s="56"/>
    </row>
    <row r="6" spans="1:71" x14ac:dyDescent="0.3">
      <c r="A6">
        <f>Table1[[#This Row],[Man'#]]*10000+Table1[[#This Row],[Line'#]]*100+Table1[[#This Row],[Model'#]]</f>
        <v>20206</v>
      </c>
      <c r="B6">
        <v>2</v>
      </c>
      <c r="C6">
        <v>2</v>
      </c>
      <c r="D6">
        <v>6</v>
      </c>
      <c r="E6" t="s">
        <v>77</v>
      </c>
      <c r="F6" t="s">
        <v>156</v>
      </c>
      <c r="G6" t="s">
        <v>397</v>
      </c>
      <c r="H6" t="s">
        <v>403</v>
      </c>
      <c r="I6" t="s">
        <v>77</v>
      </c>
      <c r="J6">
        <f t="shared" si="0"/>
        <v>96</v>
      </c>
      <c r="K6">
        <v>8</v>
      </c>
      <c r="L6">
        <v>6</v>
      </c>
      <c r="M6" s="57">
        <v>5.0000000000000001E-3</v>
      </c>
      <c r="N6" s="57">
        <v>7.1000000000000004E-3</v>
      </c>
      <c r="O6" s="57"/>
      <c r="P6" s="57"/>
      <c r="Q6" s="57"/>
      <c r="R6" s="56">
        <v>0.127</v>
      </c>
      <c r="S6" s="56">
        <v>0.18</v>
      </c>
      <c r="T6" s="56"/>
      <c r="U6" s="56"/>
      <c r="V6" s="56"/>
      <c r="W6" s="408" t="s">
        <v>530</v>
      </c>
      <c r="X6" s="56" t="s">
        <v>603</v>
      </c>
      <c r="Y6" s="56" t="s">
        <v>54</v>
      </c>
      <c r="Z6" s="57"/>
      <c r="AA6" s="56"/>
      <c r="AB6" s="56"/>
      <c r="AC6" s="57"/>
      <c r="AD6" s="56"/>
      <c r="AF6" s="57"/>
      <c r="AG6" s="56"/>
      <c r="AI6" s="57"/>
      <c r="AJ6" s="56"/>
      <c r="AL6" s="57"/>
      <c r="AM6" s="56"/>
      <c r="AO6" s="57"/>
      <c r="AP6" s="56"/>
      <c r="AR6" s="57"/>
      <c r="AS6" s="56"/>
      <c r="AU6" s="57"/>
      <c r="AV6" s="56"/>
      <c r="AX6" s="57"/>
      <c r="AY6" s="56"/>
      <c r="BA6" s="57"/>
      <c r="BB6" s="56"/>
      <c r="BD6" s="57"/>
      <c r="BE6" s="56"/>
      <c r="BG6" s="57"/>
      <c r="BH6" s="56"/>
      <c r="BJ6" s="57"/>
      <c r="BK6" s="56"/>
      <c r="BM6" s="57"/>
      <c r="BN6" s="56"/>
    </row>
    <row r="7" spans="1:71" x14ac:dyDescent="0.3">
      <c r="A7">
        <f>Table1[[#This Row],[Man'#]]*10000+Table1[[#This Row],[Line'#]]*100+Table1[[#This Row],[Model'#]]</f>
        <v>20207</v>
      </c>
      <c r="B7">
        <v>2</v>
      </c>
      <c r="C7">
        <v>2</v>
      </c>
      <c r="D7">
        <v>7</v>
      </c>
      <c r="E7" t="s">
        <v>77</v>
      </c>
      <c r="F7" t="s">
        <v>156</v>
      </c>
      <c r="G7" t="s">
        <v>397</v>
      </c>
      <c r="H7" t="s">
        <v>404</v>
      </c>
      <c r="I7" t="s">
        <v>77</v>
      </c>
      <c r="J7">
        <f t="shared" si="0"/>
        <v>96</v>
      </c>
      <c r="K7">
        <v>8</v>
      </c>
      <c r="L7">
        <v>7</v>
      </c>
      <c r="M7" s="57">
        <v>6.0000000000000001E-3</v>
      </c>
      <c r="N7" s="57">
        <v>8.5000000000000006E-3</v>
      </c>
      <c r="O7" s="57"/>
      <c r="P7" s="57"/>
      <c r="Q7" s="57"/>
      <c r="R7" s="56">
        <v>0.152</v>
      </c>
      <c r="S7" s="56">
        <v>0.216</v>
      </c>
      <c r="T7" s="56"/>
      <c r="U7" s="56"/>
      <c r="V7" s="56"/>
      <c r="W7" s="408" t="s">
        <v>530</v>
      </c>
      <c r="X7" s="56" t="s">
        <v>603</v>
      </c>
      <c r="Y7" s="56" t="s">
        <v>54</v>
      </c>
      <c r="Z7" s="57"/>
      <c r="AA7" s="56"/>
      <c r="AB7" s="56"/>
      <c r="AC7" s="57"/>
      <c r="AD7" s="56"/>
      <c r="AF7" s="57"/>
      <c r="AG7" s="56"/>
      <c r="AI7" s="57"/>
      <c r="AJ7" s="56"/>
      <c r="AL7" s="57"/>
      <c r="AM7" s="56"/>
      <c r="AO7" s="57"/>
      <c r="AP7" s="56"/>
      <c r="AR7" s="57"/>
      <c r="AS7" s="56"/>
      <c r="AU7" s="57"/>
      <c r="AV7" s="56"/>
      <c r="AX7" s="57"/>
      <c r="AY7" s="56"/>
      <c r="BA7" s="57"/>
      <c r="BB7" s="56"/>
      <c r="BD7" s="57"/>
      <c r="BE7" s="56"/>
      <c r="BG7" s="57"/>
      <c r="BH7" s="56"/>
      <c r="BJ7" s="57"/>
      <c r="BK7" s="56"/>
      <c r="BM7" s="57"/>
      <c r="BN7" s="56"/>
    </row>
    <row r="8" spans="1:71" x14ac:dyDescent="0.3">
      <c r="A8">
        <f>Table1[[#This Row],[Man'#]]*10000+Table1[[#This Row],[Line'#]]*100+Table1[[#This Row],[Model'#]]</f>
        <v>20208</v>
      </c>
      <c r="B8">
        <v>2</v>
      </c>
      <c r="C8">
        <v>2</v>
      </c>
      <c r="D8">
        <v>8</v>
      </c>
      <c r="E8" t="s">
        <v>77</v>
      </c>
      <c r="F8" t="s">
        <v>156</v>
      </c>
      <c r="G8" t="s">
        <v>398</v>
      </c>
      <c r="H8" t="s">
        <v>405</v>
      </c>
      <c r="I8" t="s">
        <v>77</v>
      </c>
      <c r="J8">
        <f t="shared" si="0"/>
        <v>120</v>
      </c>
      <c r="K8">
        <v>10</v>
      </c>
      <c r="L8">
        <v>6</v>
      </c>
      <c r="M8" s="57">
        <v>8.5000000000000006E-3</v>
      </c>
      <c r="N8" s="57">
        <v>1.2E-2</v>
      </c>
      <c r="O8" s="57"/>
      <c r="P8" s="57"/>
      <c r="Q8" s="57"/>
      <c r="R8" s="56">
        <v>0.216</v>
      </c>
      <c r="S8" s="56">
        <v>0.30499999999999999</v>
      </c>
      <c r="T8" s="56"/>
      <c r="U8" s="56"/>
      <c r="V8" s="56"/>
      <c r="W8" s="408" t="s">
        <v>530</v>
      </c>
      <c r="X8" s="56" t="s">
        <v>603</v>
      </c>
      <c r="Y8" s="56" t="s">
        <v>54</v>
      </c>
      <c r="Z8" s="57"/>
      <c r="AA8" s="56"/>
      <c r="AB8" s="56"/>
      <c r="AC8" s="57"/>
      <c r="AD8" s="56"/>
      <c r="AF8" s="57"/>
      <c r="AG8" s="56"/>
      <c r="AI8" s="57"/>
      <c r="AJ8" s="56"/>
      <c r="AL8" s="57"/>
      <c r="AM8" s="56"/>
      <c r="AO8" s="57"/>
      <c r="AP8" s="56"/>
      <c r="AR8" s="57"/>
      <c r="AS8" s="56"/>
      <c r="AU8" s="57"/>
      <c r="AV8" s="56"/>
      <c r="AX8" s="57"/>
      <c r="AY8" s="56"/>
      <c r="BA8" s="57"/>
      <c r="BB8" s="56"/>
      <c r="BD8" s="57"/>
      <c r="BE8" s="56"/>
      <c r="BG8" s="57"/>
      <c r="BH8" s="56"/>
      <c r="BJ8" s="57"/>
      <c r="BK8" s="56"/>
      <c r="BM8" s="57"/>
      <c r="BN8" s="56"/>
    </row>
    <row r="9" spans="1:71" x14ac:dyDescent="0.3">
      <c r="A9">
        <f>Table1[[#This Row],[Man'#]]*10000+Table1[[#This Row],[Line'#]]*100+Table1[[#This Row],[Model'#]]</f>
        <v>20209</v>
      </c>
      <c r="B9">
        <v>2</v>
      </c>
      <c r="C9">
        <v>2</v>
      </c>
      <c r="D9">
        <v>9</v>
      </c>
      <c r="E9" t="s">
        <v>77</v>
      </c>
      <c r="F9" t="s">
        <v>156</v>
      </c>
      <c r="G9" t="s">
        <v>398</v>
      </c>
      <c r="H9" t="s">
        <v>406</v>
      </c>
      <c r="I9" t="s">
        <v>77</v>
      </c>
      <c r="J9">
        <f t="shared" si="0"/>
        <v>120</v>
      </c>
      <c r="K9">
        <v>10</v>
      </c>
      <c r="L9">
        <v>7</v>
      </c>
      <c r="M9" s="57">
        <v>1.0200000000000001E-2</v>
      </c>
      <c r="N9" s="57">
        <v>1.44E-2</v>
      </c>
      <c r="O9" s="57"/>
      <c r="P9" s="57"/>
      <c r="Q9" s="57"/>
      <c r="R9" s="56">
        <v>0.25900000000000001</v>
      </c>
      <c r="S9" s="56">
        <v>0.36599999999999999</v>
      </c>
      <c r="T9" s="56"/>
      <c r="U9" s="56"/>
      <c r="V9" s="56"/>
      <c r="W9" s="408" t="s">
        <v>530</v>
      </c>
      <c r="X9" s="56" t="s">
        <v>603</v>
      </c>
      <c r="Y9" s="56" t="s">
        <v>54</v>
      </c>
      <c r="Z9" s="57"/>
      <c r="AA9" s="56"/>
      <c r="AB9" s="56"/>
      <c r="AC9" s="57"/>
      <c r="AD9" s="56"/>
      <c r="AF9" s="57"/>
      <c r="AG9" s="56"/>
      <c r="AI9" s="57"/>
      <c r="AJ9" s="56"/>
      <c r="AL9" s="57"/>
      <c r="AM9" s="56"/>
      <c r="AO9" s="57"/>
      <c r="AP9" s="56"/>
      <c r="AR9" s="57"/>
      <c r="AS9" s="56"/>
      <c r="AU9" s="57"/>
      <c r="AV9" s="56"/>
      <c r="AX9" s="57"/>
      <c r="AY9" s="56"/>
      <c r="BA9" s="57"/>
      <c r="BB9" s="56"/>
      <c r="BD9" s="57"/>
      <c r="BE9" s="56"/>
      <c r="BG9" s="57"/>
      <c r="BH9" s="56"/>
      <c r="BJ9" s="57"/>
      <c r="BK9" s="56"/>
      <c r="BM9" s="57"/>
      <c r="BN9" s="56"/>
    </row>
    <row r="10" spans="1:71" x14ac:dyDescent="0.3">
      <c r="A10">
        <f>Table1[[#This Row],[Man'#]]*10000+Table1[[#This Row],[Line'#]]*100+Table1[[#This Row],[Model'#]]</f>
        <v>20210</v>
      </c>
      <c r="B10">
        <v>2</v>
      </c>
      <c r="C10">
        <v>2</v>
      </c>
      <c r="D10">
        <v>10</v>
      </c>
      <c r="E10" t="s">
        <v>77</v>
      </c>
      <c r="F10" t="s">
        <v>156</v>
      </c>
      <c r="G10" t="s">
        <v>158</v>
      </c>
      <c r="H10" t="s">
        <v>157</v>
      </c>
      <c r="I10" t="s">
        <v>77</v>
      </c>
      <c r="J10">
        <f t="shared" si="0"/>
        <v>144</v>
      </c>
      <c r="K10">
        <v>12</v>
      </c>
      <c r="L10">
        <v>6</v>
      </c>
      <c r="M10" s="57">
        <v>1.2E-2</v>
      </c>
      <c r="N10" s="57">
        <v>1.7000000000000001E-2</v>
      </c>
      <c r="O10" s="57"/>
      <c r="P10" s="57"/>
      <c r="Q10" s="57"/>
      <c r="R10" s="56">
        <v>0.30499999999999999</v>
      </c>
      <c r="S10" s="56">
        <v>0.43099999999999999</v>
      </c>
      <c r="T10" s="56"/>
      <c r="U10" s="56"/>
      <c r="V10" s="56"/>
      <c r="W10" s="408" t="s">
        <v>530</v>
      </c>
      <c r="X10" s="56" t="s">
        <v>603</v>
      </c>
      <c r="Y10" s="56" t="s">
        <v>54</v>
      </c>
      <c r="Z10" s="57"/>
      <c r="AA10" s="56"/>
      <c r="AB10" s="56"/>
      <c r="AC10" s="57"/>
      <c r="AD10" s="56"/>
      <c r="AF10" s="57"/>
      <c r="AG10" s="56"/>
      <c r="AI10" s="57"/>
      <c r="AJ10" s="56"/>
      <c r="AL10" s="57"/>
      <c r="AM10" s="56"/>
      <c r="AO10" s="57"/>
      <c r="AP10" s="56"/>
      <c r="AR10" s="57"/>
      <c r="AS10" s="56"/>
      <c r="AU10" s="57"/>
      <c r="AV10" s="56"/>
      <c r="AX10" s="57"/>
      <c r="AY10" s="56"/>
      <c r="BA10" s="57"/>
      <c r="BB10" s="56"/>
      <c r="BD10" s="57"/>
      <c r="BE10" s="56"/>
      <c r="BG10" s="57"/>
      <c r="BH10" s="56"/>
      <c r="BJ10" s="57"/>
      <c r="BK10" s="56"/>
      <c r="BM10" s="57"/>
      <c r="BN10" s="56"/>
    </row>
    <row r="11" spans="1:71" x14ac:dyDescent="0.3">
      <c r="A11">
        <f>Table1[[#This Row],[Man'#]]*10000+Table1[[#This Row],[Line'#]]*100+Table1[[#This Row],[Model'#]]</f>
        <v>20211</v>
      </c>
      <c r="B11">
        <v>2</v>
      </c>
      <c r="C11">
        <v>2</v>
      </c>
      <c r="D11">
        <v>11</v>
      </c>
      <c r="E11" t="s">
        <v>77</v>
      </c>
      <c r="F11" t="s">
        <v>156</v>
      </c>
      <c r="G11" t="s">
        <v>158</v>
      </c>
      <c r="H11" t="s">
        <v>407</v>
      </c>
      <c r="I11" t="s">
        <v>77</v>
      </c>
      <c r="J11">
        <f t="shared" si="0"/>
        <v>144</v>
      </c>
      <c r="K11">
        <v>12</v>
      </c>
      <c r="L11">
        <v>7</v>
      </c>
      <c r="M11" s="57">
        <v>1.44E-2</v>
      </c>
      <c r="N11" s="57">
        <v>2.0400000000000001E-2</v>
      </c>
      <c r="O11" s="57"/>
      <c r="P11" s="57"/>
      <c r="Q11" s="57"/>
      <c r="R11" s="56">
        <v>0.36599999999999999</v>
      </c>
      <c r="S11" s="56">
        <v>0.51700000000000002</v>
      </c>
      <c r="T11" s="56"/>
      <c r="U11" s="56"/>
      <c r="V11" s="56"/>
      <c r="W11" s="408" t="s">
        <v>530</v>
      </c>
      <c r="X11" s="56" t="s">
        <v>603</v>
      </c>
      <c r="Y11" s="56" t="s">
        <v>54</v>
      </c>
      <c r="Z11" s="57"/>
      <c r="AA11" s="56"/>
      <c r="AB11" s="56"/>
      <c r="AC11" s="57"/>
      <c r="AD11" s="56"/>
      <c r="AF11" s="57"/>
      <c r="AG11" s="56"/>
      <c r="AI11" s="57"/>
      <c r="AJ11" s="56"/>
      <c r="AL11" s="57"/>
      <c r="AM11" s="56"/>
      <c r="AO11" s="57"/>
      <c r="AP11" s="56"/>
      <c r="AR11" s="57"/>
      <c r="AS11" s="56"/>
      <c r="AU11" s="57"/>
      <c r="AV11" s="56"/>
      <c r="AX11" s="57"/>
      <c r="AY11" s="56"/>
      <c r="BA11" s="57"/>
      <c r="BB11" s="56"/>
      <c r="BD11" s="57"/>
      <c r="BE11" s="56"/>
      <c r="BG11" s="57"/>
      <c r="BH11" s="56"/>
      <c r="BJ11" s="57"/>
      <c r="BK11" s="56"/>
      <c r="BM11" s="57"/>
      <c r="BN11" s="56"/>
    </row>
    <row r="12" spans="1:71" x14ac:dyDescent="0.3">
      <c r="A12">
        <f>Table1[[#This Row],[Man'#]]*10000+Table1[[#This Row],[Line'#]]*100+Table1[[#This Row],[Model'#]]</f>
        <v>20302</v>
      </c>
      <c r="B12">
        <v>2</v>
      </c>
      <c r="C12">
        <v>3</v>
      </c>
      <c r="D12">
        <v>2</v>
      </c>
      <c r="E12" t="s">
        <v>77</v>
      </c>
      <c r="F12" t="s">
        <v>149</v>
      </c>
      <c r="G12" t="s">
        <v>151</v>
      </c>
      <c r="H12" t="s">
        <v>150</v>
      </c>
      <c r="I12" t="s">
        <v>77</v>
      </c>
      <c r="J12">
        <f t="shared" si="0"/>
        <v>72</v>
      </c>
      <c r="K12">
        <v>6</v>
      </c>
      <c r="L12">
        <v>7</v>
      </c>
      <c r="M12" s="57">
        <v>8.9999999999999998E-4</v>
      </c>
      <c r="N12" s="57">
        <v>1.2999999999999999E-3</v>
      </c>
      <c r="O12" s="57"/>
      <c r="P12" s="57"/>
      <c r="Q12" s="57"/>
      <c r="R12" s="56">
        <v>2.4E-2</v>
      </c>
      <c r="S12" s="56">
        <v>3.4000000000000002E-2</v>
      </c>
      <c r="T12" s="56"/>
      <c r="U12" s="56"/>
      <c r="V12" s="56"/>
      <c r="W12" s="408" t="s">
        <v>530</v>
      </c>
      <c r="X12" s="56" t="s">
        <v>603</v>
      </c>
      <c r="Y12" s="56" t="s">
        <v>54</v>
      </c>
      <c r="Z12" s="57">
        <v>1.2999999999999999E-3</v>
      </c>
      <c r="AA12" s="56">
        <v>3.4000000000000002E-2</v>
      </c>
      <c r="AB12" s="56" t="s">
        <v>603</v>
      </c>
      <c r="AC12" s="57"/>
      <c r="AD12" s="56"/>
      <c r="AF12" s="57"/>
      <c r="AG12" s="56"/>
      <c r="AI12" s="57">
        <v>1.9E-3</v>
      </c>
      <c r="AJ12" s="56">
        <v>4.9000000000000002E-2</v>
      </c>
      <c r="AK12" t="s">
        <v>601</v>
      </c>
      <c r="AL12" s="57"/>
      <c r="AM12" s="56"/>
      <c r="AO12" s="57"/>
      <c r="AP12" s="56"/>
      <c r="AR12" s="57"/>
      <c r="AS12" s="56"/>
      <c r="AU12" s="57"/>
      <c r="AV12" s="56"/>
      <c r="AX12" s="57"/>
      <c r="AY12" s="56"/>
      <c r="BA12" s="57"/>
      <c r="BB12" s="56"/>
      <c r="BD12" s="57"/>
      <c r="BE12" s="56"/>
      <c r="BG12" s="57"/>
      <c r="BH12" s="56"/>
      <c r="BJ12" s="57"/>
      <c r="BK12" s="56"/>
      <c r="BM12" s="57"/>
      <c r="BN12" s="56"/>
    </row>
    <row r="13" spans="1:71" x14ac:dyDescent="0.3">
      <c r="A13">
        <f>Table1[[#This Row],[Man'#]]*10000+Table1[[#This Row],[Line'#]]*100+Table1[[#This Row],[Model'#]]</f>
        <v>20303</v>
      </c>
      <c r="B13">
        <v>2</v>
      </c>
      <c r="C13">
        <v>3</v>
      </c>
      <c r="D13">
        <v>3</v>
      </c>
      <c r="E13" t="s">
        <v>77</v>
      </c>
      <c r="F13" t="s">
        <v>149</v>
      </c>
      <c r="G13" t="s">
        <v>153</v>
      </c>
      <c r="H13" t="s">
        <v>152</v>
      </c>
      <c r="I13" t="s">
        <v>77</v>
      </c>
      <c r="J13">
        <f t="shared" si="0"/>
        <v>108</v>
      </c>
      <c r="K13">
        <v>9</v>
      </c>
      <c r="L13">
        <v>7</v>
      </c>
      <c r="M13" s="57">
        <v>1.1000000000000001E-3</v>
      </c>
      <c r="N13" s="57">
        <v>1.6000000000000001E-3</v>
      </c>
      <c r="O13" s="57"/>
      <c r="P13" s="57"/>
      <c r="Q13" s="57"/>
      <c r="R13" s="56">
        <v>2.9000000000000001E-2</v>
      </c>
      <c r="S13" s="56">
        <v>4.1000000000000002E-2</v>
      </c>
      <c r="T13" s="56"/>
      <c r="U13" s="56"/>
      <c r="V13" s="56"/>
      <c r="W13" s="408" t="s">
        <v>530</v>
      </c>
      <c r="X13" s="56" t="s">
        <v>603</v>
      </c>
      <c r="Y13" s="56" t="s">
        <v>54</v>
      </c>
      <c r="Z13" s="57">
        <v>1.6000000000000001E-3</v>
      </c>
      <c r="AA13" s="56">
        <v>4.1000000000000002E-2</v>
      </c>
      <c r="AB13" s="56" t="s">
        <v>603</v>
      </c>
      <c r="AC13" s="57"/>
      <c r="AD13" s="56"/>
      <c r="AF13" s="57"/>
      <c r="AG13" s="56"/>
      <c r="AI13" s="57">
        <v>2.0999999999999999E-3</v>
      </c>
      <c r="AJ13" s="56">
        <v>5.3999999999999999E-2</v>
      </c>
      <c r="AK13" t="s">
        <v>601</v>
      </c>
      <c r="AL13" s="57"/>
      <c r="AM13" s="56"/>
      <c r="AO13" s="57"/>
      <c r="AP13" s="56"/>
      <c r="AR13" s="57"/>
      <c r="AS13" s="56"/>
      <c r="AU13" s="57"/>
      <c r="AV13" s="56"/>
      <c r="AX13" s="57"/>
      <c r="AY13" s="56"/>
      <c r="BA13" s="57"/>
      <c r="BB13" s="56"/>
      <c r="BD13" s="57"/>
      <c r="BE13" s="56"/>
      <c r="BG13" s="57"/>
      <c r="BH13" s="56"/>
      <c r="BJ13" s="57"/>
      <c r="BK13" s="56"/>
      <c r="BM13" s="57"/>
      <c r="BN13" s="56"/>
    </row>
    <row r="14" spans="1:71" x14ac:dyDescent="0.3">
      <c r="A14">
        <f>Table1[[#This Row],[Man'#]]*10000+Table1[[#This Row],[Line'#]]*100+Table1[[#This Row],[Model'#]]</f>
        <v>20304</v>
      </c>
      <c r="B14">
        <v>2</v>
      </c>
      <c r="C14">
        <v>3</v>
      </c>
      <c r="D14">
        <v>4</v>
      </c>
      <c r="E14" t="s">
        <v>77</v>
      </c>
      <c r="F14" t="s">
        <v>149</v>
      </c>
      <c r="G14" t="s">
        <v>155</v>
      </c>
      <c r="H14" t="s">
        <v>154</v>
      </c>
      <c r="I14" t="s">
        <v>77</v>
      </c>
      <c r="J14">
        <f t="shared" si="0"/>
        <v>144</v>
      </c>
      <c r="K14">
        <v>12</v>
      </c>
      <c r="L14">
        <v>7</v>
      </c>
      <c r="M14" s="57">
        <v>2.5000000000000001E-3</v>
      </c>
      <c r="N14" s="57">
        <v>3.5000000000000001E-3</v>
      </c>
      <c r="O14" s="57"/>
      <c r="P14" s="57"/>
      <c r="Q14" s="57"/>
      <c r="R14" s="56">
        <v>6.4000000000000001E-2</v>
      </c>
      <c r="S14" s="56">
        <v>9.0999999999999998E-2</v>
      </c>
      <c r="T14" s="56"/>
      <c r="U14" s="56"/>
      <c r="V14" s="56"/>
      <c r="W14" s="408" t="s">
        <v>530</v>
      </c>
      <c r="X14" s="56" t="s">
        <v>603</v>
      </c>
      <c r="Y14" s="56" t="s">
        <v>54</v>
      </c>
      <c r="Z14" s="57">
        <v>3.5000000000000001E-3</v>
      </c>
      <c r="AA14" s="56">
        <v>9.0999999999999998E-2</v>
      </c>
      <c r="AB14" s="56" t="s">
        <v>603</v>
      </c>
      <c r="AC14" s="57"/>
      <c r="AD14" s="56"/>
      <c r="AF14" s="57"/>
      <c r="AG14" s="56"/>
      <c r="AI14" s="57">
        <v>3.5000000000000001E-3</v>
      </c>
      <c r="AJ14" s="56">
        <v>8.8999999999999996E-2</v>
      </c>
      <c r="AK14" t="s">
        <v>601</v>
      </c>
      <c r="AL14" s="57"/>
      <c r="AM14" s="56"/>
      <c r="AO14" s="57"/>
      <c r="AP14" s="56"/>
      <c r="AR14" s="57"/>
      <c r="AS14" s="56"/>
      <c r="AU14" s="57"/>
      <c r="AV14" s="56"/>
      <c r="AX14" s="57"/>
      <c r="AY14" s="56"/>
      <c r="BA14" s="57"/>
      <c r="BB14" s="56"/>
      <c r="BD14" s="57"/>
      <c r="BE14" s="56"/>
      <c r="BG14" s="57"/>
      <c r="BH14" s="56"/>
      <c r="BJ14" s="57"/>
      <c r="BK14" s="56"/>
      <c r="BM14" s="57"/>
      <c r="BN14" s="56"/>
    </row>
    <row r="15" spans="1:71" x14ac:dyDescent="0.3">
      <c r="A15">
        <f>Table1[[#This Row],[Man'#]]*10000+Table1[[#This Row],[Line'#]]*100+Table1[[#This Row],[Model'#]]</f>
        <v>20402</v>
      </c>
      <c r="B15">
        <v>2</v>
      </c>
      <c r="C15">
        <v>4</v>
      </c>
      <c r="D15">
        <v>2</v>
      </c>
      <c r="E15" t="s">
        <v>77</v>
      </c>
      <c r="F15" t="s">
        <v>332</v>
      </c>
      <c r="G15" t="s">
        <v>334</v>
      </c>
      <c r="H15" t="s">
        <v>333</v>
      </c>
      <c r="I15" t="s">
        <v>77</v>
      </c>
      <c r="J15">
        <f t="shared" si="0"/>
        <v>72</v>
      </c>
      <c r="K15">
        <v>6</v>
      </c>
      <c r="L15">
        <v>6</v>
      </c>
      <c r="M15" s="57">
        <v>1.4E-3</v>
      </c>
      <c r="N15" s="57">
        <v>2E-3</v>
      </c>
      <c r="O15" s="57"/>
      <c r="P15" s="57"/>
      <c r="Q15" s="57"/>
      <c r="R15" s="56">
        <v>3.5999999999999997E-2</v>
      </c>
      <c r="S15" s="56">
        <v>5.0999999999999997E-2</v>
      </c>
      <c r="T15" s="56"/>
      <c r="U15" s="56"/>
      <c r="V15" s="56"/>
      <c r="W15" s="408" t="s">
        <v>530</v>
      </c>
      <c r="X15" s="56" t="s">
        <v>603</v>
      </c>
      <c r="Y15" s="56" t="s">
        <v>54</v>
      </c>
      <c r="Z15" s="57"/>
      <c r="AA15" s="56"/>
      <c r="AB15" s="56"/>
      <c r="AC15" s="57"/>
      <c r="AD15" s="56"/>
      <c r="AF15" s="57"/>
      <c r="AG15" s="56"/>
      <c r="AI15" s="57"/>
      <c r="AJ15" s="56"/>
      <c r="AL15" s="57"/>
      <c r="AM15" s="56"/>
      <c r="AO15" s="57"/>
      <c r="AP15" s="56"/>
      <c r="AR15" s="57"/>
      <c r="AS15" s="56"/>
      <c r="AU15" s="57"/>
      <c r="AV15" s="56"/>
      <c r="AX15" s="57"/>
      <c r="AY15" s="56"/>
      <c r="BA15" s="57"/>
      <c r="BB15" s="56"/>
      <c r="BD15" s="57"/>
      <c r="BE15" s="56"/>
      <c r="BG15" s="57"/>
      <c r="BH15" s="56"/>
      <c r="BJ15" s="57"/>
      <c r="BK15" s="56"/>
      <c r="BM15" s="57"/>
      <c r="BN15" s="56"/>
    </row>
    <row r="16" spans="1:71" x14ac:dyDescent="0.3">
      <c r="A16">
        <f>Table1[[#This Row],[Man'#]]*10000+Table1[[#This Row],[Line'#]]*100+Table1[[#This Row],[Model'#]]</f>
        <v>20403</v>
      </c>
      <c r="B16">
        <v>2</v>
      </c>
      <c r="C16">
        <v>4</v>
      </c>
      <c r="D16">
        <v>3</v>
      </c>
      <c r="E16" t="s">
        <v>77</v>
      </c>
      <c r="F16" t="s">
        <v>332</v>
      </c>
      <c r="G16" t="s">
        <v>334</v>
      </c>
      <c r="H16" t="s">
        <v>335</v>
      </c>
      <c r="I16" t="s">
        <v>77</v>
      </c>
      <c r="J16">
        <f t="shared" si="0"/>
        <v>72</v>
      </c>
      <c r="K16">
        <v>6</v>
      </c>
      <c r="L16">
        <v>7</v>
      </c>
      <c r="M16" s="57">
        <v>1.8E-3</v>
      </c>
      <c r="N16" s="57">
        <v>2.5000000000000001E-3</v>
      </c>
      <c r="O16" s="57"/>
      <c r="P16" s="57"/>
      <c r="Q16" s="57"/>
      <c r="R16" s="56">
        <v>4.5999999999999999E-2</v>
      </c>
      <c r="S16" s="56">
        <v>6.4000000000000001E-2</v>
      </c>
      <c r="T16" s="56"/>
      <c r="U16" s="56"/>
      <c r="V16" s="56"/>
      <c r="W16" s="408" t="s">
        <v>530</v>
      </c>
      <c r="X16" s="56" t="s">
        <v>603</v>
      </c>
      <c r="Y16" s="56" t="s">
        <v>54</v>
      </c>
      <c r="Z16" s="57"/>
      <c r="AA16" s="56"/>
      <c r="AB16" s="56"/>
      <c r="AC16" s="57"/>
      <c r="AD16" s="56"/>
      <c r="AF16" s="57"/>
      <c r="AG16" s="56"/>
      <c r="AI16" s="57"/>
      <c r="AJ16" s="56"/>
      <c r="AL16" s="57">
        <v>3.8E-3</v>
      </c>
      <c r="AM16" s="56">
        <v>9.6000000000000002E-2</v>
      </c>
      <c r="AN16" t="s">
        <v>601</v>
      </c>
      <c r="AO16" s="57">
        <v>3.2000000000000002E-3</v>
      </c>
      <c r="AP16" s="56">
        <v>8.1000000000000003E-2</v>
      </c>
      <c r="AQ16" t="s">
        <v>601</v>
      </c>
      <c r="AR16" s="57"/>
      <c r="AS16" s="56"/>
      <c r="AU16" s="57"/>
      <c r="AV16" s="56"/>
      <c r="AX16" s="57"/>
      <c r="AY16" s="56"/>
      <c r="BA16" s="57"/>
      <c r="BB16" s="56"/>
      <c r="BD16" s="57"/>
      <c r="BE16" s="56"/>
      <c r="BG16" s="57"/>
      <c r="BH16" s="56"/>
      <c r="BJ16" s="57"/>
      <c r="BK16" s="56"/>
      <c r="BM16" s="57"/>
      <c r="BN16" s="56"/>
    </row>
    <row r="17" spans="1:66" x14ac:dyDescent="0.3">
      <c r="A17">
        <f>Table1[[#This Row],[Man'#]]*10000+Table1[[#This Row],[Line'#]]*100+Table1[[#This Row],[Model'#]]</f>
        <v>20404</v>
      </c>
      <c r="B17">
        <v>2</v>
      </c>
      <c r="C17">
        <v>4</v>
      </c>
      <c r="D17">
        <v>4</v>
      </c>
      <c r="E17" t="s">
        <v>77</v>
      </c>
      <c r="F17" t="s">
        <v>332</v>
      </c>
      <c r="G17" t="s">
        <v>337</v>
      </c>
      <c r="H17" t="s">
        <v>336</v>
      </c>
      <c r="I17" t="s">
        <v>77</v>
      </c>
      <c r="J17">
        <f t="shared" si="0"/>
        <v>96</v>
      </c>
      <c r="K17">
        <v>8</v>
      </c>
      <c r="L17">
        <v>6</v>
      </c>
      <c r="M17" s="57">
        <v>1.6999999999999999E-3</v>
      </c>
      <c r="N17" s="57">
        <v>2.3999999999999998E-3</v>
      </c>
      <c r="O17" s="57"/>
      <c r="P17" s="57"/>
      <c r="Q17" s="57"/>
      <c r="R17" s="56">
        <v>4.2999999999999997E-2</v>
      </c>
      <c r="S17" s="56">
        <v>6.0999999999999999E-2</v>
      </c>
      <c r="T17" s="56"/>
      <c r="U17" s="56"/>
      <c r="V17" s="56"/>
      <c r="W17" s="408" t="s">
        <v>530</v>
      </c>
      <c r="X17" s="56" t="s">
        <v>603</v>
      </c>
      <c r="Y17" s="56" t="s">
        <v>54</v>
      </c>
      <c r="Z17" s="57"/>
      <c r="AA17" s="56"/>
      <c r="AB17" s="56"/>
      <c r="AC17" s="57"/>
      <c r="AD17" s="56"/>
      <c r="AF17" s="57"/>
      <c r="AG17" s="56"/>
      <c r="AI17" s="57"/>
      <c r="AJ17" s="56"/>
      <c r="AL17" s="57"/>
      <c r="AM17" s="56"/>
      <c r="AO17" s="57"/>
      <c r="AP17" s="56"/>
      <c r="AR17" s="57"/>
      <c r="AS17" s="56"/>
      <c r="AU17" s="57"/>
      <c r="AV17" s="56"/>
      <c r="AX17" s="57"/>
      <c r="AY17" s="56"/>
      <c r="BA17" s="57"/>
      <c r="BB17" s="56"/>
      <c r="BD17" s="57"/>
      <c r="BE17" s="56"/>
      <c r="BG17" s="57"/>
      <c r="BH17" s="56"/>
      <c r="BJ17" s="57"/>
      <c r="BK17" s="56"/>
      <c r="BM17" s="57"/>
      <c r="BN17" s="56"/>
    </row>
    <row r="18" spans="1:66" x14ac:dyDescent="0.3">
      <c r="A18">
        <f>Table1[[#This Row],[Man'#]]*10000+Table1[[#This Row],[Line'#]]*100+Table1[[#This Row],[Model'#]]</f>
        <v>20405</v>
      </c>
      <c r="B18">
        <v>2</v>
      </c>
      <c r="C18">
        <v>4</v>
      </c>
      <c r="D18">
        <v>5</v>
      </c>
      <c r="E18" t="s">
        <v>77</v>
      </c>
      <c r="F18" t="s">
        <v>332</v>
      </c>
      <c r="G18" t="s">
        <v>337</v>
      </c>
      <c r="H18" t="s">
        <v>338</v>
      </c>
      <c r="I18" t="s">
        <v>77</v>
      </c>
      <c r="J18">
        <f t="shared" si="0"/>
        <v>96</v>
      </c>
      <c r="K18">
        <v>8</v>
      </c>
      <c r="L18">
        <v>7</v>
      </c>
      <c r="M18" s="57">
        <v>2E-3</v>
      </c>
      <c r="N18" s="57">
        <v>2.8E-3</v>
      </c>
      <c r="O18" s="57"/>
      <c r="P18" s="57"/>
      <c r="Q18" s="57"/>
      <c r="R18" s="56">
        <v>5.0999999999999997E-2</v>
      </c>
      <c r="S18" s="56">
        <v>7.0999999999999994E-2</v>
      </c>
      <c r="T18" s="56"/>
      <c r="U18" s="56"/>
      <c r="V18" s="56"/>
      <c r="W18" s="408" t="s">
        <v>530</v>
      </c>
      <c r="X18" s="56" t="s">
        <v>603</v>
      </c>
      <c r="Y18" s="56" t="s">
        <v>54</v>
      </c>
      <c r="Z18" s="57"/>
      <c r="AA18" s="56"/>
      <c r="AB18" s="56"/>
      <c r="AC18" s="57"/>
      <c r="AD18" s="56"/>
      <c r="AF18" s="57"/>
      <c r="AG18" s="56"/>
      <c r="AI18" s="57"/>
      <c r="AJ18" s="56"/>
      <c r="AL18" s="57">
        <v>4.0000000000000001E-3</v>
      </c>
      <c r="AM18" s="56">
        <v>0.10100000000000001</v>
      </c>
      <c r="AN18" t="s">
        <v>601</v>
      </c>
      <c r="AO18" s="57">
        <v>3.3999999999999998E-3</v>
      </c>
      <c r="AP18" s="56">
        <v>8.5999999999999993E-2</v>
      </c>
      <c r="AQ18" t="s">
        <v>601</v>
      </c>
      <c r="AR18" s="57"/>
      <c r="AS18" s="56"/>
      <c r="AU18" s="57"/>
      <c r="AV18" s="56"/>
      <c r="AX18" s="57"/>
      <c r="AY18" s="56"/>
      <c r="BA18" s="57"/>
      <c r="BB18" s="56"/>
      <c r="BD18" s="57"/>
      <c r="BE18" s="56"/>
      <c r="BG18" s="57"/>
      <c r="BH18" s="56"/>
      <c r="BJ18" s="57"/>
      <c r="BK18" s="56"/>
      <c r="BM18" s="57"/>
      <c r="BN18" s="56"/>
    </row>
    <row r="19" spans="1:66" x14ac:dyDescent="0.3">
      <c r="A19">
        <f>Table1[[#This Row],[Man'#]]*10000+Table1[[#This Row],[Line'#]]*100+Table1[[#This Row],[Model'#]]</f>
        <v>20406</v>
      </c>
      <c r="B19">
        <v>2</v>
      </c>
      <c r="C19">
        <v>4</v>
      </c>
      <c r="D19">
        <v>6</v>
      </c>
      <c r="E19" t="s">
        <v>77</v>
      </c>
      <c r="F19" t="s">
        <v>332</v>
      </c>
      <c r="G19" t="s">
        <v>340</v>
      </c>
      <c r="H19" t="s">
        <v>339</v>
      </c>
      <c r="I19" t="s">
        <v>77</v>
      </c>
      <c r="J19">
        <f t="shared" si="0"/>
        <v>120</v>
      </c>
      <c r="K19">
        <v>10</v>
      </c>
      <c r="L19">
        <v>6</v>
      </c>
      <c r="M19" s="57">
        <v>2.8999999999999998E-3</v>
      </c>
      <c r="N19" s="57">
        <v>4.1000000000000003E-3</v>
      </c>
      <c r="O19" s="57"/>
      <c r="P19" s="57"/>
      <c r="Q19" s="57"/>
      <c r="R19" s="56">
        <v>7.3999999999999996E-2</v>
      </c>
      <c r="S19" s="56">
        <v>0.104</v>
      </c>
      <c r="T19" s="56"/>
      <c r="U19" s="56"/>
      <c r="V19" s="56"/>
      <c r="W19" s="408" t="s">
        <v>530</v>
      </c>
      <c r="X19" s="56" t="s">
        <v>603</v>
      </c>
      <c r="Y19" s="56" t="s">
        <v>54</v>
      </c>
      <c r="Z19" s="57"/>
      <c r="AA19" s="56"/>
      <c r="AB19" s="56"/>
      <c r="AC19" s="57"/>
      <c r="AD19" s="56"/>
      <c r="AF19" s="57"/>
      <c r="AG19" s="56"/>
      <c r="AI19" s="57"/>
      <c r="AJ19" s="56"/>
      <c r="AL19" s="57"/>
      <c r="AM19" s="56"/>
      <c r="AO19" s="57"/>
      <c r="AP19" s="56"/>
      <c r="AR19" s="57"/>
      <c r="AS19" s="56"/>
      <c r="AU19" s="57"/>
      <c r="AV19" s="56"/>
      <c r="AX19" s="57"/>
      <c r="AY19" s="56"/>
      <c r="BA19" s="57"/>
      <c r="BB19" s="56"/>
      <c r="BD19" s="57"/>
      <c r="BE19" s="56"/>
      <c r="BG19" s="57"/>
      <c r="BH19" s="56"/>
      <c r="BJ19" s="57"/>
      <c r="BK19" s="56"/>
      <c r="BM19" s="57"/>
      <c r="BN19" s="56"/>
    </row>
    <row r="20" spans="1:66" x14ac:dyDescent="0.3">
      <c r="A20">
        <f>Table1[[#This Row],[Man'#]]*10000+Table1[[#This Row],[Line'#]]*100+Table1[[#This Row],[Model'#]]</f>
        <v>20407</v>
      </c>
      <c r="B20">
        <v>2</v>
      </c>
      <c r="C20">
        <v>4</v>
      </c>
      <c r="D20">
        <v>7</v>
      </c>
      <c r="E20" t="s">
        <v>77</v>
      </c>
      <c r="F20" t="s">
        <v>332</v>
      </c>
      <c r="G20" t="s">
        <v>340</v>
      </c>
      <c r="H20" t="s">
        <v>341</v>
      </c>
      <c r="I20" t="s">
        <v>77</v>
      </c>
      <c r="J20">
        <f t="shared" si="0"/>
        <v>120</v>
      </c>
      <c r="K20">
        <v>10</v>
      </c>
      <c r="L20">
        <v>7</v>
      </c>
      <c r="M20" s="57">
        <v>3.5000000000000001E-3</v>
      </c>
      <c r="N20" s="57">
        <v>4.8999999999999998E-3</v>
      </c>
      <c r="O20" s="57"/>
      <c r="P20" s="57"/>
      <c r="Q20" s="57"/>
      <c r="R20" s="56">
        <v>8.8999999999999996E-2</v>
      </c>
      <c r="S20" s="56">
        <v>0.124</v>
      </c>
      <c r="T20" s="56"/>
      <c r="U20" s="56"/>
      <c r="V20" s="56"/>
      <c r="W20" s="408" t="s">
        <v>530</v>
      </c>
      <c r="X20" s="56" t="s">
        <v>603</v>
      </c>
      <c r="Y20" s="56" t="s">
        <v>54</v>
      </c>
      <c r="Z20" s="57"/>
      <c r="AA20" s="56"/>
      <c r="AB20" s="56"/>
      <c r="AC20" s="57"/>
      <c r="AD20" s="56"/>
      <c r="AF20" s="57"/>
      <c r="AG20" s="56"/>
      <c r="AI20" s="57"/>
      <c r="AJ20" s="56"/>
      <c r="AL20" s="57">
        <v>5.4999999999999997E-3</v>
      </c>
      <c r="AM20" s="56">
        <v>0.13900000000000001</v>
      </c>
      <c r="AN20" t="s">
        <v>601</v>
      </c>
      <c r="AO20" s="57">
        <v>4.8999999999999998E-3</v>
      </c>
      <c r="AP20" s="56">
        <v>0.124</v>
      </c>
      <c r="AQ20" t="s">
        <v>601</v>
      </c>
      <c r="AR20" s="57"/>
      <c r="AS20" s="56"/>
      <c r="AU20" s="57"/>
      <c r="AV20" s="56"/>
      <c r="AX20" s="57"/>
      <c r="AY20" s="56"/>
      <c r="BA20" s="57"/>
      <c r="BB20" s="56"/>
      <c r="BD20" s="57"/>
      <c r="BE20" s="56"/>
      <c r="BG20" s="57"/>
      <c r="BH20" s="56"/>
      <c r="BJ20" s="57"/>
      <c r="BK20" s="56"/>
      <c r="BM20" s="57"/>
      <c r="BN20" s="56"/>
    </row>
    <row r="21" spans="1:66" x14ac:dyDescent="0.3">
      <c r="A21">
        <f>Table1[[#This Row],[Man'#]]*10000+Table1[[#This Row],[Line'#]]*100+Table1[[#This Row],[Model'#]]</f>
        <v>20408</v>
      </c>
      <c r="B21">
        <v>2</v>
      </c>
      <c r="C21">
        <v>4</v>
      </c>
      <c r="D21">
        <v>8</v>
      </c>
      <c r="E21" t="s">
        <v>77</v>
      </c>
      <c r="F21" t="s">
        <v>332</v>
      </c>
      <c r="G21" t="s">
        <v>343</v>
      </c>
      <c r="H21" t="s">
        <v>342</v>
      </c>
      <c r="I21" t="s">
        <v>77</v>
      </c>
      <c r="J21">
        <f t="shared" si="0"/>
        <v>144</v>
      </c>
      <c r="K21">
        <v>12</v>
      </c>
      <c r="L21">
        <v>6</v>
      </c>
      <c r="M21" s="57">
        <v>4.1000000000000003E-3</v>
      </c>
      <c r="N21" s="57">
        <v>5.7999999999999996E-3</v>
      </c>
      <c r="O21" s="57"/>
      <c r="P21" s="57"/>
      <c r="Q21" s="57"/>
      <c r="R21" s="56">
        <v>0.104</v>
      </c>
      <c r="S21" s="56">
        <v>0.14699999999999999</v>
      </c>
      <c r="T21" s="56"/>
      <c r="U21" s="56"/>
      <c r="V21" s="56"/>
      <c r="W21" s="408" t="s">
        <v>530</v>
      </c>
      <c r="X21" s="56" t="s">
        <v>603</v>
      </c>
      <c r="Y21" s="56" t="s">
        <v>54</v>
      </c>
      <c r="Z21" s="57"/>
      <c r="AA21" s="56"/>
      <c r="AB21" s="56"/>
      <c r="AC21" s="57"/>
      <c r="AD21" s="56"/>
      <c r="AF21" s="57"/>
      <c r="AG21" s="56"/>
      <c r="AI21" s="57"/>
      <c r="AJ21" s="56"/>
      <c r="AL21" s="57"/>
      <c r="AM21" s="56"/>
      <c r="AO21" s="57"/>
      <c r="AP21" s="56"/>
      <c r="AR21" s="57"/>
      <c r="AS21" s="56"/>
      <c r="AU21" s="57"/>
      <c r="AV21" s="56"/>
      <c r="AX21" s="57"/>
      <c r="AY21" s="56"/>
      <c r="BA21" s="57"/>
      <c r="BB21" s="56"/>
      <c r="BD21" s="57"/>
      <c r="BE21" s="56"/>
      <c r="BG21" s="57"/>
      <c r="BH21" s="56"/>
      <c r="BJ21" s="57"/>
      <c r="BK21" s="56"/>
      <c r="BM21" s="57"/>
      <c r="BN21" s="56"/>
    </row>
    <row r="22" spans="1:66" x14ac:dyDescent="0.3">
      <c r="A22">
        <f>Table1[[#This Row],[Man'#]]*10000+Table1[[#This Row],[Line'#]]*100+Table1[[#This Row],[Model'#]]</f>
        <v>20409</v>
      </c>
      <c r="B22">
        <v>2</v>
      </c>
      <c r="C22">
        <v>4</v>
      </c>
      <c r="D22">
        <v>9</v>
      </c>
      <c r="E22" t="s">
        <v>77</v>
      </c>
      <c r="F22" t="s">
        <v>332</v>
      </c>
      <c r="G22" t="s">
        <v>343</v>
      </c>
      <c r="H22" t="s">
        <v>344</v>
      </c>
      <c r="I22" t="s">
        <v>77</v>
      </c>
      <c r="J22">
        <f t="shared" si="0"/>
        <v>144</v>
      </c>
      <c r="K22">
        <v>12</v>
      </c>
      <c r="L22">
        <v>7</v>
      </c>
      <c r="M22" s="57">
        <v>4.8999999999999998E-3</v>
      </c>
      <c r="N22" s="57">
        <v>6.8999999999999999E-3</v>
      </c>
      <c r="O22" s="57"/>
      <c r="P22" s="57"/>
      <c r="Q22" s="57"/>
      <c r="R22" s="56">
        <v>0.124</v>
      </c>
      <c r="S22" s="56">
        <v>0.17499999999999999</v>
      </c>
      <c r="T22" s="56"/>
      <c r="U22" s="56"/>
      <c r="V22" s="56"/>
      <c r="W22" s="408" t="s">
        <v>530</v>
      </c>
      <c r="X22" s="56" t="s">
        <v>603</v>
      </c>
      <c r="Y22" s="56" t="s">
        <v>54</v>
      </c>
      <c r="Z22" s="57"/>
      <c r="AA22" s="56"/>
      <c r="AB22" s="56"/>
      <c r="AC22" s="57"/>
      <c r="AD22" s="56"/>
      <c r="AF22" s="57"/>
      <c r="AG22" s="56"/>
      <c r="AI22" s="57"/>
      <c r="AJ22" s="56"/>
      <c r="AL22" s="57">
        <v>6.8999999999999999E-3</v>
      </c>
      <c r="AM22" s="56">
        <v>0.17399999999999999</v>
      </c>
      <c r="AN22" t="s">
        <v>601</v>
      </c>
      <c r="AO22" s="57">
        <v>6.3E-3</v>
      </c>
      <c r="AP22" s="56">
        <v>0.159</v>
      </c>
      <c r="AQ22" t="s">
        <v>601</v>
      </c>
      <c r="AR22" s="57"/>
      <c r="AS22" s="56"/>
      <c r="AU22" s="57"/>
      <c r="AV22" s="56"/>
      <c r="AX22" s="57"/>
      <c r="AY22" s="56"/>
      <c r="BA22" s="57"/>
      <c r="BB22" s="56"/>
      <c r="BD22" s="57"/>
      <c r="BE22" s="56"/>
      <c r="BG22" s="57"/>
      <c r="BH22" s="56"/>
      <c r="BJ22" s="57"/>
      <c r="BK22" s="56"/>
      <c r="BM22" s="57"/>
      <c r="BN22" s="56"/>
    </row>
    <row r="23" spans="1:66" x14ac:dyDescent="0.3">
      <c r="A23">
        <f>Table1[[#This Row],[Man'#]]*10000+Table1[[#This Row],[Line'#]]*100+Table1[[#This Row],[Model'#]]</f>
        <v>20502</v>
      </c>
      <c r="B23">
        <v>2</v>
      </c>
      <c r="C23">
        <v>5</v>
      </c>
      <c r="D23">
        <v>2</v>
      </c>
      <c r="E23" t="s">
        <v>77</v>
      </c>
      <c r="F23" t="s">
        <v>411</v>
      </c>
      <c r="G23" t="s">
        <v>413</v>
      </c>
      <c r="H23" t="s">
        <v>412</v>
      </c>
      <c r="I23" t="s">
        <v>77</v>
      </c>
      <c r="J23">
        <f t="shared" si="0"/>
        <v>48</v>
      </c>
      <c r="K23">
        <v>4</v>
      </c>
      <c r="L23">
        <v>6</v>
      </c>
      <c r="M23" s="57">
        <v>6.9999999999999999E-4</v>
      </c>
      <c r="N23" s="57">
        <v>1E-3</v>
      </c>
      <c r="O23" s="57"/>
      <c r="P23" s="57"/>
      <c r="Q23" s="57"/>
      <c r="R23" s="56">
        <v>1.7999999999999999E-2</v>
      </c>
      <c r="S23" s="56">
        <v>2.5000000000000001E-2</v>
      </c>
      <c r="T23" s="56"/>
      <c r="U23" s="56"/>
      <c r="V23" s="56"/>
      <c r="W23" s="408" t="s">
        <v>530</v>
      </c>
      <c r="X23" s="56" t="s">
        <v>603</v>
      </c>
      <c r="Y23" s="56" t="s">
        <v>54</v>
      </c>
      <c r="Z23" s="57"/>
      <c r="AA23" s="56"/>
      <c r="AB23" s="56"/>
      <c r="AC23" s="57"/>
      <c r="AD23" s="56"/>
      <c r="AF23" s="57"/>
      <c r="AG23" s="56"/>
      <c r="AI23" s="57"/>
      <c r="AJ23" s="56"/>
      <c r="AL23" s="57"/>
      <c r="AM23" s="56"/>
      <c r="AO23" s="57"/>
      <c r="AP23" s="56"/>
      <c r="AR23" s="57"/>
      <c r="AS23" s="56"/>
      <c r="AU23" s="57"/>
      <c r="AV23" s="56"/>
      <c r="AX23" s="57"/>
      <c r="AY23" s="56"/>
      <c r="BA23" s="57"/>
      <c r="BB23" s="56"/>
      <c r="BD23" s="57"/>
      <c r="BE23" s="56"/>
      <c r="BG23" s="57"/>
      <c r="BH23" s="56"/>
      <c r="BJ23" s="57"/>
      <c r="BK23" s="56"/>
      <c r="BM23" s="57"/>
      <c r="BN23" s="56"/>
    </row>
    <row r="24" spans="1:66" x14ac:dyDescent="0.3">
      <c r="A24">
        <f>Table1[[#This Row],[Man'#]]*10000+Table1[[#This Row],[Line'#]]*100+Table1[[#This Row],[Model'#]]</f>
        <v>20503</v>
      </c>
      <c r="B24">
        <v>2</v>
      </c>
      <c r="C24">
        <v>5</v>
      </c>
      <c r="D24">
        <v>3</v>
      </c>
      <c r="E24" t="s">
        <v>77</v>
      </c>
      <c r="F24" t="s">
        <v>411</v>
      </c>
      <c r="G24" t="s">
        <v>1176</v>
      </c>
      <c r="H24" t="s">
        <v>1177</v>
      </c>
      <c r="I24" t="s">
        <v>77</v>
      </c>
      <c r="J24">
        <f t="shared" si="0"/>
        <v>59</v>
      </c>
      <c r="K24">
        <v>4.9000000000000004</v>
      </c>
      <c r="L24">
        <v>6</v>
      </c>
      <c r="M24" s="57">
        <v>5.0000000000000001E-4</v>
      </c>
      <c r="N24" s="57">
        <v>8.9999999999999998E-4</v>
      </c>
      <c r="O24" s="57">
        <v>2.9999999999999997E-4</v>
      </c>
      <c r="P24" s="57">
        <v>5.0000000000000001E-4</v>
      </c>
      <c r="Q24" s="57">
        <v>8.9999999999999998E-4</v>
      </c>
      <c r="R24" s="56">
        <v>1.2E-2</v>
      </c>
      <c r="S24" s="56">
        <v>2.1999999999999999E-2</v>
      </c>
      <c r="T24" s="56">
        <v>7.0000000000000001E-3</v>
      </c>
      <c r="U24" s="56">
        <v>1.2E-2</v>
      </c>
      <c r="V24" s="56">
        <v>2.4E-2</v>
      </c>
      <c r="W24" s="408" t="s">
        <v>530</v>
      </c>
      <c r="X24" s="56" t="s">
        <v>603</v>
      </c>
      <c r="Y24" s="56" t="s">
        <v>54</v>
      </c>
      <c r="Z24" s="57"/>
      <c r="AA24" s="56"/>
      <c r="AB24" s="56"/>
      <c r="AC24" s="57"/>
      <c r="AD24" s="56"/>
      <c r="AF24" s="57"/>
      <c r="AG24" s="56"/>
      <c r="AI24" s="57"/>
      <c r="AJ24" s="56"/>
      <c r="AL24" s="57"/>
      <c r="AM24" s="56"/>
      <c r="AO24" s="57"/>
      <c r="AP24" s="56"/>
      <c r="AR24" s="57"/>
      <c r="AS24" s="56"/>
      <c r="AU24" s="57"/>
      <c r="AV24" s="56"/>
      <c r="AX24" s="57"/>
      <c r="AY24" s="56"/>
      <c r="BA24" s="57"/>
      <c r="BB24" s="56"/>
      <c r="BD24" s="57"/>
      <c r="BE24" s="56"/>
      <c r="BG24" s="57"/>
      <c r="BH24" s="56"/>
      <c r="BJ24" s="57"/>
      <c r="BK24" s="56"/>
      <c r="BM24" s="57"/>
      <c r="BN24" s="56"/>
    </row>
    <row r="25" spans="1:66" x14ac:dyDescent="0.3">
      <c r="A25">
        <f>Table1[[#This Row],[Man'#]]*10000+Table1[[#This Row],[Line'#]]*100+Table1[[#This Row],[Model'#]]</f>
        <v>20602</v>
      </c>
      <c r="B25">
        <v>2</v>
      </c>
      <c r="C25">
        <v>6</v>
      </c>
      <c r="D25">
        <v>2</v>
      </c>
      <c r="E25" t="s">
        <v>77</v>
      </c>
      <c r="F25" t="s">
        <v>111</v>
      </c>
      <c r="G25" t="s">
        <v>408</v>
      </c>
      <c r="H25" t="s">
        <v>409</v>
      </c>
      <c r="I25" t="s">
        <v>77</v>
      </c>
      <c r="J25">
        <f t="shared" si="0"/>
        <v>48</v>
      </c>
      <c r="K25">
        <v>4</v>
      </c>
      <c r="L25">
        <v>6</v>
      </c>
      <c r="M25" s="57">
        <v>5.0000000000000001E-4</v>
      </c>
      <c r="N25" s="57">
        <v>6.9999999999999999E-4</v>
      </c>
      <c r="O25" s="57"/>
      <c r="P25" s="57"/>
      <c r="Q25" s="57"/>
      <c r="R25" s="56">
        <v>1.2999999999999999E-2</v>
      </c>
      <c r="S25" s="56">
        <v>1.7999999999999999E-2</v>
      </c>
      <c r="T25" s="56"/>
      <c r="U25" s="56"/>
      <c r="V25" s="56"/>
      <c r="W25" s="408" t="s">
        <v>530</v>
      </c>
      <c r="X25" s="56" t="s">
        <v>603</v>
      </c>
      <c r="Y25" s="56" t="s">
        <v>54</v>
      </c>
      <c r="Z25" s="57"/>
      <c r="AA25" s="56"/>
      <c r="AB25" s="56"/>
      <c r="AC25" s="57"/>
      <c r="AD25" s="56"/>
      <c r="AF25" s="57"/>
      <c r="AG25" s="56"/>
      <c r="AI25" s="57"/>
      <c r="AJ25" s="56"/>
      <c r="AL25" s="57"/>
      <c r="AM25" s="56"/>
      <c r="AO25" s="57"/>
      <c r="AP25" s="56"/>
      <c r="AR25" s="57"/>
      <c r="AS25" s="56"/>
      <c r="AU25" s="57"/>
      <c r="AV25" s="56"/>
      <c r="AX25" s="57"/>
      <c r="AY25" s="56"/>
      <c r="BA25" s="57"/>
      <c r="BB25" s="56"/>
      <c r="BD25" s="57"/>
      <c r="BE25" s="56"/>
      <c r="BG25" s="57"/>
      <c r="BH25" s="56"/>
      <c r="BJ25" s="57"/>
      <c r="BK25" s="56"/>
      <c r="BM25" s="57"/>
      <c r="BN25" s="56"/>
    </row>
    <row r="26" spans="1:66" x14ac:dyDescent="0.3">
      <c r="A26">
        <f>Table1[[#This Row],[Man'#]]*10000+Table1[[#This Row],[Line'#]]*100+Table1[[#This Row],[Model'#]]</f>
        <v>20603</v>
      </c>
      <c r="B26">
        <v>2</v>
      </c>
      <c r="C26">
        <v>6</v>
      </c>
      <c r="D26">
        <v>3</v>
      </c>
      <c r="E26" t="s">
        <v>77</v>
      </c>
      <c r="F26" t="s">
        <v>111</v>
      </c>
      <c r="G26" t="s">
        <v>408</v>
      </c>
      <c r="H26" t="s">
        <v>410</v>
      </c>
      <c r="I26" t="s">
        <v>77</v>
      </c>
      <c r="J26">
        <f t="shared" si="0"/>
        <v>48</v>
      </c>
      <c r="K26">
        <v>4</v>
      </c>
      <c r="L26">
        <v>7</v>
      </c>
      <c r="M26" s="57">
        <v>6.9999999999999999E-4</v>
      </c>
      <c r="N26" s="57">
        <v>1E-3</v>
      </c>
      <c r="O26" s="57"/>
      <c r="P26" s="57"/>
      <c r="Q26" s="57"/>
      <c r="R26" s="56">
        <v>1.7999999999999999E-2</v>
      </c>
      <c r="S26" s="56">
        <v>2.5000000000000001E-2</v>
      </c>
      <c r="T26" s="56"/>
      <c r="U26" s="56"/>
      <c r="V26" s="56"/>
      <c r="W26" s="408" t="s">
        <v>530</v>
      </c>
      <c r="X26" s="56" t="s">
        <v>603</v>
      </c>
      <c r="Y26" s="56" t="s">
        <v>54</v>
      </c>
      <c r="Z26" s="57"/>
      <c r="AA26" s="56"/>
      <c r="AB26" s="56"/>
      <c r="AC26" s="57"/>
      <c r="AD26" s="56"/>
      <c r="AF26" s="57"/>
      <c r="AG26" s="56"/>
      <c r="AI26" s="57"/>
      <c r="AJ26" s="56"/>
      <c r="AL26" s="57">
        <v>2.7000000000000001E-3</v>
      </c>
      <c r="AM26" s="56">
        <v>6.8000000000000005E-2</v>
      </c>
      <c r="AN26" t="s">
        <v>601</v>
      </c>
      <c r="AO26" s="57"/>
      <c r="AP26" s="56"/>
      <c r="AR26" s="57"/>
      <c r="AS26" s="56"/>
      <c r="AU26" s="57"/>
      <c r="AV26" s="56"/>
      <c r="AX26" s="57"/>
      <c r="AY26" s="56"/>
      <c r="BA26" s="57"/>
      <c r="BB26" s="56"/>
      <c r="BD26" s="57"/>
      <c r="BE26" s="56"/>
      <c r="BG26" s="57"/>
      <c r="BH26" s="56"/>
      <c r="BJ26" s="57"/>
      <c r="BK26" s="56"/>
      <c r="BM26" s="57"/>
      <c r="BN26" s="56"/>
    </row>
    <row r="27" spans="1:66" x14ac:dyDescent="0.3">
      <c r="A27">
        <f>Table1[[#This Row],[Man'#]]*10000+Table1[[#This Row],[Line'#]]*100+Table1[[#This Row],[Model'#]]</f>
        <v>20604</v>
      </c>
      <c r="B27">
        <v>2</v>
      </c>
      <c r="C27">
        <v>6</v>
      </c>
      <c r="D27">
        <v>4</v>
      </c>
      <c r="E27" t="s">
        <v>77</v>
      </c>
      <c r="F27" t="s">
        <v>111</v>
      </c>
      <c r="G27" t="s">
        <v>113</v>
      </c>
      <c r="H27" t="s">
        <v>112</v>
      </c>
      <c r="I27" t="s">
        <v>77</v>
      </c>
      <c r="J27">
        <f t="shared" si="0"/>
        <v>72</v>
      </c>
      <c r="K27">
        <v>6</v>
      </c>
      <c r="L27">
        <v>6</v>
      </c>
      <c r="M27" s="57">
        <v>8.0000000000000004E-4</v>
      </c>
      <c r="N27" s="57">
        <v>1.1000000000000001E-3</v>
      </c>
      <c r="O27" s="57"/>
      <c r="P27" s="57"/>
      <c r="Q27" s="57"/>
      <c r="R27" s="56">
        <v>0.02</v>
      </c>
      <c r="S27" s="56">
        <v>2.9000000000000001E-2</v>
      </c>
      <c r="T27" s="56"/>
      <c r="U27" s="56"/>
      <c r="V27" s="56"/>
      <c r="W27" s="408" t="s">
        <v>530</v>
      </c>
      <c r="X27" s="56" t="s">
        <v>603</v>
      </c>
      <c r="Y27" s="56" t="s">
        <v>54</v>
      </c>
      <c r="Z27" s="57"/>
      <c r="AA27" s="56"/>
      <c r="AB27" s="56"/>
      <c r="AC27" s="57"/>
      <c r="AD27" s="56"/>
      <c r="AF27" s="57"/>
      <c r="AG27" s="56"/>
      <c r="AI27" s="57"/>
      <c r="AJ27" s="56"/>
      <c r="AL27" s="57"/>
      <c r="AM27" s="56"/>
      <c r="AO27" s="57"/>
      <c r="AP27" s="56"/>
      <c r="AR27" s="57"/>
      <c r="AS27" s="56"/>
      <c r="AU27" s="57"/>
      <c r="AV27" s="56"/>
      <c r="AX27" s="57"/>
      <c r="AY27" s="56"/>
      <c r="BA27" s="57"/>
      <c r="BB27" s="56"/>
      <c r="BD27" s="57"/>
      <c r="BE27" s="56"/>
      <c r="BG27" s="57"/>
      <c r="BH27" s="56"/>
      <c r="BJ27" s="57"/>
      <c r="BK27" s="56"/>
      <c r="BM27" s="57"/>
      <c r="BN27" s="56"/>
    </row>
    <row r="28" spans="1:66" x14ac:dyDescent="0.3">
      <c r="A28">
        <f>Table1[[#This Row],[Man'#]]*10000+Table1[[#This Row],[Line'#]]*100+Table1[[#This Row],[Model'#]]</f>
        <v>20605</v>
      </c>
      <c r="B28">
        <v>2</v>
      </c>
      <c r="C28">
        <v>6</v>
      </c>
      <c r="D28">
        <v>5</v>
      </c>
      <c r="E28" t="s">
        <v>77</v>
      </c>
      <c r="F28" t="s">
        <v>111</v>
      </c>
      <c r="G28" t="s">
        <v>113</v>
      </c>
      <c r="H28" t="s">
        <v>320</v>
      </c>
      <c r="I28" t="s">
        <v>77</v>
      </c>
      <c r="J28">
        <f t="shared" si="0"/>
        <v>72</v>
      </c>
      <c r="K28">
        <v>6</v>
      </c>
      <c r="L28">
        <v>7</v>
      </c>
      <c r="M28" s="57">
        <v>1E-3</v>
      </c>
      <c r="N28" s="57">
        <v>1.5E-3</v>
      </c>
      <c r="O28" s="57"/>
      <c r="P28" s="57"/>
      <c r="Q28" s="57"/>
      <c r="R28" s="56">
        <v>2.5999999999999999E-2</v>
      </c>
      <c r="S28" s="56">
        <v>3.6999999999999998E-2</v>
      </c>
      <c r="T28" s="56"/>
      <c r="U28" s="56"/>
      <c r="V28" s="56"/>
      <c r="W28" s="408" t="s">
        <v>530</v>
      </c>
      <c r="X28" s="56" t="s">
        <v>603</v>
      </c>
      <c r="Y28" s="56" t="s">
        <v>54</v>
      </c>
      <c r="Z28" s="57"/>
      <c r="AA28" s="56"/>
      <c r="AB28" s="56"/>
      <c r="AC28" s="57"/>
      <c r="AD28" s="56"/>
      <c r="AF28" s="57"/>
      <c r="AG28" s="56"/>
      <c r="AI28" s="57"/>
      <c r="AJ28" s="56"/>
      <c r="AL28" s="57">
        <v>3.0000000000000001E-3</v>
      </c>
      <c r="AM28" s="56">
        <v>7.5999999999999998E-2</v>
      </c>
      <c r="AN28" t="s">
        <v>601</v>
      </c>
      <c r="AO28" s="57">
        <v>2.3999999999999998E-3</v>
      </c>
      <c r="AP28" s="56">
        <v>6.0999999999999999E-2</v>
      </c>
      <c r="AQ28" t="s">
        <v>601</v>
      </c>
      <c r="AR28" s="57"/>
      <c r="AS28" s="56"/>
      <c r="AU28" s="57"/>
      <c r="AV28" s="56"/>
      <c r="AX28" s="57"/>
      <c r="AY28" s="56"/>
      <c r="BA28" s="57"/>
      <c r="BB28" s="56"/>
      <c r="BD28" s="57"/>
      <c r="BE28" s="56"/>
      <c r="BG28" s="57"/>
      <c r="BH28" s="56"/>
      <c r="BJ28" s="57"/>
      <c r="BK28" s="56"/>
      <c r="BM28" s="57"/>
      <c r="BN28" s="56"/>
    </row>
    <row r="29" spans="1:66" x14ac:dyDescent="0.3">
      <c r="A29">
        <f>Table1[[#This Row],[Man'#]]*10000+Table1[[#This Row],[Line'#]]*100+Table1[[#This Row],[Model'#]]</f>
        <v>20606</v>
      </c>
      <c r="B29">
        <v>2</v>
      </c>
      <c r="C29">
        <v>6</v>
      </c>
      <c r="D29">
        <v>6</v>
      </c>
      <c r="E29" t="s">
        <v>77</v>
      </c>
      <c r="F29" t="s">
        <v>111</v>
      </c>
      <c r="G29" t="s">
        <v>115</v>
      </c>
      <c r="H29" t="s">
        <v>114</v>
      </c>
      <c r="I29" t="s">
        <v>77</v>
      </c>
      <c r="J29">
        <f t="shared" si="0"/>
        <v>96</v>
      </c>
      <c r="K29">
        <v>8</v>
      </c>
      <c r="L29">
        <v>6</v>
      </c>
      <c r="M29" s="57">
        <v>1E-3</v>
      </c>
      <c r="N29" s="57">
        <v>1.4E-3</v>
      </c>
      <c r="O29" s="57"/>
      <c r="P29" s="57"/>
      <c r="Q29" s="57"/>
      <c r="R29" s="56">
        <v>2.5000000000000001E-2</v>
      </c>
      <c r="S29" s="56">
        <v>3.5999999999999997E-2</v>
      </c>
      <c r="T29" s="56"/>
      <c r="U29" s="56"/>
      <c r="V29" s="56"/>
      <c r="W29" s="408" t="s">
        <v>530</v>
      </c>
      <c r="X29" s="56" t="s">
        <v>603</v>
      </c>
      <c r="Y29" s="56" t="s">
        <v>54</v>
      </c>
      <c r="Z29" s="57"/>
      <c r="AA29" s="56"/>
      <c r="AB29" s="56"/>
      <c r="AC29" s="57"/>
      <c r="AD29" s="56"/>
      <c r="AF29" s="57"/>
      <c r="AG29" s="56"/>
      <c r="AI29" s="57"/>
      <c r="AJ29" s="56"/>
      <c r="AL29" s="57"/>
      <c r="AM29" s="56"/>
      <c r="AO29" s="57"/>
      <c r="AP29" s="56"/>
      <c r="AR29" s="57"/>
      <c r="AS29" s="56"/>
      <c r="AU29" s="57"/>
      <c r="AV29" s="56"/>
      <c r="AX29" s="57"/>
      <c r="AY29" s="56"/>
      <c r="BA29" s="57"/>
      <c r="BB29" s="56"/>
      <c r="BD29" s="57"/>
      <c r="BE29" s="56"/>
      <c r="BG29" s="57"/>
      <c r="BH29" s="56"/>
      <c r="BJ29" s="57"/>
      <c r="BK29" s="56"/>
      <c r="BM29" s="57"/>
      <c r="BN29" s="56"/>
    </row>
    <row r="30" spans="1:66" x14ac:dyDescent="0.3">
      <c r="A30">
        <f>Table1[[#This Row],[Man'#]]*10000+Table1[[#This Row],[Line'#]]*100+Table1[[#This Row],[Model'#]]</f>
        <v>20607</v>
      </c>
      <c r="B30">
        <v>2</v>
      </c>
      <c r="C30">
        <v>6</v>
      </c>
      <c r="D30">
        <v>7</v>
      </c>
      <c r="E30" t="s">
        <v>77</v>
      </c>
      <c r="F30" t="s">
        <v>111</v>
      </c>
      <c r="G30" t="s">
        <v>115</v>
      </c>
      <c r="H30" t="s">
        <v>116</v>
      </c>
      <c r="I30" t="s">
        <v>77</v>
      </c>
      <c r="J30">
        <f t="shared" si="0"/>
        <v>96</v>
      </c>
      <c r="K30">
        <v>8</v>
      </c>
      <c r="L30">
        <v>7</v>
      </c>
      <c r="M30" s="57">
        <v>1.1999999999999999E-3</v>
      </c>
      <c r="N30" s="57">
        <v>1.6999999999999999E-3</v>
      </c>
      <c r="O30" s="57"/>
      <c r="P30" s="57"/>
      <c r="Q30" s="57"/>
      <c r="R30" s="56">
        <v>0.03</v>
      </c>
      <c r="S30" s="56">
        <v>4.2999999999999997E-2</v>
      </c>
      <c r="T30" s="56"/>
      <c r="U30" s="56"/>
      <c r="V30" s="56"/>
      <c r="W30" s="408" t="s">
        <v>530</v>
      </c>
      <c r="X30" s="56" t="s">
        <v>603</v>
      </c>
      <c r="Y30" s="56" t="s">
        <v>54</v>
      </c>
      <c r="Z30" s="57"/>
      <c r="AA30" s="56"/>
      <c r="AB30" s="56"/>
      <c r="AC30" s="57"/>
      <c r="AD30" s="56"/>
      <c r="AF30" s="57"/>
      <c r="AG30" s="56"/>
      <c r="AI30" s="57"/>
      <c r="AJ30" s="56"/>
      <c r="AL30" s="57">
        <v>3.2000000000000002E-3</v>
      </c>
      <c r="AM30" s="56">
        <v>0.08</v>
      </c>
      <c r="AN30" t="s">
        <v>601</v>
      </c>
      <c r="AO30" s="57">
        <v>2.5999999999999999E-3</v>
      </c>
      <c r="AP30" s="56">
        <v>6.5000000000000002E-2</v>
      </c>
      <c r="AQ30" t="s">
        <v>601</v>
      </c>
      <c r="AR30" s="57"/>
      <c r="AS30" s="56"/>
      <c r="AU30" s="57"/>
      <c r="AV30" s="56"/>
      <c r="AX30" s="57"/>
      <c r="AY30" s="56"/>
      <c r="BA30" s="57"/>
      <c r="BB30" s="56"/>
      <c r="BD30" s="57"/>
      <c r="BE30" s="56"/>
      <c r="BG30" s="57"/>
      <c r="BH30" s="56"/>
      <c r="BJ30" s="57"/>
      <c r="BK30" s="56"/>
      <c r="BM30" s="57"/>
      <c r="BN30" s="56"/>
    </row>
    <row r="31" spans="1:66" x14ac:dyDescent="0.3">
      <c r="A31">
        <f>Table1[[#This Row],[Man'#]]*10000+Table1[[#This Row],[Line'#]]*100+Table1[[#This Row],[Model'#]]</f>
        <v>20608</v>
      </c>
      <c r="B31">
        <v>2</v>
      </c>
      <c r="C31">
        <v>6</v>
      </c>
      <c r="D31">
        <v>8</v>
      </c>
      <c r="E31" t="s">
        <v>77</v>
      </c>
      <c r="F31" t="s">
        <v>111</v>
      </c>
      <c r="G31" t="s">
        <v>118</v>
      </c>
      <c r="H31" t="s">
        <v>117</v>
      </c>
      <c r="I31" t="s">
        <v>77</v>
      </c>
      <c r="J31">
        <f t="shared" si="0"/>
        <v>120</v>
      </c>
      <c r="K31">
        <v>10</v>
      </c>
      <c r="L31">
        <v>6</v>
      </c>
      <c r="M31" s="57">
        <v>1.6999999999999999E-3</v>
      </c>
      <c r="N31" s="57">
        <v>2.3999999999999998E-3</v>
      </c>
      <c r="O31" s="57"/>
      <c r="P31" s="57"/>
      <c r="Q31" s="57"/>
      <c r="R31" s="56">
        <v>4.2999999999999997E-2</v>
      </c>
      <c r="S31" s="56">
        <v>6.0999999999999999E-2</v>
      </c>
      <c r="T31" s="56"/>
      <c r="U31" s="56"/>
      <c r="V31" s="56"/>
      <c r="W31" s="408" t="s">
        <v>530</v>
      </c>
      <c r="X31" s="56" t="s">
        <v>603</v>
      </c>
      <c r="Y31" s="56" t="s">
        <v>54</v>
      </c>
      <c r="Z31" s="57"/>
      <c r="AA31" s="56"/>
      <c r="AB31" s="56"/>
      <c r="AC31" s="57"/>
      <c r="AD31" s="56"/>
      <c r="AF31" s="57"/>
      <c r="AG31" s="56"/>
      <c r="AI31" s="57"/>
      <c r="AJ31" s="56"/>
      <c r="AL31" s="57"/>
      <c r="AM31" s="56"/>
      <c r="AO31" s="57"/>
      <c r="AP31" s="56"/>
      <c r="AR31" s="57"/>
      <c r="AS31" s="56"/>
      <c r="AU31" s="57"/>
      <c r="AV31" s="56"/>
      <c r="AX31" s="57"/>
      <c r="AY31" s="56"/>
      <c r="BA31" s="57"/>
      <c r="BB31" s="56"/>
      <c r="BD31" s="57"/>
      <c r="BE31" s="56"/>
      <c r="BG31" s="57"/>
      <c r="BH31" s="56"/>
      <c r="BJ31" s="57"/>
      <c r="BK31" s="56"/>
      <c r="BM31" s="57"/>
      <c r="BN31" s="56"/>
    </row>
    <row r="32" spans="1:66" x14ac:dyDescent="0.3">
      <c r="A32">
        <f>Table1[[#This Row],[Man'#]]*10000+Table1[[#This Row],[Line'#]]*100+Table1[[#This Row],[Model'#]]</f>
        <v>20609</v>
      </c>
      <c r="B32">
        <v>2</v>
      </c>
      <c r="C32">
        <v>6</v>
      </c>
      <c r="D32">
        <v>9</v>
      </c>
      <c r="E32" t="s">
        <v>77</v>
      </c>
      <c r="F32" t="s">
        <v>111</v>
      </c>
      <c r="G32" t="s">
        <v>118</v>
      </c>
      <c r="H32" t="s">
        <v>321</v>
      </c>
      <c r="I32" t="s">
        <v>77</v>
      </c>
      <c r="J32">
        <f t="shared" si="0"/>
        <v>120</v>
      </c>
      <c r="K32">
        <v>10</v>
      </c>
      <c r="L32">
        <v>7</v>
      </c>
      <c r="M32" s="57">
        <v>2E-3</v>
      </c>
      <c r="N32" s="57">
        <v>2.8999999999999998E-3</v>
      </c>
      <c r="O32" s="57"/>
      <c r="P32" s="57"/>
      <c r="Q32" s="57"/>
      <c r="R32" s="56">
        <v>5.1999999999999998E-2</v>
      </c>
      <c r="S32" s="56">
        <v>7.2999999999999995E-2</v>
      </c>
      <c r="T32" s="56"/>
      <c r="U32" s="56"/>
      <c r="V32" s="56"/>
      <c r="W32" s="408" t="s">
        <v>530</v>
      </c>
      <c r="X32" s="56" t="s">
        <v>603</v>
      </c>
      <c r="Y32" s="56" t="s">
        <v>54</v>
      </c>
      <c r="Z32" s="57"/>
      <c r="AA32" s="56"/>
      <c r="AB32" s="56"/>
      <c r="AC32" s="57"/>
      <c r="AD32" s="56"/>
      <c r="AF32" s="57"/>
      <c r="AG32" s="56"/>
      <c r="AI32" s="57"/>
      <c r="AJ32" s="56"/>
      <c r="AL32" s="57">
        <v>4.0000000000000001E-3</v>
      </c>
      <c r="AM32" s="56">
        <v>0.10199999999999999</v>
      </c>
      <c r="AN32" t="s">
        <v>601</v>
      </c>
      <c r="AO32" s="57">
        <v>3.3999999999999998E-3</v>
      </c>
      <c r="AP32" s="56">
        <v>8.6999999999999994E-2</v>
      </c>
      <c r="AQ32" t="s">
        <v>601</v>
      </c>
      <c r="AR32" s="57"/>
      <c r="AS32" s="56"/>
      <c r="AU32" s="57"/>
      <c r="AV32" s="56"/>
      <c r="AX32" s="57"/>
      <c r="AY32" s="56"/>
      <c r="BA32" s="57"/>
      <c r="BB32" s="56"/>
      <c r="BD32" s="57"/>
      <c r="BE32" s="56"/>
      <c r="BG32" s="57"/>
      <c r="BH32" s="56"/>
      <c r="BJ32" s="57"/>
      <c r="BK32" s="56"/>
      <c r="BM32" s="57"/>
      <c r="BN32" s="56"/>
    </row>
    <row r="33" spans="1:66" x14ac:dyDescent="0.3">
      <c r="A33">
        <f>Table1[[#This Row],[Man'#]]*10000+Table1[[#This Row],[Line'#]]*100+Table1[[#This Row],[Model'#]]</f>
        <v>20610</v>
      </c>
      <c r="B33">
        <v>2</v>
      </c>
      <c r="C33">
        <v>6</v>
      </c>
      <c r="D33">
        <v>10</v>
      </c>
      <c r="E33" t="s">
        <v>77</v>
      </c>
      <c r="F33" t="s">
        <v>111</v>
      </c>
      <c r="G33" t="s">
        <v>120</v>
      </c>
      <c r="H33" t="s">
        <v>322</v>
      </c>
      <c r="I33" t="s">
        <v>77</v>
      </c>
      <c r="J33">
        <f t="shared" si="0"/>
        <v>144</v>
      </c>
      <c r="K33">
        <v>12</v>
      </c>
      <c r="L33">
        <v>6</v>
      </c>
      <c r="M33" s="57">
        <v>2.3999999999999998E-3</v>
      </c>
      <c r="N33" s="57">
        <v>3.3999999999999998E-3</v>
      </c>
      <c r="O33" s="57"/>
      <c r="P33" s="57"/>
      <c r="Q33" s="57"/>
      <c r="R33" s="56">
        <v>6.0999999999999999E-2</v>
      </c>
      <c r="S33" s="56">
        <v>8.5999999999999993E-2</v>
      </c>
      <c r="T33" s="56"/>
      <c r="U33" s="56"/>
      <c r="V33" s="56"/>
      <c r="W33" s="408" t="s">
        <v>530</v>
      </c>
      <c r="X33" s="56" t="s">
        <v>603</v>
      </c>
      <c r="Y33" s="56" t="s">
        <v>54</v>
      </c>
      <c r="Z33" s="57"/>
      <c r="AA33" s="56"/>
      <c r="AB33" s="56"/>
      <c r="AC33" s="57"/>
      <c r="AD33" s="56"/>
      <c r="AF33" s="57"/>
      <c r="AG33" s="56"/>
      <c r="AI33" s="57"/>
      <c r="AJ33" s="56"/>
      <c r="AL33" s="57"/>
      <c r="AM33" s="56"/>
      <c r="AO33" s="57"/>
      <c r="AP33" s="56"/>
      <c r="AR33" s="57"/>
      <c r="AS33" s="56"/>
      <c r="AU33" s="57"/>
      <c r="AV33" s="56"/>
      <c r="AX33" s="57"/>
      <c r="AY33" s="56"/>
      <c r="BA33" s="57"/>
      <c r="BB33" s="56"/>
      <c r="BD33" s="57"/>
      <c r="BE33" s="56"/>
      <c r="BG33" s="57"/>
      <c r="BH33" s="56"/>
      <c r="BJ33" s="57"/>
      <c r="BK33" s="56"/>
      <c r="BM33" s="57"/>
      <c r="BN33" s="56"/>
    </row>
    <row r="34" spans="1:66" x14ac:dyDescent="0.3">
      <c r="A34">
        <f>Table1[[#This Row],[Man'#]]*10000+Table1[[#This Row],[Line'#]]*100+Table1[[#This Row],[Model'#]]</f>
        <v>20611</v>
      </c>
      <c r="B34">
        <v>2</v>
      </c>
      <c r="C34">
        <v>6</v>
      </c>
      <c r="D34">
        <v>11</v>
      </c>
      <c r="E34" t="s">
        <v>77</v>
      </c>
      <c r="F34" t="s">
        <v>111</v>
      </c>
      <c r="G34" t="s">
        <v>120</v>
      </c>
      <c r="H34" t="s">
        <v>119</v>
      </c>
      <c r="I34" t="s">
        <v>77</v>
      </c>
      <c r="J34">
        <f t="shared" si="0"/>
        <v>144</v>
      </c>
      <c r="K34">
        <v>12</v>
      </c>
      <c r="L34">
        <v>7</v>
      </c>
      <c r="M34" s="57">
        <v>2.8999999999999998E-3</v>
      </c>
      <c r="N34" s="57">
        <v>4.1000000000000003E-3</v>
      </c>
      <c r="O34" s="57"/>
      <c r="P34" s="57"/>
      <c r="Q34" s="57"/>
      <c r="R34" s="56">
        <v>7.2999999999999995E-2</v>
      </c>
      <c r="S34" s="56">
        <v>0.10299999999999999</v>
      </c>
      <c r="T34" s="56"/>
      <c r="U34" s="56"/>
      <c r="V34" s="56"/>
      <c r="W34" s="408" t="s">
        <v>530</v>
      </c>
      <c r="X34" s="56" t="s">
        <v>603</v>
      </c>
      <c r="Y34" s="56" t="s">
        <v>54</v>
      </c>
      <c r="Z34" s="57"/>
      <c r="AA34" s="56"/>
      <c r="AB34" s="56"/>
      <c r="AC34" s="57"/>
      <c r="AD34" s="56"/>
      <c r="AF34" s="57"/>
      <c r="AG34" s="56"/>
      <c r="AI34" s="57"/>
      <c r="AJ34" s="56"/>
      <c r="AL34" s="57">
        <v>4.8999999999999998E-3</v>
      </c>
      <c r="AM34" s="56">
        <v>0.123</v>
      </c>
      <c r="AN34" t="s">
        <v>601</v>
      </c>
      <c r="AO34" s="57">
        <v>4.3E-3</v>
      </c>
      <c r="AP34" s="56">
        <v>0.107</v>
      </c>
      <c r="AQ34" t="s">
        <v>601</v>
      </c>
      <c r="AR34" s="57"/>
      <c r="AS34" s="56"/>
      <c r="AU34" s="57"/>
      <c r="AV34" s="56"/>
      <c r="AX34" s="57"/>
      <c r="AY34" s="56"/>
      <c r="BA34" s="57"/>
      <c r="BB34" s="56"/>
      <c r="BD34" s="57"/>
      <c r="BE34" s="56"/>
      <c r="BG34" s="57"/>
      <c r="BH34" s="56"/>
      <c r="BJ34" s="57"/>
      <c r="BK34" s="56"/>
      <c r="BM34" s="57"/>
      <c r="BN34" s="56"/>
    </row>
    <row r="35" spans="1:66" x14ac:dyDescent="0.3">
      <c r="A35">
        <f>Table1[[#This Row],[Man'#]]*10000+Table1[[#This Row],[Line'#]]*100+Table1[[#This Row],[Model'#]]</f>
        <v>20702</v>
      </c>
      <c r="B35">
        <v>2</v>
      </c>
      <c r="C35">
        <v>7</v>
      </c>
      <c r="D35">
        <v>2</v>
      </c>
      <c r="E35" t="s">
        <v>77</v>
      </c>
      <c r="F35" t="s">
        <v>100</v>
      </c>
      <c r="G35" t="s">
        <v>102</v>
      </c>
      <c r="H35" t="s">
        <v>101</v>
      </c>
      <c r="I35" t="s">
        <v>77</v>
      </c>
      <c r="J35">
        <f t="shared" ref="J35:J65" si="1">ROUND(K35*12,0)</f>
        <v>48</v>
      </c>
      <c r="K35">
        <v>4</v>
      </c>
      <c r="L35">
        <v>6</v>
      </c>
      <c r="M35" s="57">
        <v>5.9999999999999995E-4</v>
      </c>
      <c r="N35" s="57">
        <v>8.9999999999999998E-4</v>
      </c>
      <c r="O35" s="57"/>
      <c r="P35" s="57"/>
      <c r="Q35" s="57"/>
      <c r="R35" s="56">
        <v>1.6E-2</v>
      </c>
      <c r="S35" s="56">
        <v>2.3E-2</v>
      </c>
      <c r="T35" s="56"/>
      <c r="U35" s="56"/>
      <c r="V35" s="56"/>
      <c r="W35" s="408" t="s">
        <v>530</v>
      </c>
      <c r="X35" s="56" t="s">
        <v>603</v>
      </c>
      <c r="Y35" s="56" t="s">
        <v>54</v>
      </c>
      <c r="Z35" s="57"/>
      <c r="AA35" s="56"/>
      <c r="AB35" s="56"/>
      <c r="AC35" s="57"/>
      <c r="AD35" s="56"/>
      <c r="AF35" s="57"/>
      <c r="AG35" s="56"/>
      <c r="AI35" s="57"/>
      <c r="AJ35" s="56"/>
      <c r="AL35" s="57"/>
      <c r="AM35" s="56"/>
      <c r="AO35" s="57"/>
      <c r="AP35" s="56"/>
      <c r="AR35" s="57"/>
      <c r="AS35" s="56"/>
      <c r="AU35" s="57"/>
      <c r="AV35" s="56"/>
      <c r="AX35" s="57"/>
      <c r="AY35" s="56"/>
      <c r="BA35" s="57"/>
      <c r="BB35" s="56"/>
      <c r="BD35" s="57"/>
      <c r="BE35" s="56"/>
      <c r="BG35" s="57"/>
      <c r="BH35" s="56"/>
      <c r="BJ35" s="57"/>
      <c r="BK35" s="56"/>
      <c r="BM35" s="57"/>
      <c r="BN35" s="56"/>
    </row>
    <row r="36" spans="1:66" x14ac:dyDescent="0.3">
      <c r="A36">
        <f>Table1[[#This Row],[Man'#]]*10000+Table1[[#This Row],[Line'#]]*100+Table1[[#This Row],[Model'#]]</f>
        <v>20703</v>
      </c>
      <c r="B36">
        <v>2</v>
      </c>
      <c r="C36">
        <v>7</v>
      </c>
      <c r="D36">
        <v>3</v>
      </c>
      <c r="E36" t="s">
        <v>77</v>
      </c>
      <c r="F36" t="s">
        <v>100</v>
      </c>
      <c r="G36" t="s">
        <v>104</v>
      </c>
      <c r="H36" t="s">
        <v>103</v>
      </c>
      <c r="I36" t="s">
        <v>77</v>
      </c>
      <c r="J36">
        <f t="shared" si="1"/>
        <v>72</v>
      </c>
      <c r="K36">
        <v>6</v>
      </c>
      <c r="L36">
        <v>6</v>
      </c>
      <c r="M36" s="57">
        <v>6.9999999999999999E-4</v>
      </c>
      <c r="N36" s="57">
        <v>1.1000000000000001E-3</v>
      </c>
      <c r="O36" s="57"/>
      <c r="P36" s="57"/>
      <c r="Q36" s="57"/>
      <c r="R36" s="56">
        <v>1.9E-2</v>
      </c>
      <c r="S36" s="56">
        <v>2.7E-2</v>
      </c>
      <c r="T36" s="56"/>
      <c r="U36" s="56"/>
      <c r="V36" s="56"/>
      <c r="W36" s="408" t="s">
        <v>530</v>
      </c>
      <c r="X36" s="56" t="s">
        <v>603</v>
      </c>
      <c r="Y36" s="56" t="s">
        <v>54</v>
      </c>
      <c r="Z36" s="57"/>
      <c r="AA36" s="56"/>
      <c r="AB36" s="56"/>
      <c r="AC36" s="57"/>
      <c r="AD36" s="56"/>
      <c r="AF36" s="57"/>
      <c r="AG36" s="56"/>
      <c r="AI36" s="57"/>
      <c r="AJ36" s="56"/>
      <c r="AL36" s="57"/>
      <c r="AM36" s="56"/>
      <c r="AO36" s="57"/>
      <c r="AP36" s="56"/>
      <c r="AR36" s="57"/>
      <c r="AS36" s="56"/>
      <c r="AU36" s="57"/>
      <c r="AV36" s="56"/>
      <c r="AX36" s="57"/>
      <c r="AY36" s="56"/>
      <c r="BA36" s="57"/>
      <c r="BB36" s="56"/>
      <c r="BD36" s="57"/>
      <c r="BE36" s="56"/>
      <c r="BG36" s="57"/>
      <c r="BH36" s="56"/>
      <c r="BJ36" s="57"/>
      <c r="BK36" s="56"/>
      <c r="BM36" s="57"/>
      <c r="BN36" s="56"/>
    </row>
    <row r="37" spans="1:66" x14ac:dyDescent="0.3">
      <c r="A37">
        <f>Table1[[#This Row],[Man'#]]*10000+Table1[[#This Row],[Line'#]]*100+Table1[[#This Row],[Model'#]]</f>
        <v>20704</v>
      </c>
      <c r="B37">
        <v>2</v>
      </c>
      <c r="C37">
        <v>7</v>
      </c>
      <c r="D37">
        <v>4</v>
      </c>
      <c r="E37" t="s">
        <v>77</v>
      </c>
      <c r="F37" t="s">
        <v>100</v>
      </c>
      <c r="G37" t="s">
        <v>106</v>
      </c>
      <c r="H37" t="s">
        <v>105</v>
      </c>
      <c r="I37" t="s">
        <v>77</v>
      </c>
      <c r="J37">
        <f t="shared" si="1"/>
        <v>96</v>
      </c>
      <c r="K37">
        <v>8</v>
      </c>
      <c r="L37">
        <v>6</v>
      </c>
      <c r="M37" s="57">
        <v>8.9999999999999998E-4</v>
      </c>
      <c r="N37" s="57">
        <v>1.2999999999999999E-3</v>
      </c>
      <c r="O37" s="57"/>
      <c r="P37" s="57"/>
      <c r="Q37" s="57"/>
      <c r="R37" s="56">
        <v>2.4E-2</v>
      </c>
      <c r="S37" s="56">
        <v>3.4000000000000002E-2</v>
      </c>
      <c r="T37" s="56"/>
      <c r="U37" s="56"/>
      <c r="V37" s="56"/>
      <c r="W37" s="408" t="s">
        <v>530</v>
      </c>
      <c r="X37" s="56" t="s">
        <v>603</v>
      </c>
      <c r="Y37" s="56" t="s">
        <v>54</v>
      </c>
      <c r="Z37" s="57"/>
      <c r="AA37" s="56"/>
      <c r="AB37" s="56"/>
      <c r="AC37" s="57"/>
      <c r="AD37" s="56"/>
      <c r="AF37" s="57"/>
      <c r="AG37" s="56"/>
      <c r="AI37" s="57"/>
      <c r="AJ37" s="56"/>
      <c r="AL37" s="57"/>
      <c r="AM37" s="56"/>
      <c r="AO37" s="57"/>
      <c r="AP37" s="56"/>
      <c r="AR37" s="57"/>
      <c r="AS37" s="56"/>
      <c r="AU37" s="57"/>
      <c r="AV37" s="56"/>
      <c r="AX37" s="57"/>
      <c r="AY37" s="56"/>
      <c r="BA37" s="57"/>
      <c r="BB37" s="56"/>
      <c r="BD37" s="57"/>
      <c r="BE37" s="56"/>
      <c r="BG37" s="57"/>
      <c r="BH37" s="56"/>
      <c r="BJ37" s="57"/>
      <c r="BK37" s="56"/>
      <c r="BM37" s="57"/>
      <c r="BN37" s="56"/>
    </row>
    <row r="38" spans="1:66" x14ac:dyDescent="0.3">
      <c r="A38">
        <f>Table1[[#This Row],[Man'#]]*10000+Table1[[#This Row],[Line'#]]*100+Table1[[#This Row],[Model'#]]</f>
        <v>20705</v>
      </c>
      <c r="B38">
        <v>2</v>
      </c>
      <c r="C38">
        <v>7</v>
      </c>
      <c r="D38">
        <v>5</v>
      </c>
      <c r="E38" t="s">
        <v>77</v>
      </c>
      <c r="F38" t="s">
        <v>100</v>
      </c>
      <c r="G38" t="s">
        <v>108</v>
      </c>
      <c r="H38" t="s">
        <v>107</v>
      </c>
      <c r="I38" t="s">
        <v>77</v>
      </c>
      <c r="J38">
        <f t="shared" si="1"/>
        <v>120</v>
      </c>
      <c r="K38">
        <v>10</v>
      </c>
      <c r="L38">
        <v>6</v>
      </c>
      <c r="M38" s="57">
        <v>1.6999999999999999E-3</v>
      </c>
      <c r="N38" s="57">
        <v>2.3E-3</v>
      </c>
      <c r="O38" s="57"/>
      <c r="P38" s="57"/>
      <c r="Q38" s="57"/>
      <c r="R38" s="56">
        <v>4.2000000000000003E-2</v>
      </c>
      <c r="S38" s="56">
        <v>5.8999999999999997E-2</v>
      </c>
      <c r="T38" s="56"/>
      <c r="U38" s="56"/>
      <c r="V38" s="56"/>
      <c r="W38" s="408" t="s">
        <v>530</v>
      </c>
      <c r="X38" s="56" t="s">
        <v>603</v>
      </c>
      <c r="Y38" s="56" t="s">
        <v>54</v>
      </c>
      <c r="Z38" s="57"/>
      <c r="AA38" s="56"/>
      <c r="AB38" s="56"/>
      <c r="AC38" s="57"/>
      <c r="AD38" s="56"/>
      <c r="AF38" s="57"/>
      <c r="AG38" s="56"/>
      <c r="AI38" s="57"/>
      <c r="AJ38" s="56"/>
      <c r="AL38" s="57"/>
      <c r="AM38" s="56"/>
      <c r="AO38" s="57"/>
      <c r="AP38" s="56"/>
      <c r="AR38" s="57"/>
      <c r="AS38" s="56"/>
      <c r="AU38" s="57"/>
      <c r="AV38" s="56"/>
      <c r="AX38" s="57"/>
      <c r="AY38" s="56"/>
      <c r="BA38" s="57"/>
      <c r="BB38" s="56"/>
      <c r="BD38" s="57"/>
      <c r="BE38" s="56"/>
      <c r="BG38" s="57"/>
      <c r="BH38" s="56"/>
      <c r="BJ38" s="57"/>
      <c r="BK38" s="56"/>
      <c r="BM38" s="57"/>
      <c r="BN38" s="56"/>
    </row>
    <row r="39" spans="1:66" x14ac:dyDescent="0.3">
      <c r="A39">
        <f>Table1[[#This Row],[Man'#]]*10000+Table1[[#This Row],[Line'#]]*100+Table1[[#This Row],[Model'#]]</f>
        <v>20706</v>
      </c>
      <c r="B39">
        <v>2</v>
      </c>
      <c r="C39">
        <v>7</v>
      </c>
      <c r="D39">
        <v>6</v>
      </c>
      <c r="E39" t="s">
        <v>77</v>
      </c>
      <c r="F39" t="s">
        <v>100</v>
      </c>
      <c r="G39" t="s">
        <v>110</v>
      </c>
      <c r="H39" t="s">
        <v>109</v>
      </c>
      <c r="I39" t="s">
        <v>77</v>
      </c>
      <c r="J39">
        <f t="shared" si="1"/>
        <v>144</v>
      </c>
      <c r="K39">
        <v>12</v>
      </c>
      <c r="L39">
        <v>6</v>
      </c>
      <c r="M39" s="57">
        <v>2.3999999999999998E-3</v>
      </c>
      <c r="N39" s="57">
        <v>3.3E-3</v>
      </c>
      <c r="O39" s="57"/>
      <c r="P39" s="57"/>
      <c r="Q39" s="57"/>
      <c r="R39" s="56">
        <v>0.06</v>
      </c>
      <c r="S39" s="56">
        <v>8.5000000000000006E-2</v>
      </c>
      <c r="T39" s="56"/>
      <c r="U39" s="56"/>
      <c r="V39" s="56"/>
      <c r="W39" s="408" t="s">
        <v>530</v>
      </c>
      <c r="X39" s="56" t="s">
        <v>603</v>
      </c>
      <c r="Y39" s="56" t="s">
        <v>54</v>
      </c>
      <c r="Z39" s="57"/>
      <c r="AA39" s="56"/>
      <c r="AB39" s="56"/>
      <c r="AC39" s="57"/>
      <c r="AD39" s="56"/>
      <c r="AF39" s="57"/>
      <c r="AG39" s="56"/>
      <c r="AI39" s="57"/>
      <c r="AJ39" s="56"/>
      <c r="AL39" s="57"/>
      <c r="AM39" s="56"/>
      <c r="AO39" s="57"/>
      <c r="AP39" s="56"/>
      <c r="AR39" s="57"/>
      <c r="AS39" s="56"/>
      <c r="AU39" s="57"/>
      <c r="AV39" s="56"/>
      <c r="AX39" s="57"/>
      <c r="AY39" s="56"/>
      <c r="BA39" s="57"/>
      <c r="BB39" s="56"/>
      <c r="BD39" s="57"/>
      <c r="BE39" s="56"/>
      <c r="BG39" s="57"/>
      <c r="BH39" s="56"/>
      <c r="BJ39" s="57"/>
      <c r="BK39" s="56"/>
      <c r="BM39" s="57"/>
      <c r="BN39" s="56"/>
    </row>
    <row r="40" spans="1:66" x14ac:dyDescent="0.3">
      <c r="A40">
        <f>Table1[[#This Row],[Man'#]]*10000+Table1[[#This Row],[Line'#]]*100+Table1[[#This Row],[Model'#]]</f>
        <v>20802</v>
      </c>
      <c r="B40">
        <v>2</v>
      </c>
      <c r="C40">
        <v>8</v>
      </c>
      <c r="D40">
        <v>2</v>
      </c>
      <c r="E40" t="s">
        <v>77</v>
      </c>
      <c r="F40" t="s">
        <v>121</v>
      </c>
      <c r="G40" t="s">
        <v>123</v>
      </c>
      <c r="H40" t="s">
        <v>122</v>
      </c>
      <c r="I40" t="s">
        <v>77</v>
      </c>
      <c r="J40">
        <f t="shared" si="1"/>
        <v>72</v>
      </c>
      <c r="K40">
        <v>6</v>
      </c>
      <c r="L40">
        <v>6</v>
      </c>
      <c r="M40" s="57">
        <v>5.9999999999999995E-4</v>
      </c>
      <c r="N40" s="57">
        <v>8.9999999999999998E-4</v>
      </c>
      <c r="O40" s="57"/>
      <c r="P40" s="57"/>
      <c r="Q40" s="57"/>
      <c r="R40" s="56">
        <v>1.6E-2</v>
      </c>
      <c r="S40" s="56">
        <v>2.3E-2</v>
      </c>
      <c r="T40" s="56"/>
      <c r="U40" s="56"/>
      <c r="V40" s="56"/>
      <c r="W40" s="408" t="s">
        <v>530</v>
      </c>
      <c r="X40" s="56" t="s">
        <v>603</v>
      </c>
      <c r="Y40" s="56" t="s">
        <v>54</v>
      </c>
      <c r="Z40" s="57"/>
      <c r="AA40" s="56"/>
      <c r="AB40" s="56"/>
      <c r="AC40" s="57"/>
      <c r="AD40" s="56"/>
      <c r="AF40" s="57"/>
      <c r="AG40" s="56"/>
      <c r="AI40" s="57"/>
      <c r="AJ40" s="56"/>
      <c r="AL40" s="57"/>
      <c r="AM40" s="56"/>
      <c r="AO40" s="57"/>
      <c r="AP40" s="56"/>
      <c r="AR40" s="57"/>
      <c r="AS40" s="56"/>
      <c r="AU40" s="57"/>
      <c r="AV40" s="56"/>
      <c r="AX40" s="57"/>
      <c r="AY40" s="56"/>
      <c r="BA40" s="57"/>
      <c r="BB40" s="56"/>
      <c r="BD40" s="57"/>
      <c r="BE40" s="56"/>
      <c r="BG40" s="57"/>
      <c r="BH40" s="56"/>
      <c r="BJ40" s="57"/>
      <c r="BK40" s="56"/>
      <c r="BM40" s="57"/>
      <c r="BN40" s="56"/>
    </row>
    <row r="41" spans="1:66" x14ac:dyDescent="0.3">
      <c r="A41">
        <f>Table1[[#This Row],[Man'#]]*10000+Table1[[#This Row],[Line'#]]*100+Table1[[#This Row],[Model'#]]</f>
        <v>20803</v>
      </c>
      <c r="B41">
        <v>2</v>
      </c>
      <c r="C41">
        <v>8</v>
      </c>
      <c r="D41">
        <v>3</v>
      </c>
      <c r="E41" t="s">
        <v>77</v>
      </c>
      <c r="F41" t="s">
        <v>121</v>
      </c>
      <c r="G41" t="s">
        <v>123</v>
      </c>
      <c r="H41" t="s">
        <v>329</v>
      </c>
      <c r="I41" t="s">
        <v>77</v>
      </c>
      <c r="J41">
        <f t="shared" si="1"/>
        <v>72</v>
      </c>
      <c r="K41">
        <v>6</v>
      </c>
      <c r="L41">
        <v>7</v>
      </c>
      <c r="M41" s="57">
        <v>6.9999999999999999E-4</v>
      </c>
      <c r="N41" s="57">
        <v>1.1000000000000001E-3</v>
      </c>
      <c r="O41" s="57"/>
      <c r="P41" s="57"/>
      <c r="Q41" s="57"/>
      <c r="R41" s="56">
        <v>1.9E-2</v>
      </c>
      <c r="S41" s="56">
        <v>2.7E-2</v>
      </c>
      <c r="T41" s="56"/>
      <c r="U41" s="56"/>
      <c r="V41" s="56"/>
      <c r="W41" s="408" t="s">
        <v>530</v>
      </c>
      <c r="X41" s="56" t="s">
        <v>603</v>
      </c>
      <c r="Y41" s="56" t="s">
        <v>54</v>
      </c>
      <c r="Z41" s="57"/>
      <c r="AA41" s="56"/>
      <c r="AB41" s="56"/>
      <c r="AC41" s="57"/>
      <c r="AD41" s="56"/>
      <c r="AF41" s="57"/>
      <c r="AG41" s="56"/>
      <c r="AI41" s="57"/>
      <c r="AJ41" s="56"/>
      <c r="AL41" s="57"/>
      <c r="AM41" s="56"/>
      <c r="AO41" s="57">
        <v>2.0999999999999999E-3</v>
      </c>
      <c r="AP41" s="56">
        <v>5.3999999999999999E-2</v>
      </c>
      <c r="AQ41" t="s">
        <v>601</v>
      </c>
      <c r="AR41" s="57"/>
      <c r="AS41" s="56"/>
      <c r="AU41" s="57"/>
      <c r="AV41" s="56"/>
      <c r="AX41" s="57"/>
      <c r="AY41" s="56"/>
      <c r="BA41" s="57"/>
      <c r="BB41" s="56"/>
      <c r="BD41" s="57"/>
      <c r="BE41" s="56"/>
      <c r="BG41" s="57"/>
      <c r="BH41" s="56"/>
      <c r="BJ41" s="57"/>
      <c r="BK41" s="56"/>
      <c r="BM41" s="57"/>
      <c r="BN41" s="56"/>
    </row>
    <row r="42" spans="1:66" x14ac:dyDescent="0.3">
      <c r="A42">
        <f>Table1[[#This Row],[Man'#]]*10000+Table1[[#This Row],[Line'#]]*100+Table1[[#This Row],[Model'#]]</f>
        <v>20804</v>
      </c>
      <c r="B42">
        <v>2</v>
      </c>
      <c r="C42">
        <v>8</v>
      </c>
      <c r="D42">
        <v>4</v>
      </c>
      <c r="E42" t="s">
        <v>77</v>
      </c>
      <c r="F42" t="s">
        <v>121</v>
      </c>
      <c r="G42" t="s">
        <v>125</v>
      </c>
      <c r="H42" t="s">
        <v>124</v>
      </c>
      <c r="I42" t="s">
        <v>77</v>
      </c>
      <c r="J42">
        <f t="shared" si="1"/>
        <v>96</v>
      </c>
      <c r="K42">
        <v>8</v>
      </c>
      <c r="L42">
        <v>6</v>
      </c>
      <c r="M42" s="57">
        <v>6.9999999999999999E-4</v>
      </c>
      <c r="N42" s="57">
        <v>1E-3</v>
      </c>
      <c r="O42" s="57"/>
      <c r="P42" s="57"/>
      <c r="Q42" s="57"/>
      <c r="R42" s="56">
        <v>1.7999999999999999E-2</v>
      </c>
      <c r="S42" s="56">
        <v>2.5000000000000001E-2</v>
      </c>
      <c r="T42" s="56"/>
      <c r="U42" s="56"/>
      <c r="V42" s="56"/>
      <c r="W42" s="408" t="s">
        <v>530</v>
      </c>
      <c r="X42" s="56" t="s">
        <v>603</v>
      </c>
      <c r="Y42" s="56" t="s">
        <v>54</v>
      </c>
      <c r="Z42" s="57"/>
      <c r="AA42" s="56"/>
      <c r="AB42" s="56"/>
      <c r="AC42" s="57"/>
      <c r="AD42" s="56"/>
      <c r="AF42" s="57"/>
      <c r="AG42" s="56"/>
      <c r="AI42" s="57"/>
      <c r="AJ42" s="56"/>
      <c r="AL42" s="57"/>
      <c r="AM42" s="56"/>
      <c r="AO42" s="57"/>
      <c r="AP42" s="56"/>
      <c r="AR42" s="57"/>
      <c r="AS42" s="56"/>
      <c r="AU42" s="57"/>
      <c r="AV42" s="56"/>
      <c r="AX42" s="57"/>
      <c r="AY42" s="56"/>
      <c r="BA42" s="57"/>
      <c r="BB42" s="56"/>
      <c r="BD42" s="57"/>
      <c r="BE42" s="56"/>
      <c r="BG42" s="57"/>
      <c r="BH42" s="56"/>
      <c r="BJ42" s="57"/>
      <c r="BK42" s="56"/>
      <c r="BM42" s="57"/>
      <c r="BN42" s="56"/>
    </row>
    <row r="43" spans="1:66" x14ac:dyDescent="0.3">
      <c r="A43">
        <f>Table1[[#This Row],[Man'#]]*10000+Table1[[#This Row],[Line'#]]*100+Table1[[#This Row],[Model'#]]</f>
        <v>20805</v>
      </c>
      <c r="B43">
        <v>2</v>
      </c>
      <c r="C43">
        <v>8</v>
      </c>
      <c r="D43">
        <v>5</v>
      </c>
      <c r="E43" t="s">
        <v>77</v>
      </c>
      <c r="F43" t="s">
        <v>121</v>
      </c>
      <c r="G43" t="s">
        <v>125</v>
      </c>
      <c r="H43" t="s">
        <v>126</v>
      </c>
      <c r="I43" t="s">
        <v>77</v>
      </c>
      <c r="J43">
        <f t="shared" si="1"/>
        <v>96</v>
      </c>
      <c r="K43">
        <v>8</v>
      </c>
      <c r="L43">
        <v>7</v>
      </c>
      <c r="M43" s="57">
        <v>8.0000000000000004E-4</v>
      </c>
      <c r="N43" s="57">
        <v>1.1999999999999999E-3</v>
      </c>
      <c r="O43" s="57"/>
      <c r="P43" s="57"/>
      <c r="Q43" s="57"/>
      <c r="R43" s="56">
        <v>0.02</v>
      </c>
      <c r="S43" s="56">
        <v>2.8000000000000001E-2</v>
      </c>
      <c r="T43" s="56"/>
      <c r="U43" s="56"/>
      <c r="V43" s="56"/>
      <c r="W43" s="408" t="s">
        <v>530</v>
      </c>
      <c r="X43" s="56" t="s">
        <v>603</v>
      </c>
      <c r="Y43" s="56" t="s">
        <v>54</v>
      </c>
      <c r="Z43" s="57"/>
      <c r="AA43" s="56"/>
      <c r="AB43" s="56"/>
      <c r="AC43" s="57"/>
      <c r="AD43" s="56"/>
      <c r="AF43" s="57"/>
      <c r="AG43" s="56"/>
      <c r="AI43" s="57"/>
      <c r="AJ43" s="56"/>
      <c r="AL43" s="57">
        <v>2.8E-3</v>
      </c>
      <c r="AM43" s="56">
        <v>7.0000000000000007E-2</v>
      </c>
      <c r="AN43" t="s">
        <v>601</v>
      </c>
      <c r="AO43" s="57">
        <v>2.2000000000000001E-3</v>
      </c>
      <c r="AP43" s="56">
        <v>5.5E-2</v>
      </c>
      <c r="AQ43" t="s">
        <v>601</v>
      </c>
      <c r="AR43" s="57"/>
      <c r="AS43" s="56"/>
      <c r="AU43" s="57"/>
      <c r="AV43" s="56"/>
      <c r="AX43" s="57"/>
      <c r="AY43" s="56"/>
      <c r="BA43" s="57"/>
      <c r="BB43" s="56"/>
      <c r="BD43" s="57"/>
      <c r="BE43" s="56"/>
      <c r="BG43" s="57"/>
      <c r="BH43" s="56"/>
      <c r="BJ43" s="57"/>
      <c r="BK43" s="56"/>
      <c r="BM43" s="57"/>
      <c r="BN43" s="56"/>
    </row>
    <row r="44" spans="1:66" x14ac:dyDescent="0.3">
      <c r="A44">
        <f>Table1[[#This Row],[Man'#]]*10000+Table1[[#This Row],[Line'#]]*100+Table1[[#This Row],[Model'#]]</f>
        <v>20806</v>
      </c>
      <c r="B44">
        <v>2</v>
      </c>
      <c r="C44">
        <v>8</v>
      </c>
      <c r="D44">
        <v>6</v>
      </c>
      <c r="E44" t="s">
        <v>77</v>
      </c>
      <c r="F44" t="s">
        <v>121</v>
      </c>
      <c r="G44" t="s">
        <v>128</v>
      </c>
      <c r="H44" t="s">
        <v>127</v>
      </c>
      <c r="I44" t="s">
        <v>77</v>
      </c>
      <c r="J44">
        <f t="shared" si="1"/>
        <v>120</v>
      </c>
      <c r="K44">
        <v>10</v>
      </c>
      <c r="L44">
        <v>6</v>
      </c>
      <c r="M44" s="57">
        <v>1.2999999999999999E-3</v>
      </c>
      <c r="N44" s="57">
        <v>1.8E-3</v>
      </c>
      <c r="O44" s="57"/>
      <c r="P44" s="57"/>
      <c r="Q44" s="57"/>
      <c r="R44" s="56">
        <v>3.2000000000000001E-2</v>
      </c>
      <c r="S44" s="56">
        <v>4.5999999999999999E-2</v>
      </c>
      <c r="T44" s="56"/>
      <c r="U44" s="56"/>
      <c r="V44" s="56"/>
      <c r="W44" s="408" t="s">
        <v>530</v>
      </c>
      <c r="X44" s="56" t="s">
        <v>603</v>
      </c>
      <c r="Y44" s="56" t="s">
        <v>54</v>
      </c>
      <c r="Z44" s="57"/>
      <c r="AA44" s="56"/>
      <c r="AB44" s="56"/>
      <c r="AC44" s="57"/>
      <c r="AD44" s="56"/>
      <c r="AF44" s="57"/>
      <c r="AG44" s="56"/>
      <c r="AI44" s="57"/>
      <c r="AJ44" s="56"/>
      <c r="AL44" s="57"/>
      <c r="AM44" s="56"/>
      <c r="AO44" s="57"/>
      <c r="AP44" s="56"/>
      <c r="AR44" s="57"/>
      <c r="AS44" s="56"/>
      <c r="AU44" s="57"/>
      <c r="AV44" s="56"/>
      <c r="AX44" s="57"/>
      <c r="AY44" s="56"/>
      <c r="BA44" s="57"/>
      <c r="BB44" s="56"/>
      <c r="BD44" s="57"/>
      <c r="BE44" s="56"/>
      <c r="BG44" s="57"/>
      <c r="BH44" s="56"/>
      <c r="BJ44" s="57"/>
      <c r="BK44" s="56"/>
      <c r="BM44" s="57"/>
      <c r="BN44" s="56"/>
    </row>
    <row r="45" spans="1:66" x14ac:dyDescent="0.3">
      <c r="A45">
        <f>Table1[[#This Row],[Man'#]]*10000+Table1[[#This Row],[Line'#]]*100+Table1[[#This Row],[Model'#]]</f>
        <v>20807</v>
      </c>
      <c r="B45">
        <v>2</v>
      </c>
      <c r="C45">
        <v>8</v>
      </c>
      <c r="D45">
        <v>7</v>
      </c>
      <c r="E45" t="s">
        <v>77</v>
      </c>
      <c r="F45" t="s">
        <v>121</v>
      </c>
      <c r="G45" t="s">
        <v>128</v>
      </c>
      <c r="H45" t="s">
        <v>330</v>
      </c>
      <c r="I45" t="s">
        <v>77</v>
      </c>
      <c r="J45">
        <f t="shared" si="1"/>
        <v>120</v>
      </c>
      <c r="K45">
        <v>10</v>
      </c>
      <c r="L45">
        <v>7</v>
      </c>
      <c r="M45" s="57">
        <v>1.5E-3</v>
      </c>
      <c r="N45" s="57">
        <v>2.2000000000000001E-3</v>
      </c>
      <c r="O45" s="57"/>
      <c r="P45" s="57"/>
      <c r="Q45" s="57"/>
      <c r="R45" s="56">
        <v>3.9E-2</v>
      </c>
      <c r="S45" s="56">
        <v>5.5E-2</v>
      </c>
      <c r="T45" s="56"/>
      <c r="U45" s="56"/>
      <c r="V45" s="56"/>
      <c r="W45" s="408" t="s">
        <v>530</v>
      </c>
      <c r="X45" s="56" t="s">
        <v>603</v>
      </c>
      <c r="Y45" s="56" t="s">
        <v>54</v>
      </c>
      <c r="Z45" s="57"/>
      <c r="AA45" s="56"/>
      <c r="AB45" s="56"/>
      <c r="AC45" s="57"/>
      <c r="AD45" s="56"/>
      <c r="AF45" s="57"/>
      <c r="AG45" s="56"/>
      <c r="AI45" s="57"/>
      <c r="AJ45" s="56"/>
      <c r="AL45" s="57"/>
      <c r="AM45" s="56"/>
      <c r="AO45" s="57">
        <v>2.8999999999999998E-3</v>
      </c>
      <c r="AP45" s="56">
        <v>7.3999999999999996E-2</v>
      </c>
      <c r="AQ45" t="s">
        <v>601</v>
      </c>
      <c r="AR45" s="57"/>
      <c r="AS45" s="56"/>
      <c r="AU45" s="57"/>
      <c r="AV45" s="56"/>
      <c r="AX45" s="57"/>
      <c r="AY45" s="56"/>
      <c r="BA45" s="57"/>
      <c r="BB45" s="56"/>
      <c r="BD45" s="57"/>
      <c r="BE45" s="56"/>
      <c r="BG45" s="57"/>
      <c r="BH45" s="56"/>
      <c r="BJ45" s="57"/>
      <c r="BK45" s="56"/>
      <c r="BM45" s="57"/>
      <c r="BN45" s="56"/>
    </row>
    <row r="46" spans="1:66" x14ac:dyDescent="0.3">
      <c r="A46">
        <f>Table1[[#This Row],[Man'#]]*10000+Table1[[#This Row],[Line'#]]*100+Table1[[#This Row],[Model'#]]</f>
        <v>20808</v>
      </c>
      <c r="B46">
        <v>2</v>
      </c>
      <c r="C46">
        <v>8</v>
      </c>
      <c r="D46">
        <v>8</v>
      </c>
      <c r="E46" t="s">
        <v>77</v>
      </c>
      <c r="F46" t="s">
        <v>121</v>
      </c>
      <c r="G46" t="s">
        <v>130</v>
      </c>
      <c r="H46" t="s">
        <v>129</v>
      </c>
      <c r="I46" t="s">
        <v>77</v>
      </c>
      <c r="J46">
        <f t="shared" si="1"/>
        <v>144</v>
      </c>
      <c r="K46">
        <v>12</v>
      </c>
      <c r="L46">
        <v>6</v>
      </c>
      <c r="M46" s="57">
        <v>1.6999999999999999E-3</v>
      </c>
      <c r="N46" s="57">
        <v>2.3999999999999998E-3</v>
      </c>
      <c r="O46" s="57"/>
      <c r="P46" s="57"/>
      <c r="Q46" s="57"/>
      <c r="R46" s="56">
        <v>4.2999999999999997E-2</v>
      </c>
      <c r="S46" s="56">
        <v>0.06</v>
      </c>
      <c r="T46" s="56"/>
      <c r="U46" s="56"/>
      <c r="V46" s="56"/>
      <c r="W46" s="408" t="s">
        <v>530</v>
      </c>
      <c r="X46" s="56" t="s">
        <v>603</v>
      </c>
      <c r="Y46" s="56" t="s">
        <v>54</v>
      </c>
      <c r="Z46" s="57"/>
      <c r="AA46" s="56"/>
      <c r="AB46" s="56"/>
      <c r="AC46" s="57"/>
      <c r="AD46" s="56"/>
      <c r="AF46" s="57"/>
      <c r="AG46" s="56"/>
      <c r="AI46" s="57"/>
      <c r="AJ46" s="56"/>
      <c r="AL46" s="57"/>
      <c r="AM46" s="56"/>
      <c r="AO46" s="57"/>
      <c r="AP46" s="56"/>
      <c r="AR46" s="57"/>
      <c r="AS46" s="56"/>
      <c r="AU46" s="57"/>
      <c r="AV46" s="56"/>
      <c r="AX46" s="57"/>
      <c r="AY46" s="56"/>
      <c r="BA46" s="57"/>
      <c r="BB46" s="56"/>
      <c r="BD46" s="57"/>
      <c r="BE46" s="56"/>
      <c r="BG46" s="57"/>
      <c r="BH46" s="56"/>
      <c r="BJ46" s="57"/>
      <c r="BK46" s="56"/>
      <c r="BM46" s="57"/>
      <c r="BN46" s="56"/>
    </row>
    <row r="47" spans="1:66" x14ac:dyDescent="0.3">
      <c r="A47">
        <f>Table1[[#This Row],[Man'#]]*10000+Table1[[#This Row],[Line'#]]*100+Table1[[#This Row],[Model'#]]</f>
        <v>20809</v>
      </c>
      <c r="B47">
        <v>2</v>
      </c>
      <c r="C47">
        <v>8</v>
      </c>
      <c r="D47">
        <v>9</v>
      </c>
      <c r="E47" t="s">
        <v>77</v>
      </c>
      <c r="F47" t="s">
        <v>121</v>
      </c>
      <c r="G47" t="s">
        <v>130</v>
      </c>
      <c r="H47" t="s">
        <v>331</v>
      </c>
      <c r="I47" t="s">
        <v>77</v>
      </c>
      <c r="J47">
        <f t="shared" si="1"/>
        <v>144</v>
      </c>
      <c r="K47">
        <v>12</v>
      </c>
      <c r="L47">
        <v>7</v>
      </c>
      <c r="M47" s="57">
        <v>2E-3</v>
      </c>
      <c r="N47" s="57">
        <v>2.8E-3</v>
      </c>
      <c r="O47" s="57"/>
      <c r="P47" s="57"/>
      <c r="Q47" s="57"/>
      <c r="R47" s="56">
        <v>5.0999999999999997E-2</v>
      </c>
      <c r="S47" s="56">
        <v>7.1999999999999995E-2</v>
      </c>
      <c r="T47" s="56"/>
      <c r="U47" s="56"/>
      <c r="V47" s="56"/>
      <c r="W47" s="408" t="s">
        <v>530</v>
      </c>
      <c r="X47" s="56" t="s">
        <v>603</v>
      </c>
      <c r="Y47" s="56" t="s">
        <v>54</v>
      </c>
      <c r="Z47" s="57"/>
      <c r="AA47" s="56"/>
      <c r="AB47" s="56"/>
      <c r="AC47" s="57"/>
      <c r="AD47" s="56"/>
      <c r="AF47" s="57"/>
      <c r="AG47" s="56"/>
      <c r="AI47" s="57"/>
      <c r="AJ47" s="56"/>
      <c r="AL47" s="57"/>
      <c r="AM47" s="56"/>
      <c r="AO47" s="57">
        <v>3.3999999999999998E-3</v>
      </c>
      <c r="AP47" s="56">
        <v>8.5999999999999993E-2</v>
      </c>
      <c r="AQ47" t="s">
        <v>601</v>
      </c>
      <c r="AR47" s="57"/>
      <c r="AS47" s="56"/>
      <c r="AU47" s="57"/>
      <c r="AV47" s="56"/>
      <c r="AX47" s="57"/>
      <c r="AY47" s="56"/>
      <c r="BA47" s="57"/>
      <c r="BB47" s="56"/>
      <c r="BD47" s="57"/>
      <c r="BE47" s="56"/>
      <c r="BG47" s="57"/>
      <c r="BH47" s="56"/>
      <c r="BJ47" s="57"/>
      <c r="BK47" s="56"/>
      <c r="BM47" s="57"/>
      <c r="BN47" s="56"/>
    </row>
    <row r="48" spans="1:66" x14ac:dyDescent="0.3">
      <c r="A48">
        <f>Table1[[#This Row],[Man'#]]*10000+Table1[[#This Row],[Line'#]]*100+Table1[[#This Row],[Model'#]]</f>
        <v>20810</v>
      </c>
      <c r="B48">
        <v>2</v>
      </c>
      <c r="C48">
        <v>8</v>
      </c>
      <c r="D48">
        <v>10</v>
      </c>
      <c r="E48" t="s">
        <v>77</v>
      </c>
      <c r="F48" t="s">
        <v>121</v>
      </c>
      <c r="G48" t="s">
        <v>132</v>
      </c>
      <c r="H48" t="s">
        <v>131</v>
      </c>
      <c r="I48" t="s">
        <v>77</v>
      </c>
      <c r="J48">
        <f t="shared" ref="J48:J61" si="2">ROUND(K48*12,0)</f>
        <v>59</v>
      </c>
      <c r="K48">
        <v>4.9000000000000004</v>
      </c>
      <c r="L48">
        <v>6</v>
      </c>
      <c r="M48" s="57">
        <v>6.9999999999999999E-4</v>
      </c>
      <c r="N48" s="57">
        <v>1.1000000000000001E-3</v>
      </c>
      <c r="O48" s="57">
        <v>5.0000000000000001E-4</v>
      </c>
      <c r="P48" s="57">
        <v>8.0000000000000004E-4</v>
      </c>
      <c r="Q48" s="57">
        <v>1.2999999999999999E-3</v>
      </c>
      <c r="R48" s="56">
        <v>1.7999999999999999E-2</v>
      </c>
      <c r="S48" s="56">
        <v>2.8000000000000001E-2</v>
      </c>
      <c r="T48" s="56">
        <v>1.2E-2</v>
      </c>
      <c r="U48" s="56">
        <v>0.02</v>
      </c>
      <c r="V48" s="56">
        <v>3.4000000000000002E-2</v>
      </c>
      <c r="W48" s="408" t="s">
        <v>530</v>
      </c>
      <c r="X48" s="56" t="s">
        <v>603</v>
      </c>
      <c r="Y48" s="56" t="s">
        <v>985</v>
      </c>
      <c r="Z48" s="57"/>
      <c r="AA48" s="56"/>
      <c r="AB48" s="56"/>
      <c r="AC48" s="57"/>
      <c r="AD48" s="56"/>
      <c r="AF48" s="57"/>
      <c r="AG48" s="56"/>
      <c r="AI48" s="57"/>
      <c r="AJ48" s="56"/>
      <c r="AL48" s="57"/>
      <c r="AM48" s="56"/>
      <c r="AO48" s="57"/>
      <c r="AP48" s="56"/>
      <c r="AR48" s="57"/>
      <c r="AS48" s="56"/>
      <c r="AU48" s="57"/>
      <c r="AV48" s="56"/>
      <c r="AX48" s="57"/>
      <c r="AY48" s="56"/>
      <c r="BA48" s="57"/>
      <c r="BB48" s="56"/>
      <c r="BD48" s="57"/>
      <c r="BE48" s="56"/>
      <c r="BG48" s="57"/>
      <c r="BH48" s="56"/>
      <c r="BJ48" s="57"/>
      <c r="BK48" s="56"/>
      <c r="BM48" s="57"/>
      <c r="BN48" s="56"/>
    </row>
    <row r="49" spans="1:66" x14ac:dyDescent="0.3">
      <c r="A49">
        <f>Table1[[#This Row],[Man'#]]*10000+Table1[[#This Row],[Line'#]]*100+Table1[[#This Row],[Model'#]]</f>
        <v>20811</v>
      </c>
      <c r="B49">
        <v>2</v>
      </c>
      <c r="C49">
        <v>8</v>
      </c>
      <c r="D49">
        <v>11</v>
      </c>
      <c r="E49" t="s">
        <v>77</v>
      </c>
      <c r="F49" t="s">
        <v>121</v>
      </c>
      <c r="G49" t="s">
        <v>134</v>
      </c>
      <c r="H49" t="s">
        <v>327</v>
      </c>
      <c r="I49" t="s">
        <v>77</v>
      </c>
      <c r="J49">
        <f t="shared" si="2"/>
        <v>98</v>
      </c>
      <c r="K49">
        <v>8.1999999999999993</v>
      </c>
      <c r="L49">
        <v>6</v>
      </c>
      <c r="M49" s="57">
        <v>8.9999999999999998E-4</v>
      </c>
      <c r="N49" s="57">
        <v>1.2999999999999999E-3</v>
      </c>
      <c r="O49" s="57">
        <v>6.9999999999999999E-4</v>
      </c>
      <c r="P49" s="57">
        <v>6.9999999999999999E-4</v>
      </c>
      <c r="Q49" s="57">
        <v>1.8E-3</v>
      </c>
      <c r="R49" s="56">
        <v>2.3E-2</v>
      </c>
      <c r="S49" s="56">
        <v>3.4000000000000002E-2</v>
      </c>
      <c r="T49" s="56">
        <v>1.4999999999999999E-2</v>
      </c>
      <c r="U49" s="56">
        <v>0.03</v>
      </c>
      <c r="V49" s="56">
        <v>4.4999999999999998E-2</v>
      </c>
      <c r="W49" s="408" t="s">
        <v>530</v>
      </c>
      <c r="X49" s="56" t="s">
        <v>603</v>
      </c>
      <c r="Y49" s="56" t="s">
        <v>985</v>
      </c>
      <c r="Z49" s="57"/>
      <c r="AA49" s="56"/>
      <c r="AB49" s="56"/>
      <c r="AC49" s="57"/>
      <c r="AD49" s="56"/>
      <c r="AF49" s="57"/>
      <c r="AG49" s="56"/>
      <c r="AI49" s="57"/>
      <c r="AJ49" s="56"/>
      <c r="AL49" s="57"/>
      <c r="AM49" s="56"/>
      <c r="AO49" s="57"/>
      <c r="AP49" s="56"/>
      <c r="AR49" s="57"/>
      <c r="AS49" s="56"/>
      <c r="AU49" s="57"/>
      <c r="AV49" s="56"/>
      <c r="AX49" s="57"/>
      <c r="AY49" s="56"/>
      <c r="BA49" s="57"/>
      <c r="BB49" s="56"/>
      <c r="BD49" s="57"/>
      <c r="BE49" s="56"/>
      <c r="BG49" s="57"/>
      <c r="BH49" s="56"/>
      <c r="BJ49" s="57"/>
      <c r="BK49" s="56"/>
      <c r="BM49" s="57"/>
      <c r="BN49" s="56"/>
    </row>
    <row r="50" spans="1:66" x14ac:dyDescent="0.3">
      <c r="A50">
        <f>Table1[[#This Row],[Man'#]]*10000+Table1[[#This Row],[Line'#]]*100+Table1[[#This Row],[Model'#]]</f>
        <v>20812</v>
      </c>
      <c r="B50">
        <v>2</v>
      </c>
      <c r="C50">
        <v>8</v>
      </c>
      <c r="D50">
        <v>12</v>
      </c>
      <c r="E50" t="s">
        <v>77</v>
      </c>
      <c r="F50" t="s">
        <v>121</v>
      </c>
      <c r="G50" t="s">
        <v>134</v>
      </c>
      <c r="H50" t="s">
        <v>133</v>
      </c>
      <c r="I50" t="s">
        <v>77</v>
      </c>
      <c r="J50">
        <f t="shared" si="2"/>
        <v>98</v>
      </c>
      <c r="K50">
        <v>8.1999999999999993</v>
      </c>
      <c r="L50">
        <v>7</v>
      </c>
      <c r="M50" s="57">
        <v>1.1000000000000001E-3</v>
      </c>
      <c r="N50" s="57">
        <v>1.5E-3</v>
      </c>
      <c r="O50" s="57">
        <v>5.9999999999999995E-4</v>
      </c>
      <c r="P50" s="57">
        <v>1.4E-3</v>
      </c>
      <c r="Q50" s="57">
        <v>2.0999999999999999E-3</v>
      </c>
      <c r="R50" s="56">
        <v>2.7E-2</v>
      </c>
      <c r="S50" s="56">
        <v>3.7999999999999999E-2</v>
      </c>
      <c r="T50" s="56">
        <v>1.7999999999999999E-2</v>
      </c>
      <c r="U50" s="56">
        <v>3.5000000000000003E-2</v>
      </c>
      <c r="V50" s="56">
        <v>5.2999999999999999E-2</v>
      </c>
      <c r="W50" s="408" t="s">
        <v>530</v>
      </c>
      <c r="X50" s="56" t="s">
        <v>603</v>
      </c>
      <c r="Y50" s="56" t="s">
        <v>985</v>
      </c>
      <c r="Z50" s="57"/>
      <c r="AA50" s="56"/>
      <c r="AB50" s="56"/>
      <c r="AC50" s="57">
        <v>2.5000000000000001E-3</v>
      </c>
      <c r="AD50" s="56">
        <v>6.3E-2</v>
      </c>
      <c r="AE50" t="s">
        <v>530</v>
      </c>
      <c r="AF50" s="57"/>
      <c r="AG50" s="56"/>
      <c r="AI50" s="57"/>
      <c r="AJ50" s="56"/>
      <c r="AL50" s="57"/>
      <c r="AM50" s="56"/>
      <c r="AO50" s="57"/>
      <c r="AP50" s="56"/>
      <c r="AR50" s="57"/>
      <c r="AS50" s="56"/>
      <c r="AU50" s="57"/>
      <c r="AV50" s="56"/>
      <c r="AX50" s="57"/>
      <c r="AY50" s="56"/>
      <c r="BA50" s="57"/>
      <c r="BB50" s="56"/>
      <c r="BD50" s="57"/>
      <c r="BE50" s="56"/>
      <c r="BG50" s="57"/>
      <c r="BH50" s="56"/>
      <c r="BJ50" s="57"/>
      <c r="BK50" s="56"/>
      <c r="BM50" s="57"/>
      <c r="BN50" s="56"/>
    </row>
    <row r="51" spans="1:66" x14ac:dyDescent="0.3">
      <c r="A51">
        <f>Table1[[#This Row],[Man'#]]*10000+Table1[[#This Row],[Line'#]]*100+Table1[[#This Row],[Model'#]]</f>
        <v>20813</v>
      </c>
      <c r="B51">
        <v>2</v>
      </c>
      <c r="C51">
        <v>8</v>
      </c>
      <c r="D51">
        <v>13</v>
      </c>
      <c r="E51" t="s">
        <v>77</v>
      </c>
      <c r="F51" t="s">
        <v>121</v>
      </c>
      <c r="G51" t="s">
        <v>136</v>
      </c>
      <c r="H51" t="s">
        <v>135</v>
      </c>
      <c r="I51" t="s">
        <v>77</v>
      </c>
      <c r="J51">
        <f t="shared" si="2"/>
        <v>138</v>
      </c>
      <c r="K51">
        <v>11.5</v>
      </c>
      <c r="L51">
        <v>6</v>
      </c>
      <c r="M51" s="57">
        <v>1.6999999999999999E-3</v>
      </c>
      <c r="N51" s="57">
        <v>2.5999999999999999E-3</v>
      </c>
      <c r="O51" s="57">
        <v>1E-3</v>
      </c>
      <c r="P51" s="57">
        <v>2E-3</v>
      </c>
      <c r="Q51" s="57">
        <v>3.0999999999999999E-3</v>
      </c>
      <c r="R51" s="56">
        <v>4.3999999999999997E-2</v>
      </c>
      <c r="S51" s="56">
        <v>6.6000000000000003E-2</v>
      </c>
      <c r="T51" s="56">
        <v>2.5000000000000001E-2</v>
      </c>
      <c r="U51" s="56">
        <v>0.05</v>
      </c>
      <c r="V51" s="56">
        <v>0.08</v>
      </c>
      <c r="W51" s="408" t="s">
        <v>530</v>
      </c>
      <c r="X51" s="56" t="s">
        <v>603</v>
      </c>
      <c r="Y51" s="56" t="s">
        <v>985</v>
      </c>
      <c r="Z51" s="57"/>
      <c r="AA51" s="56"/>
      <c r="AB51" s="56"/>
      <c r="AC51" s="57"/>
      <c r="AD51" s="56"/>
      <c r="AF51" s="57"/>
      <c r="AG51" s="56"/>
      <c r="AI51" s="57"/>
      <c r="AJ51" s="56"/>
      <c r="AL51" s="57"/>
      <c r="AM51" s="56"/>
      <c r="AO51" s="57"/>
      <c r="AP51" s="56"/>
      <c r="AR51" s="57"/>
      <c r="AS51" s="56"/>
      <c r="AU51" s="57"/>
      <c r="AV51" s="56"/>
      <c r="AX51" s="57"/>
      <c r="AY51" s="56"/>
      <c r="BA51" s="57"/>
      <c r="BB51" s="56"/>
      <c r="BD51" s="57"/>
      <c r="BE51" s="56"/>
      <c r="BG51" s="57"/>
      <c r="BH51" s="56"/>
      <c r="BJ51" s="57"/>
      <c r="BK51" s="56"/>
      <c r="BM51" s="57"/>
      <c r="BN51" s="56"/>
    </row>
    <row r="52" spans="1:66" x14ac:dyDescent="0.3">
      <c r="A52">
        <f>Table1[[#This Row],[Man'#]]*10000+Table1[[#This Row],[Line'#]]*100+Table1[[#This Row],[Model'#]]</f>
        <v>20814</v>
      </c>
      <c r="B52">
        <v>2</v>
      </c>
      <c r="C52">
        <v>8</v>
      </c>
      <c r="D52">
        <v>14</v>
      </c>
      <c r="E52" t="s">
        <v>77</v>
      </c>
      <c r="F52" t="s">
        <v>121</v>
      </c>
      <c r="G52" t="s">
        <v>136</v>
      </c>
      <c r="H52" t="s">
        <v>137</v>
      </c>
      <c r="I52" t="s">
        <v>77</v>
      </c>
      <c r="J52">
        <f t="shared" si="2"/>
        <v>138</v>
      </c>
      <c r="K52">
        <v>11.5</v>
      </c>
      <c r="L52">
        <v>7</v>
      </c>
      <c r="M52" s="57">
        <v>2.2000000000000001E-3</v>
      </c>
      <c r="N52" s="57">
        <v>3.3E-3</v>
      </c>
      <c r="O52" s="57">
        <v>1.1000000000000001E-3</v>
      </c>
      <c r="P52" s="57">
        <v>2.3999999999999998E-3</v>
      </c>
      <c r="Q52" s="57">
        <v>4.3E-3</v>
      </c>
      <c r="R52" s="56">
        <v>5.5E-2</v>
      </c>
      <c r="S52" s="56">
        <v>8.5000000000000006E-2</v>
      </c>
      <c r="T52" s="56">
        <v>2.9000000000000001E-2</v>
      </c>
      <c r="U52" s="56">
        <v>0.06</v>
      </c>
      <c r="V52" s="56">
        <v>0.11</v>
      </c>
      <c r="W52" s="408" t="s">
        <v>530</v>
      </c>
      <c r="X52" s="56" t="s">
        <v>603</v>
      </c>
      <c r="Y52" s="56" t="s">
        <v>985</v>
      </c>
      <c r="Z52" s="57"/>
      <c r="AA52" s="56"/>
      <c r="AB52" s="56"/>
      <c r="AC52" s="57">
        <v>3.8999999999999998E-3</v>
      </c>
      <c r="AD52" s="56">
        <v>0.1</v>
      </c>
      <c r="AE52" t="s">
        <v>530</v>
      </c>
      <c r="AF52" s="57"/>
      <c r="AG52" s="56"/>
      <c r="AI52" s="57"/>
      <c r="AJ52" s="56"/>
      <c r="AL52" s="57"/>
      <c r="AM52" s="56"/>
      <c r="AO52" s="57"/>
      <c r="AP52" s="56"/>
      <c r="AR52" s="57"/>
      <c r="AS52" s="56"/>
      <c r="AU52" s="57"/>
      <c r="AV52" s="56"/>
      <c r="AX52" s="57"/>
      <c r="AY52" s="56"/>
      <c r="BA52" s="57"/>
      <c r="BB52" s="56"/>
      <c r="BD52" s="57"/>
      <c r="BE52" s="56"/>
      <c r="BG52" s="57"/>
      <c r="BH52" s="56"/>
      <c r="BJ52" s="57"/>
      <c r="BK52" s="56"/>
      <c r="BM52" s="57"/>
      <c r="BN52" s="56"/>
    </row>
    <row r="53" spans="1:66" x14ac:dyDescent="0.3">
      <c r="A53">
        <f>Table1[[#This Row],[Man'#]]*10000+Table1[[#This Row],[Line'#]]*100+Table1[[#This Row],[Model'#]]</f>
        <v>20815</v>
      </c>
      <c r="B53">
        <v>2</v>
      </c>
      <c r="C53">
        <v>8</v>
      </c>
      <c r="D53">
        <v>15</v>
      </c>
      <c r="E53" t="s">
        <v>77</v>
      </c>
      <c r="F53" t="s">
        <v>121</v>
      </c>
      <c r="G53" t="s">
        <v>139</v>
      </c>
      <c r="H53" t="s">
        <v>138</v>
      </c>
      <c r="I53" t="s">
        <v>77</v>
      </c>
      <c r="J53">
        <f t="shared" si="2"/>
        <v>157</v>
      </c>
      <c r="K53">
        <v>13.1</v>
      </c>
      <c r="L53">
        <v>6</v>
      </c>
      <c r="M53" s="57">
        <v>2.0999999999999999E-3</v>
      </c>
      <c r="N53" s="57">
        <v>3.0999999999999999E-3</v>
      </c>
      <c r="O53" s="57">
        <v>1.2999999999999999E-3</v>
      </c>
      <c r="P53" s="57">
        <v>2.3999999999999998E-3</v>
      </c>
      <c r="Q53" s="57">
        <v>3.8E-3</v>
      </c>
      <c r="R53" s="56">
        <v>5.2999999999999999E-2</v>
      </c>
      <c r="S53" s="56">
        <v>7.8E-2</v>
      </c>
      <c r="T53" s="56">
        <v>3.4000000000000002E-2</v>
      </c>
      <c r="U53" s="56">
        <v>0.06</v>
      </c>
      <c r="V53" s="56">
        <v>9.6000000000000002E-2</v>
      </c>
      <c r="W53" s="408" t="s">
        <v>530</v>
      </c>
      <c r="X53" s="56" t="s">
        <v>603</v>
      </c>
      <c r="Y53" s="56" t="s">
        <v>985</v>
      </c>
      <c r="Z53" s="57"/>
      <c r="AA53" s="56"/>
      <c r="AB53" s="56"/>
      <c r="AC53" s="57"/>
      <c r="AD53" s="56"/>
      <c r="AF53" s="57"/>
      <c r="AG53" s="56"/>
      <c r="AI53" s="57"/>
      <c r="AJ53" s="56"/>
      <c r="AL53" s="57"/>
      <c r="AM53" s="56"/>
      <c r="AO53" s="57"/>
      <c r="AP53" s="56"/>
      <c r="AR53" s="57"/>
      <c r="AS53" s="56"/>
      <c r="AU53" s="57"/>
      <c r="AV53" s="56"/>
      <c r="AX53" s="57"/>
      <c r="AY53" s="56"/>
      <c r="BA53" s="57"/>
      <c r="BB53" s="56"/>
      <c r="BD53" s="57"/>
      <c r="BE53" s="56"/>
      <c r="BG53" s="57"/>
      <c r="BH53" s="56"/>
      <c r="BJ53" s="57"/>
      <c r="BK53" s="56"/>
      <c r="BM53" s="57"/>
      <c r="BN53" s="56"/>
    </row>
    <row r="54" spans="1:66" x14ac:dyDescent="0.3">
      <c r="A54">
        <f>Table1[[#This Row],[Man'#]]*10000+Table1[[#This Row],[Line'#]]*100+Table1[[#This Row],[Model'#]]</f>
        <v>20816</v>
      </c>
      <c r="B54">
        <v>2</v>
      </c>
      <c r="C54">
        <v>8</v>
      </c>
      <c r="D54">
        <v>16</v>
      </c>
      <c r="E54" t="s">
        <v>77</v>
      </c>
      <c r="F54" t="s">
        <v>121</v>
      </c>
      <c r="G54" t="s">
        <v>139</v>
      </c>
      <c r="H54" t="s">
        <v>328</v>
      </c>
      <c r="I54" t="s">
        <v>77</v>
      </c>
      <c r="J54">
        <f t="shared" si="2"/>
        <v>157</v>
      </c>
      <c r="K54">
        <v>13.1</v>
      </c>
      <c r="L54">
        <v>7</v>
      </c>
      <c r="M54" s="57">
        <v>2.5999999999999999E-3</v>
      </c>
      <c r="N54" s="57">
        <v>3.8999999999999998E-3</v>
      </c>
      <c r="O54" s="57">
        <v>1.4E-3</v>
      </c>
      <c r="P54" s="57">
        <v>3.0999999999999999E-3</v>
      </c>
      <c r="Q54" s="57">
        <v>5.1999999999999998E-3</v>
      </c>
      <c r="R54" s="56">
        <v>6.5000000000000002E-2</v>
      </c>
      <c r="S54" s="56">
        <v>0.1</v>
      </c>
      <c r="T54" s="56">
        <v>3.5999999999999997E-2</v>
      </c>
      <c r="U54" s="56">
        <v>0.08</v>
      </c>
      <c r="V54" s="56">
        <v>0.13200000000000001</v>
      </c>
      <c r="W54" s="408" t="s">
        <v>530</v>
      </c>
      <c r="X54" s="56" t="s">
        <v>603</v>
      </c>
      <c r="Y54" s="56" t="s">
        <v>985</v>
      </c>
      <c r="Z54" s="57"/>
      <c r="AA54" s="56"/>
      <c r="AB54" s="56"/>
      <c r="AC54" s="57">
        <v>4.4999999999999997E-3</v>
      </c>
      <c r="AD54" s="56">
        <v>0.115</v>
      </c>
      <c r="AE54" t="s">
        <v>530</v>
      </c>
      <c r="AF54" s="57"/>
      <c r="AG54" s="56"/>
      <c r="AI54" s="57"/>
      <c r="AJ54" s="56"/>
      <c r="AL54" s="57"/>
      <c r="AM54" s="56"/>
      <c r="AO54" s="57"/>
      <c r="AP54" s="56"/>
      <c r="AR54" s="57"/>
      <c r="AS54" s="56"/>
      <c r="AU54" s="57"/>
      <c r="AV54" s="56"/>
      <c r="AX54" s="57"/>
      <c r="AY54" s="56"/>
      <c r="BA54" s="57"/>
      <c r="BB54" s="56"/>
      <c r="BD54" s="57"/>
      <c r="BE54" s="56"/>
      <c r="BG54" s="57"/>
      <c r="BH54" s="56"/>
      <c r="BJ54" s="57"/>
      <c r="BK54" s="56"/>
      <c r="BM54" s="57"/>
      <c r="BN54" s="56"/>
    </row>
    <row r="55" spans="1:66" x14ac:dyDescent="0.3">
      <c r="A55">
        <f>Table1[[#This Row],[Man'#]]*10000+Table1[[#This Row],[Line'#]]*100+Table1[[#This Row],[Model'#]]</f>
        <v>20817</v>
      </c>
      <c r="B55">
        <v>2</v>
      </c>
      <c r="C55">
        <v>8</v>
      </c>
      <c r="D55">
        <v>17</v>
      </c>
      <c r="E55" t="s">
        <v>77</v>
      </c>
      <c r="F55" t="s">
        <v>121</v>
      </c>
      <c r="G55" t="s">
        <v>141</v>
      </c>
      <c r="H55" t="s">
        <v>140</v>
      </c>
      <c r="I55" t="s">
        <v>77</v>
      </c>
      <c r="J55">
        <f t="shared" si="2"/>
        <v>59</v>
      </c>
      <c r="K55">
        <v>4.9000000000000004</v>
      </c>
      <c r="L55">
        <v>6</v>
      </c>
      <c r="M55" s="57">
        <v>5.0000000000000001E-4</v>
      </c>
      <c r="N55" s="57">
        <v>8.9999999999999998E-4</v>
      </c>
      <c r="O55" s="57">
        <v>2.9999999999999997E-4</v>
      </c>
      <c r="P55" s="57">
        <v>5.9999999999999995E-4</v>
      </c>
      <c r="Q55" s="57">
        <v>1.1000000000000001E-3</v>
      </c>
      <c r="R55" s="56">
        <v>1.2E-2</v>
      </c>
      <c r="S55" s="56">
        <v>2.3E-2</v>
      </c>
      <c r="T55" s="56">
        <v>8.0000000000000002E-3</v>
      </c>
      <c r="U55" s="56">
        <v>1.4999999999999999E-2</v>
      </c>
      <c r="V55" s="56">
        <v>2.7E-2</v>
      </c>
      <c r="W55" s="408" t="s">
        <v>530</v>
      </c>
      <c r="X55" s="56" t="s">
        <v>603</v>
      </c>
      <c r="Y55" s="56" t="s">
        <v>985</v>
      </c>
      <c r="Z55" s="57"/>
      <c r="AA55" s="56"/>
      <c r="AB55" s="56"/>
      <c r="AC55" s="57"/>
      <c r="AD55" s="56"/>
      <c r="AF55" s="57"/>
      <c r="AG55" s="56"/>
      <c r="AI55" s="57"/>
      <c r="AJ55" s="56"/>
      <c r="AL55" s="57"/>
      <c r="AM55" s="56"/>
      <c r="AO55" s="57"/>
      <c r="AP55" s="56"/>
      <c r="AR55" s="57"/>
      <c r="AS55" s="56"/>
      <c r="AU55" s="57"/>
      <c r="AV55" s="56"/>
      <c r="AX55" s="57"/>
      <c r="AY55" s="56"/>
      <c r="BA55" s="57"/>
      <c r="BB55" s="56"/>
      <c r="BD55" s="57"/>
      <c r="BE55" s="56"/>
      <c r="BG55" s="57"/>
      <c r="BH55" s="56"/>
      <c r="BJ55" s="57"/>
      <c r="BK55" s="56"/>
      <c r="BM55" s="57"/>
      <c r="BN55" s="56"/>
    </row>
    <row r="56" spans="1:66" x14ac:dyDescent="0.3">
      <c r="A56">
        <f>Table1[[#This Row],[Man'#]]*10000+Table1[[#This Row],[Line'#]]*100+Table1[[#This Row],[Model'#]]</f>
        <v>20818</v>
      </c>
      <c r="B56">
        <v>2</v>
      </c>
      <c r="C56">
        <v>8</v>
      </c>
      <c r="D56">
        <v>18</v>
      </c>
      <c r="E56" t="s">
        <v>77</v>
      </c>
      <c r="F56" t="s">
        <v>121</v>
      </c>
      <c r="G56" t="s">
        <v>143</v>
      </c>
      <c r="H56" t="s">
        <v>142</v>
      </c>
      <c r="I56" t="s">
        <v>77</v>
      </c>
      <c r="J56">
        <f t="shared" si="2"/>
        <v>98</v>
      </c>
      <c r="K56">
        <v>8.1999999999999993</v>
      </c>
      <c r="L56">
        <v>6</v>
      </c>
      <c r="M56" s="57">
        <v>6.9999999999999999E-4</v>
      </c>
      <c r="N56" s="57">
        <v>1.1000000000000001E-3</v>
      </c>
      <c r="O56" s="57">
        <v>4.0000000000000002E-4</v>
      </c>
      <c r="P56" s="57">
        <v>8.0000000000000004E-4</v>
      </c>
      <c r="Q56" s="57">
        <v>1.4E-3</v>
      </c>
      <c r="R56" s="56">
        <v>1.7999999999999999E-2</v>
      </c>
      <c r="S56" s="56">
        <v>2.8000000000000001E-2</v>
      </c>
      <c r="T56" s="56">
        <v>0.01</v>
      </c>
      <c r="U56" s="56">
        <v>0.02</v>
      </c>
      <c r="V56" s="56">
        <v>3.5000000000000003E-2</v>
      </c>
      <c r="W56" s="408" t="s">
        <v>530</v>
      </c>
      <c r="X56" s="56" t="s">
        <v>603</v>
      </c>
      <c r="Y56" s="56" t="s">
        <v>985</v>
      </c>
      <c r="Z56" s="57"/>
      <c r="AA56" s="56"/>
      <c r="AB56" s="56"/>
      <c r="AC56" s="57"/>
      <c r="AD56" s="56"/>
      <c r="AF56" s="57"/>
      <c r="AG56" s="56"/>
      <c r="AI56" s="57"/>
      <c r="AJ56" s="56"/>
      <c r="AL56" s="57"/>
      <c r="AM56" s="56"/>
      <c r="AO56" s="57"/>
      <c r="AP56" s="56"/>
      <c r="AR56" s="57"/>
      <c r="AS56" s="56"/>
      <c r="AU56" s="57"/>
      <c r="AV56" s="56"/>
      <c r="AX56" s="57"/>
      <c r="AY56" s="56"/>
      <c r="BA56" s="57"/>
      <c r="BB56" s="56"/>
      <c r="BD56" s="57"/>
      <c r="BE56" s="56"/>
      <c r="BG56" s="57"/>
      <c r="BH56" s="56"/>
      <c r="BJ56" s="57"/>
      <c r="BK56" s="56"/>
      <c r="BM56" s="57"/>
      <c r="BN56" s="56"/>
    </row>
    <row r="57" spans="1:66" x14ac:dyDescent="0.3">
      <c r="A57">
        <f>Table1[[#This Row],[Man'#]]*10000+Table1[[#This Row],[Line'#]]*100+Table1[[#This Row],[Model'#]]</f>
        <v>20819</v>
      </c>
      <c r="B57">
        <v>2</v>
      </c>
      <c r="C57">
        <v>8</v>
      </c>
      <c r="D57">
        <v>19</v>
      </c>
      <c r="E57" t="s">
        <v>77</v>
      </c>
      <c r="F57" t="s">
        <v>121</v>
      </c>
      <c r="G57" t="s">
        <v>143</v>
      </c>
      <c r="H57" t="s">
        <v>318</v>
      </c>
      <c r="I57" t="s">
        <v>77</v>
      </c>
      <c r="J57">
        <f t="shared" si="2"/>
        <v>98</v>
      </c>
      <c r="K57">
        <v>8.1999999999999993</v>
      </c>
      <c r="L57">
        <v>7</v>
      </c>
      <c r="M57" s="57">
        <v>8.0000000000000004E-4</v>
      </c>
      <c r="N57" s="57">
        <v>1.1999999999999999E-3</v>
      </c>
      <c r="O57" s="57">
        <v>5.0000000000000001E-4</v>
      </c>
      <c r="P57" s="57">
        <v>1E-3</v>
      </c>
      <c r="Q57" s="57">
        <v>1.9E-3</v>
      </c>
      <c r="R57" s="56">
        <v>0.02</v>
      </c>
      <c r="S57" s="56">
        <v>0.03</v>
      </c>
      <c r="T57" s="56">
        <v>1.2E-2</v>
      </c>
      <c r="U57" s="56">
        <v>2.5000000000000001E-2</v>
      </c>
      <c r="V57" s="56">
        <v>4.8000000000000001E-2</v>
      </c>
      <c r="W57" s="408" t="s">
        <v>530</v>
      </c>
      <c r="X57" s="56" t="s">
        <v>603</v>
      </c>
      <c r="Y57" s="56" t="s">
        <v>985</v>
      </c>
      <c r="Z57" s="57"/>
      <c r="AA57" s="56"/>
      <c r="AB57" s="56"/>
      <c r="AC57" s="57">
        <v>1.9E-3</v>
      </c>
      <c r="AD57" s="56">
        <v>4.8000000000000001E-2</v>
      </c>
      <c r="AE57" s="56" t="s">
        <v>985</v>
      </c>
      <c r="AF57" s="57"/>
      <c r="AG57" s="56"/>
      <c r="AI57" s="57"/>
      <c r="AJ57" s="56"/>
      <c r="AL57" s="57"/>
      <c r="AM57" s="56"/>
      <c r="AO57" s="57"/>
      <c r="AP57" s="56"/>
      <c r="AR57" s="57"/>
      <c r="AS57" s="56"/>
      <c r="AU57" s="57"/>
      <c r="AV57" s="56"/>
      <c r="AX57" s="57"/>
      <c r="AY57" s="56"/>
      <c r="BA57" s="57"/>
      <c r="BB57" s="56"/>
      <c r="BD57" s="57"/>
      <c r="BE57" s="56"/>
      <c r="BG57" s="57"/>
      <c r="BH57" s="56"/>
      <c r="BJ57" s="57"/>
      <c r="BK57" s="56"/>
      <c r="BM57" s="57"/>
      <c r="BN57" s="56"/>
    </row>
    <row r="58" spans="1:66" x14ac:dyDescent="0.3">
      <c r="A58">
        <f>Table1[[#This Row],[Man'#]]*10000+Table1[[#This Row],[Line'#]]*100+Table1[[#This Row],[Model'#]]</f>
        <v>20820</v>
      </c>
      <c r="B58">
        <v>2</v>
      </c>
      <c r="C58">
        <v>8</v>
      </c>
      <c r="D58">
        <v>20</v>
      </c>
      <c r="E58" t="s">
        <v>77</v>
      </c>
      <c r="F58" t="s">
        <v>121</v>
      </c>
      <c r="G58" t="s">
        <v>145</v>
      </c>
      <c r="H58" t="s">
        <v>144</v>
      </c>
      <c r="I58" t="s">
        <v>77</v>
      </c>
      <c r="J58">
        <f t="shared" si="2"/>
        <v>138</v>
      </c>
      <c r="K58">
        <v>11.5</v>
      </c>
      <c r="L58">
        <v>6</v>
      </c>
      <c r="M58" s="57">
        <v>1.4E-3</v>
      </c>
      <c r="N58" s="57">
        <v>2.2000000000000001E-3</v>
      </c>
      <c r="O58" s="57">
        <v>8.0000000000000004E-4</v>
      </c>
      <c r="P58" s="57">
        <v>1.6000000000000001E-3</v>
      </c>
      <c r="Q58" s="57">
        <v>2.8E-3</v>
      </c>
      <c r="R58" s="56">
        <v>3.5999999999999997E-2</v>
      </c>
      <c r="S58" s="56">
        <v>5.6000000000000001E-2</v>
      </c>
      <c r="T58" s="56">
        <v>0.02</v>
      </c>
      <c r="U58" s="56">
        <v>0.04</v>
      </c>
      <c r="V58" s="56">
        <v>7.0000000000000007E-2</v>
      </c>
      <c r="W58" s="408" t="s">
        <v>530</v>
      </c>
      <c r="X58" s="56" t="s">
        <v>603</v>
      </c>
      <c r="Y58" s="56" t="s">
        <v>985</v>
      </c>
      <c r="Z58" s="57"/>
      <c r="AA58" s="56"/>
      <c r="AB58" s="56"/>
      <c r="AC58" s="57"/>
      <c r="AD58" s="56"/>
      <c r="AF58" s="57"/>
      <c r="AG58" s="56"/>
      <c r="AI58" s="57"/>
      <c r="AJ58" s="56"/>
      <c r="AL58" s="57"/>
      <c r="AM58" s="56"/>
      <c r="AO58" s="57"/>
      <c r="AP58" s="56"/>
      <c r="AR58" s="57"/>
      <c r="AS58" s="56"/>
      <c r="AU58" s="57"/>
      <c r="AV58" s="56"/>
      <c r="AX58" s="57"/>
      <c r="AY58" s="56"/>
      <c r="BA58" s="57"/>
      <c r="BB58" s="56"/>
      <c r="BD58" s="57"/>
      <c r="BE58" s="56"/>
      <c r="BG58" s="57"/>
      <c r="BH58" s="56"/>
      <c r="BJ58" s="57"/>
      <c r="BK58" s="56"/>
      <c r="BM58" s="57"/>
      <c r="BN58" s="56"/>
    </row>
    <row r="59" spans="1:66" x14ac:dyDescent="0.3">
      <c r="A59">
        <f>Table1[[#This Row],[Man'#]]*10000+Table1[[#This Row],[Line'#]]*100+Table1[[#This Row],[Model'#]]</f>
        <v>20821</v>
      </c>
      <c r="B59">
        <v>2</v>
      </c>
      <c r="C59">
        <v>8</v>
      </c>
      <c r="D59">
        <v>21</v>
      </c>
      <c r="E59" t="s">
        <v>77</v>
      </c>
      <c r="F59" t="s">
        <v>121</v>
      </c>
      <c r="G59" t="s">
        <v>145</v>
      </c>
      <c r="H59" t="s">
        <v>146</v>
      </c>
      <c r="I59" t="s">
        <v>77</v>
      </c>
      <c r="J59">
        <f t="shared" si="2"/>
        <v>138</v>
      </c>
      <c r="K59">
        <v>11.5</v>
      </c>
      <c r="L59">
        <v>7</v>
      </c>
      <c r="M59" s="57">
        <v>1.8E-3</v>
      </c>
      <c r="N59" s="57">
        <v>2.8E-3</v>
      </c>
      <c r="O59" s="57">
        <v>8.9999999999999998E-4</v>
      </c>
      <c r="P59" s="57">
        <v>1.8E-3</v>
      </c>
      <c r="Q59" s="57">
        <v>3.8999999999999998E-3</v>
      </c>
      <c r="R59" s="56">
        <v>4.4999999999999998E-2</v>
      </c>
      <c r="S59" s="56">
        <v>7.0000000000000007E-2</v>
      </c>
      <c r="T59" s="56">
        <v>2.4E-2</v>
      </c>
      <c r="U59" s="56">
        <v>4.4999999999999998E-2</v>
      </c>
      <c r="V59" s="56">
        <v>0.1</v>
      </c>
      <c r="W59" s="408" t="s">
        <v>530</v>
      </c>
      <c r="X59" s="56" t="s">
        <v>603</v>
      </c>
      <c r="Y59" s="56" t="s">
        <v>985</v>
      </c>
      <c r="Z59" s="57"/>
      <c r="AA59" s="56"/>
      <c r="AB59" s="56"/>
      <c r="AC59" s="57">
        <v>3.0999999999999999E-3</v>
      </c>
      <c r="AD59" s="56">
        <v>0.08</v>
      </c>
      <c r="AE59" s="56" t="s">
        <v>985</v>
      </c>
      <c r="AF59" s="57"/>
      <c r="AG59" s="56"/>
      <c r="AI59" s="57"/>
      <c r="AJ59" s="56"/>
      <c r="AL59" s="57"/>
      <c r="AM59" s="56"/>
      <c r="AO59" s="57"/>
      <c r="AP59" s="56"/>
      <c r="AR59" s="57"/>
      <c r="AS59" s="56"/>
      <c r="AU59" s="57"/>
      <c r="AV59" s="56"/>
      <c r="AX59" s="57"/>
      <c r="AY59" s="56"/>
      <c r="BA59" s="57"/>
      <c r="BB59" s="56"/>
      <c r="BD59" s="57"/>
      <c r="BE59" s="56"/>
      <c r="BG59" s="57"/>
      <c r="BH59" s="56"/>
      <c r="BJ59" s="57"/>
      <c r="BK59" s="56"/>
      <c r="BM59" s="57"/>
      <c r="BN59" s="56"/>
    </row>
    <row r="60" spans="1:66" x14ac:dyDescent="0.3">
      <c r="A60">
        <f>Table1[[#This Row],[Man'#]]*10000+Table1[[#This Row],[Line'#]]*100+Table1[[#This Row],[Model'#]]</f>
        <v>20822</v>
      </c>
      <c r="B60">
        <v>2</v>
      </c>
      <c r="C60">
        <v>8</v>
      </c>
      <c r="D60">
        <v>22</v>
      </c>
      <c r="E60" t="s">
        <v>77</v>
      </c>
      <c r="F60" t="s">
        <v>121</v>
      </c>
      <c r="G60" t="s">
        <v>148</v>
      </c>
      <c r="H60" t="s">
        <v>147</v>
      </c>
      <c r="I60" t="s">
        <v>77</v>
      </c>
      <c r="J60">
        <f t="shared" si="2"/>
        <v>157</v>
      </c>
      <c r="K60">
        <v>13.1</v>
      </c>
      <c r="L60">
        <v>6</v>
      </c>
      <c r="M60" s="57">
        <v>1.8E-3</v>
      </c>
      <c r="N60" s="57">
        <v>2.7000000000000001E-3</v>
      </c>
      <c r="O60" s="57">
        <v>8.9999999999999998E-4</v>
      </c>
      <c r="P60" s="57">
        <v>1.8E-3</v>
      </c>
      <c r="Q60" s="57">
        <v>3.3999999999999998E-3</v>
      </c>
      <c r="R60" s="56">
        <v>4.4999999999999998E-2</v>
      </c>
      <c r="S60" s="56">
        <v>6.8000000000000005E-2</v>
      </c>
      <c r="T60" s="56">
        <v>2.4E-2</v>
      </c>
      <c r="U60" s="56">
        <v>4.4999999999999998E-2</v>
      </c>
      <c r="V60" s="56">
        <v>8.5999999999999993E-2</v>
      </c>
      <c r="W60" s="408" t="s">
        <v>530</v>
      </c>
      <c r="X60" s="56" t="s">
        <v>603</v>
      </c>
      <c r="Y60" s="56" t="s">
        <v>985</v>
      </c>
      <c r="Z60" s="57"/>
      <c r="AA60" s="56"/>
      <c r="AB60" s="56"/>
      <c r="AC60" s="57"/>
      <c r="AD60" s="56"/>
      <c r="AF60" s="57"/>
      <c r="AG60" s="56"/>
      <c r="AI60" s="57"/>
      <c r="AJ60" s="56"/>
      <c r="AL60" s="57"/>
      <c r="AM60" s="56"/>
      <c r="AO60" s="57"/>
      <c r="AP60" s="56"/>
      <c r="AR60" s="57"/>
      <c r="AS60" s="56"/>
      <c r="AU60" s="57"/>
      <c r="AV60" s="56"/>
      <c r="AX60" s="57"/>
      <c r="AY60" s="56"/>
      <c r="BA60" s="57"/>
      <c r="BB60" s="56"/>
      <c r="BD60" s="57"/>
      <c r="BE60" s="56"/>
      <c r="BG60" s="57"/>
      <c r="BH60" s="56"/>
      <c r="BJ60" s="57"/>
      <c r="BK60" s="56"/>
      <c r="BM60" s="57"/>
      <c r="BN60" s="56"/>
    </row>
    <row r="61" spans="1:66" x14ac:dyDescent="0.3">
      <c r="A61">
        <f>Table1[[#This Row],[Man'#]]*10000+Table1[[#This Row],[Line'#]]*100+Table1[[#This Row],[Model'#]]</f>
        <v>20823</v>
      </c>
      <c r="B61">
        <v>2</v>
      </c>
      <c r="C61">
        <v>8</v>
      </c>
      <c r="D61">
        <v>23</v>
      </c>
      <c r="E61" t="s">
        <v>77</v>
      </c>
      <c r="F61" t="s">
        <v>121</v>
      </c>
      <c r="G61" t="s">
        <v>148</v>
      </c>
      <c r="H61" t="s">
        <v>319</v>
      </c>
      <c r="I61" t="s">
        <v>77</v>
      </c>
      <c r="J61">
        <f t="shared" si="2"/>
        <v>157</v>
      </c>
      <c r="K61">
        <v>13.1</v>
      </c>
      <c r="L61">
        <v>7</v>
      </c>
      <c r="M61" s="57">
        <v>2.2000000000000001E-3</v>
      </c>
      <c r="N61" s="57">
        <v>3.3E-3</v>
      </c>
      <c r="O61" s="57">
        <v>1.1999999999999999E-3</v>
      </c>
      <c r="P61" s="57">
        <v>2E-3</v>
      </c>
      <c r="Q61" s="57">
        <v>4.7000000000000002E-3</v>
      </c>
      <c r="R61" s="56">
        <v>5.5E-2</v>
      </c>
      <c r="S61" s="56">
        <v>8.5000000000000006E-2</v>
      </c>
      <c r="T61" s="56">
        <v>0.03</v>
      </c>
      <c r="U61" s="56">
        <v>0.05</v>
      </c>
      <c r="V61" s="56">
        <v>0.12</v>
      </c>
      <c r="W61" s="408" t="s">
        <v>530</v>
      </c>
      <c r="X61" s="56" t="s">
        <v>603</v>
      </c>
      <c r="Y61" s="56" t="s">
        <v>985</v>
      </c>
      <c r="Z61" s="57"/>
      <c r="AA61" s="56"/>
      <c r="AB61" s="56"/>
      <c r="AC61" s="57">
        <v>3.5999999999999999E-3</v>
      </c>
      <c r="AD61" s="56">
        <v>9.1999999999999998E-2</v>
      </c>
      <c r="AE61" s="56" t="s">
        <v>985</v>
      </c>
      <c r="AF61" s="57"/>
      <c r="AG61" s="56"/>
      <c r="AI61" s="57"/>
      <c r="AJ61" s="56"/>
      <c r="AL61" s="57"/>
      <c r="AM61" s="56"/>
      <c r="AO61" s="57"/>
      <c r="AP61" s="56"/>
      <c r="AR61" s="57"/>
      <c r="AS61" s="56"/>
      <c r="AU61" s="57"/>
      <c r="AV61" s="56"/>
      <c r="AX61" s="57"/>
      <c r="AY61" s="56"/>
      <c r="BA61" s="57"/>
      <c r="BB61" s="56"/>
      <c r="BD61" s="57"/>
      <c r="BE61" s="56"/>
      <c r="BG61" s="57"/>
      <c r="BH61" s="56"/>
      <c r="BJ61" s="57"/>
      <c r="BK61" s="56"/>
      <c r="BM61" s="57"/>
      <c r="BN61" s="56"/>
    </row>
    <row r="62" spans="1:66" x14ac:dyDescent="0.3">
      <c r="A62">
        <f>Table1[[#This Row],[Man'#]]*10000+Table1[[#This Row],[Line'#]]*100+Table1[[#This Row],[Model'#]]</f>
        <v>20902</v>
      </c>
      <c r="B62">
        <v>2</v>
      </c>
      <c r="C62">
        <v>9</v>
      </c>
      <c r="D62">
        <v>2</v>
      </c>
      <c r="E62" t="s">
        <v>77</v>
      </c>
      <c r="F62" t="s">
        <v>1180</v>
      </c>
      <c r="G62" t="s">
        <v>1087</v>
      </c>
      <c r="H62" t="s">
        <v>467</v>
      </c>
      <c r="I62" t="s">
        <v>77</v>
      </c>
      <c r="J62">
        <f t="shared" si="1"/>
        <v>98</v>
      </c>
      <c r="K62">
        <v>8.1999999999999993</v>
      </c>
      <c r="L62">
        <v>7</v>
      </c>
      <c r="M62" s="57">
        <v>1.4E-3</v>
      </c>
      <c r="N62" s="57">
        <v>1.8E-3</v>
      </c>
      <c r="O62" s="57">
        <v>8.0000000000000004E-4</v>
      </c>
      <c r="P62" s="57">
        <v>1.6000000000000001E-3</v>
      </c>
      <c r="Q62" s="57">
        <v>2.2000000000000001E-3</v>
      </c>
      <c r="R62" s="56">
        <v>3.5000000000000003E-2</v>
      </c>
      <c r="S62" s="56">
        <v>4.5999999999999999E-2</v>
      </c>
      <c r="T62" s="56">
        <v>0.02</v>
      </c>
      <c r="U62" s="56">
        <v>0.04</v>
      </c>
      <c r="V62" s="56">
        <v>5.5E-2</v>
      </c>
      <c r="W62" s="408" t="s">
        <v>530</v>
      </c>
      <c r="X62" s="56" t="s">
        <v>603</v>
      </c>
      <c r="Y62" s="56" t="s">
        <v>985</v>
      </c>
      <c r="Z62" s="57">
        <v>2.2000000000000001E-3</v>
      </c>
      <c r="AA62" s="56">
        <v>5.5E-2</v>
      </c>
      <c r="AB62" s="56" t="s">
        <v>985</v>
      </c>
      <c r="AC62" s="57">
        <v>2.5000000000000001E-3</v>
      </c>
      <c r="AD62" s="56">
        <v>6.3E-2</v>
      </c>
      <c r="AE62" s="56" t="s">
        <v>985</v>
      </c>
      <c r="AF62" s="57">
        <v>2.7000000000000001E-3</v>
      </c>
      <c r="AG62" s="56">
        <v>6.8000000000000005E-2</v>
      </c>
      <c r="AH62" s="56" t="s">
        <v>985</v>
      </c>
      <c r="AI62" s="57"/>
      <c r="AJ62" s="56"/>
      <c r="AL62" s="57"/>
      <c r="AM62" s="56"/>
      <c r="AO62" s="57"/>
      <c r="AP62" s="56"/>
      <c r="AR62" s="57"/>
      <c r="AS62" s="56"/>
      <c r="AU62" s="57"/>
      <c r="AV62" s="56"/>
      <c r="AX62" s="57"/>
      <c r="AY62" s="56"/>
      <c r="BA62" s="57"/>
      <c r="BB62" s="56"/>
      <c r="BD62" s="57"/>
      <c r="BE62" s="56"/>
      <c r="BG62" s="57"/>
      <c r="BH62" s="56"/>
      <c r="BJ62" s="57"/>
      <c r="BK62" s="56"/>
      <c r="BM62" s="57"/>
      <c r="BN62" s="56"/>
    </row>
    <row r="63" spans="1:66" x14ac:dyDescent="0.3">
      <c r="A63">
        <f>Table1[[#This Row],[Man'#]]*10000+Table1[[#This Row],[Line'#]]*100+Table1[[#This Row],[Model'#]]</f>
        <v>20903</v>
      </c>
      <c r="B63">
        <v>2</v>
      </c>
      <c r="C63">
        <v>9</v>
      </c>
      <c r="D63">
        <v>3</v>
      </c>
      <c r="E63" t="s">
        <v>77</v>
      </c>
      <c r="F63" t="s">
        <v>1180</v>
      </c>
      <c r="G63" t="s">
        <v>1088</v>
      </c>
      <c r="H63" t="s">
        <v>468</v>
      </c>
      <c r="I63" t="s">
        <v>77</v>
      </c>
      <c r="J63">
        <f t="shared" si="1"/>
        <v>118</v>
      </c>
      <c r="K63">
        <v>9.8000000000000007</v>
      </c>
      <c r="L63">
        <v>7</v>
      </c>
      <c r="M63" s="57">
        <v>2.2000000000000001E-3</v>
      </c>
      <c r="N63" s="57">
        <v>2.5999999999999999E-3</v>
      </c>
      <c r="O63" s="57">
        <v>1.1000000000000001E-3</v>
      </c>
      <c r="P63" s="57">
        <v>2E-3</v>
      </c>
      <c r="Q63" s="57">
        <v>3.5000000000000001E-3</v>
      </c>
      <c r="R63" s="56">
        <v>5.5E-2</v>
      </c>
      <c r="S63" s="56">
        <v>6.6000000000000003E-2</v>
      </c>
      <c r="T63" s="56">
        <v>2.8000000000000001E-2</v>
      </c>
      <c r="U63" s="56">
        <v>5.0999999999999997E-2</v>
      </c>
      <c r="V63" s="56">
        <v>8.7999999999999995E-2</v>
      </c>
      <c r="W63" s="408" t="s">
        <v>530</v>
      </c>
      <c r="X63" s="56" t="s">
        <v>603</v>
      </c>
      <c r="Y63" s="56" t="s">
        <v>985</v>
      </c>
      <c r="Z63" s="57">
        <v>3.5000000000000001E-3</v>
      </c>
      <c r="AA63" s="56">
        <v>8.7999999999999995E-2</v>
      </c>
      <c r="AB63" s="56" t="s">
        <v>985</v>
      </c>
      <c r="AC63" s="57">
        <v>3.0999999999999999E-3</v>
      </c>
      <c r="AD63" s="56">
        <v>0.08</v>
      </c>
      <c r="AE63" s="56" t="s">
        <v>985</v>
      </c>
      <c r="AF63" s="57">
        <v>3.3E-3</v>
      </c>
      <c r="AG63" s="56">
        <v>8.5000000000000006E-2</v>
      </c>
      <c r="AH63" s="56" t="s">
        <v>985</v>
      </c>
      <c r="AI63" s="57"/>
      <c r="AJ63" s="56"/>
      <c r="AL63" s="57"/>
      <c r="AM63" s="56"/>
      <c r="AO63" s="57"/>
      <c r="AP63" s="56"/>
      <c r="AR63" s="57"/>
      <c r="AS63" s="56"/>
      <c r="AU63" s="57"/>
      <c r="AV63" s="56"/>
      <c r="AX63" s="57"/>
      <c r="AY63" s="56"/>
      <c r="BA63" s="57"/>
      <c r="BB63" s="56"/>
      <c r="BD63" s="57"/>
      <c r="BE63" s="56"/>
      <c r="BG63" s="57"/>
      <c r="BH63" s="56"/>
      <c r="BJ63" s="57"/>
      <c r="BK63" s="56"/>
      <c r="BM63" s="57"/>
      <c r="BN63" s="56"/>
    </row>
    <row r="64" spans="1:66" x14ac:dyDescent="0.3">
      <c r="A64">
        <f>Table1[[#This Row],[Man'#]]*10000+Table1[[#This Row],[Line'#]]*100+Table1[[#This Row],[Model'#]]</f>
        <v>20904</v>
      </c>
      <c r="B64">
        <v>2</v>
      </c>
      <c r="C64">
        <v>9</v>
      </c>
      <c r="D64">
        <v>4</v>
      </c>
      <c r="E64" t="s">
        <v>77</v>
      </c>
      <c r="F64" t="s">
        <v>1180</v>
      </c>
      <c r="G64" t="s">
        <v>1089</v>
      </c>
      <c r="H64" t="s">
        <v>469</v>
      </c>
      <c r="I64" t="s">
        <v>77</v>
      </c>
      <c r="J64">
        <f t="shared" si="1"/>
        <v>138</v>
      </c>
      <c r="K64">
        <v>11.5</v>
      </c>
      <c r="L64">
        <v>7</v>
      </c>
      <c r="M64" s="57">
        <v>3.0000000000000001E-3</v>
      </c>
      <c r="N64" s="57">
        <v>3.2000000000000002E-3</v>
      </c>
      <c r="O64" s="57">
        <v>1.4E-3</v>
      </c>
      <c r="P64" s="57">
        <v>2.3999999999999998E-3</v>
      </c>
      <c r="Q64" s="57">
        <v>4.3E-3</v>
      </c>
      <c r="R64" s="56">
        <v>7.4999999999999997E-2</v>
      </c>
      <c r="S64" s="56">
        <v>8.2000000000000003E-2</v>
      </c>
      <c r="T64" s="56">
        <v>3.5999999999999997E-2</v>
      </c>
      <c r="U64" s="56">
        <v>6.2E-2</v>
      </c>
      <c r="V64" s="56">
        <v>0.11</v>
      </c>
      <c r="W64" s="408" t="s">
        <v>530</v>
      </c>
      <c r="X64" s="56" t="s">
        <v>603</v>
      </c>
      <c r="Y64" s="56" t="s">
        <v>985</v>
      </c>
      <c r="Z64" s="57">
        <v>4.3E-3</v>
      </c>
      <c r="AA64" s="56">
        <v>0.11</v>
      </c>
      <c r="AB64" s="56" t="s">
        <v>985</v>
      </c>
      <c r="AC64" s="57">
        <v>3.8E-3</v>
      </c>
      <c r="AD64" s="56">
        <v>9.7000000000000003E-2</v>
      </c>
      <c r="AE64" s="56" t="s">
        <v>985</v>
      </c>
      <c r="AF64" s="57">
        <v>4.0000000000000001E-3</v>
      </c>
      <c r="AG64" s="56">
        <v>0.10199999999999999</v>
      </c>
      <c r="AH64" s="56" t="s">
        <v>985</v>
      </c>
      <c r="AI64" s="57"/>
      <c r="AJ64" s="56"/>
      <c r="AL64" s="57"/>
      <c r="AM64" s="56"/>
      <c r="AO64" s="57"/>
      <c r="AP64" s="56"/>
      <c r="AR64" s="57"/>
      <c r="AS64" s="56"/>
      <c r="AU64" s="57"/>
      <c r="AV64" s="56"/>
      <c r="AX64" s="57"/>
      <c r="AY64" s="56"/>
      <c r="BA64" s="57"/>
      <c r="BB64" s="56"/>
      <c r="BD64" s="57"/>
      <c r="BE64" s="56"/>
      <c r="BG64" s="57"/>
      <c r="BH64" s="56"/>
      <c r="BJ64" s="57"/>
      <c r="BK64" s="56"/>
      <c r="BM64" s="57"/>
      <c r="BN64" s="56"/>
    </row>
    <row r="65" spans="1:66" x14ac:dyDescent="0.3">
      <c r="A65">
        <f>Table1[[#This Row],[Man'#]]*10000+Table1[[#This Row],[Line'#]]*100+Table1[[#This Row],[Model'#]]</f>
        <v>20905</v>
      </c>
      <c r="B65">
        <v>2</v>
      </c>
      <c r="C65">
        <v>9</v>
      </c>
      <c r="D65">
        <v>5</v>
      </c>
      <c r="E65" t="s">
        <v>77</v>
      </c>
      <c r="F65" t="s">
        <v>1180</v>
      </c>
      <c r="G65" t="s">
        <v>1090</v>
      </c>
      <c r="H65" t="s">
        <v>470</v>
      </c>
      <c r="I65" t="s">
        <v>77</v>
      </c>
      <c r="J65">
        <f t="shared" si="1"/>
        <v>157</v>
      </c>
      <c r="K65">
        <v>13.1</v>
      </c>
      <c r="L65">
        <v>7</v>
      </c>
      <c r="M65" s="57">
        <v>3.7000000000000002E-3</v>
      </c>
      <c r="N65" s="57">
        <v>3.8999999999999998E-3</v>
      </c>
      <c r="O65" s="57">
        <v>1.6999999999999999E-3</v>
      </c>
      <c r="P65" s="57">
        <v>3.0000000000000001E-3</v>
      </c>
      <c r="Q65" s="57">
        <v>5.4000000000000003E-3</v>
      </c>
      <c r="R65" s="56">
        <v>9.5000000000000001E-2</v>
      </c>
      <c r="S65" s="56">
        <v>0.1</v>
      </c>
      <c r="T65" s="56">
        <v>4.3999999999999997E-2</v>
      </c>
      <c r="U65" s="56">
        <v>7.4999999999999997E-2</v>
      </c>
      <c r="V65" s="56">
        <v>0.13600000000000001</v>
      </c>
      <c r="W65" s="408" t="s">
        <v>530</v>
      </c>
      <c r="X65" s="56" t="s">
        <v>603</v>
      </c>
      <c r="Y65" s="56" t="s">
        <v>985</v>
      </c>
      <c r="Z65" s="57">
        <v>5.4000000000000003E-3</v>
      </c>
      <c r="AA65" s="56">
        <v>0.13600000000000001</v>
      </c>
      <c r="AB65" s="56" t="s">
        <v>985</v>
      </c>
      <c r="AC65" s="57">
        <v>4.5999999999999999E-3</v>
      </c>
      <c r="AD65" s="56">
        <v>0.11600000000000001</v>
      </c>
      <c r="AE65" s="56" t="s">
        <v>985</v>
      </c>
      <c r="AF65" s="57">
        <v>4.7999999999999996E-3</v>
      </c>
      <c r="AG65" s="56">
        <v>0.121</v>
      </c>
      <c r="AH65" s="56" t="s">
        <v>985</v>
      </c>
      <c r="AI65" s="57"/>
      <c r="AJ65" s="56"/>
      <c r="AL65" s="57"/>
      <c r="AM65" s="56"/>
      <c r="AO65" s="57"/>
      <c r="AP65" s="56"/>
      <c r="AR65" s="57"/>
      <c r="AS65" s="56"/>
      <c r="AU65" s="57"/>
      <c r="AV65" s="56"/>
      <c r="AX65" s="57"/>
      <c r="AY65" s="56"/>
      <c r="BA65" s="57"/>
      <c r="BB65" s="56"/>
      <c r="BD65" s="57"/>
      <c r="BE65" s="56"/>
      <c r="BG65" s="57"/>
      <c r="BH65" s="56"/>
      <c r="BJ65" s="57"/>
      <c r="BK65" s="56"/>
      <c r="BM65" s="57"/>
      <c r="BN65" s="56"/>
    </row>
    <row r="66" spans="1:66" x14ac:dyDescent="0.3">
      <c r="A66">
        <f>Table1[[#This Row],[Man'#]]*10000+Table1[[#This Row],[Line'#]]*100+Table1[[#This Row],[Model'#]]</f>
        <v>20906</v>
      </c>
      <c r="B66">
        <v>2</v>
      </c>
      <c r="C66">
        <v>9</v>
      </c>
      <c r="D66">
        <v>6</v>
      </c>
      <c r="E66" t="s">
        <v>77</v>
      </c>
      <c r="F66" t="s">
        <v>1180</v>
      </c>
      <c r="G66" t="s">
        <v>456</v>
      </c>
      <c r="H66" t="s">
        <v>460</v>
      </c>
      <c r="I66" t="s">
        <v>77</v>
      </c>
      <c r="J66">
        <f t="shared" ref="J66:J88" si="3">ROUND(K66*12,0)</f>
        <v>59</v>
      </c>
      <c r="K66">
        <v>4.9000000000000004</v>
      </c>
      <c r="L66">
        <v>6</v>
      </c>
      <c r="M66" s="57">
        <v>6.9999999999999999E-4</v>
      </c>
      <c r="N66" s="57">
        <v>1E-3</v>
      </c>
      <c r="O66" s="57">
        <v>4.0000000000000002E-4</v>
      </c>
      <c r="P66" s="57">
        <v>5.9999999999999995E-4</v>
      </c>
      <c r="Q66" s="57">
        <v>1E-3</v>
      </c>
      <c r="R66" s="56">
        <v>1.7999999999999999E-2</v>
      </c>
      <c r="S66" s="56">
        <v>2.5000000000000001E-2</v>
      </c>
      <c r="T66" s="56">
        <v>8.9999999999999993E-3</v>
      </c>
      <c r="U66" s="56">
        <v>1.6E-2</v>
      </c>
      <c r="V66" s="56">
        <v>2.5999999999999999E-2</v>
      </c>
      <c r="W66" s="408" t="s">
        <v>530</v>
      </c>
      <c r="X66" s="56" t="s">
        <v>603</v>
      </c>
      <c r="Y66" s="56" t="s">
        <v>985</v>
      </c>
      <c r="Z66" s="57">
        <v>1E-3</v>
      </c>
      <c r="AA66" s="56">
        <v>2.5999999999999999E-2</v>
      </c>
      <c r="AB66" s="56" t="s">
        <v>985</v>
      </c>
      <c r="AC66" s="57"/>
      <c r="AD66" s="56"/>
      <c r="AF66" s="57"/>
      <c r="AG66" s="56"/>
      <c r="AI66" s="57"/>
      <c r="AJ66" s="56"/>
      <c r="AL66" s="57"/>
      <c r="AM66" s="56"/>
      <c r="AO66" s="57"/>
      <c r="AP66" s="56"/>
      <c r="AR66" s="57"/>
      <c r="AS66" s="56"/>
      <c r="AU66" s="57"/>
      <c r="AV66" s="56"/>
      <c r="AX66" s="57"/>
      <c r="AY66" s="56"/>
      <c r="BA66" s="57"/>
      <c r="BB66" s="56"/>
      <c r="BD66" s="57"/>
      <c r="BE66" s="56"/>
      <c r="BG66" s="57"/>
      <c r="BH66" s="56"/>
      <c r="BJ66" s="57"/>
      <c r="BK66" s="56"/>
      <c r="BM66" s="57"/>
      <c r="BN66" s="56"/>
    </row>
    <row r="67" spans="1:66" x14ac:dyDescent="0.3">
      <c r="A67">
        <f>Table1[[#This Row],[Man'#]]*10000+Table1[[#This Row],[Line'#]]*100+Table1[[#This Row],[Model'#]]</f>
        <v>20907</v>
      </c>
      <c r="B67">
        <v>2</v>
      </c>
      <c r="C67">
        <v>9</v>
      </c>
      <c r="D67">
        <v>7</v>
      </c>
      <c r="E67" t="s">
        <v>77</v>
      </c>
      <c r="F67" t="s">
        <v>1180</v>
      </c>
      <c r="G67" t="s">
        <v>457</v>
      </c>
      <c r="H67" t="s">
        <v>461</v>
      </c>
      <c r="I67" t="s">
        <v>77</v>
      </c>
      <c r="J67">
        <f t="shared" si="3"/>
        <v>98</v>
      </c>
      <c r="K67">
        <v>8.1999999999999993</v>
      </c>
      <c r="L67">
        <v>6</v>
      </c>
      <c r="M67" s="57">
        <v>8.9999999999999998E-4</v>
      </c>
      <c r="N67" s="57">
        <v>1.1999999999999999E-3</v>
      </c>
      <c r="O67" s="57">
        <v>5.0000000000000001E-4</v>
      </c>
      <c r="P67" s="57">
        <v>8.9999999999999998E-4</v>
      </c>
      <c r="Q67" s="57">
        <v>1.5E-3</v>
      </c>
      <c r="R67" s="56">
        <v>2.3E-2</v>
      </c>
      <c r="S67" s="56">
        <v>0.03</v>
      </c>
      <c r="T67" s="56">
        <v>1.2999999999999999E-2</v>
      </c>
      <c r="U67" s="56">
        <v>2.3E-2</v>
      </c>
      <c r="V67" s="56">
        <v>3.7999999999999999E-2</v>
      </c>
      <c r="W67" s="408" t="s">
        <v>530</v>
      </c>
      <c r="X67" s="56" t="s">
        <v>603</v>
      </c>
      <c r="Y67" s="56" t="s">
        <v>985</v>
      </c>
      <c r="Z67" s="57">
        <v>1.5E-3</v>
      </c>
      <c r="AA67" s="56">
        <v>3.7999999999999999E-2</v>
      </c>
      <c r="AB67" s="56" t="s">
        <v>985</v>
      </c>
      <c r="AC67" s="57"/>
      <c r="AD67" s="56"/>
      <c r="AF67" s="57"/>
      <c r="AG67" s="56"/>
      <c r="AI67" s="57"/>
      <c r="AJ67" s="56"/>
      <c r="AL67" s="57"/>
      <c r="AM67" s="56"/>
      <c r="AO67" s="57"/>
      <c r="AP67" s="56"/>
      <c r="AR67" s="57"/>
      <c r="AS67" s="56"/>
      <c r="AU67" s="57"/>
      <c r="AV67" s="56"/>
      <c r="AX67" s="57"/>
      <c r="AY67" s="56"/>
      <c r="BA67" s="57"/>
      <c r="BB67" s="56"/>
      <c r="BD67" s="57"/>
      <c r="BE67" s="56"/>
      <c r="BG67" s="57"/>
      <c r="BH67" s="56"/>
      <c r="BJ67" s="57"/>
      <c r="BK67" s="56"/>
      <c r="BM67" s="57"/>
      <c r="BN67" s="56"/>
    </row>
    <row r="68" spans="1:66" x14ac:dyDescent="0.3">
      <c r="A68">
        <f>Table1[[#This Row],[Man'#]]*10000+Table1[[#This Row],[Line'#]]*100+Table1[[#This Row],[Model'#]]</f>
        <v>20908</v>
      </c>
      <c r="B68">
        <v>2</v>
      </c>
      <c r="C68">
        <v>9</v>
      </c>
      <c r="D68">
        <v>8</v>
      </c>
      <c r="E68" t="s">
        <v>77</v>
      </c>
      <c r="F68" t="s">
        <v>1180</v>
      </c>
      <c r="G68" t="s">
        <v>457</v>
      </c>
      <c r="H68" t="s">
        <v>462</v>
      </c>
      <c r="I68" t="s">
        <v>77</v>
      </c>
      <c r="J68">
        <f t="shared" si="3"/>
        <v>98</v>
      </c>
      <c r="K68">
        <v>8.1999999999999993</v>
      </c>
      <c r="L68">
        <v>7</v>
      </c>
      <c r="M68" s="57">
        <v>1.1000000000000001E-3</v>
      </c>
      <c r="N68" s="57">
        <v>1.2999999999999999E-3</v>
      </c>
      <c r="O68" s="57">
        <v>5.0000000000000001E-4</v>
      </c>
      <c r="P68" s="57">
        <v>1E-3</v>
      </c>
      <c r="Q68" s="57">
        <v>1.9E-3</v>
      </c>
      <c r="R68" s="56">
        <v>2.7E-2</v>
      </c>
      <c r="S68" s="56">
        <v>3.2000000000000001E-2</v>
      </c>
      <c r="T68" s="56">
        <v>1.2999999999999999E-2</v>
      </c>
      <c r="U68" s="56">
        <v>2.5999999999999999E-2</v>
      </c>
      <c r="V68" s="56">
        <v>4.9000000000000002E-2</v>
      </c>
      <c r="W68" s="408" t="s">
        <v>530</v>
      </c>
      <c r="X68" s="56" t="s">
        <v>603</v>
      </c>
      <c r="Y68" s="56" t="s">
        <v>985</v>
      </c>
      <c r="Z68" s="57">
        <v>1.9E-3</v>
      </c>
      <c r="AA68" s="56">
        <v>4.9000000000000002E-2</v>
      </c>
      <c r="AB68" s="56" t="s">
        <v>985</v>
      </c>
      <c r="AC68" s="57">
        <v>1.8E-3</v>
      </c>
      <c r="AD68" s="56">
        <v>4.5999999999999999E-2</v>
      </c>
      <c r="AE68" s="56" t="s">
        <v>985</v>
      </c>
      <c r="AF68" s="57">
        <v>2E-3</v>
      </c>
      <c r="AG68" s="56">
        <v>5.0999999999999997E-2</v>
      </c>
      <c r="AH68" s="56" t="s">
        <v>985</v>
      </c>
      <c r="AI68" s="57"/>
      <c r="AJ68" s="56"/>
      <c r="AL68" s="57"/>
      <c r="AM68" s="56"/>
      <c r="AO68" s="57"/>
      <c r="AP68" s="56"/>
      <c r="AR68" s="57"/>
      <c r="AS68" s="56"/>
      <c r="AU68" s="57"/>
      <c r="AV68" s="56"/>
      <c r="AX68" s="57"/>
      <c r="AY68" s="56"/>
      <c r="BA68" s="57"/>
      <c r="BB68" s="56"/>
      <c r="BD68" s="57"/>
      <c r="BE68" s="56"/>
      <c r="BG68" s="57"/>
      <c r="BH68" s="56"/>
      <c r="BJ68" s="57"/>
      <c r="BK68" s="56"/>
      <c r="BM68" s="57"/>
      <c r="BN68" s="56"/>
    </row>
    <row r="69" spans="1:66" x14ac:dyDescent="0.3">
      <c r="A69">
        <f>Table1[[#This Row],[Man'#]]*10000+Table1[[#This Row],[Line'#]]*100+Table1[[#This Row],[Model'#]]</f>
        <v>20909</v>
      </c>
      <c r="B69">
        <v>2</v>
      </c>
      <c r="C69">
        <v>9</v>
      </c>
      <c r="D69">
        <v>9</v>
      </c>
      <c r="E69" t="s">
        <v>77</v>
      </c>
      <c r="F69" t="s">
        <v>1180</v>
      </c>
      <c r="G69" t="s">
        <v>996</v>
      </c>
      <c r="H69" t="s">
        <v>998</v>
      </c>
      <c r="I69" t="s">
        <v>77</v>
      </c>
      <c r="J69">
        <f t="shared" si="3"/>
        <v>118</v>
      </c>
      <c r="K69">
        <v>9.8000000000000007</v>
      </c>
      <c r="L69">
        <v>6</v>
      </c>
      <c r="M69" s="57">
        <v>1.2999999999999999E-3</v>
      </c>
      <c r="N69" s="57">
        <v>1.6999999999999999E-3</v>
      </c>
      <c r="O69" s="57">
        <v>5.9999999999999995E-4</v>
      </c>
      <c r="P69" s="57">
        <v>1.2999999999999999E-3</v>
      </c>
      <c r="Q69" s="57">
        <v>2E-3</v>
      </c>
      <c r="R69" s="56">
        <v>3.4000000000000002E-2</v>
      </c>
      <c r="S69" s="56">
        <v>4.2000000000000003E-2</v>
      </c>
      <c r="T69" s="56">
        <v>1.6E-2</v>
      </c>
      <c r="U69" s="56">
        <v>3.2000000000000001E-2</v>
      </c>
      <c r="V69" s="56">
        <v>5.1999999999999998E-2</v>
      </c>
      <c r="W69" s="408" t="s">
        <v>530</v>
      </c>
      <c r="X69" s="56" t="s">
        <v>603</v>
      </c>
      <c r="Y69" s="56" t="s">
        <v>985</v>
      </c>
      <c r="Z69" s="57">
        <v>2E-3</v>
      </c>
      <c r="AA69" s="56">
        <v>5.1999999999999998E-2</v>
      </c>
      <c r="AB69" s="56" t="s">
        <v>985</v>
      </c>
      <c r="AC69" s="57"/>
      <c r="AD69" s="56"/>
      <c r="AF69" s="57"/>
      <c r="AG69" s="56"/>
      <c r="AI69" s="57"/>
      <c r="AJ69" s="56"/>
      <c r="AL69" s="57"/>
      <c r="AM69" s="56"/>
      <c r="AO69" s="57"/>
      <c r="AP69" s="56"/>
      <c r="AR69" s="57"/>
      <c r="AS69" s="56"/>
      <c r="AU69" s="57"/>
      <c r="AV69" s="56"/>
      <c r="AX69" s="57"/>
      <c r="AY69" s="56"/>
      <c r="BA69" s="57"/>
      <c r="BB69" s="56"/>
      <c r="BD69" s="57"/>
      <c r="BE69" s="56"/>
      <c r="BG69" s="57"/>
      <c r="BH69" s="56"/>
      <c r="BJ69" s="57"/>
      <c r="BK69" s="56"/>
      <c r="BM69" s="57"/>
      <c r="BN69" s="56"/>
    </row>
    <row r="70" spans="1:66" x14ac:dyDescent="0.3">
      <c r="A70">
        <f>Table1[[#This Row],[Man'#]]*10000+Table1[[#This Row],[Line'#]]*100+Table1[[#This Row],[Model'#]]</f>
        <v>20910</v>
      </c>
      <c r="B70">
        <v>2</v>
      </c>
      <c r="C70">
        <v>9</v>
      </c>
      <c r="D70">
        <v>10</v>
      </c>
      <c r="E70" t="s">
        <v>77</v>
      </c>
      <c r="F70" t="s">
        <v>1180</v>
      </c>
      <c r="G70" t="s">
        <v>996</v>
      </c>
      <c r="H70" t="s">
        <v>997</v>
      </c>
      <c r="I70" t="s">
        <v>77</v>
      </c>
      <c r="J70">
        <f t="shared" si="3"/>
        <v>118</v>
      </c>
      <c r="K70">
        <v>9.8000000000000007</v>
      </c>
      <c r="L70">
        <v>7</v>
      </c>
      <c r="M70" s="57">
        <v>1.6999999999999999E-3</v>
      </c>
      <c r="N70" s="57">
        <v>2.0999999999999999E-3</v>
      </c>
      <c r="O70" s="57">
        <v>8.0000000000000004E-4</v>
      </c>
      <c r="P70" s="57">
        <v>1.4E-3</v>
      </c>
      <c r="Q70" s="57">
        <v>3.0999999999999999E-3</v>
      </c>
      <c r="R70" s="56">
        <v>4.2000000000000003E-2</v>
      </c>
      <c r="S70" s="56">
        <v>5.3999999999999999E-2</v>
      </c>
      <c r="T70" s="56">
        <v>0.02</v>
      </c>
      <c r="U70" s="56">
        <v>3.5999999999999997E-2</v>
      </c>
      <c r="V70" s="56">
        <v>0.08</v>
      </c>
      <c r="W70" s="408" t="s">
        <v>530</v>
      </c>
      <c r="X70" s="56" t="s">
        <v>603</v>
      </c>
      <c r="Y70" s="56" t="s">
        <v>985</v>
      </c>
      <c r="Z70" s="57">
        <v>3.0999999999999999E-3</v>
      </c>
      <c r="AA70" s="56">
        <v>0.08</v>
      </c>
      <c r="AB70" s="56" t="s">
        <v>985</v>
      </c>
      <c r="AC70" s="57">
        <v>2.3999999999999998E-3</v>
      </c>
      <c r="AD70" s="56">
        <v>6.2E-2</v>
      </c>
      <c r="AE70" s="56" t="s">
        <v>985</v>
      </c>
      <c r="AF70" s="57">
        <v>2.5999999999999999E-3</v>
      </c>
      <c r="AG70" s="56">
        <v>6.7000000000000004E-2</v>
      </c>
      <c r="AH70" s="56" t="s">
        <v>985</v>
      </c>
      <c r="AI70" s="57"/>
      <c r="AJ70" s="56"/>
      <c r="AL70" s="57"/>
      <c r="AM70" s="56"/>
      <c r="AO70" s="57"/>
      <c r="AP70" s="56"/>
      <c r="AR70" s="57"/>
      <c r="AS70" s="56"/>
      <c r="AU70" s="57"/>
      <c r="AV70" s="56"/>
      <c r="AX70" s="57"/>
      <c r="AY70" s="56"/>
      <c r="BA70" s="57"/>
      <c r="BB70" s="56"/>
      <c r="BD70" s="57"/>
      <c r="BE70" s="56"/>
      <c r="BG70" s="57"/>
      <c r="BH70" s="56"/>
      <c r="BJ70" s="57"/>
      <c r="BK70" s="56"/>
      <c r="BM70" s="57"/>
      <c r="BN70" s="56"/>
    </row>
    <row r="71" spans="1:66" x14ac:dyDescent="0.3">
      <c r="A71">
        <f>Table1[[#This Row],[Man'#]]*10000+Table1[[#This Row],[Line'#]]*100+Table1[[#This Row],[Model'#]]</f>
        <v>20911</v>
      </c>
      <c r="B71">
        <v>2</v>
      </c>
      <c r="C71">
        <v>9</v>
      </c>
      <c r="D71">
        <v>11</v>
      </c>
      <c r="E71" t="s">
        <v>77</v>
      </c>
      <c r="F71" t="s">
        <v>1180</v>
      </c>
      <c r="G71" t="s">
        <v>458</v>
      </c>
      <c r="H71" t="s">
        <v>463</v>
      </c>
      <c r="I71" t="s">
        <v>77</v>
      </c>
      <c r="J71">
        <f t="shared" si="3"/>
        <v>138</v>
      </c>
      <c r="K71">
        <v>11.5</v>
      </c>
      <c r="L71">
        <v>6</v>
      </c>
      <c r="M71" s="57">
        <v>1.6999999999999999E-3</v>
      </c>
      <c r="N71" s="57">
        <v>2.2000000000000001E-3</v>
      </c>
      <c r="O71" s="57">
        <v>8.0000000000000004E-4</v>
      </c>
      <c r="P71" s="57">
        <v>1.5E-3</v>
      </c>
      <c r="Q71" s="57">
        <v>2.7000000000000001E-3</v>
      </c>
      <c r="R71" s="56">
        <v>4.3999999999999997E-2</v>
      </c>
      <c r="S71" s="56">
        <v>5.6000000000000001E-2</v>
      </c>
      <c r="T71" s="56">
        <v>0.02</v>
      </c>
      <c r="U71" s="56">
        <v>3.9E-2</v>
      </c>
      <c r="V71" s="56">
        <v>6.8000000000000005E-2</v>
      </c>
      <c r="W71" s="408" t="s">
        <v>530</v>
      </c>
      <c r="X71" s="56" t="s">
        <v>603</v>
      </c>
      <c r="Y71" s="56" t="s">
        <v>985</v>
      </c>
      <c r="Z71" s="57">
        <v>2.7000000000000001E-3</v>
      </c>
      <c r="AA71" s="56">
        <v>6.8000000000000005E-2</v>
      </c>
      <c r="AB71" s="56" t="s">
        <v>985</v>
      </c>
      <c r="AC71" s="57"/>
      <c r="AD71" s="56"/>
      <c r="AF71" s="57"/>
      <c r="AG71" s="56"/>
      <c r="AI71" s="57"/>
      <c r="AJ71" s="56"/>
      <c r="AL71" s="57"/>
      <c r="AM71" s="56"/>
      <c r="AO71" s="57"/>
      <c r="AP71" s="56"/>
      <c r="AR71" s="57"/>
      <c r="AS71" s="56"/>
      <c r="AU71" s="57"/>
      <c r="AV71" s="56"/>
      <c r="AX71" s="57"/>
      <c r="AY71" s="56"/>
      <c r="BA71" s="57"/>
      <c r="BB71" s="56"/>
      <c r="BD71" s="57"/>
      <c r="BE71" s="56"/>
      <c r="BG71" s="57"/>
      <c r="BH71" s="56"/>
      <c r="BJ71" s="57"/>
      <c r="BK71" s="56"/>
      <c r="BM71" s="57"/>
      <c r="BN71" s="56"/>
    </row>
    <row r="72" spans="1:66" x14ac:dyDescent="0.3">
      <c r="A72">
        <f>Table1[[#This Row],[Man'#]]*10000+Table1[[#This Row],[Line'#]]*100+Table1[[#This Row],[Model'#]]</f>
        <v>20912</v>
      </c>
      <c r="B72">
        <v>2</v>
      </c>
      <c r="C72">
        <v>9</v>
      </c>
      <c r="D72">
        <v>12</v>
      </c>
      <c r="E72" t="s">
        <v>77</v>
      </c>
      <c r="F72" t="s">
        <v>1180</v>
      </c>
      <c r="G72" t="s">
        <v>458</v>
      </c>
      <c r="H72" t="s">
        <v>464</v>
      </c>
      <c r="I72" t="s">
        <v>77</v>
      </c>
      <c r="J72">
        <f t="shared" si="3"/>
        <v>138</v>
      </c>
      <c r="K72">
        <v>11.5</v>
      </c>
      <c r="L72">
        <v>7</v>
      </c>
      <c r="M72" s="57">
        <v>2.2000000000000001E-3</v>
      </c>
      <c r="N72" s="57">
        <v>2.5999999999999999E-3</v>
      </c>
      <c r="O72" s="57">
        <v>8.9999999999999998E-4</v>
      </c>
      <c r="P72" s="57">
        <v>1.6999999999999999E-3</v>
      </c>
      <c r="Q72" s="57">
        <v>3.8E-3</v>
      </c>
      <c r="R72" s="56">
        <v>5.5E-2</v>
      </c>
      <c r="S72" s="56">
        <v>6.6000000000000003E-2</v>
      </c>
      <c r="T72" s="56">
        <v>2.4E-2</v>
      </c>
      <c r="U72" s="56">
        <v>4.2999999999999997E-2</v>
      </c>
      <c r="V72" s="56">
        <v>9.6000000000000002E-2</v>
      </c>
      <c r="W72" s="408" t="s">
        <v>530</v>
      </c>
      <c r="X72" s="56" t="s">
        <v>603</v>
      </c>
      <c r="Y72" s="56" t="s">
        <v>985</v>
      </c>
      <c r="Z72" s="57">
        <v>3.8E-3</v>
      </c>
      <c r="AA72" s="56">
        <v>9.6000000000000002E-2</v>
      </c>
      <c r="AB72" s="56" t="s">
        <v>985</v>
      </c>
      <c r="AC72" s="57">
        <v>3.0000000000000001E-3</v>
      </c>
      <c r="AD72" s="56">
        <v>7.5999999999999998E-2</v>
      </c>
      <c r="AE72" s="56" t="s">
        <v>985</v>
      </c>
      <c r="AF72" s="57">
        <v>3.2000000000000002E-3</v>
      </c>
      <c r="AG72" s="56">
        <v>8.1000000000000003E-2</v>
      </c>
      <c r="AH72" s="56" t="s">
        <v>985</v>
      </c>
      <c r="AI72" s="57"/>
      <c r="AJ72" s="56"/>
      <c r="AL72" s="57"/>
      <c r="AM72" s="56"/>
      <c r="AO72" s="57"/>
      <c r="AP72" s="56"/>
      <c r="AR72" s="57"/>
      <c r="AS72" s="56"/>
      <c r="AU72" s="57"/>
      <c r="AV72" s="56"/>
      <c r="AX72" s="57"/>
      <c r="AY72" s="56"/>
      <c r="BA72" s="57"/>
      <c r="BB72" s="56"/>
      <c r="BD72" s="57"/>
      <c r="BE72" s="56"/>
      <c r="BG72" s="57"/>
      <c r="BH72" s="56"/>
      <c r="BJ72" s="57"/>
      <c r="BK72" s="56"/>
      <c r="BM72" s="57"/>
      <c r="BN72" s="56"/>
    </row>
    <row r="73" spans="1:66" x14ac:dyDescent="0.3">
      <c r="A73">
        <f>Table1[[#This Row],[Man'#]]*10000+Table1[[#This Row],[Line'#]]*100+Table1[[#This Row],[Model'#]]</f>
        <v>20913</v>
      </c>
      <c r="B73">
        <v>2</v>
      </c>
      <c r="C73">
        <v>9</v>
      </c>
      <c r="D73">
        <v>13</v>
      </c>
      <c r="E73" t="s">
        <v>77</v>
      </c>
      <c r="F73" t="s">
        <v>1180</v>
      </c>
      <c r="G73" t="s">
        <v>459</v>
      </c>
      <c r="H73" t="s">
        <v>465</v>
      </c>
      <c r="I73" t="s">
        <v>77</v>
      </c>
      <c r="J73">
        <f t="shared" si="3"/>
        <v>157</v>
      </c>
      <c r="K73">
        <v>13.1</v>
      </c>
      <c r="L73">
        <v>6</v>
      </c>
      <c r="M73" s="57">
        <v>2.0999999999999999E-3</v>
      </c>
      <c r="N73" s="57">
        <v>2.5999999999999999E-3</v>
      </c>
      <c r="O73" s="57">
        <v>8.9999999999999998E-4</v>
      </c>
      <c r="P73" s="57">
        <v>1.6999999999999999E-3</v>
      </c>
      <c r="Q73" s="57">
        <v>3.3E-3</v>
      </c>
      <c r="R73" s="56">
        <v>5.2999999999999999E-2</v>
      </c>
      <c r="S73" s="56">
        <v>6.7000000000000004E-2</v>
      </c>
      <c r="T73" s="56">
        <v>2.4E-2</v>
      </c>
      <c r="U73" s="56">
        <v>4.3999999999999997E-2</v>
      </c>
      <c r="V73" s="56">
        <v>8.4000000000000005E-2</v>
      </c>
      <c r="W73" s="408" t="s">
        <v>530</v>
      </c>
      <c r="X73" s="56" t="s">
        <v>603</v>
      </c>
      <c r="Y73" s="56" t="s">
        <v>985</v>
      </c>
      <c r="Z73" s="57">
        <v>3.3E-3</v>
      </c>
      <c r="AA73" s="56">
        <v>8.4000000000000005E-2</v>
      </c>
      <c r="AB73" s="56" t="s">
        <v>985</v>
      </c>
      <c r="AC73" s="57"/>
      <c r="AD73" s="56"/>
      <c r="AF73" s="57"/>
      <c r="AG73" s="56"/>
      <c r="AI73" s="57"/>
      <c r="AJ73" s="56"/>
      <c r="AL73" s="57"/>
      <c r="AM73" s="56"/>
      <c r="AO73" s="57"/>
      <c r="AP73" s="56"/>
      <c r="AR73" s="57"/>
      <c r="AS73" s="56"/>
      <c r="AU73" s="57"/>
      <c r="AV73" s="56"/>
      <c r="AX73" s="57"/>
      <c r="AY73" s="56"/>
      <c r="BA73" s="57"/>
      <c r="BB73" s="56"/>
      <c r="BD73" s="57"/>
      <c r="BE73" s="56"/>
      <c r="BG73" s="57"/>
      <c r="BH73" s="56"/>
      <c r="BJ73" s="57"/>
      <c r="BK73" s="56"/>
      <c r="BM73" s="57"/>
      <c r="BN73" s="56"/>
    </row>
    <row r="74" spans="1:66" x14ac:dyDescent="0.3">
      <c r="A74">
        <f>Table1[[#This Row],[Man'#]]*10000+Table1[[#This Row],[Line'#]]*100+Table1[[#This Row],[Model'#]]</f>
        <v>20914</v>
      </c>
      <c r="B74">
        <v>2</v>
      </c>
      <c r="C74">
        <v>9</v>
      </c>
      <c r="D74">
        <v>14</v>
      </c>
      <c r="E74" t="s">
        <v>77</v>
      </c>
      <c r="F74" t="s">
        <v>1180</v>
      </c>
      <c r="G74" t="s">
        <v>459</v>
      </c>
      <c r="H74" t="s">
        <v>466</v>
      </c>
      <c r="I74" t="s">
        <v>77</v>
      </c>
      <c r="J74">
        <f t="shared" si="3"/>
        <v>157</v>
      </c>
      <c r="K74">
        <v>13.1</v>
      </c>
      <c r="L74">
        <v>7</v>
      </c>
      <c r="M74" s="57">
        <v>2.5999999999999999E-3</v>
      </c>
      <c r="N74" s="57">
        <v>3.2000000000000002E-3</v>
      </c>
      <c r="O74" s="57">
        <v>1.1000000000000001E-3</v>
      </c>
      <c r="P74" s="57">
        <v>1.9E-3</v>
      </c>
      <c r="Q74" s="57">
        <v>4.5999999999999999E-3</v>
      </c>
      <c r="R74" s="56">
        <v>6.5000000000000002E-2</v>
      </c>
      <c r="S74" s="56">
        <v>8.2000000000000003E-2</v>
      </c>
      <c r="T74" s="56">
        <v>2.9000000000000001E-2</v>
      </c>
      <c r="U74" s="56">
        <v>4.8000000000000001E-2</v>
      </c>
      <c r="V74" s="56">
        <v>0.11799999999999999</v>
      </c>
      <c r="W74" s="408" t="s">
        <v>530</v>
      </c>
      <c r="X74" s="56" t="s">
        <v>603</v>
      </c>
      <c r="Y74" s="56" t="s">
        <v>985</v>
      </c>
      <c r="Z74" s="57">
        <v>4.5999999999999999E-3</v>
      </c>
      <c r="AA74" s="56">
        <v>0.11799999999999999</v>
      </c>
      <c r="AB74" s="56" t="s">
        <v>985</v>
      </c>
      <c r="AC74" s="57">
        <v>3.5000000000000001E-3</v>
      </c>
      <c r="AD74" s="56">
        <v>8.7999999999999995E-2</v>
      </c>
      <c r="AE74" s="56" t="s">
        <v>985</v>
      </c>
      <c r="AF74" s="57">
        <v>3.7000000000000002E-3</v>
      </c>
      <c r="AG74" s="56">
        <v>9.2999999999999999E-2</v>
      </c>
      <c r="AH74" s="56" t="s">
        <v>985</v>
      </c>
      <c r="AI74" s="57"/>
      <c r="AJ74" s="56"/>
      <c r="AL74" s="57"/>
      <c r="AM74" s="56"/>
      <c r="AO74" s="57"/>
      <c r="AP74" s="56"/>
      <c r="AR74" s="57"/>
      <c r="AS74" s="56"/>
      <c r="AU74" s="57"/>
      <c r="AV74" s="56"/>
      <c r="AX74" s="57"/>
      <c r="AY74" s="56"/>
      <c r="BA74" s="57"/>
      <c r="BB74" s="56"/>
      <c r="BD74" s="57"/>
      <c r="BE74" s="56"/>
      <c r="BG74" s="57"/>
      <c r="BH74" s="56"/>
      <c r="BJ74" s="57"/>
      <c r="BK74" s="56"/>
      <c r="BM74" s="57"/>
      <c r="BN74" s="56"/>
    </row>
    <row r="75" spans="1:66" x14ac:dyDescent="0.3">
      <c r="A75">
        <f>Table1[[#This Row],[Man'#]]*10000+Table1[[#This Row],[Line'#]]*100+Table1[[#This Row],[Model'#]]</f>
        <v>20915</v>
      </c>
      <c r="B75">
        <v>2</v>
      </c>
      <c r="C75">
        <v>9</v>
      </c>
      <c r="D75">
        <v>15</v>
      </c>
      <c r="E75" t="s">
        <v>77</v>
      </c>
      <c r="F75" t="s">
        <v>1180</v>
      </c>
      <c r="G75" t="s">
        <v>442</v>
      </c>
      <c r="H75" t="s">
        <v>447</v>
      </c>
      <c r="I75" t="s">
        <v>77</v>
      </c>
      <c r="J75">
        <f t="shared" si="3"/>
        <v>59</v>
      </c>
      <c r="K75">
        <v>4.9000000000000004</v>
      </c>
      <c r="L75">
        <v>6</v>
      </c>
      <c r="M75" s="57">
        <v>5.0000000000000001E-4</v>
      </c>
      <c r="N75" s="57">
        <v>8.9999999999999998E-4</v>
      </c>
      <c r="O75" s="57">
        <v>2.9999999999999997E-4</v>
      </c>
      <c r="P75" s="57">
        <v>5.0000000000000001E-4</v>
      </c>
      <c r="Q75" s="57">
        <v>8.9999999999999998E-4</v>
      </c>
      <c r="R75" s="56">
        <v>1.2E-2</v>
      </c>
      <c r="S75" s="56">
        <v>2.1999999999999999E-2</v>
      </c>
      <c r="T75" s="56">
        <v>7.0000000000000001E-3</v>
      </c>
      <c r="U75" s="56">
        <v>1.2E-2</v>
      </c>
      <c r="V75" s="56">
        <v>2.4E-2</v>
      </c>
      <c r="W75" s="408" t="s">
        <v>530</v>
      </c>
      <c r="X75" s="56" t="s">
        <v>603</v>
      </c>
      <c r="Y75" s="56" t="s">
        <v>985</v>
      </c>
      <c r="Z75" s="57">
        <v>8.9999999999999998E-4</v>
      </c>
      <c r="AA75" s="56">
        <v>2.4E-2</v>
      </c>
      <c r="AB75" s="56" t="s">
        <v>985</v>
      </c>
      <c r="AC75" s="57"/>
      <c r="AD75" s="56"/>
      <c r="AF75" s="57"/>
      <c r="AG75" s="56"/>
      <c r="AI75" s="57"/>
      <c r="AJ75" s="56"/>
      <c r="AL75" s="57"/>
      <c r="AM75" s="56"/>
      <c r="AO75" s="57"/>
      <c r="AP75" s="56"/>
      <c r="AR75" s="57"/>
      <c r="AS75" s="56"/>
      <c r="AU75" s="57"/>
      <c r="AV75" s="56"/>
      <c r="AX75" s="57"/>
      <c r="AY75" s="56"/>
      <c r="BA75" s="57"/>
      <c r="BB75" s="56"/>
      <c r="BD75" s="57"/>
      <c r="BE75" s="56"/>
      <c r="BG75" s="57"/>
      <c r="BH75" s="56"/>
      <c r="BJ75" s="57"/>
      <c r="BK75" s="56"/>
      <c r="BM75" s="57"/>
      <c r="BN75" s="56"/>
    </row>
    <row r="76" spans="1:66" x14ac:dyDescent="0.3">
      <c r="A76">
        <f>Table1[[#This Row],[Man'#]]*10000+Table1[[#This Row],[Line'#]]*100+Table1[[#This Row],[Model'#]]</f>
        <v>20916</v>
      </c>
      <c r="B76">
        <v>2</v>
      </c>
      <c r="C76">
        <v>9</v>
      </c>
      <c r="D76">
        <v>16</v>
      </c>
      <c r="E76" t="s">
        <v>77</v>
      </c>
      <c r="F76" t="s">
        <v>1180</v>
      </c>
      <c r="G76" t="s">
        <v>443</v>
      </c>
      <c r="H76" t="s">
        <v>448</v>
      </c>
      <c r="I76" t="s">
        <v>77</v>
      </c>
      <c r="J76">
        <f t="shared" si="3"/>
        <v>98</v>
      </c>
      <c r="K76">
        <v>8.1999999999999993</v>
      </c>
      <c r="L76">
        <v>6</v>
      </c>
      <c r="M76" s="57">
        <v>6.9999999999999999E-4</v>
      </c>
      <c r="N76" s="57">
        <v>1E-3</v>
      </c>
      <c r="O76" s="57">
        <v>4.0000000000000002E-4</v>
      </c>
      <c r="P76" s="57">
        <v>6.9999999999999999E-4</v>
      </c>
      <c r="Q76" s="57">
        <v>1.2999999999999999E-3</v>
      </c>
      <c r="R76" s="56">
        <v>1.7999999999999999E-2</v>
      </c>
      <c r="S76" s="56">
        <v>2.5999999999999999E-2</v>
      </c>
      <c r="T76" s="56">
        <v>8.9999999999999993E-3</v>
      </c>
      <c r="U76" s="56">
        <v>1.7999999999999999E-2</v>
      </c>
      <c r="V76" s="56">
        <v>3.2000000000000001E-2</v>
      </c>
      <c r="W76" s="408" t="s">
        <v>530</v>
      </c>
      <c r="X76" s="56" t="s">
        <v>603</v>
      </c>
      <c r="Y76" s="56" t="s">
        <v>985</v>
      </c>
      <c r="Z76" s="57">
        <v>1.2999999999999999E-3</v>
      </c>
      <c r="AA76" s="56">
        <v>3.2000000000000001E-2</v>
      </c>
      <c r="AB76" s="56" t="s">
        <v>985</v>
      </c>
      <c r="AC76" s="57"/>
      <c r="AD76" s="56"/>
      <c r="AF76" s="57"/>
      <c r="AG76" s="56"/>
      <c r="AI76" s="57"/>
      <c r="AJ76" s="56"/>
      <c r="AL76" s="57"/>
      <c r="AM76" s="56"/>
      <c r="AO76" s="57"/>
      <c r="AP76" s="56"/>
      <c r="AR76" s="57"/>
      <c r="AS76" s="56"/>
      <c r="AU76" s="57"/>
      <c r="AV76" s="56"/>
      <c r="AX76" s="57"/>
      <c r="AY76" s="56"/>
      <c r="BA76" s="57"/>
      <c r="BB76" s="56"/>
      <c r="BD76" s="57"/>
      <c r="BE76" s="56"/>
      <c r="BG76" s="57"/>
      <c r="BH76" s="56"/>
      <c r="BJ76" s="57"/>
      <c r="BK76" s="56"/>
      <c r="BM76" s="57"/>
      <c r="BN76" s="56"/>
    </row>
    <row r="77" spans="1:66" x14ac:dyDescent="0.3">
      <c r="A77">
        <f>Table1[[#This Row],[Man'#]]*10000+Table1[[#This Row],[Line'#]]*100+Table1[[#This Row],[Model'#]]</f>
        <v>20917</v>
      </c>
      <c r="B77">
        <v>2</v>
      </c>
      <c r="C77">
        <v>9</v>
      </c>
      <c r="D77">
        <v>17</v>
      </c>
      <c r="E77" t="s">
        <v>77</v>
      </c>
      <c r="F77" t="s">
        <v>1180</v>
      </c>
      <c r="G77" t="s">
        <v>443</v>
      </c>
      <c r="H77" t="s">
        <v>449</v>
      </c>
      <c r="I77" t="s">
        <v>77</v>
      </c>
      <c r="J77">
        <f t="shared" si="3"/>
        <v>98</v>
      </c>
      <c r="K77">
        <v>8.1999999999999993</v>
      </c>
      <c r="L77">
        <v>7</v>
      </c>
      <c r="M77" s="57">
        <v>8.0000000000000004E-4</v>
      </c>
      <c r="N77" s="57">
        <v>1.1000000000000001E-3</v>
      </c>
      <c r="O77" s="57">
        <v>4.0000000000000002E-4</v>
      </c>
      <c r="P77" s="57">
        <v>8.9999999999999998E-4</v>
      </c>
      <c r="Q77" s="57">
        <v>1.6999999999999999E-3</v>
      </c>
      <c r="R77" s="56">
        <v>0.02</v>
      </c>
      <c r="S77" s="56">
        <v>2.8000000000000001E-2</v>
      </c>
      <c r="T77" s="56">
        <v>1.0999999999999999E-2</v>
      </c>
      <c r="U77" s="56">
        <v>2.1999999999999999E-2</v>
      </c>
      <c r="V77" s="56">
        <v>4.3999999999999997E-2</v>
      </c>
      <c r="W77" s="408" t="s">
        <v>530</v>
      </c>
      <c r="X77" s="56" t="s">
        <v>603</v>
      </c>
      <c r="Y77" s="56" t="s">
        <v>985</v>
      </c>
      <c r="Z77" s="57">
        <v>1.6999999999999999E-3</v>
      </c>
      <c r="AA77" s="56">
        <v>4.3999999999999997E-2</v>
      </c>
      <c r="AB77" s="56" t="s">
        <v>985</v>
      </c>
      <c r="AC77" s="57">
        <v>1.6999999999999999E-3</v>
      </c>
      <c r="AD77" s="56">
        <v>4.2999999999999997E-2</v>
      </c>
      <c r="AE77" s="56" t="s">
        <v>985</v>
      </c>
      <c r="AF77" s="57">
        <v>1.9E-3</v>
      </c>
      <c r="AG77" s="56">
        <v>4.8000000000000001E-2</v>
      </c>
      <c r="AH77" s="56" t="s">
        <v>985</v>
      </c>
      <c r="AI77" s="57"/>
      <c r="AJ77" s="56"/>
      <c r="AL77" s="57"/>
      <c r="AM77" s="56"/>
      <c r="AO77" s="57"/>
      <c r="AP77" s="56"/>
      <c r="AR77" s="57"/>
      <c r="AS77" s="56"/>
      <c r="AU77" s="57"/>
      <c r="AV77" s="56"/>
      <c r="AX77" s="57"/>
      <c r="AY77" s="56"/>
      <c r="BA77" s="57"/>
      <c r="BB77" s="56"/>
      <c r="BD77" s="57"/>
      <c r="BE77" s="56"/>
      <c r="BG77" s="57"/>
      <c r="BH77" s="56"/>
      <c r="BJ77" s="57"/>
      <c r="BK77" s="56"/>
      <c r="BM77" s="57"/>
      <c r="BN77" s="56"/>
    </row>
    <row r="78" spans="1:66" x14ac:dyDescent="0.3">
      <c r="A78">
        <f>Table1[[#This Row],[Man'#]]*10000+Table1[[#This Row],[Line'#]]*100+Table1[[#This Row],[Model'#]]</f>
        <v>20918</v>
      </c>
      <c r="B78">
        <v>2</v>
      </c>
      <c r="C78">
        <v>9</v>
      </c>
      <c r="D78">
        <v>18</v>
      </c>
      <c r="E78" t="s">
        <v>77</v>
      </c>
      <c r="F78" t="s">
        <v>1180</v>
      </c>
      <c r="G78" t="s">
        <v>444</v>
      </c>
      <c r="H78" t="s">
        <v>450</v>
      </c>
      <c r="I78" t="s">
        <v>77</v>
      </c>
      <c r="J78">
        <f t="shared" si="3"/>
        <v>118</v>
      </c>
      <c r="K78">
        <v>9.8000000000000007</v>
      </c>
      <c r="L78">
        <v>6</v>
      </c>
      <c r="M78" s="57">
        <v>1.1000000000000001E-3</v>
      </c>
      <c r="N78" s="57">
        <v>1.5E-3</v>
      </c>
      <c r="O78" s="57">
        <v>5.0000000000000001E-4</v>
      </c>
      <c r="P78" s="57">
        <v>1E-3</v>
      </c>
      <c r="Q78" s="57">
        <v>1.8E-3</v>
      </c>
      <c r="R78" s="56">
        <v>2.7E-2</v>
      </c>
      <c r="S78" s="56">
        <v>3.7999999999999999E-2</v>
      </c>
      <c r="T78" s="56">
        <v>1.2E-2</v>
      </c>
      <c r="U78" s="56">
        <v>2.5999999999999999E-2</v>
      </c>
      <c r="V78" s="56">
        <v>4.5999999999999999E-2</v>
      </c>
      <c r="W78" s="408" t="s">
        <v>530</v>
      </c>
      <c r="X78" s="56" t="s">
        <v>603</v>
      </c>
      <c r="Y78" s="56" t="s">
        <v>985</v>
      </c>
      <c r="Z78" s="57">
        <v>1.8E-3</v>
      </c>
      <c r="AA78" s="56">
        <v>4.5999999999999999E-2</v>
      </c>
      <c r="AB78" s="56" t="s">
        <v>985</v>
      </c>
      <c r="AC78" s="57"/>
      <c r="AD78" s="56"/>
      <c r="AF78" s="57"/>
      <c r="AG78" s="56"/>
      <c r="AI78" s="57"/>
      <c r="AJ78" s="56"/>
      <c r="AL78" s="57"/>
      <c r="AM78" s="56"/>
      <c r="AO78" s="57"/>
      <c r="AP78" s="56"/>
      <c r="AR78" s="57"/>
      <c r="AS78" s="56"/>
      <c r="AU78" s="57"/>
      <c r="AV78" s="56"/>
      <c r="AX78" s="57"/>
      <c r="AY78" s="56"/>
      <c r="BA78" s="57"/>
      <c r="BB78" s="56"/>
      <c r="BD78" s="57"/>
      <c r="BE78" s="56"/>
      <c r="BG78" s="57"/>
      <c r="BH78" s="56"/>
      <c r="BJ78" s="57"/>
      <c r="BK78" s="56"/>
      <c r="BM78" s="57"/>
      <c r="BN78" s="56"/>
    </row>
    <row r="79" spans="1:66" x14ac:dyDescent="0.3">
      <c r="A79">
        <f>Table1[[#This Row],[Man'#]]*10000+Table1[[#This Row],[Line'#]]*100+Table1[[#This Row],[Model'#]]</f>
        <v>20919</v>
      </c>
      <c r="B79">
        <v>2</v>
      </c>
      <c r="C79">
        <v>9</v>
      </c>
      <c r="D79">
        <v>19</v>
      </c>
      <c r="E79" t="s">
        <v>77</v>
      </c>
      <c r="F79" t="s">
        <v>1180</v>
      </c>
      <c r="G79" t="s">
        <v>444</v>
      </c>
      <c r="H79" t="s">
        <v>451</v>
      </c>
      <c r="I79" t="s">
        <v>77</v>
      </c>
      <c r="J79">
        <f t="shared" si="3"/>
        <v>118</v>
      </c>
      <c r="K79">
        <v>9.8000000000000007</v>
      </c>
      <c r="L79">
        <v>7</v>
      </c>
      <c r="M79" s="57">
        <v>1.2999999999999999E-3</v>
      </c>
      <c r="N79" s="57">
        <v>2E-3</v>
      </c>
      <c r="O79" s="57">
        <v>5.9999999999999995E-4</v>
      </c>
      <c r="P79" s="57">
        <v>1.2999999999999999E-3</v>
      </c>
      <c r="Q79" s="57">
        <v>2.8999999999999998E-3</v>
      </c>
      <c r="R79" s="56">
        <v>3.2000000000000001E-2</v>
      </c>
      <c r="S79" s="56">
        <v>0.05</v>
      </c>
      <c r="T79" s="56">
        <v>1.6E-2</v>
      </c>
      <c r="U79" s="56">
        <v>3.2000000000000001E-2</v>
      </c>
      <c r="V79" s="56">
        <v>7.3999999999999996E-2</v>
      </c>
      <c r="W79" s="408" t="s">
        <v>530</v>
      </c>
      <c r="X79" s="56" t="s">
        <v>603</v>
      </c>
      <c r="Y79" s="56" t="s">
        <v>985</v>
      </c>
      <c r="Z79" s="57">
        <v>2.8999999999999998E-3</v>
      </c>
      <c r="AA79" s="56">
        <v>7.3999999999999996E-2</v>
      </c>
      <c r="AB79" s="56" t="s">
        <v>985</v>
      </c>
      <c r="AC79" s="57">
        <v>2.2000000000000001E-3</v>
      </c>
      <c r="AD79" s="56">
        <v>5.5E-2</v>
      </c>
      <c r="AE79" s="56" t="s">
        <v>985</v>
      </c>
      <c r="AF79" s="57">
        <v>2.3999999999999998E-3</v>
      </c>
      <c r="AG79" s="56">
        <v>0.06</v>
      </c>
      <c r="AH79" s="56" t="s">
        <v>985</v>
      </c>
      <c r="AI79" s="57"/>
      <c r="AJ79" s="56"/>
      <c r="AL79" s="57"/>
      <c r="AM79" s="56"/>
      <c r="AO79" s="57"/>
      <c r="AP79" s="56"/>
      <c r="AR79" s="57"/>
      <c r="AS79" s="56"/>
      <c r="AU79" s="57"/>
      <c r="AV79" s="56"/>
      <c r="AX79" s="57"/>
      <c r="AY79" s="56"/>
      <c r="BA79" s="57"/>
      <c r="BB79" s="56"/>
      <c r="BD79" s="57"/>
      <c r="BE79" s="56"/>
      <c r="BG79" s="57"/>
      <c r="BH79" s="56"/>
      <c r="BJ79" s="57"/>
      <c r="BK79" s="56"/>
      <c r="BM79" s="57"/>
      <c r="BN79" s="56"/>
    </row>
    <row r="80" spans="1:66" x14ac:dyDescent="0.3">
      <c r="A80">
        <f>Table1[[#This Row],[Man'#]]*10000+Table1[[#This Row],[Line'#]]*100+Table1[[#This Row],[Model'#]]</f>
        <v>20920</v>
      </c>
      <c r="B80">
        <v>2</v>
      </c>
      <c r="C80">
        <v>9</v>
      </c>
      <c r="D80">
        <v>20</v>
      </c>
      <c r="E80" t="s">
        <v>77</v>
      </c>
      <c r="F80" t="s">
        <v>1180</v>
      </c>
      <c r="G80" t="s">
        <v>445</v>
      </c>
      <c r="H80" t="s">
        <v>452</v>
      </c>
      <c r="I80" t="s">
        <v>77</v>
      </c>
      <c r="J80">
        <f t="shared" si="3"/>
        <v>138</v>
      </c>
      <c r="K80">
        <v>11.5</v>
      </c>
      <c r="L80">
        <v>6</v>
      </c>
      <c r="M80" s="57">
        <v>1.4E-3</v>
      </c>
      <c r="N80" s="57">
        <v>2E-3</v>
      </c>
      <c r="O80" s="57">
        <v>5.9999999999999995E-4</v>
      </c>
      <c r="P80" s="57">
        <v>1.2999999999999999E-3</v>
      </c>
      <c r="Q80" s="57">
        <v>2.5000000000000001E-3</v>
      </c>
      <c r="R80" s="56">
        <v>3.5999999999999997E-2</v>
      </c>
      <c r="S80" s="56">
        <v>5.1999999999999998E-2</v>
      </c>
      <c r="T80" s="56">
        <v>1.6E-2</v>
      </c>
      <c r="U80" s="56">
        <v>3.4000000000000002E-2</v>
      </c>
      <c r="V80" s="56">
        <v>6.4000000000000001E-2</v>
      </c>
      <c r="W80" s="408" t="s">
        <v>530</v>
      </c>
      <c r="X80" s="56" t="s">
        <v>603</v>
      </c>
      <c r="Y80" s="56" t="s">
        <v>985</v>
      </c>
      <c r="Z80" s="57">
        <v>2.5000000000000001E-3</v>
      </c>
      <c r="AA80" s="56">
        <v>6.4000000000000001E-2</v>
      </c>
      <c r="AB80" s="56" t="s">
        <v>985</v>
      </c>
      <c r="AC80" s="57"/>
      <c r="AD80" s="56"/>
      <c r="AF80" s="57"/>
      <c r="AG80" s="56"/>
      <c r="AI80" s="57"/>
      <c r="AJ80" s="56"/>
      <c r="AL80" s="57"/>
      <c r="AM80" s="56"/>
      <c r="AO80" s="57"/>
      <c r="AP80" s="56"/>
      <c r="AR80" s="57"/>
      <c r="AS80" s="56"/>
      <c r="AU80" s="57"/>
      <c r="AV80" s="56"/>
      <c r="AX80" s="57"/>
      <c r="AY80" s="56"/>
      <c r="BA80" s="57"/>
      <c r="BB80" s="56"/>
      <c r="BD80" s="57"/>
      <c r="BE80" s="56"/>
      <c r="BG80" s="57"/>
      <c r="BH80" s="56"/>
      <c r="BJ80" s="57"/>
      <c r="BK80" s="56"/>
      <c r="BM80" s="57"/>
      <c r="BN80" s="56"/>
    </row>
    <row r="81" spans="1:67" x14ac:dyDescent="0.3">
      <c r="A81">
        <f>Table1[[#This Row],[Man'#]]*10000+Table1[[#This Row],[Line'#]]*100+Table1[[#This Row],[Model'#]]</f>
        <v>20921</v>
      </c>
      <c r="B81">
        <v>2</v>
      </c>
      <c r="C81">
        <v>9</v>
      </c>
      <c r="D81">
        <v>21</v>
      </c>
      <c r="E81" t="s">
        <v>77</v>
      </c>
      <c r="F81" t="s">
        <v>1180</v>
      </c>
      <c r="G81" t="s">
        <v>445</v>
      </c>
      <c r="H81" t="s">
        <v>453</v>
      </c>
      <c r="I81" t="s">
        <v>77</v>
      </c>
      <c r="J81">
        <f t="shared" si="3"/>
        <v>138</v>
      </c>
      <c r="K81">
        <v>11.5</v>
      </c>
      <c r="L81">
        <v>7</v>
      </c>
      <c r="M81" s="57">
        <v>1.8E-3</v>
      </c>
      <c r="N81" s="57">
        <v>2.3999999999999998E-3</v>
      </c>
      <c r="O81" s="57">
        <v>8.0000000000000004E-4</v>
      </c>
      <c r="P81" s="57">
        <v>1.5E-3</v>
      </c>
      <c r="Q81" s="57">
        <v>3.5000000000000001E-3</v>
      </c>
      <c r="R81" s="56">
        <v>4.4999999999999998E-2</v>
      </c>
      <c r="S81" s="56">
        <v>6.2E-2</v>
      </c>
      <c r="T81" s="56">
        <v>0.02</v>
      </c>
      <c r="U81" s="56">
        <v>3.9E-2</v>
      </c>
      <c r="V81" s="56">
        <v>0.09</v>
      </c>
      <c r="W81" s="408" t="s">
        <v>530</v>
      </c>
      <c r="X81" s="56" t="s">
        <v>603</v>
      </c>
      <c r="Y81" s="56" t="s">
        <v>985</v>
      </c>
      <c r="Z81" s="57">
        <v>3.5000000000000001E-3</v>
      </c>
      <c r="AA81" s="56">
        <v>0.09</v>
      </c>
      <c r="AB81" s="56" t="s">
        <v>985</v>
      </c>
      <c r="AC81" s="57">
        <v>2.5999999999999999E-3</v>
      </c>
      <c r="AD81" s="56">
        <v>6.6000000000000003E-2</v>
      </c>
      <c r="AE81" s="56" t="s">
        <v>985</v>
      </c>
      <c r="AF81" s="57">
        <v>2.8E-3</v>
      </c>
      <c r="AG81" s="56">
        <v>7.0999999999999994E-2</v>
      </c>
      <c r="AH81" s="56" t="s">
        <v>985</v>
      </c>
      <c r="AI81" s="57"/>
      <c r="AJ81" s="56"/>
      <c r="AL81" s="57"/>
      <c r="AM81" s="56"/>
      <c r="AO81" s="57"/>
      <c r="AP81" s="56"/>
      <c r="AR81" s="57"/>
      <c r="AS81" s="56"/>
      <c r="AU81" s="57"/>
      <c r="AV81" s="56"/>
      <c r="AX81" s="57"/>
      <c r="AY81" s="56"/>
      <c r="BA81" s="57"/>
      <c r="BB81" s="56"/>
      <c r="BD81" s="57"/>
      <c r="BE81" s="56"/>
      <c r="BG81" s="57"/>
      <c r="BH81" s="56"/>
      <c r="BJ81" s="57"/>
      <c r="BK81" s="56"/>
      <c r="BM81" s="57"/>
      <c r="BN81" s="56"/>
    </row>
    <row r="82" spans="1:67" x14ac:dyDescent="0.3">
      <c r="A82">
        <f>Table1[[#This Row],[Man'#]]*10000+Table1[[#This Row],[Line'#]]*100+Table1[[#This Row],[Model'#]]</f>
        <v>20922</v>
      </c>
      <c r="B82">
        <v>2</v>
      </c>
      <c r="C82">
        <v>9</v>
      </c>
      <c r="D82">
        <v>22</v>
      </c>
      <c r="E82" t="s">
        <v>77</v>
      </c>
      <c r="F82" t="s">
        <v>1180</v>
      </c>
      <c r="G82" t="s">
        <v>446</v>
      </c>
      <c r="H82" t="s">
        <v>454</v>
      </c>
      <c r="I82" t="s">
        <v>77</v>
      </c>
      <c r="J82">
        <f t="shared" si="3"/>
        <v>157</v>
      </c>
      <c r="K82">
        <v>13.1</v>
      </c>
      <c r="L82">
        <v>6</v>
      </c>
      <c r="M82" s="57">
        <v>1.8E-3</v>
      </c>
      <c r="N82" s="57">
        <v>2.5000000000000001E-3</v>
      </c>
      <c r="O82" s="57">
        <v>8.0000000000000004E-4</v>
      </c>
      <c r="P82" s="57">
        <v>1.5E-3</v>
      </c>
      <c r="Q82" s="57">
        <v>3.0999999999999999E-3</v>
      </c>
      <c r="R82" s="56">
        <v>4.4999999999999998E-2</v>
      </c>
      <c r="S82" s="56">
        <v>6.3E-2</v>
      </c>
      <c r="T82" s="56">
        <v>0.02</v>
      </c>
      <c r="U82" s="56">
        <v>3.7999999999999999E-2</v>
      </c>
      <c r="V82" s="56">
        <v>7.8E-2</v>
      </c>
      <c r="W82" s="408" t="s">
        <v>530</v>
      </c>
      <c r="X82" s="56" t="s">
        <v>603</v>
      </c>
      <c r="Y82" s="56" t="s">
        <v>985</v>
      </c>
      <c r="Z82" s="57">
        <v>3.0999999999999999E-3</v>
      </c>
      <c r="AA82" s="56">
        <v>7.8E-2</v>
      </c>
      <c r="AB82" s="56" t="s">
        <v>985</v>
      </c>
      <c r="AC82" s="57"/>
      <c r="AD82" s="56"/>
      <c r="AF82" s="57"/>
      <c r="AG82" s="56"/>
      <c r="AI82" s="57"/>
      <c r="AJ82" s="56"/>
      <c r="AL82" s="57"/>
      <c r="AM82" s="56"/>
      <c r="AO82" s="57"/>
      <c r="AP82" s="56"/>
      <c r="AR82" s="57"/>
      <c r="AS82" s="56"/>
      <c r="AU82" s="57"/>
      <c r="AV82" s="56"/>
      <c r="AX82" s="57"/>
      <c r="AY82" s="56"/>
      <c r="BA82" s="57"/>
      <c r="BB82" s="56"/>
      <c r="BD82" s="57"/>
      <c r="BE82" s="56"/>
      <c r="BG82" s="57"/>
      <c r="BH82" s="56"/>
      <c r="BJ82" s="57"/>
      <c r="BK82" s="56"/>
      <c r="BM82" s="57"/>
      <c r="BN82" s="56"/>
    </row>
    <row r="83" spans="1:67" x14ac:dyDescent="0.3">
      <c r="A83">
        <f>Table1[[#This Row],[Man'#]]*10000+Table1[[#This Row],[Line'#]]*100+Table1[[#This Row],[Model'#]]</f>
        <v>20923</v>
      </c>
      <c r="B83">
        <v>2</v>
      </c>
      <c r="C83">
        <v>9</v>
      </c>
      <c r="D83">
        <v>23</v>
      </c>
      <c r="E83" t="s">
        <v>77</v>
      </c>
      <c r="F83" t="s">
        <v>1180</v>
      </c>
      <c r="G83" t="s">
        <v>446</v>
      </c>
      <c r="H83" t="s">
        <v>455</v>
      </c>
      <c r="I83" t="s">
        <v>77</v>
      </c>
      <c r="J83">
        <f t="shared" si="3"/>
        <v>157</v>
      </c>
      <c r="K83">
        <v>13.1</v>
      </c>
      <c r="L83">
        <v>7</v>
      </c>
      <c r="M83" s="57">
        <v>2.2000000000000001E-3</v>
      </c>
      <c r="N83" s="57">
        <v>3.0000000000000001E-3</v>
      </c>
      <c r="O83" s="57">
        <v>1E-3</v>
      </c>
      <c r="P83" s="57">
        <v>1.6999999999999999E-3</v>
      </c>
      <c r="Q83" s="57">
        <v>4.3E-3</v>
      </c>
      <c r="R83" s="56">
        <v>5.5E-2</v>
      </c>
      <c r="S83" s="56">
        <v>7.5999999999999998E-2</v>
      </c>
      <c r="T83" s="56">
        <v>2.5999999999999999E-2</v>
      </c>
      <c r="U83" s="56">
        <v>4.3999999999999997E-2</v>
      </c>
      <c r="V83" s="56">
        <v>0.108</v>
      </c>
      <c r="W83" s="408" t="s">
        <v>530</v>
      </c>
      <c r="X83" s="56" t="s">
        <v>603</v>
      </c>
      <c r="Y83" s="56" t="s">
        <v>985</v>
      </c>
      <c r="Z83" s="57">
        <v>4.3E-3</v>
      </c>
      <c r="AA83" s="56">
        <v>0.108</v>
      </c>
      <c r="AB83" s="56" t="s">
        <v>985</v>
      </c>
      <c r="AC83" s="57">
        <v>3.0999999999999999E-3</v>
      </c>
      <c r="AD83" s="56">
        <v>0.08</v>
      </c>
      <c r="AE83" s="56" t="s">
        <v>985</v>
      </c>
      <c r="AF83" s="57">
        <v>3.3E-3</v>
      </c>
      <c r="AG83" s="56">
        <v>8.5000000000000006E-2</v>
      </c>
      <c r="AH83" s="56" t="s">
        <v>985</v>
      </c>
      <c r="AI83" s="57"/>
      <c r="AJ83" s="56"/>
      <c r="AL83" s="57"/>
      <c r="AM83" s="56"/>
      <c r="AO83" s="57"/>
      <c r="AP83" s="56"/>
      <c r="AR83" s="57"/>
      <c r="AS83" s="56"/>
      <c r="AU83" s="57"/>
      <c r="AV83" s="56"/>
      <c r="AX83" s="57"/>
      <c r="AY83" s="56"/>
      <c r="BA83" s="57"/>
      <c r="BB83" s="56"/>
      <c r="BD83" s="57"/>
      <c r="BE83" s="56"/>
      <c r="BG83" s="57"/>
      <c r="BH83" s="56"/>
      <c r="BJ83" s="57"/>
      <c r="BK83" s="56"/>
      <c r="BM83" s="57"/>
      <c r="BN83" s="56"/>
    </row>
    <row r="84" spans="1:67" x14ac:dyDescent="0.3">
      <c r="A84">
        <f>Table1[[#This Row],[Man'#]]*10000+Table1[[#This Row],[Line'#]]*100+Table1[[#This Row],[Model'#]]</f>
        <v>21002</v>
      </c>
      <c r="B84">
        <v>2</v>
      </c>
      <c r="C84">
        <v>10</v>
      </c>
      <c r="D84">
        <v>2</v>
      </c>
      <c r="E84" t="s">
        <v>77</v>
      </c>
      <c r="F84" t="s">
        <v>1181</v>
      </c>
      <c r="G84" t="s">
        <v>1094</v>
      </c>
      <c r="H84" t="s">
        <v>1099</v>
      </c>
      <c r="I84" t="s">
        <v>77</v>
      </c>
      <c r="J84">
        <f t="shared" si="3"/>
        <v>79</v>
      </c>
      <c r="K84">
        <v>6.6</v>
      </c>
      <c r="L84">
        <v>7</v>
      </c>
      <c r="M84" s="57">
        <v>1.1000000000000001E-3</v>
      </c>
      <c r="N84" s="57">
        <v>1.6000000000000001E-3</v>
      </c>
      <c r="O84" s="57">
        <v>5.9999999999999995E-4</v>
      </c>
      <c r="P84" s="57">
        <v>1.4E-3</v>
      </c>
      <c r="Q84" s="57">
        <v>2E-3</v>
      </c>
      <c r="R84" s="56">
        <v>2.8000000000000001E-2</v>
      </c>
      <c r="S84" s="56">
        <v>0.04</v>
      </c>
      <c r="T84" s="56">
        <v>1.6E-2</v>
      </c>
      <c r="U84" s="56">
        <v>3.5000000000000003E-2</v>
      </c>
      <c r="V84" s="56">
        <v>0.05</v>
      </c>
      <c r="W84" s="408" t="s">
        <v>530</v>
      </c>
      <c r="X84" s="56" t="s">
        <v>603</v>
      </c>
      <c r="Y84" s="56" t="s">
        <v>985</v>
      </c>
      <c r="Z84" s="57">
        <v>2E-3</v>
      </c>
      <c r="AA84" s="56">
        <v>0.05</v>
      </c>
      <c r="AB84" s="56" t="s">
        <v>985</v>
      </c>
      <c r="AC84" s="57"/>
      <c r="AD84" s="56"/>
      <c r="AF84" s="57"/>
      <c r="AG84" s="56"/>
      <c r="AI84" s="57"/>
      <c r="AJ84" s="56"/>
      <c r="AL84" s="57"/>
      <c r="AM84" s="56"/>
      <c r="AO84" s="57"/>
      <c r="AP84" s="56"/>
      <c r="AR84" s="57"/>
      <c r="AS84" s="56"/>
      <c r="AU84" s="57"/>
      <c r="AV84" s="56"/>
      <c r="AX84" s="57"/>
      <c r="AY84" s="56"/>
      <c r="BA84" s="57"/>
      <c r="BB84" s="56"/>
      <c r="BD84" s="57"/>
      <c r="BE84" s="56"/>
      <c r="BG84" s="57">
        <v>1.6999999999999999E-3</v>
      </c>
      <c r="BH84" s="56">
        <v>4.2000000000000003E-2</v>
      </c>
      <c r="BI84" t="s">
        <v>985</v>
      </c>
      <c r="BJ84" s="57">
        <v>2.0999999999999999E-3</v>
      </c>
      <c r="BK84" s="56">
        <v>5.2999999999999999E-2</v>
      </c>
      <c r="BL84" t="s">
        <v>985</v>
      </c>
      <c r="BM84" s="57">
        <v>2.3999999999999998E-3</v>
      </c>
      <c r="BN84" s="56">
        <v>0.06</v>
      </c>
      <c r="BO84" t="s">
        <v>985</v>
      </c>
    </row>
    <row r="85" spans="1:67" x14ac:dyDescent="0.3">
      <c r="A85">
        <f>Table1[[#This Row],[Man'#]]*10000+Table1[[#This Row],[Line'#]]*100+Table1[[#This Row],[Model'#]]</f>
        <v>21003</v>
      </c>
      <c r="B85">
        <v>2</v>
      </c>
      <c r="C85">
        <v>10</v>
      </c>
      <c r="D85">
        <v>3</v>
      </c>
      <c r="E85" t="s">
        <v>77</v>
      </c>
      <c r="F85" t="s">
        <v>1181</v>
      </c>
      <c r="G85" t="s">
        <v>1095</v>
      </c>
      <c r="H85" t="s">
        <v>1100</v>
      </c>
      <c r="I85" t="s">
        <v>77</v>
      </c>
      <c r="J85">
        <f t="shared" si="3"/>
        <v>98</v>
      </c>
      <c r="K85">
        <v>8.1999999999999993</v>
      </c>
      <c r="L85">
        <v>7</v>
      </c>
      <c r="M85" s="57">
        <v>1.4E-3</v>
      </c>
      <c r="N85" s="57">
        <v>1.8E-3</v>
      </c>
      <c r="O85" s="57">
        <v>8.0000000000000004E-4</v>
      </c>
      <c r="P85" s="57">
        <v>1.6000000000000001E-3</v>
      </c>
      <c r="Q85" s="57">
        <v>2.2000000000000001E-3</v>
      </c>
      <c r="R85" s="56">
        <v>3.5000000000000003E-2</v>
      </c>
      <c r="S85" s="56">
        <v>4.5999999999999999E-2</v>
      </c>
      <c r="T85" s="56">
        <v>0.02</v>
      </c>
      <c r="U85" s="56">
        <v>0.04</v>
      </c>
      <c r="V85" s="56">
        <v>5.5E-2</v>
      </c>
      <c r="W85" s="408" t="s">
        <v>530</v>
      </c>
      <c r="X85" s="56" t="s">
        <v>603</v>
      </c>
      <c r="Y85" s="56" t="s">
        <v>985</v>
      </c>
      <c r="Z85" s="57">
        <v>2.2000000000000001E-3</v>
      </c>
      <c r="AA85" s="56">
        <v>5.5E-2</v>
      </c>
      <c r="AB85" s="56" t="s">
        <v>985</v>
      </c>
      <c r="AC85" s="57"/>
      <c r="AD85" s="56"/>
      <c r="AF85" s="57"/>
      <c r="AG85" s="56"/>
      <c r="AI85" s="57"/>
      <c r="AJ85" s="56"/>
      <c r="AL85" s="57"/>
      <c r="AM85" s="56"/>
      <c r="AO85" s="57"/>
      <c r="AP85" s="56"/>
      <c r="AR85" s="57"/>
      <c r="AS85" s="56"/>
      <c r="AU85" s="57"/>
      <c r="AV85" s="56"/>
      <c r="AX85" s="57"/>
      <c r="AY85" s="56"/>
      <c r="BA85" s="57"/>
      <c r="BB85" s="56"/>
      <c r="BD85" s="57"/>
      <c r="BE85" s="56"/>
      <c r="BG85" s="57">
        <v>1.9E-3</v>
      </c>
      <c r="BH85" s="56">
        <v>4.8000000000000001E-2</v>
      </c>
      <c r="BI85" t="s">
        <v>985</v>
      </c>
      <c r="BJ85" s="57">
        <v>2.3E-3</v>
      </c>
      <c r="BK85" s="56">
        <v>5.8999999999999997E-2</v>
      </c>
      <c r="BL85" t="s">
        <v>985</v>
      </c>
      <c r="BM85" s="57">
        <v>2.5999999999999999E-3</v>
      </c>
      <c r="BN85" s="56">
        <v>6.5000000000000002E-2</v>
      </c>
      <c r="BO85" t="s">
        <v>985</v>
      </c>
    </row>
    <row r="86" spans="1:67" x14ac:dyDescent="0.3">
      <c r="A86">
        <f>Table1[[#This Row],[Man'#]]*10000+Table1[[#This Row],[Line'#]]*100+Table1[[#This Row],[Model'#]]</f>
        <v>21004</v>
      </c>
      <c r="B86">
        <v>2</v>
      </c>
      <c r="C86">
        <v>10</v>
      </c>
      <c r="D86">
        <v>4</v>
      </c>
      <c r="E86" t="s">
        <v>77</v>
      </c>
      <c r="F86" t="s">
        <v>1181</v>
      </c>
      <c r="G86" t="s">
        <v>1096</v>
      </c>
      <c r="H86" t="s">
        <v>1101</v>
      </c>
      <c r="I86" t="s">
        <v>77</v>
      </c>
      <c r="J86">
        <f t="shared" si="3"/>
        <v>118</v>
      </c>
      <c r="K86">
        <v>9.8000000000000007</v>
      </c>
      <c r="L86">
        <v>7</v>
      </c>
      <c r="M86" s="57">
        <v>2.2000000000000001E-3</v>
      </c>
      <c r="N86" s="57">
        <v>2.5999999999999999E-3</v>
      </c>
      <c r="O86" s="57">
        <v>1.1000000000000001E-3</v>
      </c>
      <c r="P86" s="57">
        <v>2E-3</v>
      </c>
      <c r="Q86" s="57">
        <v>3.5000000000000001E-3</v>
      </c>
      <c r="R86" s="56">
        <v>5.5E-2</v>
      </c>
      <c r="S86" s="56">
        <v>6.6000000000000003E-2</v>
      </c>
      <c r="T86" s="56">
        <v>2.8000000000000001E-2</v>
      </c>
      <c r="U86" s="56">
        <v>5.0999999999999997E-2</v>
      </c>
      <c r="V86" s="56">
        <v>8.7999999999999995E-2</v>
      </c>
      <c r="W86" s="408" t="s">
        <v>530</v>
      </c>
      <c r="X86" s="56" t="s">
        <v>603</v>
      </c>
      <c r="Y86" s="56" t="s">
        <v>985</v>
      </c>
      <c r="Z86" s="57">
        <v>3.5000000000000001E-3</v>
      </c>
      <c r="AA86" s="56">
        <v>8.7999999999999995E-2</v>
      </c>
      <c r="AB86" s="56" t="s">
        <v>985</v>
      </c>
      <c r="AC86" s="57"/>
      <c r="AD86" s="56"/>
      <c r="AF86" s="57"/>
      <c r="AG86" s="56"/>
      <c r="AI86" s="57"/>
      <c r="AJ86" s="56"/>
      <c r="AL86" s="57"/>
      <c r="AM86" s="56"/>
      <c r="AO86" s="57"/>
      <c r="AP86" s="56"/>
      <c r="AR86" s="57"/>
      <c r="AS86" s="56"/>
      <c r="AU86" s="57"/>
      <c r="AV86" s="56"/>
      <c r="AX86" s="57"/>
      <c r="AY86" s="56"/>
      <c r="BA86" s="57"/>
      <c r="BB86" s="56"/>
      <c r="BD86" s="57"/>
      <c r="BE86" s="56"/>
      <c r="BG86" s="57">
        <v>2.2000000000000001E-3</v>
      </c>
      <c r="BH86" s="56">
        <v>5.6000000000000001E-2</v>
      </c>
      <c r="BI86" t="s">
        <v>985</v>
      </c>
      <c r="BJ86" s="57">
        <v>2.5999999999999999E-3</v>
      </c>
      <c r="BK86" s="56">
        <v>6.7000000000000004E-2</v>
      </c>
      <c r="BL86" t="s">
        <v>985</v>
      </c>
      <c r="BM86" s="57">
        <v>3.0000000000000001E-3</v>
      </c>
      <c r="BN86" s="56">
        <v>7.6999999999999999E-2</v>
      </c>
      <c r="BO86" t="s">
        <v>985</v>
      </c>
    </row>
    <row r="87" spans="1:67" x14ac:dyDescent="0.3">
      <c r="A87">
        <f>Table1[[#This Row],[Man'#]]*10000+Table1[[#This Row],[Line'#]]*100+Table1[[#This Row],[Model'#]]</f>
        <v>21005</v>
      </c>
      <c r="B87">
        <v>2</v>
      </c>
      <c r="C87">
        <v>10</v>
      </c>
      <c r="D87">
        <v>5</v>
      </c>
      <c r="E87" t="s">
        <v>77</v>
      </c>
      <c r="F87" t="s">
        <v>1181</v>
      </c>
      <c r="G87" t="s">
        <v>1097</v>
      </c>
      <c r="H87" t="s">
        <v>1102</v>
      </c>
      <c r="I87" t="s">
        <v>77</v>
      </c>
      <c r="J87">
        <f t="shared" si="3"/>
        <v>138</v>
      </c>
      <c r="K87">
        <v>11.5</v>
      </c>
      <c r="L87">
        <v>7</v>
      </c>
      <c r="M87" s="57">
        <v>3.0000000000000001E-3</v>
      </c>
      <c r="N87" s="57">
        <v>3.2000000000000002E-3</v>
      </c>
      <c r="O87" s="57">
        <v>1.4E-3</v>
      </c>
      <c r="P87" s="57">
        <v>2.3999999999999998E-3</v>
      </c>
      <c r="Q87" s="57">
        <v>4.3E-3</v>
      </c>
      <c r="R87" s="56">
        <v>7.4999999999999997E-2</v>
      </c>
      <c r="S87" s="56">
        <v>8.2000000000000003E-2</v>
      </c>
      <c r="T87" s="56">
        <v>3.5999999999999997E-2</v>
      </c>
      <c r="U87" s="56">
        <v>6.2E-2</v>
      </c>
      <c r="V87" s="56">
        <v>0.11</v>
      </c>
      <c r="W87" s="408" t="s">
        <v>530</v>
      </c>
      <c r="X87" s="56" t="s">
        <v>603</v>
      </c>
      <c r="Y87" s="56" t="s">
        <v>985</v>
      </c>
      <c r="Z87" s="57">
        <v>4.3E-3</v>
      </c>
      <c r="AA87" s="56">
        <v>0.11</v>
      </c>
      <c r="AB87" s="56" t="s">
        <v>985</v>
      </c>
      <c r="AC87" s="57"/>
      <c r="AD87" s="56"/>
      <c r="AF87" s="57"/>
      <c r="AG87" s="56"/>
      <c r="AI87" s="57"/>
      <c r="AJ87" s="56"/>
      <c r="AL87" s="57"/>
      <c r="AM87" s="56"/>
      <c r="AO87" s="57"/>
      <c r="AP87" s="56"/>
      <c r="AR87" s="57"/>
      <c r="AS87" s="56"/>
      <c r="AU87" s="57"/>
      <c r="AV87" s="56"/>
      <c r="AX87" s="57"/>
      <c r="AY87" s="56"/>
      <c r="BA87" s="57"/>
      <c r="BB87" s="56"/>
      <c r="BD87" s="57"/>
      <c r="BE87" s="56"/>
      <c r="BG87" s="57">
        <v>3.0000000000000001E-3</v>
      </c>
      <c r="BH87" s="56">
        <v>7.5999999999999998E-2</v>
      </c>
      <c r="BI87" t="s">
        <v>985</v>
      </c>
      <c r="BJ87" s="57">
        <v>3.3E-3</v>
      </c>
      <c r="BK87" s="56">
        <v>8.5000000000000006E-2</v>
      </c>
      <c r="BL87" t="s">
        <v>985</v>
      </c>
      <c r="BM87" s="57">
        <v>3.7000000000000002E-3</v>
      </c>
      <c r="BN87" s="56">
        <v>9.5000000000000001E-2</v>
      </c>
      <c r="BO87" t="s">
        <v>985</v>
      </c>
    </row>
    <row r="88" spans="1:67" x14ac:dyDescent="0.3">
      <c r="A88">
        <f>Table1[[#This Row],[Man'#]]*10000+Table1[[#This Row],[Line'#]]*100+Table1[[#This Row],[Model'#]]</f>
        <v>21006</v>
      </c>
      <c r="B88">
        <v>2</v>
      </c>
      <c r="C88">
        <v>10</v>
      </c>
      <c r="D88">
        <v>6</v>
      </c>
      <c r="E88" t="s">
        <v>77</v>
      </c>
      <c r="F88" t="s">
        <v>1181</v>
      </c>
      <c r="G88" t="s">
        <v>1098</v>
      </c>
      <c r="H88" t="s">
        <v>1103</v>
      </c>
      <c r="I88" t="s">
        <v>77</v>
      </c>
      <c r="J88">
        <f t="shared" si="3"/>
        <v>157</v>
      </c>
      <c r="K88">
        <v>13.1</v>
      </c>
      <c r="L88">
        <v>7</v>
      </c>
      <c r="M88" s="57">
        <v>3.7000000000000002E-3</v>
      </c>
      <c r="N88" s="57">
        <v>3.8999999999999998E-3</v>
      </c>
      <c r="O88" s="57">
        <v>1.6999999999999999E-3</v>
      </c>
      <c r="P88" s="57">
        <v>3.0000000000000001E-3</v>
      </c>
      <c r="Q88" s="57">
        <v>5.4000000000000003E-3</v>
      </c>
      <c r="R88" s="56">
        <v>9.5000000000000001E-2</v>
      </c>
      <c r="S88" s="56">
        <v>0.1</v>
      </c>
      <c r="T88" s="56">
        <v>4.3999999999999997E-2</v>
      </c>
      <c r="U88" s="56">
        <v>7.4999999999999997E-2</v>
      </c>
      <c r="V88" s="56">
        <v>0.13600000000000001</v>
      </c>
      <c r="W88" s="408" t="s">
        <v>530</v>
      </c>
      <c r="X88" s="56" t="s">
        <v>603</v>
      </c>
      <c r="Y88" s="56" t="s">
        <v>985</v>
      </c>
      <c r="Z88" s="57">
        <v>5.4000000000000003E-3</v>
      </c>
      <c r="AA88" s="56">
        <v>0.13600000000000001</v>
      </c>
      <c r="AB88" s="56" t="s">
        <v>985</v>
      </c>
      <c r="AC88" s="57"/>
      <c r="AD88" s="56"/>
      <c r="AF88" s="57"/>
      <c r="AG88" s="56"/>
      <c r="AI88" s="57"/>
      <c r="AJ88" s="56"/>
      <c r="AL88" s="57"/>
      <c r="AM88" s="56"/>
      <c r="AO88" s="57"/>
      <c r="AP88" s="56"/>
      <c r="AR88" s="57"/>
      <c r="AS88" s="56"/>
      <c r="AU88" s="57"/>
      <c r="AV88" s="56"/>
      <c r="AX88" s="57"/>
      <c r="AY88" s="56"/>
      <c r="BA88" s="57"/>
      <c r="BB88" s="56"/>
      <c r="BD88" s="57"/>
      <c r="BE88" s="56"/>
      <c r="BG88" s="57">
        <v>3.7000000000000002E-3</v>
      </c>
      <c r="BH88" s="56">
        <v>9.5000000000000001E-2</v>
      </c>
      <c r="BI88" t="s">
        <v>985</v>
      </c>
      <c r="BJ88" s="57">
        <v>4.1000000000000003E-3</v>
      </c>
      <c r="BK88" s="56">
        <v>0.104</v>
      </c>
      <c r="BL88" t="s">
        <v>985</v>
      </c>
      <c r="BM88" s="57">
        <v>4.4000000000000003E-3</v>
      </c>
      <c r="BN88" s="56">
        <v>0.112</v>
      </c>
      <c r="BO88" t="s">
        <v>985</v>
      </c>
    </row>
    <row r="89" spans="1:67" x14ac:dyDescent="0.3">
      <c r="A89">
        <f>Table1[[#This Row],[Man'#]]*10000+Table1[[#This Row],[Line'#]]*100+Table1[[#This Row],[Model'#]]</f>
        <v>21007</v>
      </c>
      <c r="B89">
        <v>2</v>
      </c>
      <c r="C89">
        <v>10</v>
      </c>
      <c r="D89">
        <v>7</v>
      </c>
      <c r="E89" t="s">
        <v>77</v>
      </c>
      <c r="F89" t="s">
        <v>1181</v>
      </c>
      <c r="G89" t="s">
        <v>1104</v>
      </c>
      <c r="H89" t="s">
        <v>1109</v>
      </c>
      <c r="I89" t="s">
        <v>77</v>
      </c>
      <c r="J89">
        <f t="shared" ref="J89:J98" si="4">ROUND(K89*12,0)</f>
        <v>79</v>
      </c>
      <c r="K89">
        <v>6.6</v>
      </c>
      <c r="L89">
        <v>6</v>
      </c>
      <c r="M89" s="57">
        <v>8.0000000000000004E-4</v>
      </c>
      <c r="N89" s="57">
        <v>1.1000000000000001E-3</v>
      </c>
      <c r="O89" s="57">
        <v>4.0000000000000002E-4</v>
      </c>
      <c r="P89" s="57">
        <v>8.9999999999999998E-4</v>
      </c>
      <c r="Q89" s="57">
        <v>1.4E-3</v>
      </c>
      <c r="R89" s="56">
        <v>0.02</v>
      </c>
      <c r="S89" s="56">
        <v>2.7E-2</v>
      </c>
      <c r="T89" s="56">
        <v>0.01</v>
      </c>
      <c r="U89" s="56">
        <v>2.1999999999999999E-2</v>
      </c>
      <c r="V89" s="56">
        <v>3.5000000000000003E-2</v>
      </c>
      <c r="W89" s="408" t="s">
        <v>530</v>
      </c>
      <c r="X89" s="56" t="s">
        <v>603</v>
      </c>
      <c r="Y89" s="56" t="s">
        <v>985</v>
      </c>
      <c r="Z89" s="57">
        <v>1.4E-3</v>
      </c>
      <c r="AA89" s="56">
        <v>3.5000000000000003E-2</v>
      </c>
      <c r="AB89" s="56" t="s">
        <v>985</v>
      </c>
      <c r="AC89" s="57"/>
      <c r="AD89" s="56"/>
      <c r="AF89" s="57"/>
      <c r="AG89" s="56"/>
      <c r="AI89" s="57"/>
      <c r="AJ89" s="56"/>
      <c r="AL89" s="57"/>
      <c r="AM89" s="56"/>
      <c r="AO89" s="57"/>
      <c r="AP89" s="56"/>
      <c r="AR89" s="57"/>
      <c r="AS89" s="56"/>
      <c r="AU89" s="57"/>
      <c r="AV89" s="56"/>
      <c r="AX89" s="57"/>
      <c r="AY89" s="56"/>
      <c r="BA89" s="57"/>
      <c r="BB89" s="56"/>
      <c r="BD89" s="57"/>
      <c r="BE89" s="56"/>
      <c r="BG89" s="57"/>
      <c r="BH89" s="56"/>
      <c r="BJ89" s="57"/>
      <c r="BK89" s="56"/>
      <c r="BM89" s="57"/>
      <c r="BN89" s="56"/>
    </row>
    <row r="90" spans="1:67" x14ac:dyDescent="0.3">
      <c r="A90">
        <f>Table1[[#This Row],[Man'#]]*10000+Table1[[#This Row],[Line'#]]*100+Table1[[#This Row],[Model'#]]</f>
        <v>21008</v>
      </c>
      <c r="B90">
        <v>2</v>
      </c>
      <c r="C90">
        <v>10</v>
      </c>
      <c r="D90">
        <v>8</v>
      </c>
      <c r="E90" t="s">
        <v>77</v>
      </c>
      <c r="F90" t="s">
        <v>1181</v>
      </c>
      <c r="G90" t="s">
        <v>1104</v>
      </c>
      <c r="H90" t="s">
        <v>1110</v>
      </c>
      <c r="I90" t="s">
        <v>77</v>
      </c>
      <c r="J90">
        <f t="shared" si="4"/>
        <v>79</v>
      </c>
      <c r="K90">
        <v>6.6</v>
      </c>
      <c r="L90">
        <v>7</v>
      </c>
      <c r="M90" s="57">
        <v>8.9999999999999998E-4</v>
      </c>
      <c r="N90" s="57">
        <v>1.1000000000000001E-3</v>
      </c>
      <c r="O90" s="57">
        <v>5.0000000000000001E-4</v>
      </c>
      <c r="P90" s="57">
        <v>8.9999999999999998E-4</v>
      </c>
      <c r="Q90" s="57">
        <v>1.8E-3</v>
      </c>
      <c r="R90" s="56">
        <v>2.3E-2</v>
      </c>
      <c r="S90" s="56">
        <v>2.9000000000000001E-2</v>
      </c>
      <c r="T90" s="56">
        <v>1.2E-2</v>
      </c>
      <c r="U90" s="56">
        <v>2.4E-2</v>
      </c>
      <c r="V90" s="56">
        <v>4.4999999999999998E-2</v>
      </c>
      <c r="W90" s="408" t="s">
        <v>530</v>
      </c>
      <c r="X90" s="56" t="s">
        <v>603</v>
      </c>
      <c r="Y90" s="56" t="s">
        <v>985</v>
      </c>
      <c r="Z90" s="57">
        <v>1.8E-3</v>
      </c>
      <c r="AA90" s="56">
        <v>4.4999999999999998E-2</v>
      </c>
      <c r="AB90" s="56" t="s">
        <v>985</v>
      </c>
      <c r="AC90" s="57"/>
      <c r="AD90" s="56"/>
      <c r="AF90" s="57"/>
      <c r="AG90" s="56"/>
      <c r="AI90" s="57"/>
      <c r="AJ90" s="56"/>
      <c r="AL90" s="57"/>
      <c r="AM90" s="56"/>
      <c r="AO90" s="57"/>
      <c r="AP90" s="56"/>
      <c r="AR90" s="57"/>
      <c r="AS90" s="56"/>
      <c r="AU90" s="57"/>
      <c r="AV90" s="56"/>
      <c r="AX90" s="57"/>
      <c r="AY90" s="56"/>
      <c r="BA90" s="57"/>
      <c r="BB90" s="56"/>
      <c r="BD90" s="57"/>
      <c r="BE90" s="56"/>
      <c r="BG90" s="57">
        <v>1.4E-3</v>
      </c>
      <c r="BH90" s="56">
        <v>3.5000000000000003E-2</v>
      </c>
      <c r="BI90" t="s">
        <v>985</v>
      </c>
      <c r="BJ90" s="57">
        <v>1.6000000000000001E-3</v>
      </c>
      <c r="BK90" s="56">
        <v>4.1000000000000002E-2</v>
      </c>
      <c r="BL90" t="s">
        <v>985</v>
      </c>
      <c r="BM90" s="57">
        <v>2E-3</v>
      </c>
      <c r="BN90" s="56">
        <v>5.1999999999999998E-2</v>
      </c>
      <c r="BO90" t="s">
        <v>985</v>
      </c>
    </row>
    <row r="91" spans="1:67" x14ac:dyDescent="0.3">
      <c r="A91">
        <f>Table1[[#This Row],[Man'#]]*10000+Table1[[#This Row],[Line'#]]*100+Table1[[#This Row],[Model'#]]</f>
        <v>21009</v>
      </c>
      <c r="B91">
        <v>2</v>
      </c>
      <c r="C91">
        <v>10</v>
      </c>
      <c r="D91">
        <v>9</v>
      </c>
      <c r="E91" t="s">
        <v>77</v>
      </c>
      <c r="F91" t="s">
        <v>1181</v>
      </c>
      <c r="G91" t="s">
        <v>1105</v>
      </c>
      <c r="H91" t="s">
        <v>1111</v>
      </c>
      <c r="I91" t="s">
        <v>77</v>
      </c>
      <c r="J91">
        <f t="shared" si="4"/>
        <v>98</v>
      </c>
      <c r="K91">
        <v>8.1999999999999993</v>
      </c>
      <c r="L91">
        <v>6</v>
      </c>
      <c r="M91" s="57">
        <v>8.9999999999999998E-4</v>
      </c>
      <c r="N91" s="57">
        <v>1.1999999999999999E-3</v>
      </c>
      <c r="O91" s="57">
        <v>5.0000000000000001E-4</v>
      </c>
      <c r="P91" s="57">
        <v>8.9999999999999998E-4</v>
      </c>
      <c r="Q91" s="57">
        <v>1.5E-3</v>
      </c>
      <c r="R91" s="56">
        <v>2.3E-2</v>
      </c>
      <c r="S91" s="56">
        <v>0.03</v>
      </c>
      <c r="T91" s="56">
        <v>1.2999999999999999E-2</v>
      </c>
      <c r="U91" s="56">
        <v>2.3E-2</v>
      </c>
      <c r="V91" s="56">
        <v>3.7999999999999999E-2</v>
      </c>
      <c r="W91" s="408" t="s">
        <v>530</v>
      </c>
      <c r="X91" s="56" t="s">
        <v>603</v>
      </c>
      <c r="Y91" s="56" t="s">
        <v>985</v>
      </c>
      <c r="Z91" s="57">
        <v>1.5E-3</v>
      </c>
      <c r="AA91" s="56">
        <v>3.7999999999999999E-2</v>
      </c>
      <c r="AB91" s="56" t="s">
        <v>985</v>
      </c>
      <c r="AC91" s="57"/>
      <c r="AD91" s="56"/>
      <c r="AF91" s="57"/>
      <c r="AG91" s="56"/>
      <c r="AI91" s="57"/>
      <c r="AJ91" s="56"/>
      <c r="AL91" s="57"/>
      <c r="AM91" s="56"/>
      <c r="AO91" s="57"/>
      <c r="AP91" s="56"/>
      <c r="AR91" s="57"/>
      <c r="AS91" s="56"/>
      <c r="AU91" s="57"/>
      <c r="AV91" s="56"/>
      <c r="AX91" s="57"/>
      <c r="AY91" s="56"/>
      <c r="BA91" s="57"/>
      <c r="BB91" s="56"/>
      <c r="BD91" s="57"/>
      <c r="BE91" s="56"/>
      <c r="BG91" s="57"/>
      <c r="BH91" s="56"/>
      <c r="BJ91" s="57"/>
      <c r="BK91" s="56"/>
      <c r="BM91" s="57"/>
      <c r="BN91" s="56"/>
    </row>
    <row r="92" spans="1:67" x14ac:dyDescent="0.3">
      <c r="A92">
        <f>Table1[[#This Row],[Man'#]]*10000+Table1[[#This Row],[Line'#]]*100+Table1[[#This Row],[Model'#]]</f>
        <v>21010</v>
      </c>
      <c r="B92">
        <v>2</v>
      </c>
      <c r="C92">
        <v>10</v>
      </c>
      <c r="D92">
        <v>10</v>
      </c>
      <c r="E92" t="s">
        <v>77</v>
      </c>
      <c r="F92" t="s">
        <v>1181</v>
      </c>
      <c r="G92" t="s">
        <v>1105</v>
      </c>
      <c r="H92" t="s">
        <v>1112</v>
      </c>
      <c r="I92" t="s">
        <v>77</v>
      </c>
      <c r="J92">
        <f t="shared" si="4"/>
        <v>98</v>
      </c>
      <c r="K92">
        <v>8.1999999999999993</v>
      </c>
      <c r="L92">
        <v>7</v>
      </c>
      <c r="M92" s="57">
        <v>1.1000000000000001E-3</v>
      </c>
      <c r="N92" s="57">
        <v>1.2999999999999999E-3</v>
      </c>
      <c r="O92" s="57">
        <v>5.0000000000000001E-4</v>
      </c>
      <c r="P92" s="57">
        <v>1E-3</v>
      </c>
      <c r="Q92" s="57">
        <v>1.9E-3</v>
      </c>
      <c r="R92" s="56">
        <v>2.7E-2</v>
      </c>
      <c r="S92" s="56">
        <v>3.2000000000000001E-2</v>
      </c>
      <c r="T92" s="56">
        <v>1.2999999999999999E-2</v>
      </c>
      <c r="U92" s="56">
        <v>2.5999999999999999E-2</v>
      </c>
      <c r="V92" s="56">
        <v>4.9000000000000002E-2</v>
      </c>
      <c r="W92" s="408" t="s">
        <v>530</v>
      </c>
      <c r="X92" s="56" t="s">
        <v>603</v>
      </c>
      <c r="Y92" s="56" t="s">
        <v>985</v>
      </c>
      <c r="Z92" s="57">
        <v>1.9E-3</v>
      </c>
      <c r="AA92" s="56">
        <v>4.9000000000000002E-2</v>
      </c>
      <c r="AB92" s="56" t="s">
        <v>985</v>
      </c>
      <c r="AC92" s="57"/>
      <c r="AD92" s="56"/>
      <c r="AF92" s="57"/>
      <c r="AG92" s="56"/>
      <c r="AI92" s="57"/>
      <c r="AJ92" s="56"/>
      <c r="AL92" s="57"/>
      <c r="AM92" s="56"/>
      <c r="AO92" s="57"/>
      <c r="AP92" s="56"/>
      <c r="AR92" s="57"/>
      <c r="AS92" s="56"/>
      <c r="AU92" s="57"/>
      <c r="AV92" s="56"/>
      <c r="AX92" s="57"/>
      <c r="AY92" s="56"/>
      <c r="BA92" s="57"/>
      <c r="BB92" s="56"/>
      <c r="BD92" s="57"/>
      <c r="BE92" s="56"/>
      <c r="BG92" s="57">
        <v>1.5E-3</v>
      </c>
      <c r="BH92" s="56">
        <v>3.9E-2</v>
      </c>
      <c r="BI92" t="s">
        <v>985</v>
      </c>
      <c r="BJ92" s="57">
        <v>1.8E-3</v>
      </c>
      <c r="BK92" s="56">
        <v>4.5999999999999999E-2</v>
      </c>
      <c r="BL92" t="s">
        <v>985</v>
      </c>
      <c r="BM92" s="57">
        <v>2.2000000000000001E-3</v>
      </c>
      <c r="BN92" s="56">
        <v>5.6000000000000001E-2</v>
      </c>
      <c r="BO92" t="s">
        <v>985</v>
      </c>
    </row>
    <row r="93" spans="1:67" x14ac:dyDescent="0.3">
      <c r="A93">
        <f>Table1[[#This Row],[Man'#]]*10000+Table1[[#This Row],[Line'#]]*100+Table1[[#This Row],[Model'#]]</f>
        <v>21011</v>
      </c>
      <c r="B93">
        <v>2</v>
      </c>
      <c r="C93">
        <v>10</v>
      </c>
      <c r="D93">
        <v>11</v>
      </c>
      <c r="E93" t="s">
        <v>77</v>
      </c>
      <c r="F93" t="s">
        <v>1181</v>
      </c>
      <c r="G93" t="s">
        <v>1106</v>
      </c>
      <c r="H93" t="s">
        <v>1113</v>
      </c>
      <c r="I93" t="s">
        <v>77</v>
      </c>
      <c r="J93">
        <f t="shared" si="4"/>
        <v>118</v>
      </c>
      <c r="K93">
        <v>9.8000000000000007</v>
      </c>
      <c r="L93">
        <v>6</v>
      </c>
      <c r="M93" s="57">
        <v>1.2999999999999999E-3</v>
      </c>
      <c r="N93" s="57">
        <v>1.6999999999999999E-3</v>
      </c>
      <c r="O93" s="57">
        <v>5.9999999999999995E-4</v>
      </c>
      <c r="P93" s="57">
        <v>1.2999999999999999E-3</v>
      </c>
      <c r="Q93" s="57">
        <v>2E-3</v>
      </c>
      <c r="R93" s="56">
        <v>3.4000000000000002E-2</v>
      </c>
      <c r="S93" s="56">
        <v>4.2000000000000003E-2</v>
      </c>
      <c r="T93" s="56">
        <v>1.6E-2</v>
      </c>
      <c r="U93" s="56">
        <v>3.2000000000000001E-2</v>
      </c>
      <c r="V93" s="56">
        <v>5.1999999999999998E-2</v>
      </c>
      <c r="W93" s="408" t="s">
        <v>530</v>
      </c>
      <c r="X93" s="56" t="s">
        <v>603</v>
      </c>
      <c r="Y93" s="56" t="s">
        <v>985</v>
      </c>
      <c r="Z93" s="57">
        <v>2E-3</v>
      </c>
      <c r="AA93" s="56">
        <v>5.1999999999999998E-2</v>
      </c>
      <c r="AB93" s="56" t="s">
        <v>985</v>
      </c>
      <c r="AC93" s="57"/>
      <c r="AD93" s="56"/>
      <c r="AF93" s="57"/>
      <c r="AG93" s="56"/>
      <c r="AI93" s="57"/>
      <c r="AJ93" s="56"/>
      <c r="AL93" s="57"/>
      <c r="AM93" s="56"/>
      <c r="AO93" s="57"/>
      <c r="AP93" s="56"/>
      <c r="AR93" s="57"/>
      <c r="AS93" s="56"/>
      <c r="AU93" s="57"/>
      <c r="AV93" s="56"/>
      <c r="AX93" s="57"/>
      <c r="AY93" s="56"/>
      <c r="BA93" s="57"/>
      <c r="BB93" s="56"/>
      <c r="BD93" s="57"/>
      <c r="BE93" s="56"/>
      <c r="BG93" s="57"/>
      <c r="BH93" s="56"/>
      <c r="BJ93" s="57"/>
      <c r="BK93" s="56"/>
      <c r="BM93" s="57"/>
      <c r="BN93" s="56"/>
    </row>
    <row r="94" spans="1:67" x14ac:dyDescent="0.3">
      <c r="A94">
        <f>Table1[[#This Row],[Man'#]]*10000+Table1[[#This Row],[Line'#]]*100+Table1[[#This Row],[Model'#]]</f>
        <v>21012</v>
      </c>
      <c r="B94">
        <v>2</v>
      </c>
      <c r="C94">
        <v>10</v>
      </c>
      <c r="D94">
        <v>12</v>
      </c>
      <c r="E94" t="s">
        <v>77</v>
      </c>
      <c r="F94" t="s">
        <v>1181</v>
      </c>
      <c r="G94" t="s">
        <v>1106</v>
      </c>
      <c r="H94" t="s">
        <v>1114</v>
      </c>
      <c r="I94" t="s">
        <v>77</v>
      </c>
      <c r="J94">
        <f t="shared" si="4"/>
        <v>118</v>
      </c>
      <c r="K94">
        <v>9.8000000000000007</v>
      </c>
      <c r="L94">
        <v>7</v>
      </c>
      <c r="M94" s="57">
        <v>1.6999999999999999E-3</v>
      </c>
      <c r="N94" s="57">
        <v>2.0999999999999999E-3</v>
      </c>
      <c r="O94" s="57">
        <v>8.0000000000000004E-4</v>
      </c>
      <c r="P94" s="57">
        <v>1.4E-3</v>
      </c>
      <c r="Q94" s="57">
        <v>3.0999999999999999E-3</v>
      </c>
      <c r="R94" s="56">
        <v>4.2000000000000003E-2</v>
      </c>
      <c r="S94" s="56">
        <v>5.3999999999999999E-2</v>
      </c>
      <c r="T94" s="56">
        <v>0.02</v>
      </c>
      <c r="U94" s="56">
        <v>3.5999999999999997E-2</v>
      </c>
      <c r="V94" s="56">
        <v>0.08</v>
      </c>
      <c r="W94" s="408" t="s">
        <v>530</v>
      </c>
      <c r="X94" s="56" t="s">
        <v>603</v>
      </c>
      <c r="Y94" s="56" t="s">
        <v>985</v>
      </c>
      <c r="Z94" s="57">
        <v>3.0999999999999999E-3</v>
      </c>
      <c r="AA94" s="56">
        <v>0.08</v>
      </c>
      <c r="AB94" s="56" t="s">
        <v>985</v>
      </c>
      <c r="AC94" s="57"/>
      <c r="AD94" s="56"/>
      <c r="AF94" s="57"/>
      <c r="AG94" s="56"/>
      <c r="AI94" s="57"/>
      <c r="AJ94" s="56"/>
      <c r="AL94" s="57"/>
      <c r="AM94" s="56"/>
      <c r="AO94" s="57"/>
      <c r="AP94" s="56"/>
      <c r="AR94" s="57"/>
      <c r="AS94" s="56"/>
      <c r="AU94" s="57"/>
      <c r="AV94" s="56"/>
      <c r="AX94" s="57"/>
      <c r="AY94" s="56"/>
      <c r="BA94" s="57"/>
      <c r="BB94" s="56"/>
      <c r="BD94" s="57"/>
      <c r="BE94" s="56"/>
      <c r="BG94" s="57">
        <v>1.8E-3</v>
      </c>
      <c r="BH94" s="56">
        <v>4.5999999999999999E-2</v>
      </c>
      <c r="BI94" t="s">
        <v>985</v>
      </c>
      <c r="BJ94" s="57">
        <v>2.0999999999999999E-3</v>
      </c>
      <c r="BK94" s="56">
        <v>5.2999999999999999E-2</v>
      </c>
      <c r="BL94" t="s">
        <v>985</v>
      </c>
      <c r="BM94" s="57">
        <v>2.3999999999999998E-3</v>
      </c>
      <c r="BN94" s="56">
        <v>6.2E-2</v>
      </c>
      <c r="BO94" t="s">
        <v>985</v>
      </c>
    </row>
    <row r="95" spans="1:67" x14ac:dyDescent="0.3">
      <c r="A95">
        <f>Table1[[#This Row],[Man'#]]*10000+Table1[[#This Row],[Line'#]]*100+Table1[[#This Row],[Model'#]]</f>
        <v>21013</v>
      </c>
      <c r="B95">
        <v>2</v>
      </c>
      <c r="C95">
        <v>10</v>
      </c>
      <c r="D95">
        <v>13</v>
      </c>
      <c r="E95" t="s">
        <v>77</v>
      </c>
      <c r="F95" t="s">
        <v>1181</v>
      </c>
      <c r="G95" t="s">
        <v>1107</v>
      </c>
      <c r="H95" t="s">
        <v>1115</v>
      </c>
      <c r="I95" t="s">
        <v>77</v>
      </c>
      <c r="J95">
        <f t="shared" si="4"/>
        <v>138</v>
      </c>
      <c r="K95">
        <v>11.5</v>
      </c>
      <c r="L95">
        <v>6</v>
      </c>
      <c r="M95" s="57">
        <v>1.6999999999999999E-3</v>
      </c>
      <c r="N95" s="57">
        <v>2.2000000000000001E-3</v>
      </c>
      <c r="O95" s="57">
        <v>8.0000000000000004E-4</v>
      </c>
      <c r="P95" s="57">
        <v>1.5E-3</v>
      </c>
      <c r="Q95" s="57">
        <v>2.7000000000000001E-3</v>
      </c>
      <c r="R95" s="56">
        <v>4.3999999999999997E-2</v>
      </c>
      <c r="S95" s="56">
        <v>5.6000000000000001E-2</v>
      </c>
      <c r="T95" s="56">
        <v>0.02</v>
      </c>
      <c r="U95" s="56">
        <v>3.9E-2</v>
      </c>
      <c r="V95" s="56">
        <v>6.8000000000000005E-2</v>
      </c>
      <c r="W95" s="408" t="s">
        <v>530</v>
      </c>
      <c r="X95" s="56" t="s">
        <v>603</v>
      </c>
      <c r="Y95" s="56" t="s">
        <v>985</v>
      </c>
      <c r="Z95" s="57">
        <v>2.7000000000000001E-3</v>
      </c>
      <c r="AA95" s="56">
        <v>6.8000000000000005E-2</v>
      </c>
      <c r="AB95" s="56" t="s">
        <v>985</v>
      </c>
      <c r="AC95" s="57"/>
      <c r="AD95" s="56"/>
      <c r="AF95" s="57"/>
      <c r="AG95" s="56"/>
      <c r="AI95" s="57"/>
      <c r="AJ95" s="56"/>
      <c r="AL95" s="57"/>
      <c r="AM95" s="56"/>
      <c r="AO95" s="57"/>
      <c r="AP95" s="56"/>
      <c r="AR95" s="57"/>
      <c r="AS95" s="56"/>
      <c r="AU95" s="57"/>
      <c r="AV95" s="56"/>
      <c r="AX95" s="57"/>
      <c r="AY95" s="56"/>
      <c r="BA95" s="57"/>
      <c r="BB95" s="56"/>
      <c r="BD95" s="57"/>
      <c r="BE95" s="56"/>
      <c r="BG95" s="57"/>
      <c r="BH95" s="56"/>
      <c r="BJ95" s="57"/>
      <c r="BK95" s="56"/>
      <c r="BM95" s="57"/>
      <c r="BN95" s="56"/>
    </row>
    <row r="96" spans="1:67" x14ac:dyDescent="0.3">
      <c r="A96">
        <f>Table1[[#This Row],[Man'#]]*10000+Table1[[#This Row],[Line'#]]*100+Table1[[#This Row],[Model'#]]</f>
        <v>21014</v>
      </c>
      <c r="B96">
        <v>2</v>
      </c>
      <c r="C96">
        <v>10</v>
      </c>
      <c r="D96">
        <v>14</v>
      </c>
      <c r="E96" t="s">
        <v>77</v>
      </c>
      <c r="F96" t="s">
        <v>1181</v>
      </c>
      <c r="G96" t="s">
        <v>1107</v>
      </c>
      <c r="H96" t="s">
        <v>1116</v>
      </c>
      <c r="I96" t="s">
        <v>77</v>
      </c>
      <c r="J96">
        <f t="shared" si="4"/>
        <v>138</v>
      </c>
      <c r="K96">
        <v>11.5</v>
      </c>
      <c r="L96">
        <v>7</v>
      </c>
      <c r="M96" s="57">
        <v>2.2000000000000001E-3</v>
      </c>
      <c r="N96" s="57">
        <v>2.5999999999999999E-3</v>
      </c>
      <c r="O96" s="57">
        <v>8.9999999999999998E-4</v>
      </c>
      <c r="P96" s="57">
        <v>1.6999999999999999E-3</v>
      </c>
      <c r="Q96" s="57">
        <v>3.8E-3</v>
      </c>
      <c r="R96" s="56">
        <v>5.5E-2</v>
      </c>
      <c r="S96" s="56">
        <v>6.6000000000000003E-2</v>
      </c>
      <c r="T96" s="56">
        <v>2.4E-2</v>
      </c>
      <c r="U96" s="56">
        <v>4.2999999999999997E-2</v>
      </c>
      <c r="V96" s="56">
        <v>9.6000000000000002E-2</v>
      </c>
      <c r="W96" s="408" t="s">
        <v>530</v>
      </c>
      <c r="X96" s="56" t="s">
        <v>603</v>
      </c>
      <c r="Y96" s="56" t="s">
        <v>985</v>
      </c>
      <c r="Z96" s="57">
        <v>3.8E-3</v>
      </c>
      <c r="AA96" s="56">
        <v>9.6000000000000002E-2</v>
      </c>
      <c r="AB96" s="56" t="s">
        <v>985</v>
      </c>
      <c r="AC96" s="57"/>
      <c r="AD96" s="56"/>
      <c r="AF96" s="57"/>
      <c r="AG96" s="56"/>
      <c r="AI96" s="57"/>
      <c r="AJ96" s="56"/>
      <c r="AL96" s="57"/>
      <c r="AM96" s="56"/>
      <c r="AO96" s="57"/>
      <c r="AP96" s="56"/>
      <c r="AR96" s="57"/>
      <c r="AS96" s="56"/>
      <c r="AU96" s="57"/>
      <c r="AV96" s="56"/>
      <c r="AX96" s="57"/>
      <c r="AY96" s="56"/>
      <c r="BA96" s="57"/>
      <c r="BB96" s="56"/>
      <c r="BD96" s="57"/>
      <c r="BE96" s="56"/>
      <c r="BG96" s="57">
        <v>2.3999999999999998E-3</v>
      </c>
      <c r="BH96" s="56">
        <v>6.2E-2</v>
      </c>
      <c r="BI96" t="s">
        <v>985</v>
      </c>
      <c r="BJ96" s="57">
        <v>2.5999999999999999E-3</v>
      </c>
      <c r="BK96" s="56">
        <v>6.7000000000000004E-2</v>
      </c>
      <c r="BL96" t="s">
        <v>985</v>
      </c>
      <c r="BM96" s="57">
        <v>3.0000000000000001E-3</v>
      </c>
      <c r="BN96" s="56">
        <v>7.5999999999999998E-2</v>
      </c>
      <c r="BO96" t="s">
        <v>985</v>
      </c>
    </row>
    <row r="97" spans="1:67" x14ac:dyDescent="0.3">
      <c r="A97">
        <f>Table1[[#This Row],[Man'#]]*10000+Table1[[#This Row],[Line'#]]*100+Table1[[#This Row],[Model'#]]</f>
        <v>21015</v>
      </c>
      <c r="B97">
        <v>2</v>
      </c>
      <c r="C97">
        <v>10</v>
      </c>
      <c r="D97">
        <v>15</v>
      </c>
      <c r="E97" t="s">
        <v>77</v>
      </c>
      <c r="F97" t="s">
        <v>1181</v>
      </c>
      <c r="G97" t="s">
        <v>1108</v>
      </c>
      <c r="H97" t="s">
        <v>1117</v>
      </c>
      <c r="I97" t="s">
        <v>77</v>
      </c>
      <c r="J97">
        <f t="shared" si="4"/>
        <v>157</v>
      </c>
      <c r="K97">
        <v>13.1</v>
      </c>
      <c r="L97">
        <v>6</v>
      </c>
      <c r="M97" s="57">
        <v>2.0999999999999999E-3</v>
      </c>
      <c r="N97" s="57">
        <v>2.5999999999999999E-3</v>
      </c>
      <c r="O97" s="57">
        <v>8.9999999999999998E-4</v>
      </c>
      <c r="P97" s="57">
        <v>1.6999999999999999E-3</v>
      </c>
      <c r="Q97" s="57">
        <v>3.3E-3</v>
      </c>
      <c r="R97" s="56">
        <v>5.2999999999999999E-2</v>
      </c>
      <c r="S97" s="56">
        <v>6.7000000000000004E-2</v>
      </c>
      <c r="T97" s="56">
        <v>2.4E-2</v>
      </c>
      <c r="U97" s="56">
        <v>4.3999999999999997E-2</v>
      </c>
      <c r="V97" s="56">
        <v>8.4000000000000005E-2</v>
      </c>
      <c r="W97" s="408" t="s">
        <v>530</v>
      </c>
      <c r="X97" s="56" t="s">
        <v>603</v>
      </c>
      <c r="Y97" s="56" t="s">
        <v>985</v>
      </c>
      <c r="Z97" s="57">
        <v>3.3E-3</v>
      </c>
      <c r="AA97" s="56">
        <v>8.4000000000000005E-2</v>
      </c>
      <c r="AB97" s="56" t="s">
        <v>985</v>
      </c>
      <c r="AC97" s="57"/>
      <c r="AD97" s="56"/>
      <c r="AF97" s="57"/>
      <c r="AG97" s="56"/>
      <c r="AI97" s="57"/>
      <c r="AJ97" s="56"/>
      <c r="AL97" s="57"/>
      <c r="AM97" s="56"/>
      <c r="AO97" s="57"/>
      <c r="AP97" s="56"/>
      <c r="AR97" s="57"/>
      <c r="AS97" s="56"/>
      <c r="AU97" s="57"/>
      <c r="AV97" s="56"/>
      <c r="AX97" s="57"/>
      <c r="AY97" s="56"/>
      <c r="BA97" s="57"/>
      <c r="BB97" s="56"/>
      <c r="BD97" s="57"/>
      <c r="BE97" s="56"/>
      <c r="BG97" s="57"/>
      <c r="BH97" s="56"/>
      <c r="BJ97" s="57"/>
      <c r="BK97" s="56"/>
      <c r="BM97" s="57"/>
      <c r="BN97" s="56"/>
    </row>
    <row r="98" spans="1:67" x14ac:dyDescent="0.3">
      <c r="A98">
        <f>Table1[[#This Row],[Man'#]]*10000+Table1[[#This Row],[Line'#]]*100+Table1[[#This Row],[Model'#]]</f>
        <v>21016</v>
      </c>
      <c r="B98">
        <v>2</v>
      </c>
      <c r="C98">
        <v>10</v>
      </c>
      <c r="D98">
        <v>16</v>
      </c>
      <c r="E98" t="s">
        <v>77</v>
      </c>
      <c r="F98" t="s">
        <v>1181</v>
      </c>
      <c r="G98" t="s">
        <v>1108</v>
      </c>
      <c r="H98" t="s">
        <v>1118</v>
      </c>
      <c r="I98" t="s">
        <v>77</v>
      </c>
      <c r="J98">
        <f t="shared" si="4"/>
        <v>157</v>
      </c>
      <c r="K98">
        <v>13.1</v>
      </c>
      <c r="L98">
        <v>7</v>
      </c>
      <c r="M98" s="57">
        <v>2.5999999999999999E-3</v>
      </c>
      <c r="N98" s="57">
        <v>3.2000000000000002E-3</v>
      </c>
      <c r="O98" s="57">
        <v>1.1000000000000001E-3</v>
      </c>
      <c r="P98" s="57">
        <v>1.9E-3</v>
      </c>
      <c r="Q98" s="57">
        <v>4.5999999999999999E-3</v>
      </c>
      <c r="R98" s="56">
        <v>6.5000000000000002E-2</v>
      </c>
      <c r="S98" s="56">
        <v>8.2000000000000003E-2</v>
      </c>
      <c r="T98" s="56">
        <v>2.9000000000000001E-2</v>
      </c>
      <c r="U98" s="56">
        <v>4.8000000000000001E-2</v>
      </c>
      <c r="V98" s="56">
        <v>0.11799999999999999</v>
      </c>
      <c r="W98" s="408" t="s">
        <v>530</v>
      </c>
      <c r="X98" s="56" t="s">
        <v>603</v>
      </c>
      <c r="Y98" s="56" t="s">
        <v>985</v>
      </c>
      <c r="Z98" s="57">
        <v>4.5999999999999999E-3</v>
      </c>
      <c r="AA98" s="56">
        <v>0.11799999999999999</v>
      </c>
      <c r="AB98" s="56" t="s">
        <v>985</v>
      </c>
      <c r="AC98" s="57"/>
      <c r="AD98" s="56"/>
      <c r="AF98" s="57"/>
      <c r="AG98" s="56"/>
      <c r="AI98" s="57"/>
      <c r="AJ98" s="56"/>
      <c r="AL98" s="57"/>
      <c r="AM98" s="56"/>
      <c r="AO98" s="57"/>
      <c r="AP98" s="56"/>
      <c r="AR98" s="57"/>
      <c r="AS98" s="56"/>
      <c r="AU98" s="57"/>
      <c r="AV98" s="56"/>
      <c r="AX98" s="57"/>
      <c r="AY98" s="56"/>
      <c r="BA98" s="57"/>
      <c r="BB98" s="56"/>
      <c r="BD98" s="57"/>
      <c r="BE98" s="56"/>
      <c r="BG98" s="57">
        <v>3.0999999999999999E-3</v>
      </c>
      <c r="BH98" s="56">
        <v>7.8E-2</v>
      </c>
      <c r="BI98" t="s">
        <v>985</v>
      </c>
      <c r="BJ98" s="57">
        <v>3.2000000000000002E-3</v>
      </c>
      <c r="BK98" s="56">
        <v>8.1000000000000003E-2</v>
      </c>
      <c r="BL98" t="s">
        <v>985</v>
      </c>
      <c r="BM98" s="57">
        <v>3.5000000000000001E-3</v>
      </c>
      <c r="BN98" s="56">
        <v>0.09</v>
      </c>
      <c r="BO98" t="s">
        <v>985</v>
      </c>
    </row>
    <row r="99" spans="1:67" x14ac:dyDescent="0.3">
      <c r="A99">
        <f>Table1[[#This Row],[Man'#]]*10000+Table1[[#This Row],[Line'#]]*100+Table1[[#This Row],[Model'#]]</f>
        <v>21017</v>
      </c>
      <c r="B99">
        <v>2</v>
      </c>
      <c r="C99">
        <v>10</v>
      </c>
      <c r="D99">
        <v>17</v>
      </c>
      <c r="E99" t="s">
        <v>77</v>
      </c>
      <c r="F99" t="s">
        <v>1181</v>
      </c>
      <c r="G99" t="s">
        <v>1119</v>
      </c>
      <c r="H99" t="s">
        <v>1124</v>
      </c>
      <c r="I99" t="s">
        <v>77</v>
      </c>
      <c r="J99">
        <f t="shared" ref="J99:J108" si="5">ROUND(K99*12,0)</f>
        <v>79</v>
      </c>
      <c r="K99">
        <v>6.6</v>
      </c>
      <c r="L99">
        <v>6</v>
      </c>
      <c r="M99" s="57">
        <v>5.9999999999999995E-4</v>
      </c>
      <c r="N99" s="57">
        <v>8.9999999999999998E-4</v>
      </c>
      <c r="O99" s="57">
        <v>2.9999999999999997E-4</v>
      </c>
      <c r="P99" s="57">
        <v>6.9999999999999999E-4</v>
      </c>
      <c r="Q99" s="57">
        <v>1.1999999999999999E-3</v>
      </c>
      <c r="R99" s="56">
        <v>1.6E-2</v>
      </c>
      <c r="S99" s="56">
        <v>2.4E-2</v>
      </c>
      <c r="T99" s="56">
        <v>8.0000000000000002E-3</v>
      </c>
      <c r="U99" s="56">
        <v>1.7000000000000001E-2</v>
      </c>
      <c r="V99" s="56">
        <v>0.03</v>
      </c>
      <c r="W99" s="408" t="s">
        <v>530</v>
      </c>
      <c r="X99" s="56" t="s">
        <v>603</v>
      </c>
      <c r="Y99" s="56" t="s">
        <v>985</v>
      </c>
      <c r="Z99" s="57">
        <v>1.1999999999999999E-3</v>
      </c>
      <c r="AA99" s="56">
        <v>0.03</v>
      </c>
      <c r="AB99" s="56" t="s">
        <v>985</v>
      </c>
      <c r="AC99" s="57"/>
      <c r="AD99" s="56"/>
      <c r="AF99" s="57"/>
      <c r="AG99" s="56"/>
      <c r="AI99" s="57"/>
      <c r="AJ99" s="56"/>
      <c r="AL99" s="57"/>
      <c r="AM99" s="56"/>
      <c r="AO99" s="57"/>
      <c r="AP99" s="56"/>
      <c r="AR99" s="57"/>
      <c r="AS99" s="56"/>
      <c r="AU99" s="57"/>
      <c r="AV99" s="56"/>
      <c r="AX99" s="57"/>
      <c r="AY99" s="56"/>
      <c r="BA99" s="57"/>
      <c r="BB99" s="56"/>
      <c r="BD99" s="57"/>
      <c r="BE99" s="56"/>
      <c r="BG99" s="57"/>
      <c r="BH99" s="56"/>
      <c r="BJ99" s="57"/>
      <c r="BK99" s="56"/>
      <c r="BM99" s="57"/>
      <c r="BN99" s="56"/>
    </row>
    <row r="100" spans="1:67" x14ac:dyDescent="0.3">
      <c r="A100">
        <f>Table1[[#This Row],[Man'#]]*10000+Table1[[#This Row],[Line'#]]*100+Table1[[#This Row],[Model'#]]</f>
        <v>21018</v>
      </c>
      <c r="B100">
        <v>2</v>
      </c>
      <c r="C100">
        <v>10</v>
      </c>
      <c r="D100">
        <v>18</v>
      </c>
      <c r="E100" t="s">
        <v>77</v>
      </c>
      <c r="F100" t="s">
        <v>1181</v>
      </c>
      <c r="G100" t="s">
        <v>1119</v>
      </c>
      <c r="H100" t="s">
        <v>1125</v>
      </c>
      <c r="I100" t="s">
        <v>77</v>
      </c>
      <c r="J100">
        <f t="shared" si="5"/>
        <v>79</v>
      </c>
      <c r="K100">
        <v>6.6</v>
      </c>
      <c r="L100">
        <v>7</v>
      </c>
      <c r="M100" s="57">
        <v>6.9999999999999999E-4</v>
      </c>
      <c r="N100" s="57">
        <v>1E-3</v>
      </c>
      <c r="O100" s="57">
        <v>4.0000000000000002E-4</v>
      </c>
      <c r="P100" s="57">
        <v>8.0000000000000004E-4</v>
      </c>
      <c r="Q100" s="57">
        <v>1.6000000000000001E-3</v>
      </c>
      <c r="R100" s="56">
        <v>1.7999999999999999E-2</v>
      </c>
      <c r="S100" s="56">
        <v>2.5000000000000001E-2</v>
      </c>
      <c r="T100" s="56">
        <v>0.01</v>
      </c>
      <c r="U100" s="56">
        <v>0.02</v>
      </c>
      <c r="V100" s="56">
        <v>0.04</v>
      </c>
      <c r="W100" s="408" t="s">
        <v>530</v>
      </c>
      <c r="X100" s="56" t="s">
        <v>603</v>
      </c>
      <c r="Y100" s="56" t="s">
        <v>985</v>
      </c>
      <c r="Z100" s="57">
        <v>1.6000000000000001E-3</v>
      </c>
      <c r="AA100" s="56">
        <v>0.04</v>
      </c>
      <c r="AB100" s="56" t="s">
        <v>985</v>
      </c>
      <c r="AC100" s="57"/>
      <c r="AD100" s="56"/>
      <c r="AF100" s="57"/>
      <c r="AG100" s="56"/>
      <c r="AI100" s="57"/>
      <c r="AJ100" s="56"/>
      <c r="AL100" s="57"/>
      <c r="AM100" s="56"/>
      <c r="AO100" s="57"/>
      <c r="AP100" s="56"/>
      <c r="AR100" s="57"/>
      <c r="AS100" s="56"/>
      <c r="AU100" s="57"/>
      <c r="AV100" s="56"/>
      <c r="AX100" s="57"/>
      <c r="AY100" s="56"/>
      <c r="BA100" s="57"/>
      <c r="BB100" s="56"/>
      <c r="BD100" s="57"/>
      <c r="BE100" s="56"/>
      <c r="BG100" s="57">
        <v>1.1999999999999999E-3</v>
      </c>
      <c r="BH100" s="56">
        <v>0.03</v>
      </c>
      <c r="BI100" t="s">
        <v>985</v>
      </c>
      <c r="BJ100" s="57">
        <v>1.5E-3</v>
      </c>
      <c r="BK100" s="56">
        <v>3.7999999999999999E-2</v>
      </c>
      <c r="BL100" t="s">
        <v>985</v>
      </c>
      <c r="BM100" s="57">
        <v>1.8E-3</v>
      </c>
      <c r="BN100" s="56">
        <v>4.5999999999999999E-2</v>
      </c>
      <c r="BO100" t="s">
        <v>985</v>
      </c>
    </row>
    <row r="101" spans="1:67" x14ac:dyDescent="0.3">
      <c r="A101">
        <f>Table1[[#This Row],[Man'#]]*10000+Table1[[#This Row],[Line'#]]*100+Table1[[#This Row],[Model'#]]</f>
        <v>21019</v>
      </c>
      <c r="B101">
        <v>2</v>
      </c>
      <c r="C101">
        <v>10</v>
      </c>
      <c r="D101">
        <v>19</v>
      </c>
      <c r="E101" t="s">
        <v>77</v>
      </c>
      <c r="F101" t="s">
        <v>1181</v>
      </c>
      <c r="G101" t="s">
        <v>1120</v>
      </c>
      <c r="H101" t="s">
        <v>1126</v>
      </c>
      <c r="I101" t="s">
        <v>77</v>
      </c>
      <c r="J101">
        <f t="shared" si="5"/>
        <v>98</v>
      </c>
      <c r="K101">
        <v>8.1999999999999993</v>
      </c>
      <c r="L101">
        <v>6</v>
      </c>
      <c r="M101" s="57">
        <v>6.9999999999999999E-4</v>
      </c>
      <c r="N101" s="57">
        <v>1E-3</v>
      </c>
      <c r="O101" s="57">
        <v>4.0000000000000002E-4</v>
      </c>
      <c r="P101" s="57">
        <v>6.9999999999999999E-4</v>
      </c>
      <c r="Q101" s="57">
        <v>1.2999999999999999E-3</v>
      </c>
      <c r="R101" s="56">
        <v>1.7999999999999999E-2</v>
      </c>
      <c r="S101" s="56">
        <v>2.5999999999999999E-2</v>
      </c>
      <c r="T101" s="56">
        <v>8.9999999999999993E-3</v>
      </c>
      <c r="U101" s="56">
        <v>1.7999999999999999E-2</v>
      </c>
      <c r="V101" s="56">
        <v>3.2000000000000001E-2</v>
      </c>
      <c r="W101" s="408" t="s">
        <v>530</v>
      </c>
      <c r="X101" s="56" t="s">
        <v>603</v>
      </c>
      <c r="Y101" s="56" t="s">
        <v>985</v>
      </c>
      <c r="Z101" s="57">
        <v>1.2999999999999999E-3</v>
      </c>
      <c r="AA101" s="56">
        <v>3.2000000000000001E-2</v>
      </c>
      <c r="AB101" s="56" t="s">
        <v>985</v>
      </c>
      <c r="AC101" s="57"/>
      <c r="AD101" s="56"/>
      <c r="AF101" s="57"/>
      <c r="AG101" s="56"/>
      <c r="AI101" s="57"/>
      <c r="AJ101" s="56"/>
      <c r="AL101" s="57"/>
      <c r="AM101" s="56"/>
      <c r="AO101" s="57"/>
      <c r="AP101" s="56"/>
      <c r="AR101" s="57"/>
      <c r="AS101" s="56"/>
      <c r="AU101" s="57"/>
      <c r="AV101" s="56"/>
      <c r="AX101" s="57"/>
      <c r="AY101" s="56"/>
      <c r="BA101" s="57"/>
      <c r="BB101" s="56"/>
      <c r="BD101" s="57"/>
      <c r="BE101" s="56"/>
      <c r="BG101" s="57"/>
      <c r="BH101" s="56"/>
      <c r="BJ101" s="57"/>
      <c r="BK101" s="56"/>
      <c r="BM101" s="57"/>
      <c r="BN101" s="56"/>
    </row>
    <row r="102" spans="1:67" x14ac:dyDescent="0.3">
      <c r="A102">
        <f>Table1[[#This Row],[Man'#]]*10000+Table1[[#This Row],[Line'#]]*100+Table1[[#This Row],[Model'#]]</f>
        <v>21020</v>
      </c>
      <c r="B102">
        <v>2</v>
      </c>
      <c r="C102">
        <v>10</v>
      </c>
      <c r="D102">
        <v>20</v>
      </c>
      <c r="E102" t="s">
        <v>77</v>
      </c>
      <c r="F102" t="s">
        <v>1181</v>
      </c>
      <c r="G102" t="s">
        <v>1120</v>
      </c>
      <c r="H102" t="s">
        <v>1127</v>
      </c>
      <c r="I102" t="s">
        <v>77</v>
      </c>
      <c r="J102">
        <f t="shared" si="5"/>
        <v>98</v>
      </c>
      <c r="K102">
        <v>8.1999999999999993</v>
      </c>
      <c r="L102">
        <v>7</v>
      </c>
      <c r="M102" s="57">
        <v>8.0000000000000004E-4</v>
      </c>
      <c r="N102" s="57">
        <v>1.1000000000000001E-3</v>
      </c>
      <c r="O102" s="57">
        <v>4.0000000000000002E-4</v>
      </c>
      <c r="P102" s="57">
        <v>8.9999999999999998E-4</v>
      </c>
      <c r="Q102" s="57">
        <v>1.6999999999999999E-3</v>
      </c>
      <c r="R102" s="56">
        <v>0.02</v>
      </c>
      <c r="S102" s="56">
        <v>2.8000000000000001E-2</v>
      </c>
      <c r="T102" s="56">
        <v>1.0999999999999999E-2</v>
      </c>
      <c r="U102" s="56">
        <v>2.1999999999999999E-2</v>
      </c>
      <c r="V102" s="56">
        <v>4.3999999999999997E-2</v>
      </c>
      <c r="W102" s="408" t="s">
        <v>530</v>
      </c>
      <c r="X102" s="56" t="s">
        <v>603</v>
      </c>
      <c r="Y102" s="56" t="s">
        <v>985</v>
      </c>
      <c r="Z102" s="57">
        <v>1.6999999999999999E-3</v>
      </c>
      <c r="AA102" s="56">
        <v>4.3999999999999997E-2</v>
      </c>
      <c r="AB102" s="56" t="s">
        <v>985</v>
      </c>
      <c r="AC102" s="57"/>
      <c r="AD102" s="56"/>
      <c r="AF102" s="57"/>
      <c r="AG102" s="56"/>
      <c r="AI102" s="57"/>
      <c r="AJ102" s="56"/>
      <c r="AL102" s="57"/>
      <c r="AM102" s="56"/>
      <c r="AO102" s="57"/>
      <c r="AP102" s="56"/>
      <c r="AR102" s="57"/>
      <c r="AS102" s="56"/>
      <c r="AU102" s="57"/>
      <c r="AV102" s="56"/>
      <c r="AX102" s="57"/>
      <c r="AY102" s="56"/>
      <c r="BA102" s="57"/>
      <c r="BB102" s="56"/>
      <c r="BD102" s="57"/>
      <c r="BE102" s="56"/>
      <c r="BG102" s="57">
        <v>1.2999999999999999E-3</v>
      </c>
      <c r="BH102" s="56">
        <v>3.4000000000000002E-2</v>
      </c>
      <c r="BI102" t="s">
        <v>985</v>
      </c>
      <c r="BJ102" s="57">
        <v>1.6999999999999999E-3</v>
      </c>
      <c r="BK102" s="56">
        <v>4.2000000000000003E-2</v>
      </c>
      <c r="BL102" t="s">
        <v>985</v>
      </c>
      <c r="BM102" s="57">
        <v>2E-3</v>
      </c>
      <c r="BN102" s="56">
        <v>0.05</v>
      </c>
      <c r="BO102" t="s">
        <v>985</v>
      </c>
    </row>
    <row r="103" spans="1:67" x14ac:dyDescent="0.3">
      <c r="A103">
        <f>Table1[[#This Row],[Man'#]]*10000+Table1[[#This Row],[Line'#]]*100+Table1[[#This Row],[Model'#]]</f>
        <v>21021</v>
      </c>
      <c r="B103">
        <v>2</v>
      </c>
      <c r="C103">
        <v>10</v>
      </c>
      <c r="D103">
        <v>21</v>
      </c>
      <c r="E103" t="s">
        <v>77</v>
      </c>
      <c r="F103" t="s">
        <v>1181</v>
      </c>
      <c r="G103" t="s">
        <v>1121</v>
      </c>
      <c r="H103" t="s">
        <v>1128</v>
      </c>
      <c r="I103" t="s">
        <v>77</v>
      </c>
      <c r="J103">
        <f t="shared" si="5"/>
        <v>118</v>
      </c>
      <c r="K103">
        <v>9.8000000000000007</v>
      </c>
      <c r="L103">
        <v>6</v>
      </c>
      <c r="M103" s="57">
        <v>1.1000000000000001E-3</v>
      </c>
      <c r="N103" s="57">
        <v>1.5E-3</v>
      </c>
      <c r="O103" s="57">
        <v>5.0000000000000001E-4</v>
      </c>
      <c r="P103" s="57">
        <v>1E-3</v>
      </c>
      <c r="Q103" s="57">
        <v>1.8E-3</v>
      </c>
      <c r="R103" s="56">
        <v>2.7E-2</v>
      </c>
      <c r="S103" s="56">
        <v>3.7999999999999999E-2</v>
      </c>
      <c r="T103" s="56">
        <v>1.2E-2</v>
      </c>
      <c r="U103" s="56">
        <v>2.5999999999999999E-2</v>
      </c>
      <c r="V103" s="56">
        <v>4.5999999999999999E-2</v>
      </c>
      <c r="W103" s="408" t="s">
        <v>530</v>
      </c>
      <c r="X103" s="56" t="s">
        <v>603</v>
      </c>
      <c r="Y103" s="56" t="s">
        <v>985</v>
      </c>
      <c r="Z103" s="57">
        <v>1.8E-3</v>
      </c>
      <c r="AA103" s="56">
        <v>4.5999999999999999E-2</v>
      </c>
      <c r="AB103" s="56" t="s">
        <v>985</v>
      </c>
      <c r="AC103" s="57"/>
      <c r="AD103" s="56"/>
      <c r="AF103" s="57"/>
      <c r="AG103" s="56"/>
      <c r="AI103" s="57"/>
      <c r="AJ103" s="56"/>
      <c r="AL103" s="57"/>
      <c r="AM103" s="56"/>
      <c r="AO103" s="57"/>
      <c r="AP103" s="56"/>
      <c r="AR103" s="57"/>
      <c r="AS103" s="56"/>
      <c r="AU103" s="57"/>
      <c r="AV103" s="56"/>
      <c r="AX103" s="57"/>
      <c r="AY103" s="56"/>
      <c r="BA103" s="57"/>
      <c r="BB103" s="56"/>
      <c r="BD103" s="57"/>
      <c r="BE103" s="56"/>
      <c r="BG103" s="57"/>
      <c r="BH103" s="56"/>
      <c r="BJ103" s="57"/>
      <c r="BK103" s="56"/>
      <c r="BM103" s="57"/>
      <c r="BN103" s="56"/>
    </row>
    <row r="104" spans="1:67" x14ac:dyDescent="0.3">
      <c r="A104">
        <f>Table1[[#This Row],[Man'#]]*10000+Table1[[#This Row],[Line'#]]*100+Table1[[#This Row],[Model'#]]</f>
        <v>21022</v>
      </c>
      <c r="B104">
        <v>2</v>
      </c>
      <c r="C104">
        <v>10</v>
      </c>
      <c r="D104">
        <v>22</v>
      </c>
      <c r="E104" t="s">
        <v>77</v>
      </c>
      <c r="F104" t="s">
        <v>1181</v>
      </c>
      <c r="G104" t="s">
        <v>1121</v>
      </c>
      <c r="H104" t="s">
        <v>1129</v>
      </c>
      <c r="I104" t="s">
        <v>77</v>
      </c>
      <c r="J104">
        <f t="shared" si="5"/>
        <v>118</v>
      </c>
      <c r="K104">
        <v>9.8000000000000007</v>
      </c>
      <c r="L104">
        <v>7</v>
      </c>
      <c r="M104" s="57">
        <v>1.2999999999999999E-3</v>
      </c>
      <c r="N104" s="57">
        <v>2E-3</v>
      </c>
      <c r="O104" s="57">
        <v>5.9999999999999995E-4</v>
      </c>
      <c r="P104" s="57">
        <v>1.2999999999999999E-3</v>
      </c>
      <c r="Q104" s="57">
        <v>2.8999999999999998E-3</v>
      </c>
      <c r="R104" s="56">
        <v>3.2000000000000001E-2</v>
      </c>
      <c r="S104" s="56">
        <v>0.05</v>
      </c>
      <c r="T104" s="56">
        <v>1.6E-2</v>
      </c>
      <c r="U104" s="56">
        <v>3.2000000000000001E-2</v>
      </c>
      <c r="V104" s="56">
        <v>7.3999999999999996E-2</v>
      </c>
      <c r="W104" s="408" t="s">
        <v>530</v>
      </c>
      <c r="X104" s="56" t="s">
        <v>603</v>
      </c>
      <c r="Y104" s="56" t="s">
        <v>985</v>
      </c>
      <c r="Z104" s="57">
        <v>2.8999999999999998E-3</v>
      </c>
      <c r="AA104" s="56">
        <v>7.3999999999999996E-2</v>
      </c>
      <c r="AB104" s="56" t="s">
        <v>985</v>
      </c>
      <c r="AC104" s="57"/>
      <c r="AD104" s="56"/>
      <c r="AF104" s="57"/>
      <c r="AG104" s="56"/>
      <c r="AI104" s="57"/>
      <c r="AJ104" s="56"/>
      <c r="AL104" s="57"/>
      <c r="AM104" s="56"/>
      <c r="AO104" s="57"/>
      <c r="AP104" s="56"/>
      <c r="AR104" s="57"/>
      <c r="AS104" s="56"/>
      <c r="AU104" s="57"/>
      <c r="AV104" s="56"/>
      <c r="AX104" s="57"/>
      <c r="AY104" s="56"/>
      <c r="BA104" s="57"/>
      <c r="BB104" s="56"/>
      <c r="BD104" s="57"/>
      <c r="BE104" s="56"/>
      <c r="BG104" s="57">
        <v>1.6000000000000001E-3</v>
      </c>
      <c r="BH104" s="56">
        <v>0.04</v>
      </c>
      <c r="BI104" t="s">
        <v>985</v>
      </c>
      <c r="BJ104" s="57">
        <v>1.9E-3</v>
      </c>
      <c r="BK104" s="56">
        <v>4.8000000000000001E-2</v>
      </c>
      <c r="BL104" t="s">
        <v>985</v>
      </c>
      <c r="BM104" s="57">
        <v>2.2000000000000001E-3</v>
      </c>
      <c r="BN104" s="56">
        <v>5.5E-2</v>
      </c>
      <c r="BO104" t="s">
        <v>985</v>
      </c>
    </row>
    <row r="105" spans="1:67" x14ac:dyDescent="0.3">
      <c r="A105">
        <f>Table1[[#This Row],[Man'#]]*10000+Table1[[#This Row],[Line'#]]*100+Table1[[#This Row],[Model'#]]</f>
        <v>21023</v>
      </c>
      <c r="B105">
        <v>2</v>
      </c>
      <c r="C105">
        <v>10</v>
      </c>
      <c r="D105">
        <v>23</v>
      </c>
      <c r="E105" t="s">
        <v>77</v>
      </c>
      <c r="F105" t="s">
        <v>1181</v>
      </c>
      <c r="G105" t="s">
        <v>1122</v>
      </c>
      <c r="H105" t="s">
        <v>1130</v>
      </c>
      <c r="I105" t="s">
        <v>77</v>
      </c>
      <c r="J105">
        <f t="shared" si="5"/>
        <v>138</v>
      </c>
      <c r="K105">
        <v>11.5</v>
      </c>
      <c r="L105">
        <v>6</v>
      </c>
      <c r="M105" s="57">
        <v>1.4E-3</v>
      </c>
      <c r="N105" s="57">
        <v>2E-3</v>
      </c>
      <c r="O105" s="57">
        <v>5.9999999999999995E-4</v>
      </c>
      <c r="P105" s="57">
        <v>1.2999999999999999E-3</v>
      </c>
      <c r="Q105" s="57">
        <v>2.5000000000000001E-3</v>
      </c>
      <c r="R105" s="56">
        <v>3.5999999999999997E-2</v>
      </c>
      <c r="S105" s="56">
        <v>5.1999999999999998E-2</v>
      </c>
      <c r="T105" s="56">
        <v>1.6E-2</v>
      </c>
      <c r="U105" s="56">
        <v>3.4000000000000002E-2</v>
      </c>
      <c r="V105" s="56">
        <v>6.4000000000000001E-2</v>
      </c>
      <c r="W105" s="408" t="s">
        <v>530</v>
      </c>
      <c r="X105" s="56" t="s">
        <v>603</v>
      </c>
      <c r="Y105" s="56" t="s">
        <v>985</v>
      </c>
      <c r="Z105" s="57">
        <v>2.5000000000000001E-3</v>
      </c>
      <c r="AA105" s="56">
        <v>6.4000000000000001E-2</v>
      </c>
      <c r="AB105" s="56" t="s">
        <v>985</v>
      </c>
      <c r="AC105" s="57"/>
      <c r="AD105" s="56"/>
      <c r="AF105" s="57"/>
      <c r="AG105" s="56"/>
      <c r="AI105" s="57"/>
      <c r="AJ105" s="56"/>
      <c r="AL105" s="57"/>
      <c r="AM105" s="56"/>
      <c r="AO105" s="57"/>
      <c r="AP105" s="56"/>
      <c r="AR105" s="57"/>
      <c r="AS105" s="56"/>
      <c r="AU105" s="57"/>
      <c r="AV105" s="56"/>
      <c r="AX105" s="57"/>
      <c r="AY105" s="56"/>
      <c r="BA105" s="57"/>
      <c r="BB105" s="56"/>
      <c r="BD105" s="57"/>
      <c r="BE105" s="56"/>
      <c r="BG105" s="57"/>
      <c r="BH105" s="56"/>
      <c r="BJ105" s="57"/>
      <c r="BK105" s="56"/>
      <c r="BM105" s="57"/>
      <c r="BN105" s="56"/>
    </row>
    <row r="106" spans="1:67" x14ac:dyDescent="0.3">
      <c r="A106">
        <f>Table1[[#This Row],[Man'#]]*10000+Table1[[#This Row],[Line'#]]*100+Table1[[#This Row],[Model'#]]</f>
        <v>21024</v>
      </c>
      <c r="B106">
        <v>2</v>
      </c>
      <c r="C106">
        <v>10</v>
      </c>
      <c r="D106">
        <v>24</v>
      </c>
      <c r="E106" t="s">
        <v>77</v>
      </c>
      <c r="F106" t="s">
        <v>1181</v>
      </c>
      <c r="G106" t="s">
        <v>1122</v>
      </c>
      <c r="H106" t="s">
        <v>1131</v>
      </c>
      <c r="I106" t="s">
        <v>77</v>
      </c>
      <c r="J106">
        <f t="shared" si="5"/>
        <v>138</v>
      </c>
      <c r="K106">
        <v>11.5</v>
      </c>
      <c r="L106">
        <v>7</v>
      </c>
      <c r="M106" s="57">
        <v>1.8E-3</v>
      </c>
      <c r="N106" s="57">
        <v>2.3999999999999998E-3</v>
      </c>
      <c r="O106" s="57">
        <v>8.0000000000000004E-4</v>
      </c>
      <c r="P106" s="57">
        <v>1.5E-3</v>
      </c>
      <c r="Q106" s="57">
        <v>3.5000000000000001E-3</v>
      </c>
      <c r="R106" s="56">
        <v>4.4999999999999998E-2</v>
      </c>
      <c r="S106" s="56">
        <v>6.2E-2</v>
      </c>
      <c r="T106" s="56">
        <v>0.02</v>
      </c>
      <c r="U106" s="56">
        <v>3.9E-2</v>
      </c>
      <c r="V106" s="56">
        <v>0.09</v>
      </c>
      <c r="W106" s="408" t="s">
        <v>530</v>
      </c>
      <c r="X106" s="56" t="s">
        <v>603</v>
      </c>
      <c r="Y106" s="56" t="s">
        <v>985</v>
      </c>
      <c r="Z106" s="57">
        <v>3.5000000000000001E-3</v>
      </c>
      <c r="AA106" s="56">
        <v>0.09</v>
      </c>
      <c r="AB106" s="56" t="s">
        <v>985</v>
      </c>
      <c r="AC106" s="57"/>
      <c r="AD106" s="56"/>
      <c r="AF106" s="57"/>
      <c r="AG106" s="56"/>
      <c r="AI106" s="57"/>
      <c r="AJ106" s="56"/>
      <c r="AL106" s="57"/>
      <c r="AM106" s="56"/>
      <c r="AO106" s="57"/>
      <c r="AP106" s="56"/>
      <c r="AR106" s="57"/>
      <c r="AS106" s="56"/>
      <c r="AU106" s="57"/>
      <c r="AV106" s="56"/>
      <c r="AX106" s="57"/>
      <c r="AY106" s="56"/>
      <c r="BA106" s="57"/>
      <c r="BB106" s="56"/>
      <c r="BD106" s="57"/>
      <c r="BE106" s="56"/>
      <c r="BG106" s="57">
        <v>2.0999999999999999E-3</v>
      </c>
      <c r="BH106" s="56">
        <v>5.3999999999999999E-2</v>
      </c>
      <c r="BI106" t="s">
        <v>985</v>
      </c>
      <c r="BJ106" s="57">
        <v>2.3999999999999998E-3</v>
      </c>
      <c r="BK106" s="56">
        <v>6.0999999999999999E-2</v>
      </c>
      <c r="BL106" t="s">
        <v>985</v>
      </c>
      <c r="BM106" s="57">
        <v>2.7000000000000001E-3</v>
      </c>
      <c r="BN106" s="56">
        <v>6.8000000000000005E-2</v>
      </c>
      <c r="BO106" t="s">
        <v>985</v>
      </c>
    </row>
    <row r="107" spans="1:67" x14ac:dyDescent="0.3">
      <c r="A107">
        <f>Table1[[#This Row],[Man'#]]*10000+Table1[[#This Row],[Line'#]]*100+Table1[[#This Row],[Model'#]]</f>
        <v>21025</v>
      </c>
      <c r="B107">
        <v>2</v>
      </c>
      <c r="C107">
        <v>10</v>
      </c>
      <c r="D107">
        <v>25</v>
      </c>
      <c r="E107" t="s">
        <v>77</v>
      </c>
      <c r="F107" t="s">
        <v>1181</v>
      </c>
      <c r="G107" t="s">
        <v>1123</v>
      </c>
      <c r="H107" t="s">
        <v>1132</v>
      </c>
      <c r="I107" t="s">
        <v>77</v>
      </c>
      <c r="J107">
        <f t="shared" si="5"/>
        <v>157</v>
      </c>
      <c r="K107">
        <v>13.1</v>
      </c>
      <c r="L107">
        <v>6</v>
      </c>
      <c r="M107" s="57">
        <v>1.8E-3</v>
      </c>
      <c r="N107" s="57">
        <v>2.5000000000000001E-3</v>
      </c>
      <c r="O107" s="57">
        <v>8.0000000000000004E-4</v>
      </c>
      <c r="P107" s="57">
        <v>1.5E-3</v>
      </c>
      <c r="Q107" s="57">
        <v>3.0999999999999999E-3</v>
      </c>
      <c r="R107" s="56">
        <v>4.4999999999999998E-2</v>
      </c>
      <c r="S107" s="56">
        <v>6.3E-2</v>
      </c>
      <c r="T107" s="56">
        <v>0.02</v>
      </c>
      <c r="U107" s="56">
        <v>3.7999999999999999E-2</v>
      </c>
      <c r="V107" s="56">
        <v>7.8E-2</v>
      </c>
      <c r="W107" s="408" t="s">
        <v>530</v>
      </c>
      <c r="X107" s="56" t="s">
        <v>603</v>
      </c>
      <c r="Y107" s="56" t="s">
        <v>985</v>
      </c>
      <c r="Z107" s="57">
        <v>3.0999999999999999E-3</v>
      </c>
      <c r="AA107" s="56">
        <v>7.8E-2</v>
      </c>
      <c r="AB107" s="56" t="s">
        <v>985</v>
      </c>
      <c r="AC107" s="57"/>
      <c r="AD107" s="56"/>
      <c r="AF107" s="57"/>
      <c r="AG107" s="56"/>
      <c r="AI107" s="57"/>
      <c r="AJ107" s="56"/>
      <c r="AL107" s="57"/>
      <c r="AM107" s="56"/>
      <c r="AO107" s="57"/>
      <c r="AP107" s="56"/>
      <c r="AR107" s="57"/>
      <c r="AS107" s="56"/>
      <c r="AU107" s="57"/>
      <c r="AV107" s="56"/>
      <c r="AX107" s="57"/>
      <c r="AY107" s="56"/>
      <c r="BA107" s="57"/>
      <c r="BB107" s="56"/>
      <c r="BD107" s="57"/>
      <c r="BE107" s="56"/>
      <c r="BG107" s="57"/>
      <c r="BH107" s="56"/>
      <c r="BJ107" s="57"/>
      <c r="BK107" s="56"/>
      <c r="BM107" s="57"/>
      <c r="BN107" s="56"/>
    </row>
    <row r="108" spans="1:67" x14ac:dyDescent="0.3">
      <c r="A108">
        <f>Table1[[#This Row],[Man'#]]*10000+Table1[[#This Row],[Line'#]]*100+Table1[[#This Row],[Model'#]]</f>
        <v>21026</v>
      </c>
      <c r="B108">
        <v>2</v>
      </c>
      <c r="C108">
        <v>10</v>
      </c>
      <c r="D108">
        <v>26</v>
      </c>
      <c r="E108" t="s">
        <v>77</v>
      </c>
      <c r="F108" t="s">
        <v>1181</v>
      </c>
      <c r="G108" t="s">
        <v>1123</v>
      </c>
      <c r="H108" t="s">
        <v>1133</v>
      </c>
      <c r="I108" t="s">
        <v>77</v>
      </c>
      <c r="J108">
        <f t="shared" si="5"/>
        <v>157</v>
      </c>
      <c r="K108">
        <v>13.1</v>
      </c>
      <c r="L108">
        <v>7</v>
      </c>
      <c r="M108" s="57">
        <v>2.2000000000000001E-3</v>
      </c>
      <c r="N108" s="57">
        <v>3.0000000000000001E-3</v>
      </c>
      <c r="O108" s="57">
        <v>1E-3</v>
      </c>
      <c r="P108" s="57">
        <v>1.6999999999999999E-3</v>
      </c>
      <c r="Q108" s="57">
        <v>4.3E-3</v>
      </c>
      <c r="R108" s="56">
        <v>5.5E-2</v>
      </c>
      <c r="S108" s="56">
        <v>7.5999999999999998E-2</v>
      </c>
      <c r="T108" s="56">
        <v>2.5999999999999999E-2</v>
      </c>
      <c r="U108" s="56">
        <v>4.3999999999999997E-2</v>
      </c>
      <c r="V108" s="56">
        <v>0.108</v>
      </c>
      <c r="W108" s="408" t="s">
        <v>530</v>
      </c>
      <c r="X108" s="56" t="s">
        <v>603</v>
      </c>
      <c r="Y108" s="56" t="s">
        <v>985</v>
      </c>
      <c r="Z108" s="57">
        <v>4.3E-3</v>
      </c>
      <c r="AA108" s="56">
        <v>0.108</v>
      </c>
      <c r="AB108" s="56" t="s">
        <v>985</v>
      </c>
      <c r="AC108" s="57"/>
      <c r="AD108" s="56"/>
      <c r="AF108" s="57"/>
      <c r="AG108" s="56"/>
      <c r="AI108" s="57"/>
      <c r="AJ108" s="56"/>
      <c r="AL108" s="57"/>
      <c r="AM108" s="56"/>
      <c r="AO108" s="57"/>
      <c r="AP108" s="56"/>
      <c r="AR108" s="57"/>
      <c r="AS108" s="56"/>
      <c r="AU108" s="57"/>
      <c r="AV108" s="56"/>
      <c r="AX108" s="57"/>
      <c r="AY108" s="56"/>
      <c r="BA108" s="57"/>
      <c r="BB108" s="56"/>
      <c r="BD108" s="57"/>
      <c r="BE108" s="56"/>
      <c r="BG108" s="57">
        <v>2.7000000000000001E-3</v>
      </c>
      <c r="BH108" s="56">
        <v>6.8000000000000005E-2</v>
      </c>
      <c r="BI108" t="s">
        <v>985</v>
      </c>
      <c r="BJ108" s="57">
        <v>2.8999999999999998E-3</v>
      </c>
      <c r="BK108" s="56">
        <v>7.3999999999999996E-2</v>
      </c>
      <c r="BL108" t="s">
        <v>985</v>
      </c>
      <c r="BM108" s="57">
        <v>3.0999999999999999E-3</v>
      </c>
      <c r="BN108" s="56">
        <v>0.08</v>
      </c>
      <c r="BO108" t="s">
        <v>985</v>
      </c>
    </row>
    <row r="109" spans="1:67" x14ac:dyDescent="0.3">
      <c r="A109">
        <f>Table1[[#This Row],[Man'#]]*10000+Table1[[#This Row],[Line'#]]*100+Table1[[#This Row],[Model'#]]</f>
        <v>21102</v>
      </c>
      <c r="B109">
        <v>2</v>
      </c>
      <c r="C109">
        <v>11</v>
      </c>
      <c r="D109">
        <v>2</v>
      </c>
      <c r="E109" t="s">
        <v>77</v>
      </c>
      <c r="F109" t="s">
        <v>1182</v>
      </c>
      <c r="G109" t="s">
        <v>1183</v>
      </c>
      <c r="H109" t="s">
        <v>1218</v>
      </c>
      <c r="I109" t="s">
        <v>77</v>
      </c>
      <c r="J109">
        <f t="shared" ref="J109:J133" si="6">ROUND(K109*12,0)</f>
        <v>79</v>
      </c>
      <c r="K109">
        <v>6.6</v>
      </c>
      <c r="L109">
        <v>6</v>
      </c>
      <c r="M109" s="57"/>
      <c r="N109" s="57">
        <v>1.1000000000000001E-3</v>
      </c>
      <c r="O109" s="57"/>
      <c r="P109" s="57"/>
      <c r="Q109" s="57"/>
      <c r="R109" s="56"/>
      <c r="S109" s="56">
        <v>2.7E-2</v>
      </c>
      <c r="T109" s="56"/>
      <c r="U109" s="56"/>
      <c r="V109" s="56"/>
      <c r="W109" s="408" t="s">
        <v>530</v>
      </c>
      <c r="X109" s="56" t="s">
        <v>603</v>
      </c>
      <c r="Y109" s="56" t="s">
        <v>985</v>
      </c>
      <c r="Z109" s="57"/>
      <c r="AA109" s="56"/>
      <c r="AB109" s="56" t="s">
        <v>985</v>
      </c>
      <c r="AC109" s="57"/>
      <c r="AD109" s="56"/>
      <c r="AF109" s="57"/>
      <c r="AG109" s="56"/>
      <c r="AI109" s="57"/>
      <c r="AJ109" s="56"/>
      <c r="AL109" s="57"/>
      <c r="AM109" s="56"/>
      <c r="AO109" s="57"/>
      <c r="AP109" s="56"/>
      <c r="AR109" s="57"/>
      <c r="AS109" s="56"/>
      <c r="AU109" s="57"/>
      <c r="AV109" s="56"/>
      <c r="AX109" s="57"/>
      <c r="AY109" s="56"/>
      <c r="BA109" s="57"/>
      <c r="BB109" s="56"/>
      <c r="BD109" s="57"/>
      <c r="BE109" s="56"/>
      <c r="BG109" s="57"/>
      <c r="BH109" s="56"/>
      <c r="BJ109" s="57"/>
      <c r="BK109" s="56"/>
      <c r="BM109" s="57"/>
      <c r="BN109" s="56"/>
    </row>
    <row r="110" spans="1:67" x14ac:dyDescent="0.3">
      <c r="A110">
        <f>Table1[[#This Row],[Man'#]]*10000+Table1[[#This Row],[Line'#]]*100+Table1[[#This Row],[Model'#]]</f>
        <v>21103</v>
      </c>
      <c r="B110">
        <v>2</v>
      </c>
      <c r="C110">
        <v>11</v>
      </c>
      <c r="D110">
        <v>3</v>
      </c>
      <c r="E110" t="s">
        <v>77</v>
      </c>
      <c r="F110" t="s">
        <v>1182</v>
      </c>
      <c r="G110" t="s">
        <v>1183</v>
      </c>
      <c r="H110" t="s">
        <v>1203</v>
      </c>
      <c r="I110" t="s">
        <v>77</v>
      </c>
      <c r="J110">
        <f t="shared" si="6"/>
        <v>79</v>
      </c>
      <c r="K110">
        <v>6.6</v>
      </c>
      <c r="L110">
        <v>7</v>
      </c>
      <c r="M110" s="57"/>
      <c r="N110" s="57">
        <v>1.5E-3</v>
      </c>
      <c r="O110" s="57"/>
      <c r="P110" s="57"/>
      <c r="Q110" s="57"/>
      <c r="R110" s="56"/>
      <c r="S110" s="56">
        <v>3.5999999999999997E-2</v>
      </c>
      <c r="T110" s="56"/>
      <c r="U110" s="56"/>
      <c r="V110" s="56"/>
      <c r="W110" s="408" t="s">
        <v>530</v>
      </c>
      <c r="X110" s="56" t="s">
        <v>603</v>
      </c>
      <c r="Y110" s="56" t="s">
        <v>985</v>
      </c>
      <c r="Z110" s="57"/>
      <c r="AA110" s="56"/>
      <c r="AB110" s="56" t="s">
        <v>985</v>
      </c>
      <c r="AC110" s="57"/>
      <c r="AD110" s="56"/>
      <c r="AF110" s="57"/>
      <c r="AG110" s="56"/>
      <c r="AI110" s="57"/>
      <c r="AJ110" s="56"/>
      <c r="AL110" s="57"/>
      <c r="AM110" s="56"/>
      <c r="AO110" s="57"/>
      <c r="AP110" s="56"/>
      <c r="AR110" s="57"/>
      <c r="AS110" s="56"/>
      <c r="AU110" s="57"/>
      <c r="AV110" s="56"/>
      <c r="AX110" s="57"/>
      <c r="AY110" s="56"/>
      <c r="BA110" s="57"/>
      <c r="BB110" s="56"/>
      <c r="BD110" s="57"/>
      <c r="BE110" s="56"/>
      <c r="BG110" s="57">
        <v>1.6000000000000001E-3</v>
      </c>
      <c r="BH110" s="56">
        <v>0.04</v>
      </c>
      <c r="BI110" t="s">
        <v>985</v>
      </c>
      <c r="BJ110" s="57">
        <v>2E-3</v>
      </c>
      <c r="BK110" s="56">
        <v>5.0999999999999997E-2</v>
      </c>
      <c r="BL110" t="s">
        <v>985</v>
      </c>
      <c r="BM110" s="57">
        <v>2.3E-3</v>
      </c>
      <c r="BN110" s="56">
        <v>5.8000000000000003E-2</v>
      </c>
      <c r="BO110" t="s">
        <v>985</v>
      </c>
    </row>
    <row r="111" spans="1:67" x14ac:dyDescent="0.3">
      <c r="A111">
        <f>Table1[[#This Row],[Man'#]]*10000+Table1[[#This Row],[Line'#]]*100+Table1[[#This Row],[Model'#]]</f>
        <v>21104</v>
      </c>
      <c r="B111">
        <v>2</v>
      </c>
      <c r="C111">
        <v>11</v>
      </c>
      <c r="D111">
        <v>4</v>
      </c>
      <c r="E111" t="s">
        <v>77</v>
      </c>
      <c r="F111" t="s">
        <v>1182</v>
      </c>
      <c r="G111" t="s">
        <v>1184</v>
      </c>
      <c r="H111" t="s">
        <v>1219</v>
      </c>
      <c r="I111" t="s">
        <v>77</v>
      </c>
      <c r="J111">
        <f t="shared" si="6"/>
        <v>98</v>
      </c>
      <c r="K111">
        <v>8.1999999999999993</v>
      </c>
      <c r="L111">
        <v>6</v>
      </c>
      <c r="M111" s="57"/>
      <c r="N111" s="57">
        <v>1.1999999999999999E-3</v>
      </c>
      <c r="O111" s="57"/>
      <c r="P111" s="57"/>
      <c r="Q111" s="57"/>
      <c r="R111" s="56"/>
      <c r="S111" s="56">
        <v>0.03</v>
      </c>
      <c r="T111" s="56"/>
      <c r="U111" s="56"/>
      <c r="V111" s="56"/>
      <c r="W111" s="408" t="s">
        <v>530</v>
      </c>
      <c r="X111" s="56" t="s">
        <v>603</v>
      </c>
      <c r="Y111" s="56" t="s">
        <v>985</v>
      </c>
      <c r="Z111" s="57"/>
      <c r="AA111" s="56"/>
      <c r="AB111" s="56" t="s">
        <v>985</v>
      </c>
      <c r="AC111" s="57"/>
      <c r="AD111" s="56"/>
      <c r="AF111" s="57"/>
      <c r="AG111" s="56"/>
      <c r="AI111" s="57"/>
      <c r="AJ111" s="56"/>
      <c r="AL111" s="57"/>
      <c r="AM111" s="56"/>
      <c r="AO111" s="57"/>
      <c r="AP111" s="56"/>
      <c r="AR111" s="57"/>
      <c r="AS111" s="56"/>
      <c r="AU111" s="57"/>
      <c r="AV111" s="56"/>
      <c r="AX111" s="57"/>
      <c r="AY111" s="56"/>
      <c r="BA111" s="57"/>
      <c r="BB111" s="56"/>
      <c r="BD111" s="57"/>
      <c r="BE111" s="56"/>
      <c r="BG111" s="57"/>
      <c r="BH111" s="56"/>
      <c r="BJ111" s="57"/>
      <c r="BK111" s="56"/>
      <c r="BM111" s="57"/>
      <c r="BN111" s="56"/>
    </row>
    <row r="112" spans="1:67" x14ac:dyDescent="0.3">
      <c r="A112">
        <f>Table1[[#This Row],[Man'#]]*10000+Table1[[#This Row],[Line'#]]*100+Table1[[#This Row],[Model'#]]</f>
        <v>21105</v>
      </c>
      <c r="B112">
        <v>2</v>
      </c>
      <c r="C112">
        <v>11</v>
      </c>
      <c r="D112">
        <v>5</v>
      </c>
      <c r="E112" t="s">
        <v>77</v>
      </c>
      <c r="F112" t="s">
        <v>1182</v>
      </c>
      <c r="G112" t="s">
        <v>1184</v>
      </c>
      <c r="H112" t="s">
        <v>1204</v>
      </c>
      <c r="I112" t="s">
        <v>77</v>
      </c>
      <c r="J112">
        <f t="shared" si="6"/>
        <v>98</v>
      </c>
      <c r="K112">
        <v>8.1999999999999993</v>
      </c>
      <c r="L112">
        <v>7</v>
      </c>
      <c r="M112" s="57"/>
      <c r="N112" s="57">
        <v>1.8E-3</v>
      </c>
      <c r="O112" s="57"/>
      <c r="P112" s="57"/>
      <c r="Q112" s="57"/>
      <c r="R112" s="56"/>
      <c r="S112" s="56">
        <v>4.4999999999999998E-2</v>
      </c>
      <c r="T112" s="56"/>
      <c r="U112" s="56"/>
      <c r="V112" s="56"/>
      <c r="W112" s="408" t="s">
        <v>530</v>
      </c>
      <c r="X112" s="56" t="s">
        <v>603</v>
      </c>
      <c r="Y112" s="56" t="s">
        <v>985</v>
      </c>
      <c r="Z112" s="57"/>
      <c r="AA112" s="56"/>
      <c r="AB112" s="56" t="s">
        <v>985</v>
      </c>
      <c r="AC112" s="57"/>
      <c r="AD112" s="56"/>
      <c r="AF112" s="57"/>
      <c r="AG112" s="56"/>
      <c r="AI112" s="57"/>
      <c r="AJ112" s="56"/>
      <c r="AL112" s="57"/>
      <c r="AM112" s="56"/>
      <c r="AO112" s="57"/>
      <c r="AP112" s="56"/>
      <c r="AR112" s="57"/>
      <c r="AS112" s="56"/>
      <c r="AU112" s="57"/>
      <c r="AV112" s="56"/>
      <c r="AX112" s="57"/>
      <c r="AY112" s="56"/>
      <c r="BA112" s="57"/>
      <c r="BB112" s="56"/>
      <c r="BD112" s="57"/>
      <c r="BE112" s="56"/>
      <c r="BG112" s="57">
        <v>1.9E-3</v>
      </c>
      <c r="BH112" s="56">
        <v>4.5999999999999999E-2</v>
      </c>
      <c r="BI112" t="s">
        <v>985</v>
      </c>
      <c r="BJ112" s="57">
        <v>2.3E-3</v>
      </c>
      <c r="BK112" s="56">
        <v>5.7000000000000002E-2</v>
      </c>
      <c r="BL112" t="s">
        <v>985</v>
      </c>
      <c r="BM112" s="57">
        <v>2.5000000000000001E-3</v>
      </c>
      <c r="BN112" s="56">
        <v>6.3E-2</v>
      </c>
      <c r="BO112" t="s">
        <v>985</v>
      </c>
    </row>
    <row r="113" spans="1:67" x14ac:dyDescent="0.3">
      <c r="A113">
        <f>Table1[[#This Row],[Man'#]]*10000+Table1[[#This Row],[Line'#]]*100+Table1[[#This Row],[Model'#]]</f>
        <v>21106</v>
      </c>
      <c r="B113">
        <v>2</v>
      </c>
      <c r="C113">
        <v>11</v>
      </c>
      <c r="D113">
        <v>6</v>
      </c>
      <c r="E113" t="s">
        <v>77</v>
      </c>
      <c r="F113" t="s">
        <v>1182</v>
      </c>
      <c r="G113" t="s">
        <v>1185</v>
      </c>
      <c r="H113" t="s">
        <v>1220</v>
      </c>
      <c r="I113" t="s">
        <v>77</v>
      </c>
      <c r="J113">
        <f t="shared" si="6"/>
        <v>118</v>
      </c>
      <c r="K113">
        <v>9.8000000000000007</v>
      </c>
      <c r="L113">
        <v>6</v>
      </c>
      <c r="M113" s="57"/>
      <c r="N113" s="57">
        <v>1.6999999999999999E-3</v>
      </c>
      <c r="O113" s="57"/>
      <c r="P113" s="57"/>
      <c r="Q113" s="57"/>
      <c r="R113" s="56"/>
      <c r="S113" s="56">
        <v>4.2000000000000003E-2</v>
      </c>
      <c r="T113" s="56"/>
      <c r="U113" s="56"/>
      <c r="V113" s="56"/>
      <c r="W113" s="408" t="s">
        <v>530</v>
      </c>
      <c r="X113" s="56" t="s">
        <v>603</v>
      </c>
      <c r="Y113" s="56" t="s">
        <v>985</v>
      </c>
      <c r="Z113" s="57"/>
      <c r="AA113" s="56"/>
      <c r="AB113" s="56" t="s">
        <v>985</v>
      </c>
      <c r="AC113" s="57"/>
      <c r="AD113" s="56"/>
      <c r="AF113" s="57"/>
      <c r="AG113" s="56"/>
      <c r="AI113" s="57"/>
      <c r="AJ113" s="56"/>
      <c r="AL113" s="57"/>
      <c r="AM113" s="56"/>
      <c r="AO113" s="57"/>
      <c r="AP113" s="56"/>
      <c r="AR113" s="57"/>
      <c r="AS113" s="56"/>
      <c r="AU113" s="57"/>
      <c r="AV113" s="56"/>
      <c r="AX113" s="57"/>
      <c r="AY113" s="56"/>
      <c r="BA113" s="57"/>
      <c r="BB113" s="56"/>
      <c r="BD113" s="57"/>
      <c r="BE113" s="56"/>
      <c r="BG113" s="57"/>
      <c r="BH113" s="56"/>
      <c r="BJ113" s="57"/>
      <c r="BK113" s="56"/>
      <c r="BM113" s="57"/>
      <c r="BN113" s="56"/>
    </row>
    <row r="114" spans="1:67" x14ac:dyDescent="0.3">
      <c r="A114">
        <f>Table1[[#This Row],[Man'#]]*10000+Table1[[#This Row],[Line'#]]*100+Table1[[#This Row],[Model'#]]</f>
        <v>21107</v>
      </c>
      <c r="B114">
        <v>2</v>
      </c>
      <c r="C114">
        <v>11</v>
      </c>
      <c r="D114">
        <v>7</v>
      </c>
      <c r="E114" t="s">
        <v>77</v>
      </c>
      <c r="F114" t="s">
        <v>1182</v>
      </c>
      <c r="G114" t="s">
        <v>1185</v>
      </c>
      <c r="H114" t="s">
        <v>1205</v>
      </c>
      <c r="I114" t="s">
        <v>77</v>
      </c>
      <c r="J114">
        <f t="shared" si="6"/>
        <v>118</v>
      </c>
      <c r="K114">
        <v>9.8000000000000007</v>
      </c>
      <c r="L114">
        <v>7</v>
      </c>
      <c r="M114" s="57"/>
      <c r="N114" s="57">
        <v>2.3999999999999998E-3</v>
      </c>
      <c r="O114" s="57"/>
      <c r="P114" s="57"/>
      <c r="Q114" s="57"/>
      <c r="R114" s="56"/>
      <c r="S114" s="56">
        <v>6.0999999999999999E-2</v>
      </c>
      <c r="T114" s="56"/>
      <c r="U114" s="56"/>
      <c r="V114" s="56"/>
      <c r="W114" s="408" t="s">
        <v>530</v>
      </c>
      <c r="X114" s="56" t="s">
        <v>603</v>
      </c>
      <c r="Y114" s="56" t="s">
        <v>985</v>
      </c>
      <c r="Z114" s="57"/>
      <c r="AA114" s="56"/>
      <c r="AB114" s="56" t="s">
        <v>985</v>
      </c>
      <c r="AC114" s="57"/>
      <c r="AD114" s="56"/>
      <c r="AF114" s="57"/>
      <c r="AG114" s="56"/>
      <c r="AI114" s="57"/>
      <c r="AJ114" s="56"/>
      <c r="AL114" s="57"/>
      <c r="AM114" s="56"/>
      <c r="AO114" s="57"/>
      <c r="AP114" s="56"/>
      <c r="AR114" s="57"/>
      <c r="AS114" s="56"/>
      <c r="AU114" s="57"/>
      <c r="AV114" s="56"/>
      <c r="AX114" s="57"/>
      <c r="AY114" s="56"/>
      <c r="BA114" s="57"/>
      <c r="BB114" s="56"/>
      <c r="BD114" s="57"/>
      <c r="BE114" s="56"/>
      <c r="BG114" s="57">
        <v>2.2000000000000001E-3</v>
      </c>
      <c r="BH114" s="56">
        <v>5.3999999999999999E-2</v>
      </c>
      <c r="BI114" t="s">
        <v>985</v>
      </c>
      <c r="BJ114" s="57">
        <v>2.5999999999999999E-3</v>
      </c>
      <c r="BK114" s="56">
        <v>6.5000000000000002E-2</v>
      </c>
      <c r="BL114" t="s">
        <v>985</v>
      </c>
      <c r="BM114" s="57">
        <v>3.0000000000000001E-3</v>
      </c>
      <c r="BN114" s="56">
        <v>7.4999999999999997E-2</v>
      </c>
      <c r="BO114" t="s">
        <v>985</v>
      </c>
    </row>
    <row r="115" spans="1:67" x14ac:dyDescent="0.3">
      <c r="A115">
        <f>Table1[[#This Row],[Man'#]]*10000+Table1[[#This Row],[Line'#]]*100+Table1[[#This Row],[Model'#]]</f>
        <v>21108</v>
      </c>
      <c r="B115">
        <v>2</v>
      </c>
      <c r="C115">
        <v>11</v>
      </c>
      <c r="D115">
        <v>8</v>
      </c>
      <c r="E115" t="s">
        <v>77</v>
      </c>
      <c r="F115" t="s">
        <v>1182</v>
      </c>
      <c r="G115" t="s">
        <v>1186</v>
      </c>
      <c r="H115" t="s">
        <v>1221</v>
      </c>
      <c r="I115" t="s">
        <v>77</v>
      </c>
      <c r="J115">
        <f t="shared" si="6"/>
        <v>138</v>
      </c>
      <c r="K115">
        <v>11.5</v>
      </c>
      <c r="L115">
        <v>6</v>
      </c>
      <c r="M115" s="57"/>
      <c r="N115" s="57">
        <v>2.2000000000000001E-3</v>
      </c>
      <c r="O115" s="57"/>
      <c r="P115" s="57"/>
      <c r="Q115" s="57"/>
      <c r="R115" s="56"/>
      <c r="S115" s="56">
        <v>5.6000000000000001E-2</v>
      </c>
      <c r="T115" s="56"/>
      <c r="U115" s="56"/>
      <c r="V115" s="56"/>
      <c r="W115" s="408" t="s">
        <v>530</v>
      </c>
      <c r="X115" s="56" t="s">
        <v>603</v>
      </c>
      <c r="Y115" s="56" t="s">
        <v>985</v>
      </c>
      <c r="Z115" s="57"/>
      <c r="AA115" s="56"/>
      <c r="AB115" s="56" t="s">
        <v>985</v>
      </c>
      <c r="AC115" s="57"/>
      <c r="AD115" s="56"/>
      <c r="AF115" s="57"/>
      <c r="AG115" s="56"/>
      <c r="AI115" s="57"/>
      <c r="AJ115" s="56"/>
      <c r="AL115" s="57"/>
      <c r="AM115" s="56"/>
      <c r="AO115" s="57"/>
      <c r="AP115" s="56"/>
      <c r="AR115" s="57"/>
      <c r="AS115" s="56"/>
      <c r="AU115" s="57"/>
      <c r="AV115" s="56"/>
      <c r="AX115" s="57"/>
      <c r="AY115" s="56"/>
      <c r="BA115" s="57"/>
      <c r="BB115" s="56"/>
      <c r="BD115" s="57"/>
      <c r="BE115" s="56"/>
      <c r="BG115" s="57"/>
      <c r="BH115" s="56"/>
      <c r="BJ115" s="57"/>
      <c r="BK115" s="56"/>
      <c r="BM115" s="57"/>
      <c r="BN115" s="56"/>
    </row>
    <row r="116" spans="1:67" x14ac:dyDescent="0.3">
      <c r="A116">
        <f>Table1[[#This Row],[Man'#]]*10000+Table1[[#This Row],[Line'#]]*100+Table1[[#This Row],[Model'#]]</f>
        <v>21109</v>
      </c>
      <c r="B116">
        <v>2</v>
      </c>
      <c r="C116">
        <v>11</v>
      </c>
      <c r="D116">
        <v>9</v>
      </c>
      <c r="E116" t="s">
        <v>77</v>
      </c>
      <c r="F116" t="s">
        <v>1182</v>
      </c>
      <c r="G116" t="s">
        <v>1186</v>
      </c>
      <c r="H116" t="s">
        <v>1206</v>
      </c>
      <c r="I116" t="s">
        <v>77</v>
      </c>
      <c r="J116">
        <f t="shared" si="6"/>
        <v>138</v>
      </c>
      <c r="K116">
        <v>11.5</v>
      </c>
      <c r="L116">
        <v>7</v>
      </c>
      <c r="M116" s="57"/>
      <c r="N116" s="57">
        <v>3.0000000000000001E-3</v>
      </c>
      <c r="O116" s="57"/>
      <c r="P116" s="57"/>
      <c r="Q116" s="57"/>
      <c r="R116" s="56"/>
      <c r="S116" s="56">
        <v>7.4999999999999997E-2</v>
      </c>
      <c r="T116" s="56"/>
      <c r="U116" s="56"/>
      <c r="V116" s="56"/>
      <c r="W116" s="408" t="s">
        <v>530</v>
      </c>
      <c r="X116" s="56" t="s">
        <v>603</v>
      </c>
      <c r="Y116" s="56" t="s">
        <v>985</v>
      </c>
      <c r="Z116" s="57"/>
      <c r="AA116" s="56"/>
      <c r="AB116" s="56" t="s">
        <v>985</v>
      </c>
      <c r="AC116" s="57"/>
      <c r="AD116" s="56"/>
      <c r="AF116" s="57"/>
      <c r="AG116" s="56"/>
      <c r="AI116" s="57"/>
      <c r="AJ116" s="56"/>
      <c r="AL116" s="57"/>
      <c r="AM116" s="56"/>
      <c r="AO116" s="57"/>
      <c r="AP116" s="56"/>
      <c r="AR116" s="57"/>
      <c r="AS116" s="56"/>
      <c r="AU116" s="57"/>
      <c r="AV116" s="56"/>
      <c r="AX116" s="57"/>
      <c r="AY116" s="56"/>
      <c r="BA116" s="57"/>
      <c r="BB116" s="56"/>
      <c r="BD116" s="57"/>
      <c r="BE116" s="56"/>
      <c r="BG116" s="57">
        <v>3.0000000000000001E-3</v>
      </c>
      <c r="BH116" s="56">
        <v>7.3999999999999996E-2</v>
      </c>
      <c r="BI116" t="s">
        <v>985</v>
      </c>
      <c r="BJ116" s="57">
        <v>3.3E-3</v>
      </c>
      <c r="BK116" s="56">
        <v>8.3000000000000004E-2</v>
      </c>
      <c r="BL116" t="s">
        <v>985</v>
      </c>
      <c r="BM116" s="57">
        <v>3.7000000000000002E-3</v>
      </c>
      <c r="BN116" s="56">
        <v>9.2999999999999999E-2</v>
      </c>
      <c r="BO116" t="s">
        <v>985</v>
      </c>
    </row>
    <row r="117" spans="1:67" x14ac:dyDescent="0.3">
      <c r="A117">
        <f>Table1[[#This Row],[Man'#]]*10000+Table1[[#This Row],[Line'#]]*100+Table1[[#This Row],[Model'#]]</f>
        <v>21110</v>
      </c>
      <c r="B117">
        <v>2</v>
      </c>
      <c r="C117">
        <v>11</v>
      </c>
      <c r="D117">
        <v>10</v>
      </c>
      <c r="E117" t="s">
        <v>77</v>
      </c>
      <c r="F117" t="s">
        <v>1182</v>
      </c>
      <c r="G117" t="s">
        <v>1187</v>
      </c>
      <c r="H117" t="s">
        <v>1222</v>
      </c>
      <c r="I117" t="s">
        <v>77</v>
      </c>
      <c r="J117">
        <f t="shared" si="6"/>
        <v>157</v>
      </c>
      <c r="K117">
        <v>13.1</v>
      </c>
      <c r="L117">
        <v>6</v>
      </c>
      <c r="M117" s="57"/>
      <c r="N117" s="57">
        <v>2.7000000000000001E-3</v>
      </c>
      <c r="O117" s="57"/>
      <c r="P117" s="57"/>
      <c r="Q117" s="57"/>
      <c r="R117" s="56"/>
      <c r="S117" s="56">
        <v>6.7000000000000004E-2</v>
      </c>
      <c r="T117" s="56"/>
      <c r="U117" s="56"/>
      <c r="V117" s="56"/>
      <c r="W117" s="408" t="s">
        <v>530</v>
      </c>
      <c r="X117" s="56" t="s">
        <v>603</v>
      </c>
      <c r="Y117" s="56" t="s">
        <v>985</v>
      </c>
      <c r="Z117" s="57"/>
      <c r="AA117" s="56"/>
      <c r="AB117" s="56" t="s">
        <v>985</v>
      </c>
      <c r="AC117" s="57"/>
      <c r="AD117" s="56"/>
      <c r="AF117" s="57"/>
      <c r="AG117" s="56"/>
      <c r="AI117" s="57"/>
      <c r="AJ117" s="56"/>
      <c r="AL117" s="57"/>
      <c r="AM117" s="56"/>
      <c r="AO117" s="57"/>
      <c r="AP117" s="56"/>
      <c r="AR117" s="57"/>
      <c r="AS117" s="56"/>
      <c r="AU117" s="57"/>
      <c r="AV117" s="56"/>
      <c r="AX117" s="57"/>
      <c r="AY117" s="56"/>
      <c r="BA117" s="57"/>
      <c r="BB117" s="56"/>
      <c r="BD117" s="57"/>
      <c r="BE117" s="56"/>
      <c r="BG117" s="57"/>
      <c r="BH117" s="56"/>
      <c r="BJ117" s="57"/>
      <c r="BK117" s="56"/>
      <c r="BM117" s="57"/>
      <c r="BN117" s="56"/>
    </row>
    <row r="118" spans="1:67" x14ac:dyDescent="0.3">
      <c r="A118">
        <f>Table1[[#This Row],[Man'#]]*10000+Table1[[#This Row],[Line'#]]*100+Table1[[#This Row],[Model'#]]</f>
        <v>21111</v>
      </c>
      <c r="B118">
        <v>2</v>
      </c>
      <c r="C118">
        <v>11</v>
      </c>
      <c r="D118">
        <v>11</v>
      </c>
      <c r="E118" t="s">
        <v>77</v>
      </c>
      <c r="F118" t="s">
        <v>1182</v>
      </c>
      <c r="G118" t="s">
        <v>1187</v>
      </c>
      <c r="H118" t="s">
        <v>1207</v>
      </c>
      <c r="I118" t="s">
        <v>77</v>
      </c>
      <c r="J118">
        <f t="shared" si="6"/>
        <v>157</v>
      </c>
      <c r="K118">
        <v>13.1</v>
      </c>
      <c r="L118">
        <v>7</v>
      </c>
      <c r="M118" s="57"/>
      <c r="N118" s="57">
        <v>3.8E-3</v>
      </c>
      <c r="O118" s="57"/>
      <c r="P118" s="57"/>
      <c r="Q118" s="57"/>
      <c r="R118" s="56"/>
      <c r="S118" s="56">
        <v>9.5000000000000001E-2</v>
      </c>
      <c r="T118" s="56"/>
      <c r="U118" s="56"/>
      <c r="V118" s="56"/>
      <c r="W118" s="408" t="s">
        <v>530</v>
      </c>
      <c r="X118" s="56" t="s">
        <v>603</v>
      </c>
      <c r="Y118" s="56" t="s">
        <v>985</v>
      </c>
      <c r="Z118" s="57"/>
      <c r="AA118" s="56"/>
      <c r="AB118" s="56" t="s">
        <v>985</v>
      </c>
      <c r="AC118" s="57"/>
      <c r="AD118" s="56"/>
      <c r="AF118" s="57"/>
      <c r="AG118" s="56"/>
      <c r="AI118" s="57"/>
      <c r="AJ118" s="56"/>
      <c r="AL118" s="57"/>
      <c r="AM118" s="56"/>
      <c r="AO118" s="57"/>
      <c r="AP118" s="56"/>
      <c r="AR118" s="57"/>
      <c r="AS118" s="56"/>
      <c r="AU118" s="57"/>
      <c r="AV118" s="56"/>
      <c r="AX118" s="57"/>
      <c r="AY118" s="56"/>
      <c r="BA118" s="57"/>
      <c r="BB118" s="56"/>
      <c r="BD118" s="57"/>
      <c r="BE118" s="56"/>
      <c r="BG118" s="57">
        <v>3.7000000000000002E-3</v>
      </c>
      <c r="BH118" s="56">
        <v>9.2999999999999999E-2</v>
      </c>
      <c r="BI118" t="s">
        <v>985</v>
      </c>
      <c r="BJ118" s="57">
        <v>4.0000000000000001E-3</v>
      </c>
      <c r="BK118" s="56">
        <v>0.10199999999999999</v>
      </c>
      <c r="BL118" t="s">
        <v>985</v>
      </c>
      <c r="BM118" s="57">
        <v>4.4000000000000003E-3</v>
      </c>
      <c r="BN118" s="56">
        <v>0.11</v>
      </c>
      <c r="BO118" t="s">
        <v>985</v>
      </c>
    </row>
    <row r="119" spans="1:67" x14ac:dyDescent="0.3">
      <c r="A119">
        <f>Table1[[#This Row],[Man'#]]*10000+Table1[[#This Row],[Line'#]]*100+Table1[[#This Row],[Model'#]]</f>
        <v>21112</v>
      </c>
      <c r="B119">
        <v>2</v>
      </c>
      <c r="C119">
        <v>11</v>
      </c>
      <c r="D119">
        <v>12</v>
      </c>
      <c r="E119" t="s">
        <v>77</v>
      </c>
      <c r="F119" t="s">
        <v>1182</v>
      </c>
      <c r="G119" t="s">
        <v>1188</v>
      </c>
      <c r="H119" t="s">
        <v>1208</v>
      </c>
      <c r="I119" t="s">
        <v>77</v>
      </c>
      <c r="J119">
        <f t="shared" si="6"/>
        <v>79</v>
      </c>
      <c r="K119">
        <v>6.6</v>
      </c>
      <c r="L119">
        <v>6</v>
      </c>
      <c r="M119" s="57"/>
      <c r="N119" s="57">
        <v>1E-3</v>
      </c>
      <c r="O119" s="57"/>
      <c r="P119" s="57"/>
      <c r="Q119" s="57"/>
      <c r="R119" s="56"/>
      <c r="S119" s="56">
        <v>2.4E-2</v>
      </c>
      <c r="T119" s="56"/>
      <c r="U119" s="56"/>
      <c r="V119" s="56"/>
      <c r="W119" s="408" t="s">
        <v>530</v>
      </c>
      <c r="X119" s="56" t="s">
        <v>603</v>
      </c>
      <c r="Y119" s="56" t="s">
        <v>985</v>
      </c>
      <c r="Z119" s="57"/>
      <c r="AA119" s="56"/>
      <c r="AB119" s="56" t="s">
        <v>985</v>
      </c>
      <c r="AC119" s="57"/>
      <c r="AD119" s="56"/>
      <c r="AF119" s="57"/>
      <c r="AG119" s="56"/>
      <c r="AI119" s="57"/>
      <c r="AJ119" s="56"/>
      <c r="AL119" s="57"/>
      <c r="AM119" s="56"/>
      <c r="AO119" s="57"/>
      <c r="AP119" s="56"/>
      <c r="AR119" s="57"/>
      <c r="AS119" s="56"/>
      <c r="AU119" s="57"/>
      <c r="AV119" s="56"/>
      <c r="AX119" s="57"/>
      <c r="AY119" s="56"/>
      <c r="BA119" s="57"/>
      <c r="BB119" s="56"/>
      <c r="BD119" s="57"/>
      <c r="BE119" s="56"/>
      <c r="BG119" s="57"/>
      <c r="BH119" s="56"/>
      <c r="BJ119" s="57"/>
      <c r="BK119" s="56"/>
      <c r="BM119" s="57"/>
      <c r="BN119" s="56"/>
    </row>
    <row r="120" spans="1:67" x14ac:dyDescent="0.3">
      <c r="A120">
        <f>Table1[[#This Row],[Man'#]]*10000+Table1[[#This Row],[Line'#]]*100+Table1[[#This Row],[Model'#]]</f>
        <v>21113</v>
      </c>
      <c r="B120">
        <v>2</v>
      </c>
      <c r="C120">
        <v>11</v>
      </c>
      <c r="D120">
        <v>13</v>
      </c>
      <c r="E120" t="s">
        <v>77</v>
      </c>
      <c r="F120" t="s">
        <v>1182</v>
      </c>
      <c r="G120" t="s">
        <v>1188</v>
      </c>
      <c r="H120" t="s">
        <v>1209</v>
      </c>
      <c r="I120" t="s">
        <v>77</v>
      </c>
      <c r="J120">
        <f t="shared" si="6"/>
        <v>79</v>
      </c>
      <c r="K120">
        <v>6.6</v>
      </c>
      <c r="L120">
        <v>7</v>
      </c>
      <c r="M120" s="57"/>
      <c r="N120" s="57">
        <v>1.1000000000000001E-3</v>
      </c>
      <c r="O120" s="57"/>
      <c r="P120" s="57"/>
      <c r="Q120" s="57"/>
      <c r="R120" s="56"/>
      <c r="S120" s="56">
        <v>2.7E-2</v>
      </c>
      <c r="T120" s="56"/>
      <c r="U120" s="56"/>
      <c r="V120" s="56"/>
      <c r="W120" s="408" t="s">
        <v>530</v>
      </c>
      <c r="X120" s="56" t="s">
        <v>603</v>
      </c>
      <c r="Y120" s="56" t="s">
        <v>985</v>
      </c>
      <c r="Z120" s="57"/>
      <c r="AA120" s="56"/>
      <c r="AB120" s="56" t="s">
        <v>985</v>
      </c>
      <c r="AC120" s="57"/>
      <c r="AD120" s="56"/>
      <c r="AF120" s="57"/>
      <c r="AG120" s="56"/>
      <c r="AI120" s="57"/>
      <c r="AJ120" s="56"/>
      <c r="AL120" s="57"/>
      <c r="AM120" s="56"/>
      <c r="AO120" s="57"/>
      <c r="AP120" s="56"/>
      <c r="AR120" s="57"/>
      <c r="AS120" s="56"/>
      <c r="AU120" s="57"/>
      <c r="AV120" s="56"/>
      <c r="AX120" s="57"/>
      <c r="AY120" s="56"/>
      <c r="BA120" s="57"/>
      <c r="BB120" s="56"/>
      <c r="BD120" s="57"/>
      <c r="BE120" s="56"/>
      <c r="BG120" s="57">
        <v>1.2999999999999999E-3</v>
      </c>
      <c r="BH120" s="56">
        <v>3.3000000000000002E-2</v>
      </c>
      <c r="BI120" t="s">
        <v>985</v>
      </c>
      <c r="BJ120" s="57">
        <v>1.6000000000000001E-3</v>
      </c>
      <c r="BK120" s="56">
        <v>0.04</v>
      </c>
      <c r="BL120" t="s">
        <v>985</v>
      </c>
      <c r="BM120" s="57">
        <v>2E-3</v>
      </c>
      <c r="BN120" s="56">
        <v>0.05</v>
      </c>
      <c r="BO120" t="s">
        <v>985</v>
      </c>
    </row>
    <row r="121" spans="1:67" x14ac:dyDescent="0.3">
      <c r="A121">
        <f>Table1[[#This Row],[Man'#]]*10000+Table1[[#This Row],[Line'#]]*100+Table1[[#This Row],[Model'#]]</f>
        <v>21114</v>
      </c>
      <c r="B121">
        <v>2</v>
      </c>
      <c r="C121">
        <v>11</v>
      </c>
      <c r="D121">
        <v>14</v>
      </c>
      <c r="E121" t="s">
        <v>77</v>
      </c>
      <c r="F121" t="s">
        <v>1182</v>
      </c>
      <c r="G121" t="s">
        <v>1189</v>
      </c>
      <c r="H121" t="s">
        <v>1210</v>
      </c>
      <c r="I121" t="s">
        <v>77</v>
      </c>
      <c r="J121">
        <f t="shared" si="6"/>
        <v>98</v>
      </c>
      <c r="K121">
        <v>8.1999999999999993</v>
      </c>
      <c r="L121">
        <v>6</v>
      </c>
      <c r="M121" s="57"/>
      <c r="N121" s="57">
        <v>1.1000000000000001E-3</v>
      </c>
      <c r="O121" s="57"/>
      <c r="P121" s="57"/>
      <c r="Q121" s="57"/>
      <c r="R121" s="56"/>
      <c r="S121" s="56">
        <v>2.5999999999999999E-2</v>
      </c>
      <c r="T121" s="56"/>
      <c r="U121" s="56"/>
      <c r="V121" s="56"/>
      <c r="W121" s="408" t="s">
        <v>530</v>
      </c>
      <c r="X121" s="56" t="s">
        <v>603</v>
      </c>
      <c r="Y121" s="56" t="s">
        <v>985</v>
      </c>
      <c r="Z121" s="57"/>
      <c r="AA121" s="56"/>
      <c r="AB121" s="56" t="s">
        <v>985</v>
      </c>
      <c r="AC121" s="57"/>
      <c r="AD121" s="56"/>
      <c r="AF121" s="57"/>
      <c r="AG121" s="56"/>
      <c r="AI121" s="57"/>
      <c r="AJ121" s="56"/>
      <c r="AL121" s="57"/>
      <c r="AM121" s="56"/>
      <c r="AO121" s="57"/>
      <c r="AP121" s="56"/>
      <c r="AR121" s="57"/>
      <c r="AS121" s="56"/>
      <c r="AU121" s="57"/>
      <c r="AV121" s="56"/>
      <c r="AX121" s="57"/>
      <c r="AY121" s="56"/>
      <c r="BA121" s="57"/>
      <c r="BB121" s="56"/>
      <c r="BD121" s="57"/>
      <c r="BE121" s="56"/>
      <c r="BG121" s="57"/>
      <c r="BH121" s="56"/>
      <c r="BJ121" s="57"/>
      <c r="BK121" s="56"/>
      <c r="BM121" s="57"/>
      <c r="BN121" s="56"/>
    </row>
    <row r="122" spans="1:67" x14ac:dyDescent="0.3">
      <c r="A122">
        <f>Table1[[#This Row],[Man'#]]*10000+Table1[[#This Row],[Line'#]]*100+Table1[[#This Row],[Model'#]]</f>
        <v>21115</v>
      </c>
      <c r="B122">
        <v>2</v>
      </c>
      <c r="C122">
        <v>11</v>
      </c>
      <c r="D122">
        <v>15</v>
      </c>
      <c r="E122" t="s">
        <v>77</v>
      </c>
      <c r="F122" t="s">
        <v>1182</v>
      </c>
      <c r="G122" t="s">
        <v>1189</v>
      </c>
      <c r="H122" t="s">
        <v>1211</v>
      </c>
      <c r="I122" t="s">
        <v>77</v>
      </c>
      <c r="J122">
        <f t="shared" si="6"/>
        <v>98</v>
      </c>
      <c r="K122">
        <v>8.1999999999999993</v>
      </c>
      <c r="L122">
        <v>7</v>
      </c>
      <c r="M122" s="57"/>
      <c r="N122" s="57">
        <v>1.1999999999999999E-3</v>
      </c>
      <c r="O122" s="57"/>
      <c r="P122" s="57"/>
      <c r="Q122" s="57"/>
      <c r="R122" s="56"/>
      <c r="S122" s="56">
        <v>0.03</v>
      </c>
      <c r="T122" s="56"/>
      <c r="U122" s="56"/>
      <c r="V122" s="56"/>
      <c r="W122" s="408" t="s">
        <v>530</v>
      </c>
      <c r="X122" s="56" t="s">
        <v>603</v>
      </c>
      <c r="Y122" s="56" t="s">
        <v>985</v>
      </c>
      <c r="Z122" s="57"/>
      <c r="AA122" s="56"/>
      <c r="AB122" s="56" t="s">
        <v>985</v>
      </c>
      <c r="AC122" s="57"/>
      <c r="AD122" s="56"/>
      <c r="AF122" s="57"/>
      <c r="AG122" s="56"/>
      <c r="AI122" s="57"/>
      <c r="AJ122" s="56"/>
      <c r="AL122" s="57"/>
      <c r="AM122" s="56"/>
      <c r="AO122" s="57"/>
      <c r="AP122" s="56"/>
      <c r="AR122" s="57"/>
      <c r="AS122" s="56"/>
      <c r="AU122" s="57"/>
      <c r="AV122" s="56"/>
      <c r="AX122" s="57"/>
      <c r="AY122" s="56"/>
      <c r="BA122" s="57"/>
      <c r="BB122" s="56"/>
      <c r="BD122" s="57"/>
      <c r="BE122" s="56"/>
      <c r="BG122" s="57">
        <v>1.5E-3</v>
      </c>
      <c r="BH122" s="56">
        <v>3.6999999999999998E-2</v>
      </c>
      <c r="BI122" t="s">
        <v>985</v>
      </c>
      <c r="BJ122" s="57">
        <v>1.8E-3</v>
      </c>
      <c r="BK122" s="56">
        <v>4.4999999999999998E-2</v>
      </c>
      <c r="BL122" t="s">
        <v>985</v>
      </c>
      <c r="BM122" s="57">
        <v>2.2000000000000001E-3</v>
      </c>
      <c r="BN122" s="56">
        <v>5.3999999999999999E-2</v>
      </c>
      <c r="BO122" t="s">
        <v>985</v>
      </c>
    </row>
    <row r="123" spans="1:67" x14ac:dyDescent="0.3">
      <c r="A123">
        <f>Table1[[#This Row],[Man'#]]*10000+Table1[[#This Row],[Line'#]]*100+Table1[[#This Row],[Model'#]]</f>
        <v>21116</v>
      </c>
      <c r="B123">
        <v>2</v>
      </c>
      <c r="C123">
        <v>11</v>
      </c>
      <c r="D123">
        <v>16</v>
      </c>
      <c r="E123" t="s">
        <v>77</v>
      </c>
      <c r="F123" t="s">
        <v>1182</v>
      </c>
      <c r="G123" t="s">
        <v>1190</v>
      </c>
      <c r="H123" t="s">
        <v>1212</v>
      </c>
      <c r="I123" t="s">
        <v>77</v>
      </c>
      <c r="J123">
        <f t="shared" si="6"/>
        <v>118</v>
      </c>
      <c r="K123">
        <v>9.8000000000000007</v>
      </c>
      <c r="L123">
        <v>6</v>
      </c>
      <c r="M123" s="57"/>
      <c r="N123" s="57">
        <v>1.5E-3</v>
      </c>
      <c r="O123" s="57"/>
      <c r="P123" s="57"/>
      <c r="Q123" s="57"/>
      <c r="R123" s="56"/>
      <c r="S123" s="56">
        <v>3.7999999999999999E-2</v>
      </c>
      <c r="T123" s="56"/>
      <c r="U123" s="56"/>
      <c r="V123" s="56"/>
      <c r="W123" s="408" t="s">
        <v>530</v>
      </c>
      <c r="X123" s="56" t="s">
        <v>603</v>
      </c>
      <c r="Y123" s="56" t="s">
        <v>985</v>
      </c>
      <c r="Z123" s="57"/>
      <c r="AA123" s="56"/>
      <c r="AB123" s="56" t="s">
        <v>985</v>
      </c>
      <c r="AC123" s="57"/>
      <c r="AD123" s="56"/>
      <c r="AF123" s="57"/>
      <c r="AG123" s="56"/>
      <c r="AI123" s="57"/>
      <c r="AJ123" s="56"/>
      <c r="AL123" s="57"/>
      <c r="AM123" s="56"/>
      <c r="AO123" s="57"/>
      <c r="AP123" s="56"/>
      <c r="AR123" s="57"/>
      <c r="AS123" s="56"/>
      <c r="AU123" s="57"/>
      <c r="AV123" s="56"/>
      <c r="AX123" s="57"/>
      <c r="AY123" s="56"/>
      <c r="BA123" s="57"/>
      <c r="BB123" s="56"/>
      <c r="BD123" s="57"/>
      <c r="BE123" s="56"/>
      <c r="BG123" s="57"/>
      <c r="BH123" s="56"/>
      <c r="BJ123" s="57"/>
      <c r="BK123" s="56"/>
      <c r="BM123" s="57"/>
      <c r="BN123" s="56"/>
    </row>
    <row r="124" spans="1:67" x14ac:dyDescent="0.3">
      <c r="A124">
        <f>Table1[[#This Row],[Man'#]]*10000+Table1[[#This Row],[Line'#]]*100+Table1[[#This Row],[Model'#]]</f>
        <v>21117</v>
      </c>
      <c r="B124">
        <v>2</v>
      </c>
      <c r="C124">
        <v>11</v>
      </c>
      <c r="D124">
        <v>17</v>
      </c>
      <c r="E124" t="s">
        <v>77</v>
      </c>
      <c r="F124" t="s">
        <v>1182</v>
      </c>
      <c r="G124" t="s">
        <v>1190</v>
      </c>
      <c r="H124" t="s">
        <v>1213</v>
      </c>
      <c r="I124" t="s">
        <v>77</v>
      </c>
      <c r="J124">
        <f t="shared" si="6"/>
        <v>118</v>
      </c>
      <c r="K124">
        <v>9.8000000000000007</v>
      </c>
      <c r="L124">
        <v>7</v>
      </c>
      <c r="M124" s="57"/>
      <c r="N124" s="57">
        <v>2E-3</v>
      </c>
      <c r="O124" s="57"/>
      <c r="P124" s="57"/>
      <c r="Q124" s="57"/>
      <c r="R124" s="56"/>
      <c r="S124" s="56">
        <v>5.0999999999999997E-2</v>
      </c>
      <c r="T124" s="56"/>
      <c r="U124" s="56"/>
      <c r="V124" s="56"/>
      <c r="W124" s="408" t="s">
        <v>530</v>
      </c>
      <c r="X124" s="56" t="s">
        <v>603</v>
      </c>
      <c r="Y124" s="56" t="s">
        <v>985</v>
      </c>
      <c r="Z124" s="57"/>
      <c r="AA124" s="56"/>
      <c r="AB124" s="56" t="s">
        <v>985</v>
      </c>
      <c r="AC124" s="57"/>
      <c r="AD124" s="56"/>
      <c r="AF124" s="57"/>
      <c r="AG124" s="56"/>
      <c r="AI124" s="57"/>
      <c r="AJ124" s="56"/>
      <c r="AL124" s="57"/>
      <c r="AM124" s="56"/>
      <c r="AO124" s="57"/>
      <c r="AP124" s="56"/>
      <c r="AR124" s="57"/>
      <c r="AS124" s="56"/>
      <c r="AU124" s="57"/>
      <c r="AV124" s="56"/>
      <c r="AX124" s="57"/>
      <c r="AY124" s="56"/>
      <c r="BA124" s="57"/>
      <c r="BB124" s="56"/>
      <c r="BD124" s="57"/>
      <c r="BE124" s="56"/>
      <c r="BG124" s="57">
        <v>1.8E-3</v>
      </c>
      <c r="BH124" s="56">
        <v>4.3999999999999997E-2</v>
      </c>
      <c r="BI124" t="s">
        <v>985</v>
      </c>
      <c r="BJ124" s="57">
        <v>2.0999999999999999E-3</v>
      </c>
      <c r="BK124" s="56">
        <v>5.1999999999999998E-2</v>
      </c>
      <c r="BL124" t="s">
        <v>985</v>
      </c>
      <c r="BM124" s="57">
        <v>2.3999999999999998E-3</v>
      </c>
      <c r="BN124" s="56">
        <v>0.06</v>
      </c>
      <c r="BO124" t="s">
        <v>985</v>
      </c>
    </row>
    <row r="125" spans="1:67" x14ac:dyDescent="0.3">
      <c r="A125">
        <f>Table1[[#This Row],[Man'#]]*10000+Table1[[#This Row],[Line'#]]*100+Table1[[#This Row],[Model'#]]</f>
        <v>21118</v>
      </c>
      <c r="B125">
        <v>2</v>
      </c>
      <c r="C125">
        <v>11</v>
      </c>
      <c r="D125">
        <v>18</v>
      </c>
      <c r="E125" t="s">
        <v>77</v>
      </c>
      <c r="F125" t="s">
        <v>1182</v>
      </c>
      <c r="G125" t="s">
        <v>1191</v>
      </c>
      <c r="H125" t="s">
        <v>1214</v>
      </c>
      <c r="I125" t="s">
        <v>77</v>
      </c>
      <c r="J125">
        <f t="shared" si="6"/>
        <v>138</v>
      </c>
      <c r="K125">
        <v>11.5</v>
      </c>
      <c r="L125">
        <v>6</v>
      </c>
      <c r="M125" s="57"/>
      <c r="N125" s="57">
        <v>2.0999999999999999E-3</v>
      </c>
      <c r="O125" s="57"/>
      <c r="P125" s="57"/>
      <c r="Q125" s="57"/>
      <c r="R125" s="56"/>
      <c r="S125" s="56">
        <v>5.1999999999999998E-2</v>
      </c>
      <c r="T125" s="56"/>
      <c r="U125" s="56"/>
      <c r="V125" s="56"/>
      <c r="W125" s="408" t="s">
        <v>530</v>
      </c>
      <c r="X125" s="56" t="s">
        <v>603</v>
      </c>
      <c r="Y125" s="56" t="s">
        <v>985</v>
      </c>
      <c r="Z125" s="57"/>
      <c r="AA125" s="56"/>
      <c r="AB125" s="56" t="s">
        <v>985</v>
      </c>
      <c r="AC125" s="57"/>
      <c r="AD125" s="56"/>
      <c r="AF125" s="57"/>
      <c r="AG125" s="56"/>
      <c r="AI125" s="57"/>
      <c r="AJ125" s="56"/>
      <c r="AL125" s="57"/>
      <c r="AM125" s="56"/>
      <c r="AO125" s="57"/>
      <c r="AP125" s="56"/>
      <c r="AR125" s="57"/>
      <c r="AS125" s="56"/>
      <c r="AU125" s="57"/>
      <c r="AV125" s="56"/>
      <c r="AX125" s="57"/>
      <c r="AY125" s="56"/>
      <c r="BA125" s="57"/>
      <c r="BB125" s="56"/>
      <c r="BD125" s="57"/>
      <c r="BE125" s="56"/>
      <c r="BG125" s="57"/>
      <c r="BH125" s="56"/>
      <c r="BJ125" s="57"/>
      <c r="BK125" s="56"/>
      <c r="BM125" s="57"/>
      <c r="BN125" s="56"/>
    </row>
    <row r="126" spans="1:67" x14ac:dyDescent="0.3">
      <c r="A126">
        <f>Table1[[#This Row],[Man'#]]*10000+Table1[[#This Row],[Line'#]]*100+Table1[[#This Row],[Model'#]]</f>
        <v>21119</v>
      </c>
      <c r="B126">
        <v>2</v>
      </c>
      <c r="C126">
        <v>11</v>
      </c>
      <c r="D126">
        <v>19</v>
      </c>
      <c r="E126" t="s">
        <v>77</v>
      </c>
      <c r="F126" t="s">
        <v>1182</v>
      </c>
      <c r="G126" t="s">
        <v>1191</v>
      </c>
      <c r="H126" t="s">
        <v>1215</v>
      </c>
      <c r="I126" t="s">
        <v>77</v>
      </c>
      <c r="J126">
        <f t="shared" si="6"/>
        <v>138</v>
      </c>
      <c r="K126">
        <v>11.5</v>
      </c>
      <c r="L126">
        <v>7</v>
      </c>
      <c r="M126" s="57"/>
      <c r="N126" s="57">
        <v>2.5000000000000001E-3</v>
      </c>
      <c r="O126" s="57"/>
      <c r="P126" s="57"/>
      <c r="Q126" s="57"/>
      <c r="R126" s="56"/>
      <c r="S126" s="56">
        <v>6.2E-2</v>
      </c>
      <c r="T126" s="56"/>
      <c r="U126" s="56"/>
      <c r="V126" s="56"/>
      <c r="W126" s="408" t="s">
        <v>530</v>
      </c>
      <c r="X126" s="56" t="s">
        <v>603</v>
      </c>
      <c r="Y126" s="56" t="s">
        <v>985</v>
      </c>
      <c r="Z126" s="57"/>
      <c r="AA126" s="56"/>
      <c r="AB126" s="56" t="s">
        <v>985</v>
      </c>
      <c r="AC126" s="57"/>
      <c r="AD126" s="56"/>
      <c r="AF126" s="57"/>
      <c r="AG126" s="56"/>
      <c r="AI126" s="57"/>
      <c r="AJ126" s="56"/>
      <c r="AL126" s="57"/>
      <c r="AM126" s="56"/>
      <c r="AO126" s="57"/>
      <c r="AP126" s="56"/>
      <c r="AR126" s="57"/>
      <c r="AS126" s="56"/>
      <c r="AU126" s="57"/>
      <c r="AV126" s="56"/>
      <c r="AX126" s="57"/>
      <c r="AY126" s="56"/>
      <c r="BA126" s="57"/>
      <c r="BB126" s="56"/>
      <c r="BD126" s="57"/>
      <c r="BE126" s="56"/>
      <c r="BG126" s="57">
        <v>2.3999999999999998E-3</v>
      </c>
      <c r="BH126" s="56">
        <v>0.06</v>
      </c>
      <c r="BI126" t="s">
        <v>985</v>
      </c>
      <c r="BJ126" s="57">
        <v>2.5999999999999999E-3</v>
      </c>
      <c r="BK126" s="56">
        <v>6.6000000000000003E-2</v>
      </c>
      <c r="BL126" t="s">
        <v>985</v>
      </c>
      <c r="BM126" s="57">
        <v>3.0000000000000001E-3</v>
      </c>
      <c r="BN126" s="56">
        <v>7.3999999999999996E-2</v>
      </c>
      <c r="BO126" t="s">
        <v>985</v>
      </c>
    </row>
    <row r="127" spans="1:67" x14ac:dyDescent="0.3">
      <c r="A127">
        <f>Table1[[#This Row],[Man'#]]*10000+Table1[[#This Row],[Line'#]]*100+Table1[[#This Row],[Model'#]]</f>
        <v>21120</v>
      </c>
      <c r="B127">
        <v>2</v>
      </c>
      <c r="C127">
        <v>11</v>
      </c>
      <c r="D127">
        <v>20</v>
      </c>
      <c r="E127" t="s">
        <v>77</v>
      </c>
      <c r="F127" t="s">
        <v>1182</v>
      </c>
      <c r="G127" t="s">
        <v>1192</v>
      </c>
      <c r="H127" t="s">
        <v>1216</v>
      </c>
      <c r="I127" t="s">
        <v>77</v>
      </c>
      <c r="J127">
        <f t="shared" si="6"/>
        <v>157</v>
      </c>
      <c r="K127">
        <v>13.1</v>
      </c>
      <c r="L127">
        <v>6</v>
      </c>
      <c r="M127" s="57"/>
      <c r="N127" s="57">
        <v>2.5000000000000001E-3</v>
      </c>
      <c r="O127" s="57"/>
      <c r="P127" s="57"/>
      <c r="Q127" s="57"/>
      <c r="R127" s="56"/>
      <c r="S127" s="56">
        <v>6.3E-2</v>
      </c>
      <c r="T127" s="56"/>
      <c r="U127" s="56"/>
      <c r="V127" s="56"/>
      <c r="W127" s="408" t="s">
        <v>530</v>
      </c>
      <c r="X127" s="56" t="s">
        <v>603</v>
      </c>
      <c r="Y127" s="56" t="s">
        <v>985</v>
      </c>
      <c r="Z127" s="57"/>
      <c r="AA127" s="56"/>
      <c r="AB127" s="56" t="s">
        <v>985</v>
      </c>
      <c r="AC127" s="57"/>
      <c r="AD127" s="56"/>
      <c r="AF127" s="57"/>
      <c r="AG127" s="56"/>
      <c r="AI127" s="57"/>
      <c r="AJ127" s="56"/>
      <c r="AL127" s="57"/>
      <c r="AM127" s="56"/>
      <c r="AO127" s="57"/>
      <c r="AP127" s="56"/>
      <c r="AR127" s="57"/>
      <c r="AS127" s="56"/>
      <c r="AU127" s="57"/>
      <c r="AV127" s="56"/>
      <c r="AX127" s="57"/>
      <c r="AY127" s="56"/>
      <c r="BA127" s="57"/>
      <c r="BB127" s="56"/>
      <c r="BD127" s="57"/>
      <c r="BE127" s="56"/>
      <c r="BG127" s="57"/>
      <c r="BH127" s="56"/>
      <c r="BJ127" s="57"/>
      <c r="BK127" s="56"/>
      <c r="BM127" s="57"/>
      <c r="BN127" s="56"/>
    </row>
    <row r="128" spans="1:67" x14ac:dyDescent="0.3">
      <c r="A128">
        <f>Table1[[#This Row],[Man'#]]*10000+Table1[[#This Row],[Line'#]]*100+Table1[[#This Row],[Model'#]]</f>
        <v>21121</v>
      </c>
      <c r="B128">
        <v>2</v>
      </c>
      <c r="C128">
        <v>11</v>
      </c>
      <c r="D128">
        <v>21</v>
      </c>
      <c r="E128" t="s">
        <v>77</v>
      </c>
      <c r="F128" t="s">
        <v>1182</v>
      </c>
      <c r="G128" t="s">
        <v>1192</v>
      </c>
      <c r="H128" t="s">
        <v>1217</v>
      </c>
      <c r="I128" t="s">
        <v>77</v>
      </c>
      <c r="J128">
        <f t="shared" si="6"/>
        <v>157</v>
      </c>
      <c r="K128">
        <v>13.1</v>
      </c>
      <c r="L128">
        <v>7</v>
      </c>
      <c r="M128" s="57"/>
      <c r="N128" s="57">
        <v>3.0999999999999999E-3</v>
      </c>
      <c r="O128" s="57"/>
      <c r="P128" s="57"/>
      <c r="Q128" s="57"/>
      <c r="R128" s="56"/>
      <c r="S128" s="56">
        <v>7.8E-2</v>
      </c>
      <c r="T128" s="56"/>
      <c r="U128" s="56"/>
      <c r="V128" s="56"/>
      <c r="W128" s="408" t="s">
        <v>530</v>
      </c>
      <c r="X128" s="56" t="s">
        <v>603</v>
      </c>
      <c r="Y128" s="56" t="s">
        <v>985</v>
      </c>
      <c r="Z128" s="57"/>
      <c r="AA128" s="56"/>
      <c r="AB128" s="56" t="s">
        <v>985</v>
      </c>
      <c r="AC128" s="57"/>
      <c r="AD128" s="56"/>
      <c r="AF128" s="57"/>
      <c r="AG128" s="56"/>
      <c r="AI128" s="57"/>
      <c r="AJ128" s="56"/>
      <c r="AL128" s="57"/>
      <c r="AM128" s="56"/>
      <c r="AO128" s="57"/>
      <c r="AP128" s="56"/>
      <c r="AR128" s="57"/>
      <c r="AS128" s="56"/>
      <c r="AU128" s="57"/>
      <c r="AV128" s="56"/>
      <c r="AX128" s="57"/>
      <c r="AY128" s="56"/>
      <c r="BA128" s="57"/>
      <c r="BB128" s="56"/>
      <c r="BD128" s="57"/>
      <c r="BE128" s="56"/>
      <c r="BG128" s="57">
        <v>3.0000000000000001E-3</v>
      </c>
      <c r="BH128" s="56">
        <v>7.5999999999999998E-2</v>
      </c>
      <c r="BI128" t="s">
        <v>985</v>
      </c>
      <c r="BJ128" s="57">
        <v>3.2000000000000002E-3</v>
      </c>
      <c r="BK128" s="56">
        <v>0.08</v>
      </c>
      <c r="BL128" t="s">
        <v>985</v>
      </c>
      <c r="BM128" s="57">
        <v>3.5000000000000001E-3</v>
      </c>
      <c r="BN128" s="56">
        <v>8.7999999999999995E-2</v>
      </c>
      <c r="BO128" t="s">
        <v>985</v>
      </c>
    </row>
    <row r="129" spans="1:67" x14ac:dyDescent="0.3">
      <c r="A129">
        <f>Table1[[#This Row],[Man'#]]*10000+Table1[[#This Row],[Line'#]]*100+Table1[[#This Row],[Model'#]]</f>
        <v>21122</v>
      </c>
      <c r="B129">
        <v>2</v>
      </c>
      <c r="C129">
        <v>11</v>
      </c>
      <c r="D129">
        <v>22</v>
      </c>
      <c r="E129" t="s">
        <v>77</v>
      </c>
      <c r="F129" t="s">
        <v>1182</v>
      </c>
      <c r="G129" t="s">
        <v>1193</v>
      </c>
      <c r="H129" t="s">
        <v>1198</v>
      </c>
      <c r="I129" t="s">
        <v>77</v>
      </c>
      <c r="J129">
        <f t="shared" si="6"/>
        <v>79</v>
      </c>
      <c r="K129">
        <v>6.6</v>
      </c>
      <c r="L129">
        <v>7</v>
      </c>
      <c r="M129" s="57"/>
      <c r="N129" s="57">
        <v>8.9999999999999998E-4</v>
      </c>
      <c r="O129" s="57"/>
      <c r="P129" s="57"/>
      <c r="Q129" s="57"/>
      <c r="R129" s="56"/>
      <c r="S129" s="56">
        <v>2.3E-2</v>
      </c>
      <c r="T129" s="56"/>
      <c r="U129" s="56"/>
      <c r="V129" s="56"/>
      <c r="W129" s="408" t="s">
        <v>530</v>
      </c>
      <c r="X129" s="56" t="s">
        <v>603</v>
      </c>
      <c r="Y129" s="56" t="s">
        <v>985</v>
      </c>
      <c r="Z129" s="57"/>
      <c r="AA129" s="56"/>
      <c r="AB129" s="56" t="s">
        <v>985</v>
      </c>
      <c r="AC129" s="57"/>
      <c r="AD129" s="56"/>
      <c r="AF129" s="57"/>
      <c r="AG129" s="56"/>
      <c r="AI129" s="57"/>
      <c r="AJ129" s="56"/>
      <c r="AL129" s="57"/>
      <c r="AM129" s="56"/>
      <c r="AO129" s="57"/>
      <c r="AP129" s="56"/>
      <c r="AR129" s="57"/>
      <c r="AS129" s="56"/>
      <c r="AU129" s="57"/>
      <c r="AV129" s="56"/>
      <c r="AX129" s="57"/>
      <c r="AY129" s="56"/>
      <c r="BA129" s="57"/>
      <c r="BB129" s="56"/>
      <c r="BD129" s="57"/>
      <c r="BE129" s="56"/>
      <c r="BG129" s="57">
        <v>1.1999999999999999E-3</v>
      </c>
      <c r="BH129" s="56">
        <v>0.03</v>
      </c>
      <c r="BI129" t="s">
        <v>985</v>
      </c>
      <c r="BJ129" s="57">
        <v>1.5E-3</v>
      </c>
      <c r="BK129" s="56">
        <v>3.7999999999999999E-2</v>
      </c>
      <c r="BL129" t="s">
        <v>985</v>
      </c>
      <c r="BM129" s="57">
        <v>1.8E-3</v>
      </c>
      <c r="BN129" s="56">
        <v>4.5999999999999999E-2</v>
      </c>
      <c r="BO129" t="s">
        <v>985</v>
      </c>
    </row>
    <row r="130" spans="1:67" x14ac:dyDescent="0.3">
      <c r="A130">
        <f>Table1[[#This Row],[Man'#]]*10000+Table1[[#This Row],[Line'#]]*100+Table1[[#This Row],[Model'#]]</f>
        <v>21123</v>
      </c>
      <c r="B130">
        <v>2</v>
      </c>
      <c r="C130">
        <v>11</v>
      </c>
      <c r="D130">
        <v>23</v>
      </c>
      <c r="E130" t="s">
        <v>77</v>
      </c>
      <c r="F130" t="s">
        <v>1182</v>
      </c>
      <c r="G130" t="s">
        <v>1194</v>
      </c>
      <c r="H130" t="s">
        <v>1199</v>
      </c>
      <c r="I130" t="s">
        <v>77</v>
      </c>
      <c r="J130">
        <f t="shared" si="6"/>
        <v>98</v>
      </c>
      <c r="K130">
        <v>8.1999999999999993</v>
      </c>
      <c r="L130">
        <v>7</v>
      </c>
      <c r="M130" s="57"/>
      <c r="N130" s="57">
        <v>1E-3</v>
      </c>
      <c r="O130" s="57"/>
      <c r="P130" s="57"/>
      <c r="Q130" s="57"/>
      <c r="R130" s="56"/>
      <c r="S130" s="56">
        <v>2.5000000000000001E-2</v>
      </c>
      <c r="T130" s="56"/>
      <c r="U130" s="56"/>
      <c r="V130" s="56"/>
      <c r="W130" s="408" t="s">
        <v>530</v>
      </c>
      <c r="X130" s="56" t="s">
        <v>603</v>
      </c>
      <c r="Y130" s="56" t="s">
        <v>985</v>
      </c>
      <c r="Z130" s="57"/>
      <c r="AA130" s="56"/>
      <c r="AB130" s="56" t="s">
        <v>985</v>
      </c>
      <c r="AC130" s="57"/>
      <c r="AD130" s="56"/>
      <c r="AF130" s="57"/>
      <c r="AG130" s="56"/>
      <c r="AI130" s="57"/>
      <c r="AJ130" s="56"/>
      <c r="AL130" s="57"/>
      <c r="AM130" s="56"/>
      <c r="AO130" s="57"/>
      <c r="AP130" s="56"/>
      <c r="AR130" s="57"/>
      <c r="AS130" s="56"/>
      <c r="AU130" s="57"/>
      <c r="AV130" s="56"/>
      <c r="AX130" s="57"/>
      <c r="AY130" s="56"/>
      <c r="BA130" s="57"/>
      <c r="BB130" s="56"/>
      <c r="BD130" s="57"/>
      <c r="BE130" s="56"/>
      <c r="BG130" s="57">
        <v>1.2999999999999999E-3</v>
      </c>
      <c r="BH130" s="56">
        <v>3.4000000000000002E-2</v>
      </c>
      <c r="BI130" t="s">
        <v>985</v>
      </c>
      <c r="BJ130" s="57">
        <v>1.6999999999999999E-3</v>
      </c>
      <c r="BK130" s="56">
        <v>4.2000000000000003E-2</v>
      </c>
      <c r="BL130" t="s">
        <v>985</v>
      </c>
      <c r="BM130" s="57">
        <v>2E-3</v>
      </c>
      <c r="BN130" s="56">
        <v>0.05</v>
      </c>
      <c r="BO130" t="s">
        <v>985</v>
      </c>
    </row>
    <row r="131" spans="1:67" x14ac:dyDescent="0.3">
      <c r="A131">
        <f>Table1[[#This Row],[Man'#]]*10000+Table1[[#This Row],[Line'#]]*100+Table1[[#This Row],[Model'#]]</f>
        <v>21124</v>
      </c>
      <c r="B131">
        <v>2</v>
      </c>
      <c r="C131">
        <v>11</v>
      </c>
      <c r="D131">
        <v>24</v>
      </c>
      <c r="E131" t="s">
        <v>77</v>
      </c>
      <c r="F131" t="s">
        <v>1182</v>
      </c>
      <c r="G131" t="s">
        <v>1195</v>
      </c>
      <c r="H131" t="s">
        <v>1200</v>
      </c>
      <c r="I131" t="s">
        <v>77</v>
      </c>
      <c r="J131">
        <f t="shared" si="6"/>
        <v>118</v>
      </c>
      <c r="K131">
        <v>9.8000000000000007</v>
      </c>
      <c r="L131">
        <v>7</v>
      </c>
      <c r="M131" s="57"/>
      <c r="N131" s="57">
        <v>1.6999999999999999E-3</v>
      </c>
      <c r="O131" s="57"/>
      <c r="P131" s="57"/>
      <c r="Q131" s="57"/>
      <c r="R131" s="56"/>
      <c r="S131" s="56">
        <v>4.2999999999999997E-2</v>
      </c>
      <c r="T131" s="56"/>
      <c r="U131" s="56"/>
      <c r="V131" s="56"/>
      <c r="W131" s="408" t="s">
        <v>530</v>
      </c>
      <c r="X131" s="56" t="s">
        <v>603</v>
      </c>
      <c r="Y131" s="56" t="s">
        <v>985</v>
      </c>
      <c r="Z131" s="57"/>
      <c r="AA131" s="56"/>
      <c r="AB131" s="56" t="s">
        <v>985</v>
      </c>
      <c r="AC131" s="57"/>
      <c r="AD131" s="56"/>
      <c r="AF131" s="57"/>
      <c r="AG131" s="56"/>
      <c r="AI131" s="57"/>
      <c r="AJ131" s="56"/>
      <c r="AL131" s="57"/>
      <c r="AM131" s="56"/>
      <c r="AO131" s="57"/>
      <c r="AP131" s="56"/>
      <c r="AR131" s="57"/>
      <c r="AS131" s="56"/>
      <c r="AU131" s="57"/>
      <c r="AV131" s="56"/>
      <c r="AX131" s="57"/>
      <c r="AY131" s="56"/>
      <c r="BA131" s="57"/>
      <c r="BB131" s="56"/>
      <c r="BD131" s="57"/>
      <c r="BE131" s="56"/>
      <c r="BG131" s="57">
        <v>1.6000000000000001E-3</v>
      </c>
      <c r="BH131" s="56">
        <v>0.04</v>
      </c>
      <c r="BI131" t="s">
        <v>985</v>
      </c>
      <c r="BJ131" s="57">
        <v>1.9E-3</v>
      </c>
      <c r="BK131" s="56">
        <v>4.8000000000000001E-2</v>
      </c>
      <c r="BL131" t="s">
        <v>985</v>
      </c>
      <c r="BM131" s="57">
        <v>2.2000000000000001E-3</v>
      </c>
      <c r="BN131" s="56">
        <v>5.5E-2</v>
      </c>
      <c r="BO131" t="s">
        <v>985</v>
      </c>
    </row>
    <row r="132" spans="1:67" x14ac:dyDescent="0.3">
      <c r="A132">
        <f>Table1[[#This Row],[Man'#]]*10000+Table1[[#This Row],[Line'#]]*100+Table1[[#This Row],[Model'#]]</f>
        <v>21125</v>
      </c>
      <c r="B132">
        <v>2</v>
      </c>
      <c r="C132">
        <v>11</v>
      </c>
      <c r="D132">
        <v>25</v>
      </c>
      <c r="E132" t="s">
        <v>77</v>
      </c>
      <c r="F132" t="s">
        <v>1182</v>
      </c>
      <c r="G132" t="s">
        <v>1196</v>
      </c>
      <c r="H132" t="s">
        <v>1201</v>
      </c>
      <c r="I132" t="s">
        <v>77</v>
      </c>
      <c r="J132">
        <f t="shared" si="6"/>
        <v>138</v>
      </c>
      <c r="K132">
        <v>11.5</v>
      </c>
      <c r="L132">
        <v>7</v>
      </c>
      <c r="M132" s="57"/>
      <c r="N132" s="57">
        <v>2.0999999999999999E-3</v>
      </c>
      <c r="O132" s="57"/>
      <c r="P132" s="57"/>
      <c r="Q132" s="57"/>
      <c r="R132" s="56"/>
      <c r="S132" s="56">
        <v>5.2999999999999999E-2</v>
      </c>
      <c r="T132" s="56">
        <v>0.02</v>
      </c>
      <c r="U132" s="56">
        <v>3.9E-2</v>
      </c>
      <c r="V132" s="56">
        <v>0.09</v>
      </c>
      <c r="W132" s="408" t="s">
        <v>530</v>
      </c>
      <c r="X132" s="56" t="s">
        <v>603</v>
      </c>
      <c r="Y132" s="56" t="s">
        <v>985</v>
      </c>
      <c r="Z132" s="57"/>
      <c r="AA132" s="56"/>
      <c r="AB132" s="56" t="s">
        <v>985</v>
      </c>
      <c r="AC132" s="57"/>
      <c r="AD132" s="56"/>
      <c r="AF132" s="57"/>
      <c r="AG132" s="56"/>
      <c r="AI132" s="57"/>
      <c r="AJ132" s="56"/>
      <c r="AL132" s="57"/>
      <c r="AM132" s="56"/>
      <c r="AO132" s="57"/>
      <c r="AP132" s="56"/>
      <c r="AR132" s="57"/>
      <c r="AS132" s="56"/>
      <c r="AU132" s="57"/>
      <c r="AV132" s="56"/>
      <c r="AX132" s="57"/>
      <c r="AY132" s="56"/>
      <c r="BA132" s="57"/>
      <c r="BB132" s="56"/>
      <c r="BD132" s="57"/>
      <c r="BE132" s="56"/>
      <c r="BG132" s="57">
        <v>2.0999999999999999E-3</v>
      </c>
      <c r="BH132" s="56">
        <v>5.3999999999999999E-2</v>
      </c>
      <c r="BI132" t="s">
        <v>985</v>
      </c>
      <c r="BJ132" s="57">
        <v>2.3999999999999998E-3</v>
      </c>
      <c r="BK132" s="56">
        <v>6.0999999999999999E-2</v>
      </c>
      <c r="BL132" t="s">
        <v>985</v>
      </c>
      <c r="BM132" s="57">
        <v>2.7000000000000001E-3</v>
      </c>
      <c r="BN132" s="56">
        <v>6.8000000000000005E-2</v>
      </c>
      <c r="BO132" t="s">
        <v>985</v>
      </c>
    </row>
    <row r="133" spans="1:67" x14ac:dyDescent="0.3">
      <c r="A133">
        <f>Table1[[#This Row],[Man'#]]*10000+Table1[[#This Row],[Line'#]]*100+Table1[[#This Row],[Model'#]]</f>
        <v>21126</v>
      </c>
      <c r="B133">
        <v>2</v>
      </c>
      <c r="C133">
        <v>11</v>
      </c>
      <c r="D133">
        <v>26</v>
      </c>
      <c r="E133" t="s">
        <v>77</v>
      </c>
      <c r="F133" t="s">
        <v>1182</v>
      </c>
      <c r="G133" t="s">
        <v>1197</v>
      </c>
      <c r="H133" t="s">
        <v>1202</v>
      </c>
      <c r="I133" t="s">
        <v>77</v>
      </c>
      <c r="J133">
        <f t="shared" si="6"/>
        <v>157</v>
      </c>
      <c r="K133">
        <v>13.1</v>
      </c>
      <c r="L133">
        <v>7</v>
      </c>
      <c r="M133" s="57"/>
      <c r="N133" s="57">
        <v>2.7000000000000001E-3</v>
      </c>
      <c r="O133" s="57"/>
      <c r="P133" s="57"/>
      <c r="Q133" s="57"/>
      <c r="R133" s="56"/>
      <c r="S133" s="56">
        <v>6.8000000000000005E-2</v>
      </c>
      <c r="T133" s="56"/>
      <c r="U133" s="56"/>
      <c r="V133" s="56"/>
      <c r="W133" s="408" t="s">
        <v>530</v>
      </c>
      <c r="X133" s="56" t="s">
        <v>603</v>
      </c>
      <c r="Y133" s="56" t="s">
        <v>985</v>
      </c>
      <c r="Z133" s="57"/>
      <c r="AA133" s="56"/>
      <c r="AB133" s="56" t="s">
        <v>985</v>
      </c>
      <c r="AC133" s="57"/>
      <c r="AD133" s="56"/>
      <c r="AF133" s="57"/>
      <c r="AG133" s="56"/>
      <c r="AI133" s="57"/>
      <c r="AJ133" s="56"/>
      <c r="AL133" s="57"/>
      <c r="AM133" s="56"/>
      <c r="AO133" s="57"/>
      <c r="AP133" s="56"/>
      <c r="AR133" s="57"/>
      <c r="AS133" s="56"/>
      <c r="AU133" s="57"/>
      <c r="AV133" s="56"/>
      <c r="AX133" s="57"/>
      <c r="AY133" s="56"/>
      <c r="BA133" s="57"/>
      <c r="BB133" s="56"/>
      <c r="BD133" s="57"/>
      <c r="BE133" s="56"/>
      <c r="BG133" s="57">
        <v>2.7000000000000001E-3</v>
      </c>
      <c r="BH133" s="56">
        <v>6.8000000000000005E-2</v>
      </c>
      <c r="BI133" t="s">
        <v>985</v>
      </c>
      <c r="BJ133" s="57">
        <v>2.8999999999999998E-3</v>
      </c>
      <c r="BK133" s="56">
        <v>7.3999999999999996E-2</v>
      </c>
      <c r="BL133" t="s">
        <v>985</v>
      </c>
      <c r="BM133" s="57">
        <v>3.0999999999999999E-3</v>
      </c>
      <c r="BN133" s="56">
        <v>0.08</v>
      </c>
      <c r="BO133" t="s">
        <v>985</v>
      </c>
    </row>
    <row r="134" spans="1:67" x14ac:dyDescent="0.3">
      <c r="A134">
        <f>Table1[[#This Row],[Man'#]]*10000+Table1[[#This Row],[Line'#]]*100+Table1[[#This Row],[Model'#]]</f>
        <v>21202</v>
      </c>
      <c r="B134">
        <v>2</v>
      </c>
      <c r="C134">
        <v>12</v>
      </c>
      <c r="D134">
        <v>2</v>
      </c>
      <c r="E134" t="s">
        <v>77</v>
      </c>
      <c r="F134" t="s">
        <v>159</v>
      </c>
      <c r="G134" t="s">
        <v>161</v>
      </c>
      <c r="H134" t="s">
        <v>160</v>
      </c>
      <c r="I134" t="s">
        <v>77</v>
      </c>
      <c r="J134">
        <f t="shared" ref="J134:J150" si="7">ROUND(K134*12,0)</f>
        <v>144</v>
      </c>
      <c r="K134">
        <v>12</v>
      </c>
      <c r="L134">
        <v>6</v>
      </c>
      <c r="M134" s="57">
        <v>7.0000000000000001E-3</v>
      </c>
      <c r="N134" s="57">
        <v>9.9000000000000008E-3</v>
      </c>
      <c r="O134" s="57"/>
      <c r="P134" s="57"/>
      <c r="Q134" s="57"/>
      <c r="R134" s="56">
        <v>0.17799999999999999</v>
      </c>
      <c r="S134" s="56">
        <v>0.251</v>
      </c>
      <c r="T134" s="56"/>
      <c r="U134" s="56"/>
      <c r="V134" s="56"/>
      <c r="W134" s="408" t="s">
        <v>601</v>
      </c>
      <c r="X134" s="56" t="s">
        <v>601</v>
      </c>
      <c r="Y134" s="56" t="s">
        <v>54</v>
      </c>
      <c r="Z134" s="57"/>
      <c r="AA134" s="56"/>
      <c r="AB134" s="56"/>
      <c r="AC134" s="57"/>
      <c r="AD134" s="56"/>
      <c r="AF134" s="57"/>
      <c r="AG134" s="56"/>
      <c r="AI134" s="57"/>
      <c r="AJ134" s="56"/>
      <c r="AL134" s="57"/>
      <c r="AM134" s="56"/>
      <c r="AO134" s="57"/>
      <c r="AP134" s="56"/>
      <c r="AR134" s="57"/>
      <c r="AS134" s="56"/>
      <c r="AU134" s="57"/>
      <c r="AV134" s="56"/>
      <c r="AX134" s="57"/>
      <c r="AY134" s="56"/>
      <c r="BA134" s="57"/>
      <c r="BB134" s="56"/>
      <c r="BD134" s="57"/>
      <c r="BE134" s="56"/>
      <c r="BG134" s="57"/>
      <c r="BH134" s="56"/>
      <c r="BJ134" s="57"/>
      <c r="BK134" s="56"/>
      <c r="BM134" s="57"/>
      <c r="BN134" s="56"/>
    </row>
    <row r="135" spans="1:67" x14ac:dyDescent="0.3">
      <c r="A135">
        <f>Table1[[#This Row],[Man'#]]*10000+Table1[[#This Row],[Line'#]]*100+Table1[[#This Row],[Model'#]]</f>
        <v>21302</v>
      </c>
      <c r="B135">
        <v>2</v>
      </c>
      <c r="C135">
        <v>13</v>
      </c>
      <c r="D135">
        <v>2</v>
      </c>
      <c r="E135" t="s">
        <v>77</v>
      </c>
      <c r="F135" t="s">
        <v>345</v>
      </c>
      <c r="G135" t="s">
        <v>359</v>
      </c>
      <c r="H135" t="s">
        <v>358</v>
      </c>
      <c r="I135" t="s">
        <v>77</v>
      </c>
      <c r="J135">
        <f t="shared" si="7"/>
        <v>48</v>
      </c>
      <c r="K135">
        <v>4</v>
      </c>
      <c r="L135">
        <v>6</v>
      </c>
      <c r="M135" s="57">
        <v>1E-3</v>
      </c>
      <c r="N135" s="57">
        <v>1.4E-3</v>
      </c>
      <c r="O135" s="57"/>
      <c r="P135" s="57"/>
      <c r="Q135" s="57"/>
      <c r="R135" s="56">
        <v>2.5000000000000001E-2</v>
      </c>
      <c r="S135" s="56">
        <v>3.5999999999999997E-2</v>
      </c>
      <c r="T135" s="56"/>
      <c r="U135" s="56"/>
      <c r="V135" s="56"/>
      <c r="W135" s="408" t="s">
        <v>530</v>
      </c>
      <c r="X135" s="56" t="s">
        <v>603</v>
      </c>
      <c r="Y135" s="56" t="s">
        <v>54</v>
      </c>
      <c r="Z135" s="57"/>
      <c r="AA135" s="56"/>
      <c r="AB135" s="56"/>
      <c r="AC135" s="57"/>
      <c r="AD135" s="56"/>
      <c r="AF135" s="57"/>
      <c r="AG135" s="56"/>
      <c r="AI135" s="57"/>
      <c r="AJ135" s="56"/>
      <c r="AL135" s="57"/>
      <c r="AM135" s="56"/>
      <c r="AO135" s="57"/>
      <c r="AP135" s="56"/>
      <c r="AR135" s="57"/>
      <c r="AS135" s="56"/>
      <c r="AU135" s="57"/>
      <c r="AV135" s="56"/>
      <c r="AX135" s="57"/>
      <c r="AY135" s="56"/>
      <c r="BA135" s="57"/>
      <c r="BB135" s="56"/>
      <c r="BD135" s="57"/>
      <c r="BE135" s="56"/>
      <c r="BG135" s="57"/>
      <c r="BH135" s="56"/>
      <c r="BJ135" s="57"/>
      <c r="BK135" s="56"/>
      <c r="BM135" s="57"/>
      <c r="BN135" s="56"/>
    </row>
    <row r="136" spans="1:67" x14ac:dyDescent="0.3">
      <c r="A136">
        <f>Table1[[#This Row],[Man'#]]*10000+Table1[[#This Row],[Line'#]]*100+Table1[[#This Row],[Model'#]]</f>
        <v>21303</v>
      </c>
      <c r="B136">
        <v>2</v>
      </c>
      <c r="C136">
        <v>13</v>
      </c>
      <c r="D136">
        <v>3</v>
      </c>
      <c r="E136" t="s">
        <v>77</v>
      </c>
      <c r="F136" t="s">
        <v>345</v>
      </c>
      <c r="G136" t="s">
        <v>359</v>
      </c>
      <c r="H136" t="s">
        <v>360</v>
      </c>
      <c r="I136" t="s">
        <v>77</v>
      </c>
      <c r="J136">
        <f t="shared" si="7"/>
        <v>48</v>
      </c>
      <c r="K136">
        <v>4</v>
      </c>
      <c r="L136">
        <v>7</v>
      </c>
      <c r="M136" s="57">
        <v>1.4E-3</v>
      </c>
      <c r="N136" s="57">
        <v>2E-3</v>
      </c>
      <c r="O136" s="57"/>
      <c r="P136" s="57"/>
      <c r="Q136" s="57"/>
      <c r="R136" s="56">
        <v>3.5999999999999997E-2</v>
      </c>
      <c r="S136" s="56">
        <v>0.05</v>
      </c>
      <c r="T136" s="56"/>
      <c r="U136" s="56"/>
      <c r="V136" s="56"/>
      <c r="W136" s="408" t="s">
        <v>530</v>
      </c>
      <c r="X136" s="56" t="s">
        <v>603</v>
      </c>
      <c r="Y136" s="56" t="s">
        <v>54</v>
      </c>
      <c r="Z136" s="57"/>
      <c r="AA136" s="56"/>
      <c r="AB136" s="56"/>
      <c r="AC136" s="57"/>
      <c r="AD136" s="56"/>
      <c r="AF136" s="57"/>
      <c r="AG136" s="56"/>
      <c r="AI136" s="57"/>
      <c r="AJ136" s="56"/>
      <c r="AL136" s="57"/>
      <c r="AM136" s="56"/>
      <c r="AO136" s="57"/>
      <c r="AP136" s="56"/>
      <c r="AR136" s="57"/>
      <c r="AS136" s="56"/>
      <c r="AU136" s="57"/>
      <c r="AV136" s="56"/>
      <c r="AX136" s="57"/>
      <c r="AY136" s="56"/>
      <c r="BA136" s="57"/>
      <c r="BB136" s="56"/>
      <c r="BD136" s="57"/>
      <c r="BE136" s="56"/>
      <c r="BG136" s="57"/>
      <c r="BH136" s="56"/>
      <c r="BJ136" s="57"/>
      <c r="BK136" s="56"/>
      <c r="BM136" s="57"/>
      <c r="BN136" s="56"/>
    </row>
    <row r="137" spans="1:67" x14ac:dyDescent="0.3">
      <c r="A137">
        <f>Table1[[#This Row],[Man'#]]*10000+Table1[[#This Row],[Line'#]]*100+Table1[[#This Row],[Model'#]]</f>
        <v>21304</v>
      </c>
      <c r="B137">
        <v>2</v>
      </c>
      <c r="C137">
        <v>13</v>
      </c>
      <c r="D137">
        <v>4</v>
      </c>
      <c r="E137" t="s">
        <v>77</v>
      </c>
      <c r="F137" t="s">
        <v>345</v>
      </c>
      <c r="G137" t="s">
        <v>347</v>
      </c>
      <c r="H137" t="s">
        <v>346</v>
      </c>
      <c r="I137" t="s">
        <v>77</v>
      </c>
      <c r="J137">
        <f t="shared" si="7"/>
        <v>72</v>
      </c>
      <c r="K137">
        <v>6</v>
      </c>
      <c r="L137">
        <v>6</v>
      </c>
      <c r="M137" s="57">
        <v>1.6000000000000001E-3</v>
      </c>
      <c r="N137" s="57">
        <v>2.3E-3</v>
      </c>
      <c r="O137" s="57"/>
      <c r="P137" s="57"/>
      <c r="Q137" s="57"/>
      <c r="R137" s="56">
        <v>4.1000000000000002E-2</v>
      </c>
      <c r="S137" s="56">
        <v>5.7000000000000002E-2</v>
      </c>
      <c r="T137" s="56"/>
      <c r="U137" s="56"/>
      <c r="V137" s="56"/>
      <c r="W137" s="408" t="s">
        <v>530</v>
      </c>
      <c r="X137" s="56" t="s">
        <v>603</v>
      </c>
      <c r="Y137" s="56" t="s">
        <v>54</v>
      </c>
      <c r="Z137" s="57"/>
      <c r="AA137" s="56"/>
      <c r="AB137" s="56"/>
      <c r="AC137" s="57"/>
      <c r="AD137" s="56"/>
      <c r="AF137" s="57"/>
      <c r="AG137" s="56"/>
      <c r="AI137" s="57"/>
      <c r="AJ137" s="56"/>
      <c r="AL137" s="57"/>
      <c r="AM137" s="56"/>
      <c r="AO137" s="57"/>
      <c r="AP137" s="56"/>
      <c r="AR137" s="57"/>
      <c r="AS137" s="56"/>
      <c r="AU137" s="57"/>
      <c r="AV137" s="56"/>
      <c r="AX137" s="57"/>
      <c r="AY137" s="56"/>
      <c r="BA137" s="57"/>
      <c r="BB137" s="56"/>
      <c r="BD137" s="57"/>
      <c r="BE137" s="56"/>
      <c r="BG137" s="57"/>
      <c r="BH137" s="56"/>
      <c r="BJ137" s="57"/>
      <c r="BK137" s="56"/>
      <c r="BM137" s="57"/>
      <c r="BN137" s="56"/>
    </row>
    <row r="138" spans="1:67" x14ac:dyDescent="0.3">
      <c r="A138">
        <f>Table1[[#This Row],[Man'#]]*10000+Table1[[#This Row],[Line'#]]*100+Table1[[#This Row],[Model'#]]</f>
        <v>21305</v>
      </c>
      <c r="B138">
        <v>2</v>
      </c>
      <c r="C138">
        <v>13</v>
      </c>
      <c r="D138">
        <v>5</v>
      </c>
      <c r="E138" t="s">
        <v>77</v>
      </c>
      <c r="F138" t="s">
        <v>345</v>
      </c>
      <c r="G138" t="s">
        <v>347</v>
      </c>
      <c r="H138" t="s">
        <v>348</v>
      </c>
      <c r="I138" t="s">
        <v>77</v>
      </c>
      <c r="J138">
        <f t="shared" si="7"/>
        <v>72</v>
      </c>
      <c r="K138">
        <v>6</v>
      </c>
      <c r="L138">
        <v>7</v>
      </c>
      <c r="M138" s="57">
        <v>2.0999999999999999E-3</v>
      </c>
      <c r="N138" s="57">
        <v>2.8999999999999998E-3</v>
      </c>
      <c r="O138" s="57"/>
      <c r="P138" s="57"/>
      <c r="Q138" s="57"/>
      <c r="R138" s="56">
        <v>5.2999999999999999E-2</v>
      </c>
      <c r="S138" s="56">
        <v>7.4999999999999997E-2</v>
      </c>
      <c r="T138" s="56"/>
      <c r="U138" s="56"/>
      <c r="V138" s="56"/>
      <c r="W138" s="408" t="s">
        <v>530</v>
      </c>
      <c r="X138" s="56" t="s">
        <v>603</v>
      </c>
      <c r="Y138" s="56" t="s">
        <v>54</v>
      </c>
      <c r="Z138" s="57"/>
      <c r="AA138" s="56"/>
      <c r="AB138" s="56"/>
      <c r="AC138" s="57"/>
      <c r="AD138" s="56"/>
      <c r="AF138" s="57"/>
      <c r="AG138" s="56"/>
      <c r="AI138" s="57"/>
      <c r="AJ138" s="56"/>
      <c r="AL138" s="57"/>
      <c r="AM138" s="56"/>
      <c r="AO138" s="57"/>
      <c r="AP138" s="56"/>
      <c r="AR138" s="57"/>
      <c r="AS138" s="56"/>
      <c r="AU138" s="57"/>
      <c r="AV138" s="56"/>
      <c r="AX138" s="57"/>
      <c r="AY138" s="56"/>
      <c r="BA138" s="57"/>
      <c r="BB138" s="56"/>
      <c r="BD138" s="57"/>
      <c r="BE138" s="56"/>
      <c r="BG138" s="57"/>
      <c r="BH138" s="56"/>
      <c r="BJ138" s="57"/>
      <c r="BK138" s="56"/>
      <c r="BM138" s="57"/>
      <c r="BN138" s="56"/>
    </row>
    <row r="139" spans="1:67" x14ac:dyDescent="0.3">
      <c r="A139">
        <f>Table1[[#This Row],[Man'#]]*10000+Table1[[#This Row],[Line'#]]*100+Table1[[#This Row],[Model'#]]</f>
        <v>21306</v>
      </c>
      <c r="B139">
        <v>2</v>
      </c>
      <c r="C139">
        <v>13</v>
      </c>
      <c r="D139">
        <v>6</v>
      </c>
      <c r="E139" t="s">
        <v>77</v>
      </c>
      <c r="F139" t="s">
        <v>345</v>
      </c>
      <c r="G139" t="s">
        <v>350</v>
      </c>
      <c r="H139" t="s">
        <v>349</v>
      </c>
      <c r="I139" t="s">
        <v>77</v>
      </c>
      <c r="J139">
        <f t="shared" si="7"/>
        <v>96</v>
      </c>
      <c r="K139">
        <v>8</v>
      </c>
      <c r="L139">
        <v>6</v>
      </c>
      <c r="M139" s="57">
        <v>2E-3</v>
      </c>
      <c r="N139" s="57">
        <v>2.8E-3</v>
      </c>
      <c r="O139" s="57"/>
      <c r="P139" s="57"/>
      <c r="Q139" s="57"/>
      <c r="R139" s="56">
        <v>5.0999999999999997E-2</v>
      </c>
      <c r="S139" s="56">
        <v>7.1999999999999995E-2</v>
      </c>
      <c r="T139" s="56"/>
      <c r="U139" s="56"/>
      <c r="V139" s="56"/>
      <c r="W139" s="408" t="s">
        <v>530</v>
      </c>
      <c r="X139" s="56" t="s">
        <v>603</v>
      </c>
      <c r="Y139" s="56" t="s">
        <v>54</v>
      </c>
      <c r="Z139" s="57"/>
      <c r="AA139" s="56"/>
      <c r="AB139" s="56"/>
      <c r="AC139" s="57"/>
      <c r="AD139" s="56"/>
      <c r="AF139" s="57"/>
      <c r="AG139" s="56"/>
      <c r="AI139" s="57"/>
      <c r="AJ139" s="56"/>
      <c r="AL139" s="57"/>
      <c r="AM139" s="56"/>
      <c r="AO139" s="57"/>
      <c r="AP139" s="56"/>
      <c r="AR139" s="57"/>
      <c r="AS139" s="56"/>
      <c r="AU139" s="57"/>
      <c r="AV139" s="56"/>
      <c r="AX139" s="57"/>
      <c r="AY139" s="56"/>
      <c r="BA139" s="57"/>
      <c r="BB139" s="56"/>
      <c r="BD139" s="57"/>
      <c r="BE139" s="56"/>
      <c r="BG139" s="57"/>
      <c r="BH139" s="56"/>
      <c r="BJ139" s="57"/>
      <c r="BK139" s="56"/>
      <c r="BM139" s="57"/>
      <c r="BN139" s="56"/>
    </row>
    <row r="140" spans="1:67" x14ac:dyDescent="0.3">
      <c r="A140">
        <f>Table1[[#This Row],[Man'#]]*10000+Table1[[#This Row],[Line'#]]*100+Table1[[#This Row],[Model'#]]</f>
        <v>21307</v>
      </c>
      <c r="B140">
        <v>2</v>
      </c>
      <c r="C140">
        <v>13</v>
      </c>
      <c r="D140">
        <v>7</v>
      </c>
      <c r="E140" t="s">
        <v>77</v>
      </c>
      <c r="F140" t="s">
        <v>345</v>
      </c>
      <c r="G140" t="s">
        <v>350</v>
      </c>
      <c r="H140" t="s">
        <v>351</v>
      </c>
      <c r="I140" t="s">
        <v>77</v>
      </c>
      <c r="J140">
        <f t="shared" si="7"/>
        <v>96</v>
      </c>
      <c r="K140">
        <v>8</v>
      </c>
      <c r="L140">
        <v>7</v>
      </c>
      <c r="M140" s="57">
        <v>2.3999999999999998E-3</v>
      </c>
      <c r="N140" s="57">
        <v>3.3999999999999998E-3</v>
      </c>
      <c r="O140" s="57"/>
      <c r="P140" s="57"/>
      <c r="Q140" s="57"/>
      <c r="R140" s="56">
        <v>6.0999999999999999E-2</v>
      </c>
      <c r="S140" s="56">
        <v>8.5999999999999993E-2</v>
      </c>
      <c r="T140" s="56"/>
      <c r="U140" s="56"/>
      <c r="V140" s="56"/>
      <c r="W140" s="408" t="s">
        <v>530</v>
      </c>
      <c r="X140" s="56" t="s">
        <v>603</v>
      </c>
      <c r="Y140" s="56" t="s">
        <v>54</v>
      </c>
      <c r="Z140" s="57"/>
      <c r="AA140" s="56"/>
      <c r="AB140" s="56"/>
      <c r="AC140" s="57"/>
      <c r="AD140" s="56"/>
      <c r="AF140" s="57"/>
      <c r="AG140" s="56"/>
      <c r="AI140" s="57"/>
      <c r="AJ140" s="56"/>
      <c r="AL140" s="57"/>
      <c r="AM140" s="56"/>
      <c r="AO140" s="57"/>
      <c r="AP140" s="56"/>
      <c r="AR140" s="57"/>
      <c r="AS140" s="56"/>
      <c r="AU140" s="57"/>
      <c r="AV140" s="56"/>
      <c r="AX140" s="57"/>
      <c r="AY140" s="56"/>
      <c r="BA140" s="57"/>
      <c r="BB140" s="56"/>
      <c r="BD140" s="57"/>
      <c r="BE140" s="56"/>
      <c r="BG140" s="57"/>
      <c r="BH140" s="56"/>
      <c r="BJ140" s="57"/>
      <c r="BK140" s="56"/>
      <c r="BM140" s="57"/>
      <c r="BN140" s="56"/>
    </row>
    <row r="141" spans="1:67" x14ac:dyDescent="0.3">
      <c r="A141">
        <f>Table1[[#This Row],[Man'#]]*10000+Table1[[#This Row],[Line'#]]*100+Table1[[#This Row],[Model'#]]</f>
        <v>21308</v>
      </c>
      <c r="B141">
        <v>2</v>
      </c>
      <c r="C141">
        <v>13</v>
      </c>
      <c r="D141">
        <v>8</v>
      </c>
      <c r="E141" t="s">
        <v>77</v>
      </c>
      <c r="F141" t="s">
        <v>345</v>
      </c>
      <c r="G141" t="s">
        <v>353</v>
      </c>
      <c r="H141" t="s">
        <v>352</v>
      </c>
      <c r="I141" t="s">
        <v>77</v>
      </c>
      <c r="J141">
        <f t="shared" si="7"/>
        <v>120</v>
      </c>
      <c r="K141">
        <v>10</v>
      </c>
      <c r="L141">
        <v>6</v>
      </c>
      <c r="M141" s="57">
        <v>3.3999999999999998E-3</v>
      </c>
      <c r="N141" s="57">
        <v>4.7999999999999996E-3</v>
      </c>
      <c r="O141" s="57"/>
      <c r="P141" s="57"/>
      <c r="Q141" s="57"/>
      <c r="R141" s="56">
        <v>8.5999999999999993E-2</v>
      </c>
      <c r="S141" s="56">
        <v>0.122</v>
      </c>
      <c r="T141" s="56"/>
      <c r="U141" s="56"/>
      <c r="V141" s="56"/>
      <c r="W141" s="408" t="s">
        <v>530</v>
      </c>
      <c r="X141" s="56" t="s">
        <v>603</v>
      </c>
      <c r="Y141" s="56" t="s">
        <v>54</v>
      </c>
      <c r="Z141" s="57"/>
      <c r="AA141" s="56"/>
      <c r="AB141" s="56"/>
      <c r="AC141" s="57"/>
      <c r="AD141" s="56"/>
      <c r="AF141" s="57"/>
      <c r="AG141" s="56"/>
      <c r="AI141" s="57"/>
      <c r="AJ141" s="56"/>
      <c r="AL141" s="57"/>
      <c r="AM141" s="56"/>
      <c r="AO141" s="57"/>
      <c r="AP141" s="56"/>
      <c r="AR141" s="57"/>
      <c r="AS141" s="56"/>
      <c r="AU141" s="57"/>
      <c r="AV141" s="56"/>
      <c r="AX141" s="57"/>
      <c r="AY141" s="56"/>
      <c r="BA141" s="57"/>
      <c r="BB141" s="56"/>
      <c r="BD141" s="57"/>
      <c r="BE141" s="56"/>
      <c r="BG141" s="57"/>
      <c r="BH141" s="56"/>
      <c r="BJ141" s="57"/>
      <c r="BK141" s="56"/>
      <c r="BM141" s="57"/>
      <c r="BN141" s="56"/>
    </row>
    <row r="142" spans="1:67" x14ac:dyDescent="0.3">
      <c r="A142">
        <f>Table1[[#This Row],[Man'#]]*10000+Table1[[#This Row],[Line'#]]*100+Table1[[#This Row],[Model'#]]</f>
        <v>21309</v>
      </c>
      <c r="B142">
        <v>2</v>
      </c>
      <c r="C142">
        <v>13</v>
      </c>
      <c r="D142">
        <v>9</v>
      </c>
      <c r="E142" t="s">
        <v>77</v>
      </c>
      <c r="F142" t="s">
        <v>345</v>
      </c>
      <c r="G142" t="s">
        <v>353</v>
      </c>
      <c r="H142" t="s">
        <v>354</v>
      </c>
      <c r="I142" t="s">
        <v>77</v>
      </c>
      <c r="J142">
        <f t="shared" si="7"/>
        <v>120</v>
      </c>
      <c r="K142">
        <v>10</v>
      </c>
      <c r="L142">
        <v>7</v>
      </c>
      <c r="M142" s="57">
        <v>4.1000000000000003E-3</v>
      </c>
      <c r="N142" s="57">
        <v>5.7999999999999996E-3</v>
      </c>
      <c r="O142" s="57"/>
      <c r="P142" s="57"/>
      <c r="Q142" s="57"/>
      <c r="R142" s="56">
        <v>0.104</v>
      </c>
      <c r="S142" s="56">
        <v>0.14699999999999999</v>
      </c>
      <c r="T142" s="56"/>
      <c r="U142" s="56"/>
      <c r="V142" s="56"/>
      <c r="W142" s="408" t="s">
        <v>530</v>
      </c>
      <c r="X142" s="56" t="s">
        <v>603</v>
      </c>
      <c r="Y142" s="56" t="s">
        <v>54</v>
      </c>
      <c r="Z142" s="57"/>
      <c r="AA142" s="56"/>
      <c r="AB142" s="56"/>
      <c r="AC142" s="57"/>
      <c r="AD142" s="56"/>
      <c r="AF142" s="57"/>
      <c r="AG142" s="56"/>
      <c r="AI142" s="57"/>
      <c r="AJ142" s="56"/>
      <c r="AL142" s="57"/>
      <c r="AM142" s="56"/>
      <c r="AO142" s="57"/>
      <c r="AP142" s="56"/>
      <c r="AR142" s="57"/>
      <c r="AS142" s="56"/>
      <c r="AU142" s="57"/>
      <c r="AV142" s="56"/>
      <c r="AX142" s="57"/>
      <c r="AY142" s="56"/>
      <c r="BA142" s="57"/>
      <c r="BB142" s="56"/>
      <c r="BD142" s="57"/>
      <c r="BE142" s="56"/>
      <c r="BG142" s="57"/>
      <c r="BH142" s="56"/>
      <c r="BJ142" s="57"/>
      <c r="BK142" s="56"/>
      <c r="BM142" s="57"/>
      <c r="BN142" s="56"/>
    </row>
    <row r="143" spans="1:67" x14ac:dyDescent="0.3">
      <c r="A143">
        <f>Table1[[#This Row],[Man'#]]*10000+Table1[[#This Row],[Line'#]]*100+Table1[[#This Row],[Model'#]]</f>
        <v>21310</v>
      </c>
      <c r="B143">
        <v>2</v>
      </c>
      <c r="C143">
        <v>13</v>
      </c>
      <c r="D143">
        <v>10</v>
      </c>
      <c r="E143" t="s">
        <v>77</v>
      </c>
      <c r="F143" t="s">
        <v>345</v>
      </c>
      <c r="G143" t="s">
        <v>356</v>
      </c>
      <c r="H143" t="s">
        <v>355</v>
      </c>
      <c r="I143" t="s">
        <v>77</v>
      </c>
      <c r="J143">
        <f t="shared" si="7"/>
        <v>144</v>
      </c>
      <c r="K143">
        <v>12</v>
      </c>
      <c r="L143">
        <v>6</v>
      </c>
      <c r="M143" s="57">
        <v>4.7999999999999996E-3</v>
      </c>
      <c r="N143" s="57">
        <v>6.7999999999999996E-3</v>
      </c>
      <c r="O143" s="57"/>
      <c r="P143" s="57"/>
      <c r="Q143" s="57"/>
      <c r="R143" s="56">
        <v>0.122</v>
      </c>
      <c r="S143" s="56">
        <v>0.17199999999999999</v>
      </c>
      <c r="T143" s="56"/>
      <c r="U143" s="56"/>
      <c r="V143" s="56"/>
      <c r="W143" s="408" t="s">
        <v>530</v>
      </c>
      <c r="X143" s="56" t="s">
        <v>603</v>
      </c>
      <c r="Y143" s="56" t="s">
        <v>54</v>
      </c>
      <c r="Z143" s="57"/>
      <c r="AA143" s="56"/>
      <c r="AB143" s="56"/>
      <c r="AC143" s="57"/>
      <c r="AD143" s="56"/>
      <c r="AF143" s="57"/>
      <c r="AG143" s="56"/>
      <c r="AI143" s="57"/>
      <c r="AJ143" s="56"/>
      <c r="AL143" s="57"/>
      <c r="AM143" s="56"/>
      <c r="AO143" s="57"/>
      <c r="AP143" s="56"/>
      <c r="AR143" s="57"/>
      <c r="AS143" s="56"/>
      <c r="AU143" s="57"/>
      <c r="AV143" s="56"/>
      <c r="AX143" s="57"/>
      <c r="AY143" s="56"/>
      <c r="BA143" s="57"/>
      <c r="BB143" s="56"/>
      <c r="BD143" s="57"/>
      <c r="BE143" s="56"/>
      <c r="BG143" s="57"/>
      <c r="BH143" s="56"/>
      <c r="BJ143" s="57"/>
      <c r="BK143" s="56"/>
      <c r="BM143" s="57"/>
      <c r="BN143" s="56"/>
    </row>
    <row r="144" spans="1:67" x14ac:dyDescent="0.3">
      <c r="A144">
        <f>Table1[[#This Row],[Man'#]]*10000+Table1[[#This Row],[Line'#]]*100+Table1[[#This Row],[Model'#]]</f>
        <v>21311</v>
      </c>
      <c r="B144">
        <v>2</v>
      </c>
      <c r="C144">
        <v>13</v>
      </c>
      <c r="D144">
        <v>11</v>
      </c>
      <c r="E144" t="s">
        <v>77</v>
      </c>
      <c r="F144" t="s">
        <v>345</v>
      </c>
      <c r="G144" t="s">
        <v>356</v>
      </c>
      <c r="H144" t="s">
        <v>357</v>
      </c>
      <c r="I144" t="s">
        <v>77</v>
      </c>
      <c r="J144">
        <f t="shared" si="7"/>
        <v>144</v>
      </c>
      <c r="K144">
        <v>12</v>
      </c>
      <c r="L144">
        <v>7</v>
      </c>
      <c r="M144" s="57">
        <v>5.7999999999999996E-3</v>
      </c>
      <c r="N144" s="57">
        <v>8.0999999999999996E-3</v>
      </c>
      <c r="O144" s="57"/>
      <c r="P144" s="57"/>
      <c r="Q144" s="57"/>
      <c r="R144" s="56">
        <v>0.14599999999999999</v>
      </c>
      <c r="S144" s="56">
        <v>0.20699999999999999</v>
      </c>
      <c r="T144" s="56"/>
      <c r="U144" s="56"/>
      <c r="V144" s="56"/>
      <c r="W144" s="408" t="s">
        <v>530</v>
      </c>
      <c r="X144" s="56" t="s">
        <v>603</v>
      </c>
      <c r="Y144" s="56" t="s">
        <v>54</v>
      </c>
      <c r="Z144" s="57"/>
      <c r="AA144" s="56"/>
      <c r="AB144" s="56"/>
      <c r="AC144" s="57"/>
      <c r="AD144" s="56"/>
      <c r="AF144" s="57"/>
      <c r="AG144" s="56"/>
      <c r="AI144" s="57"/>
      <c r="AJ144" s="56"/>
      <c r="AL144" s="57"/>
      <c r="AM144" s="56"/>
      <c r="AO144" s="57"/>
      <c r="AP144" s="56"/>
      <c r="AR144" s="57"/>
      <c r="AS144" s="56"/>
      <c r="AU144" s="57"/>
      <c r="AV144" s="56"/>
      <c r="AX144" s="57"/>
      <c r="AY144" s="56"/>
      <c r="BA144" s="57"/>
      <c r="BB144" s="56"/>
      <c r="BD144" s="57"/>
      <c r="BE144" s="56"/>
      <c r="BG144" s="57"/>
      <c r="BH144" s="56"/>
      <c r="BJ144" s="57"/>
      <c r="BK144" s="56"/>
      <c r="BM144" s="57"/>
      <c r="BN144" s="56"/>
    </row>
    <row r="145" spans="1:66" x14ac:dyDescent="0.3">
      <c r="A145">
        <f>Table1[[#This Row],[Man'#]]*10000+Table1[[#This Row],[Line'#]]*100+Table1[[#This Row],[Model'#]]</f>
        <v>30202</v>
      </c>
      <c r="B145">
        <v>3</v>
      </c>
      <c r="C145">
        <v>2</v>
      </c>
      <c r="D145">
        <v>2</v>
      </c>
      <c r="E145" t="s">
        <v>78</v>
      </c>
      <c r="F145" t="s">
        <v>285</v>
      </c>
      <c r="G145" t="s">
        <v>287</v>
      </c>
      <c r="H145" t="s">
        <v>286</v>
      </c>
      <c r="I145" t="s">
        <v>362</v>
      </c>
      <c r="J145">
        <f t="shared" si="7"/>
        <v>72</v>
      </c>
      <c r="K145">
        <v>6</v>
      </c>
      <c r="L145">
        <v>7</v>
      </c>
      <c r="M145" s="57">
        <v>8.9999999999999998E-4</v>
      </c>
      <c r="N145" s="57">
        <v>1.4E-3</v>
      </c>
      <c r="O145" s="57"/>
      <c r="P145" s="57"/>
      <c r="Q145" s="57"/>
      <c r="R145" s="56">
        <v>2.4E-2</v>
      </c>
      <c r="S145" s="56">
        <v>3.5000000000000003E-2</v>
      </c>
      <c r="T145" s="56"/>
      <c r="U145" s="56"/>
      <c r="V145" s="56"/>
      <c r="W145" s="408" t="s">
        <v>530</v>
      </c>
      <c r="X145" s="56" t="s">
        <v>603</v>
      </c>
      <c r="Y145" s="56" t="s">
        <v>54</v>
      </c>
      <c r="Z145" s="57"/>
      <c r="AA145" s="56"/>
      <c r="AB145" s="56"/>
      <c r="AC145" s="57"/>
      <c r="AD145" s="56"/>
      <c r="AF145" s="57"/>
      <c r="AG145" s="56"/>
      <c r="AI145" s="57"/>
      <c r="AJ145" s="56"/>
      <c r="AL145" s="57"/>
      <c r="AM145" s="56"/>
      <c r="AO145" s="57"/>
      <c r="AP145" s="56"/>
      <c r="AR145" s="57"/>
      <c r="AS145" s="56"/>
      <c r="AU145" s="57"/>
      <c r="AV145" s="56"/>
      <c r="AX145" s="57"/>
      <c r="AY145" s="56"/>
      <c r="BA145" s="57"/>
      <c r="BB145" s="56"/>
      <c r="BD145" s="57"/>
      <c r="BE145" s="56"/>
      <c r="BG145" s="57"/>
      <c r="BH145" s="56"/>
      <c r="BJ145" s="57"/>
      <c r="BK145" s="56"/>
      <c r="BM145" s="57"/>
      <c r="BN145" s="56"/>
    </row>
    <row r="146" spans="1:66" x14ac:dyDescent="0.3">
      <c r="A146">
        <f>Table1[[#This Row],[Man'#]]*10000+Table1[[#This Row],[Line'#]]*100+Table1[[#This Row],[Model'#]]</f>
        <v>30203</v>
      </c>
      <c r="B146">
        <v>3</v>
      </c>
      <c r="C146">
        <v>2</v>
      </c>
      <c r="D146">
        <v>3</v>
      </c>
      <c r="E146" t="s">
        <v>78</v>
      </c>
      <c r="F146" t="s">
        <v>285</v>
      </c>
      <c r="G146" t="s">
        <v>289</v>
      </c>
      <c r="H146" t="s">
        <v>288</v>
      </c>
      <c r="I146" t="s">
        <v>362</v>
      </c>
      <c r="J146">
        <f t="shared" si="7"/>
        <v>96</v>
      </c>
      <c r="K146">
        <v>8</v>
      </c>
      <c r="L146">
        <v>7</v>
      </c>
      <c r="M146" s="57">
        <v>1.1000000000000001E-3</v>
      </c>
      <c r="N146" s="57">
        <v>1.6000000000000001E-3</v>
      </c>
      <c r="O146" s="57"/>
      <c r="P146" s="57"/>
      <c r="Q146" s="57"/>
      <c r="R146" s="56">
        <v>2.8000000000000001E-2</v>
      </c>
      <c r="S146" s="56">
        <v>0.04</v>
      </c>
      <c r="T146" s="56"/>
      <c r="U146" s="56"/>
      <c r="V146" s="56"/>
      <c r="W146" s="408" t="s">
        <v>530</v>
      </c>
      <c r="X146" s="56" t="s">
        <v>603</v>
      </c>
      <c r="Y146" s="56" t="s">
        <v>54</v>
      </c>
      <c r="Z146" s="57"/>
      <c r="AA146" s="56"/>
      <c r="AB146" s="56"/>
      <c r="AC146" s="57"/>
      <c r="AD146" s="56"/>
      <c r="AF146" s="57"/>
      <c r="AG146" s="56"/>
      <c r="AI146" s="57"/>
      <c r="AJ146" s="56"/>
      <c r="AL146" s="57"/>
      <c r="AM146" s="56"/>
      <c r="AO146" s="57"/>
      <c r="AP146" s="56"/>
      <c r="AR146" s="57"/>
      <c r="AS146" s="56"/>
      <c r="AU146" s="57"/>
      <c r="AV146" s="56"/>
      <c r="AX146" s="57"/>
      <c r="AY146" s="56"/>
      <c r="BA146" s="57"/>
      <c r="BB146" s="56"/>
      <c r="BD146" s="57"/>
      <c r="BE146" s="56"/>
      <c r="BG146" s="57"/>
      <c r="BH146" s="56"/>
      <c r="BJ146" s="57"/>
      <c r="BK146" s="56"/>
      <c r="BM146" s="57"/>
      <c r="BN146" s="56"/>
    </row>
    <row r="147" spans="1:66" x14ac:dyDescent="0.3">
      <c r="A147">
        <f>Table1[[#This Row],[Man'#]]*10000+Table1[[#This Row],[Line'#]]*100+Table1[[#This Row],[Model'#]]</f>
        <v>30204</v>
      </c>
      <c r="B147">
        <v>3</v>
      </c>
      <c r="C147">
        <v>2</v>
      </c>
      <c r="D147">
        <v>4</v>
      </c>
      <c r="E147" t="s">
        <v>78</v>
      </c>
      <c r="F147" t="s">
        <v>285</v>
      </c>
      <c r="G147" t="s">
        <v>291</v>
      </c>
      <c r="H147" t="s">
        <v>290</v>
      </c>
      <c r="I147" t="s">
        <v>362</v>
      </c>
      <c r="J147">
        <f t="shared" si="7"/>
        <v>108</v>
      </c>
      <c r="K147">
        <v>9</v>
      </c>
      <c r="L147">
        <v>7</v>
      </c>
      <c r="M147" s="57">
        <v>1.8E-3</v>
      </c>
      <c r="N147" s="57">
        <v>2.5000000000000001E-3</v>
      </c>
      <c r="O147" s="57"/>
      <c r="P147" s="57"/>
      <c r="Q147" s="57"/>
      <c r="R147" s="56">
        <v>4.4999999999999998E-2</v>
      </c>
      <c r="S147" s="56">
        <v>6.4000000000000001E-2</v>
      </c>
      <c r="T147" s="56"/>
      <c r="U147" s="56"/>
      <c r="V147" s="56"/>
      <c r="W147" s="408" t="s">
        <v>530</v>
      </c>
      <c r="X147" s="56" t="s">
        <v>603</v>
      </c>
      <c r="Y147" s="56" t="s">
        <v>54</v>
      </c>
      <c r="Z147" s="57"/>
      <c r="AA147" s="56"/>
      <c r="AB147" s="56"/>
      <c r="AC147" s="57"/>
      <c r="AD147" s="56"/>
      <c r="AF147" s="57"/>
      <c r="AG147" s="56"/>
      <c r="AI147" s="57"/>
      <c r="AJ147" s="56"/>
      <c r="AL147" s="57"/>
      <c r="AM147" s="56"/>
      <c r="AO147" s="57"/>
      <c r="AP147" s="56"/>
      <c r="AR147" s="57"/>
      <c r="AS147" s="56"/>
      <c r="AU147" s="57"/>
      <c r="AV147" s="56"/>
      <c r="AX147" s="57"/>
      <c r="AY147" s="56"/>
      <c r="BA147" s="57"/>
      <c r="BB147" s="56"/>
      <c r="BD147" s="57"/>
      <c r="BE147" s="56"/>
      <c r="BG147" s="57"/>
      <c r="BH147" s="56"/>
      <c r="BJ147" s="57"/>
      <c r="BK147" s="56"/>
      <c r="BM147" s="57"/>
      <c r="BN147" s="56"/>
    </row>
    <row r="148" spans="1:66" x14ac:dyDescent="0.3">
      <c r="A148">
        <f>Table1[[#This Row],[Man'#]]*10000+Table1[[#This Row],[Line'#]]*100+Table1[[#This Row],[Model'#]]</f>
        <v>30205</v>
      </c>
      <c r="B148">
        <v>3</v>
      </c>
      <c r="C148">
        <v>2</v>
      </c>
      <c r="D148">
        <v>5</v>
      </c>
      <c r="E148" t="s">
        <v>78</v>
      </c>
      <c r="F148" t="s">
        <v>285</v>
      </c>
      <c r="G148" t="s">
        <v>293</v>
      </c>
      <c r="H148" t="s">
        <v>292</v>
      </c>
      <c r="I148" t="s">
        <v>362</v>
      </c>
      <c r="J148">
        <f t="shared" si="7"/>
        <v>120</v>
      </c>
      <c r="K148">
        <v>10</v>
      </c>
      <c r="L148">
        <v>7</v>
      </c>
      <c r="M148" s="57">
        <v>2E-3</v>
      </c>
      <c r="N148" s="57">
        <v>2.8E-3</v>
      </c>
      <c r="O148" s="57"/>
      <c r="P148" s="57"/>
      <c r="Q148" s="57"/>
      <c r="R148" s="56">
        <v>0.05</v>
      </c>
      <c r="S148" s="56">
        <v>7.0999999999999994E-2</v>
      </c>
      <c r="T148" s="56"/>
      <c r="U148" s="56"/>
      <c r="V148" s="56"/>
      <c r="W148" s="408" t="s">
        <v>530</v>
      </c>
      <c r="X148" s="56" t="s">
        <v>603</v>
      </c>
      <c r="Y148" s="56" t="s">
        <v>54</v>
      </c>
      <c r="Z148" s="57"/>
      <c r="AA148" s="56"/>
      <c r="AB148" s="56"/>
      <c r="AC148" s="57"/>
      <c r="AD148" s="56"/>
      <c r="AF148" s="57"/>
      <c r="AG148" s="56"/>
      <c r="AI148" s="57"/>
      <c r="AJ148" s="56"/>
      <c r="AL148" s="57"/>
      <c r="AM148" s="56"/>
      <c r="AO148" s="57"/>
      <c r="AP148" s="56"/>
      <c r="AR148" s="57"/>
      <c r="AS148" s="56"/>
      <c r="AU148" s="57"/>
      <c r="AV148" s="56"/>
      <c r="AX148" s="57"/>
      <c r="AY148" s="56"/>
      <c r="BA148" s="57"/>
      <c r="BB148" s="56"/>
      <c r="BD148" s="57"/>
      <c r="BE148" s="56"/>
      <c r="BG148" s="57"/>
      <c r="BH148" s="56"/>
      <c r="BJ148" s="57"/>
      <c r="BK148" s="56"/>
      <c r="BM148" s="57"/>
      <c r="BN148" s="56"/>
    </row>
    <row r="149" spans="1:66" x14ac:dyDescent="0.3">
      <c r="A149">
        <f>Table1[[#This Row],[Man'#]]*10000+Table1[[#This Row],[Line'#]]*100+Table1[[#This Row],[Model'#]]</f>
        <v>30206</v>
      </c>
      <c r="B149">
        <v>3</v>
      </c>
      <c r="C149">
        <v>2</v>
      </c>
      <c r="D149">
        <v>6</v>
      </c>
      <c r="E149" t="s">
        <v>78</v>
      </c>
      <c r="F149" t="s">
        <v>285</v>
      </c>
      <c r="G149" t="s">
        <v>295</v>
      </c>
      <c r="H149" t="s">
        <v>294</v>
      </c>
      <c r="I149" t="s">
        <v>362</v>
      </c>
      <c r="J149">
        <f t="shared" si="7"/>
        <v>144</v>
      </c>
      <c r="K149">
        <v>12</v>
      </c>
      <c r="L149">
        <v>6</v>
      </c>
      <c r="M149" s="57">
        <v>2E-3</v>
      </c>
      <c r="N149" s="57">
        <v>2.7000000000000001E-3</v>
      </c>
      <c r="O149" s="57"/>
      <c r="P149" s="57"/>
      <c r="Q149" s="57"/>
      <c r="R149" s="56"/>
      <c r="S149" s="56"/>
      <c r="T149" s="56"/>
      <c r="U149" s="56"/>
      <c r="V149" s="56"/>
      <c r="W149" s="408" t="s">
        <v>530</v>
      </c>
      <c r="X149" s="56" t="s">
        <v>603</v>
      </c>
      <c r="Y149" s="56" t="s">
        <v>54</v>
      </c>
      <c r="Z149" s="57"/>
      <c r="AA149" s="56"/>
      <c r="AB149" s="56"/>
      <c r="AC149" s="57"/>
      <c r="AD149" s="56"/>
      <c r="AF149" s="57"/>
      <c r="AG149" s="56"/>
      <c r="AI149" s="57"/>
      <c r="AJ149" s="56"/>
      <c r="AL149" s="57"/>
      <c r="AM149" s="56"/>
      <c r="AO149" s="57"/>
      <c r="AP149" s="56"/>
      <c r="AR149" s="57"/>
      <c r="AS149" s="56"/>
      <c r="AU149" s="57"/>
      <c r="AV149" s="56"/>
      <c r="AX149" s="57"/>
      <c r="AY149" s="56"/>
      <c r="BA149" s="57"/>
      <c r="BB149" s="56"/>
      <c r="BD149" s="57"/>
      <c r="BE149" s="56"/>
      <c r="BG149" s="57"/>
      <c r="BH149" s="56"/>
      <c r="BJ149" s="57"/>
      <c r="BK149" s="56"/>
      <c r="BM149" s="57"/>
      <c r="BN149" s="56"/>
    </row>
    <row r="150" spans="1:66" x14ac:dyDescent="0.3">
      <c r="A150">
        <f>Table1[[#This Row],[Man'#]]*10000+Table1[[#This Row],[Line'#]]*100+Table1[[#This Row],[Model'#]]</f>
        <v>30207</v>
      </c>
      <c r="B150">
        <v>3</v>
      </c>
      <c r="C150">
        <v>2</v>
      </c>
      <c r="D150">
        <v>7</v>
      </c>
      <c r="E150" t="s">
        <v>78</v>
      </c>
      <c r="F150" t="s">
        <v>285</v>
      </c>
      <c r="G150" t="s">
        <v>295</v>
      </c>
      <c r="H150" t="s">
        <v>296</v>
      </c>
      <c r="I150" t="s">
        <v>362</v>
      </c>
      <c r="J150">
        <f t="shared" si="7"/>
        <v>144</v>
      </c>
      <c r="K150">
        <v>12</v>
      </c>
      <c r="L150">
        <v>7</v>
      </c>
      <c r="M150" s="57">
        <v>2.8E-3</v>
      </c>
      <c r="N150" s="57">
        <v>3.8999999999999998E-3</v>
      </c>
      <c r="O150" s="57"/>
      <c r="P150" s="57"/>
      <c r="Q150" s="57"/>
      <c r="R150" s="56">
        <v>7.0000000000000007E-2</v>
      </c>
      <c r="S150" s="56">
        <v>0.1</v>
      </c>
      <c r="T150" s="56"/>
      <c r="U150" s="56"/>
      <c r="V150" s="56"/>
      <c r="W150" s="408" t="s">
        <v>530</v>
      </c>
      <c r="X150" s="56" t="s">
        <v>603</v>
      </c>
      <c r="Y150" s="56" t="s">
        <v>54</v>
      </c>
      <c r="Z150" s="57"/>
      <c r="AA150" s="56"/>
      <c r="AB150" s="56"/>
      <c r="AC150" s="57"/>
      <c r="AD150" s="56"/>
      <c r="AF150" s="57"/>
      <c r="AG150" s="56"/>
      <c r="AI150" s="57"/>
      <c r="AJ150" s="56"/>
      <c r="AL150" s="57"/>
      <c r="AM150" s="56"/>
      <c r="AO150" s="57"/>
      <c r="AP150" s="56"/>
      <c r="AR150" s="57"/>
      <c r="AS150" s="56"/>
      <c r="AU150" s="57"/>
      <c r="AV150" s="56"/>
      <c r="AX150" s="57"/>
      <c r="AY150" s="56"/>
      <c r="BA150" s="57"/>
      <c r="BB150" s="56"/>
      <c r="BD150" s="57"/>
      <c r="BE150" s="56"/>
      <c r="BG150" s="57"/>
      <c r="BH150" s="56"/>
      <c r="BJ150" s="57"/>
      <c r="BK150" s="56"/>
      <c r="BM150" s="57"/>
      <c r="BN150" s="56"/>
    </row>
    <row r="151" spans="1:66" x14ac:dyDescent="0.3">
      <c r="A151">
        <f>Table1[[#This Row],[Man'#]]*10000+Table1[[#This Row],[Line'#]]*100+Table1[[#This Row],[Model'#]]</f>
        <v>30302</v>
      </c>
      <c r="B151">
        <v>3</v>
      </c>
      <c r="C151">
        <v>3</v>
      </c>
      <c r="D151">
        <v>2</v>
      </c>
      <c r="E151" t="s">
        <v>78</v>
      </c>
      <c r="F151" t="s">
        <v>83</v>
      </c>
      <c r="G151" t="s">
        <v>85</v>
      </c>
      <c r="H151" t="s">
        <v>84</v>
      </c>
      <c r="I151" t="s">
        <v>362</v>
      </c>
      <c r="J151">
        <f t="shared" ref="J151:J182" si="8">ROUND(K151*12,0)</f>
        <v>48</v>
      </c>
      <c r="K151">
        <v>4</v>
      </c>
      <c r="L151">
        <v>6</v>
      </c>
      <c r="M151" s="57">
        <v>4.0000000000000002E-4</v>
      </c>
      <c r="N151" s="57">
        <v>5.9999999999999995E-4</v>
      </c>
      <c r="O151" s="57"/>
      <c r="P151" s="57"/>
      <c r="Q151" s="57"/>
      <c r="R151" s="56">
        <v>0.01</v>
      </c>
      <c r="S151" s="56">
        <v>1.6E-2</v>
      </c>
      <c r="T151" s="56"/>
      <c r="U151" s="56"/>
      <c r="V151" s="56"/>
      <c r="W151" s="408" t="s">
        <v>530</v>
      </c>
      <c r="X151" s="56" t="s">
        <v>603</v>
      </c>
      <c r="Y151" s="56" t="s">
        <v>54</v>
      </c>
      <c r="Z151" s="57"/>
      <c r="AA151" s="56"/>
      <c r="AB151" s="56"/>
      <c r="AC151" s="57"/>
      <c r="AD151" s="56"/>
      <c r="AF151" s="57"/>
      <c r="AG151" s="56"/>
      <c r="AI151" s="57"/>
      <c r="AJ151" s="56"/>
      <c r="AL151" s="57"/>
      <c r="AM151" s="56"/>
      <c r="AO151" s="57"/>
      <c r="AP151" s="56"/>
      <c r="AR151" s="57"/>
      <c r="AS151" s="56"/>
      <c r="AU151" s="57"/>
      <c r="AV151" s="56"/>
      <c r="AX151" s="57"/>
      <c r="AY151" s="56"/>
      <c r="BA151" s="57"/>
      <c r="BB151" s="56"/>
      <c r="BD151" s="57"/>
      <c r="BE151" s="56"/>
      <c r="BG151" s="57"/>
      <c r="BH151" s="56"/>
      <c r="BJ151" s="57"/>
      <c r="BK151" s="56"/>
      <c r="BM151" s="57"/>
      <c r="BN151" s="56"/>
    </row>
    <row r="152" spans="1:66" x14ac:dyDescent="0.3">
      <c r="A152">
        <f>Table1[[#This Row],[Man'#]]*10000+Table1[[#This Row],[Line'#]]*100+Table1[[#This Row],[Model'#]]</f>
        <v>30303</v>
      </c>
      <c r="B152">
        <v>3</v>
      </c>
      <c r="C152">
        <v>3</v>
      </c>
      <c r="D152">
        <v>3</v>
      </c>
      <c r="E152" t="s">
        <v>78</v>
      </c>
      <c r="F152" t="s">
        <v>83</v>
      </c>
      <c r="G152" t="s">
        <v>87</v>
      </c>
      <c r="H152" t="s">
        <v>323</v>
      </c>
      <c r="I152" t="s">
        <v>362</v>
      </c>
      <c r="J152">
        <f t="shared" si="8"/>
        <v>72</v>
      </c>
      <c r="K152">
        <v>6</v>
      </c>
      <c r="L152">
        <v>6</v>
      </c>
      <c r="M152" s="57">
        <v>5.9999999999999995E-4</v>
      </c>
      <c r="N152" s="57">
        <v>8.9999999999999998E-4</v>
      </c>
      <c r="O152" s="57"/>
      <c r="P152" s="57"/>
      <c r="Q152" s="57"/>
      <c r="R152" s="56">
        <v>1.6E-2</v>
      </c>
      <c r="S152" s="56">
        <v>2.3E-2</v>
      </c>
      <c r="T152" s="56"/>
      <c r="U152" s="56"/>
      <c r="V152" s="56"/>
      <c r="W152" s="408" t="s">
        <v>530</v>
      </c>
      <c r="X152" s="56" t="s">
        <v>603</v>
      </c>
      <c r="Y152" s="56" t="s">
        <v>54</v>
      </c>
      <c r="Z152" s="57"/>
      <c r="AA152" s="56"/>
      <c r="AB152" s="56"/>
      <c r="AC152" s="57"/>
      <c r="AD152" s="56"/>
      <c r="AF152" s="57"/>
      <c r="AG152" s="56"/>
      <c r="AI152" s="57"/>
      <c r="AJ152" s="56"/>
      <c r="AL152" s="57"/>
      <c r="AM152" s="56"/>
      <c r="AO152" s="57"/>
      <c r="AP152" s="56"/>
      <c r="AR152" s="57"/>
      <c r="AS152" s="56"/>
      <c r="AU152" s="57"/>
      <c r="AV152" s="56"/>
      <c r="AX152" s="57"/>
      <c r="AY152" s="56"/>
      <c r="BA152" s="57"/>
      <c r="BB152" s="56"/>
      <c r="BD152" s="57"/>
      <c r="BE152" s="56"/>
      <c r="BG152" s="57"/>
      <c r="BH152" s="56"/>
      <c r="BJ152" s="57"/>
      <c r="BK152" s="56"/>
      <c r="BM152" s="57"/>
      <c r="BN152" s="56"/>
    </row>
    <row r="153" spans="1:66" x14ac:dyDescent="0.3">
      <c r="A153">
        <f>Table1[[#This Row],[Man'#]]*10000+Table1[[#This Row],[Line'#]]*100+Table1[[#This Row],[Model'#]]</f>
        <v>30304</v>
      </c>
      <c r="B153">
        <v>3</v>
      </c>
      <c r="C153">
        <v>3</v>
      </c>
      <c r="D153">
        <v>4</v>
      </c>
      <c r="E153" t="s">
        <v>78</v>
      </c>
      <c r="F153" t="s">
        <v>83</v>
      </c>
      <c r="G153" t="s">
        <v>87</v>
      </c>
      <c r="H153" t="s">
        <v>86</v>
      </c>
      <c r="I153" t="s">
        <v>362</v>
      </c>
      <c r="J153">
        <f t="shared" si="8"/>
        <v>72</v>
      </c>
      <c r="K153">
        <v>6</v>
      </c>
      <c r="L153">
        <v>7</v>
      </c>
      <c r="M153" s="57">
        <v>8.9999999999999998E-4</v>
      </c>
      <c r="N153" s="57">
        <v>1.4E-3</v>
      </c>
      <c r="O153" s="57"/>
      <c r="P153" s="57"/>
      <c r="Q153" s="57"/>
      <c r="R153" s="56">
        <v>2.4E-2</v>
      </c>
      <c r="S153" s="56">
        <v>3.5000000000000003E-2</v>
      </c>
      <c r="T153" s="56"/>
      <c r="U153" s="56"/>
      <c r="V153" s="56"/>
      <c r="W153" s="408" t="s">
        <v>530</v>
      </c>
      <c r="X153" s="56" t="s">
        <v>603</v>
      </c>
      <c r="Y153" s="56" t="s">
        <v>54</v>
      </c>
      <c r="Z153" s="57"/>
      <c r="AA153" s="56"/>
      <c r="AB153" s="56"/>
      <c r="AC153" s="57"/>
      <c r="AD153" s="56"/>
      <c r="AF153" s="57"/>
      <c r="AG153" s="56"/>
      <c r="AI153" s="57"/>
      <c r="AJ153" s="56"/>
      <c r="AL153" s="57"/>
      <c r="AM153" s="56"/>
      <c r="AO153" s="57"/>
      <c r="AP153" s="56"/>
      <c r="AR153" s="57"/>
      <c r="AS153" s="56"/>
      <c r="AU153" s="57"/>
      <c r="AV153" s="56"/>
      <c r="AX153" s="57"/>
      <c r="AY153" s="56"/>
      <c r="BA153" s="57"/>
      <c r="BB153" s="56"/>
      <c r="BD153" s="57"/>
      <c r="BE153" s="56"/>
      <c r="BG153" s="57"/>
      <c r="BH153" s="56"/>
      <c r="BJ153" s="57"/>
      <c r="BK153" s="56"/>
      <c r="BM153" s="57"/>
      <c r="BN153" s="56"/>
    </row>
    <row r="154" spans="1:66" x14ac:dyDescent="0.3">
      <c r="A154">
        <f>Table1[[#This Row],[Man'#]]*10000+Table1[[#This Row],[Line'#]]*100+Table1[[#This Row],[Model'#]]</f>
        <v>30305</v>
      </c>
      <c r="B154">
        <v>3</v>
      </c>
      <c r="C154">
        <v>3</v>
      </c>
      <c r="D154">
        <v>5</v>
      </c>
      <c r="E154" t="s">
        <v>78</v>
      </c>
      <c r="F154" t="s">
        <v>83</v>
      </c>
      <c r="G154" t="s">
        <v>89</v>
      </c>
      <c r="H154" t="s">
        <v>88</v>
      </c>
      <c r="I154" t="s">
        <v>362</v>
      </c>
      <c r="J154">
        <f t="shared" si="8"/>
        <v>96</v>
      </c>
      <c r="K154">
        <v>8</v>
      </c>
      <c r="L154">
        <v>6</v>
      </c>
      <c r="M154" s="57">
        <v>8.0000000000000004E-4</v>
      </c>
      <c r="N154" s="57">
        <v>1.1000000000000001E-3</v>
      </c>
      <c r="O154" s="57"/>
      <c r="P154" s="57"/>
      <c r="Q154" s="57"/>
      <c r="R154" s="56">
        <v>0.02</v>
      </c>
      <c r="S154" s="56">
        <v>2.9000000000000001E-2</v>
      </c>
      <c r="T154" s="56"/>
      <c r="U154" s="56"/>
      <c r="V154" s="56"/>
      <c r="W154" s="408" t="s">
        <v>530</v>
      </c>
      <c r="X154" s="56" t="s">
        <v>603</v>
      </c>
      <c r="Y154" s="56" t="s">
        <v>54</v>
      </c>
      <c r="Z154" s="57"/>
      <c r="AA154" s="56"/>
      <c r="AB154" s="56"/>
      <c r="AC154" s="57"/>
      <c r="AD154" s="56"/>
      <c r="AF154" s="57"/>
      <c r="AG154" s="56"/>
      <c r="AI154" s="57"/>
      <c r="AJ154" s="56"/>
      <c r="AL154" s="57"/>
      <c r="AM154" s="56"/>
      <c r="AO154" s="57"/>
      <c r="AP154" s="56"/>
      <c r="AR154" s="57"/>
      <c r="AS154" s="56"/>
      <c r="AU154" s="57"/>
      <c r="AV154" s="56"/>
      <c r="AX154" s="57"/>
      <c r="AY154" s="56"/>
      <c r="BA154" s="57"/>
      <c r="BB154" s="56"/>
      <c r="BD154" s="57"/>
      <c r="BE154" s="56"/>
      <c r="BG154" s="57"/>
      <c r="BH154" s="56"/>
      <c r="BJ154" s="57"/>
      <c r="BK154" s="56"/>
      <c r="BM154" s="57"/>
      <c r="BN154" s="56"/>
    </row>
    <row r="155" spans="1:66" x14ac:dyDescent="0.3">
      <c r="A155">
        <f>Table1[[#This Row],[Man'#]]*10000+Table1[[#This Row],[Line'#]]*100+Table1[[#This Row],[Model'#]]</f>
        <v>30306</v>
      </c>
      <c r="B155">
        <v>3</v>
      </c>
      <c r="C155">
        <v>3</v>
      </c>
      <c r="D155">
        <v>6</v>
      </c>
      <c r="E155" t="s">
        <v>78</v>
      </c>
      <c r="F155" t="s">
        <v>83</v>
      </c>
      <c r="G155" t="s">
        <v>89</v>
      </c>
      <c r="H155" t="s">
        <v>324</v>
      </c>
      <c r="I155" t="s">
        <v>362</v>
      </c>
      <c r="J155">
        <f t="shared" si="8"/>
        <v>96</v>
      </c>
      <c r="K155">
        <v>8</v>
      </c>
      <c r="L155">
        <v>7</v>
      </c>
      <c r="M155" s="57">
        <v>1.1000000000000001E-3</v>
      </c>
      <c r="N155" s="57">
        <v>1.6000000000000001E-3</v>
      </c>
      <c r="O155" s="57"/>
      <c r="P155" s="57"/>
      <c r="Q155" s="57"/>
      <c r="R155" s="56">
        <v>2.8000000000000001E-2</v>
      </c>
      <c r="S155" s="56">
        <v>0.04</v>
      </c>
      <c r="T155" s="56"/>
      <c r="U155" s="56"/>
      <c r="V155" s="56"/>
      <c r="W155" s="408" t="s">
        <v>530</v>
      </c>
      <c r="X155" s="56" t="s">
        <v>603</v>
      </c>
      <c r="Y155" s="56" t="s">
        <v>54</v>
      </c>
      <c r="Z155" s="57"/>
      <c r="AA155" s="56"/>
      <c r="AB155" s="56"/>
      <c r="AC155" s="57"/>
      <c r="AD155" s="56"/>
      <c r="AF155" s="57"/>
      <c r="AG155" s="56"/>
      <c r="AI155" s="57"/>
      <c r="AJ155" s="56"/>
      <c r="AL155" s="57"/>
      <c r="AM155" s="56"/>
      <c r="AO155" s="57"/>
      <c r="AP155" s="56"/>
      <c r="AR155" s="57"/>
      <c r="AS155" s="56"/>
      <c r="AU155" s="57"/>
      <c r="AV155" s="56"/>
      <c r="AX155" s="57"/>
      <c r="AY155" s="56"/>
      <c r="BA155" s="57"/>
      <c r="BB155" s="56"/>
      <c r="BD155" s="57"/>
      <c r="BE155" s="56"/>
      <c r="BG155" s="57"/>
      <c r="BH155" s="56"/>
      <c r="BJ155" s="57"/>
      <c r="BK155" s="56"/>
      <c r="BM155" s="57"/>
      <c r="BN155" s="56"/>
    </row>
    <row r="156" spans="1:66" x14ac:dyDescent="0.3">
      <c r="A156">
        <f>Table1[[#This Row],[Man'#]]*10000+Table1[[#This Row],[Line'#]]*100+Table1[[#This Row],[Model'#]]</f>
        <v>30307</v>
      </c>
      <c r="B156">
        <v>3</v>
      </c>
      <c r="C156">
        <v>3</v>
      </c>
      <c r="D156">
        <v>7</v>
      </c>
      <c r="E156" t="s">
        <v>78</v>
      </c>
      <c r="F156" t="s">
        <v>83</v>
      </c>
      <c r="G156" t="s">
        <v>91</v>
      </c>
      <c r="H156" t="s">
        <v>325</v>
      </c>
      <c r="I156" t="s">
        <v>362</v>
      </c>
      <c r="J156">
        <f t="shared" si="8"/>
        <v>108</v>
      </c>
      <c r="K156">
        <v>9</v>
      </c>
      <c r="L156">
        <v>6</v>
      </c>
      <c r="M156" s="57">
        <v>1.1000000000000001E-3</v>
      </c>
      <c r="N156" s="57">
        <v>1.6000000000000001E-3</v>
      </c>
      <c r="O156" s="57"/>
      <c r="P156" s="57"/>
      <c r="Q156" s="57"/>
      <c r="R156" s="56">
        <v>2.9000000000000001E-2</v>
      </c>
      <c r="S156" s="56">
        <v>4.1000000000000002E-2</v>
      </c>
      <c r="T156" s="56"/>
      <c r="U156" s="56"/>
      <c r="V156" s="56"/>
      <c r="W156" s="408" t="s">
        <v>530</v>
      </c>
      <c r="X156" s="56" t="s">
        <v>603</v>
      </c>
      <c r="Y156" s="56" t="s">
        <v>54</v>
      </c>
      <c r="Z156" s="57"/>
      <c r="AA156" s="56"/>
      <c r="AB156" s="56"/>
      <c r="AC156" s="57"/>
      <c r="AD156" s="56"/>
      <c r="AF156" s="57"/>
      <c r="AG156" s="56"/>
      <c r="AI156" s="57"/>
      <c r="AJ156" s="56"/>
      <c r="AL156" s="57"/>
      <c r="AM156" s="56"/>
      <c r="AO156" s="57"/>
      <c r="AP156" s="56"/>
      <c r="AR156" s="57"/>
      <c r="AS156" s="56"/>
      <c r="AU156" s="57"/>
      <c r="AV156" s="56"/>
      <c r="AX156" s="57"/>
      <c r="AY156" s="56"/>
      <c r="BA156" s="57"/>
      <c r="BB156" s="56"/>
      <c r="BD156" s="57"/>
      <c r="BE156" s="56"/>
      <c r="BG156" s="57"/>
      <c r="BH156" s="56"/>
      <c r="BJ156" s="57"/>
      <c r="BK156" s="56"/>
      <c r="BM156" s="57"/>
      <c r="BN156" s="56"/>
    </row>
    <row r="157" spans="1:66" x14ac:dyDescent="0.3">
      <c r="A157">
        <f>Table1[[#This Row],[Man'#]]*10000+Table1[[#This Row],[Line'#]]*100+Table1[[#This Row],[Model'#]]</f>
        <v>30308</v>
      </c>
      <c r="B157">
        <v>3</v>
      </c>
      <c r="C157">
        <v>3</v>
      </c>
      <c r="D157">
        <v>8</v>
      </c>
      <c r="E157" t="s">
        <v>78</v>
      </c>
      <c r="F157" t="s">
        <v>83</v>
      </c>
      <c r="G157" t="s">
        <v>91</v>
      </c>
      <c r="H157" t="s">
        <v>90</v>
      </c>
      <c r="I157" t="s">
        <v>362</v>
      </c>
      <c r="J157">
        <f t="shared" si="8"/>
        <v>108</v>
      </c>
      <c r="K157">
        <v>9</v>
      </c>
      <c r="L157">
        <v>7</v>
      </c>
      <c r="M157" s="57">
        <v>1.8E-3</v>
      </c>
      <c r="N157" s="57">
        <v>2.5000000000000001E-3</v>
      </c>
      <c r="O157" s="57"/>
      <c r="P157" s="57"/>
      <c r="Q157" s="57"/>
      <c r="R157" s="56">
        <v>4.4999999999999998E-2</v>
      </c>
      <c r="S157" s="56">
        <v>6.4000000000000001E-2</v>
      </c>
      <c r="T157" s="56"/>
      <c r="U157" s="56"/>
      <c r="V157" s="56"/>
      <c r="W157" s="408" t="s">
        <v>530</v>
      </c>
      <c r="X157" s="56" t="s">
        <v>603</v>
      </c>
      <c r="Y157" s="56" t="s">
        <v>54</v>
      </c>
      <c r="Z157" s="57"/>
      <c r="AA157" s="56"/>
      <c r="AB157" s="56"/>
      <c r="AC157" s="57"/>
      <c r="AD157" s="56"/>
      <c r="AF157" s="57"/>
      <c r="AG157" s="56"/>
      <c r="AI157" s="57"/>
      <c r="AJ157" s="56"/>
      <c r="AL157" s="57"/>
      <c r="AM157" s="56"/>
      <c r="AO157" s="57"/>
      <c r="AP157" s="56"/>
      <c r="AR157" s="57"/>
      <c r="AS157" s="56"/>
      <c r="AU157" s="57"/>
      <c r="AV157" s="56"/>
      <c r="AX157" s="57"/>
      <c r="AY157" s="56"/>
      <c r="BA157" s="57"/>
      <c r="BB157" s="56"/>
      <c r="BD157" s="57"/>
      <c r="BE157" s="56"/>
      <c r="BG157" s="57"/>
      <c r="BH157" s="56"/>
      <c r="BJ157" s="57"/>
      <c r="BK157" s="56"/>
      <c r="BM157" s="57"/>
      <c r="BN157" s="56"/>
    </row>
    <row r="158" spans="1:66" x14ac:dyDescent="0.3">
      <c r="A158">
        <f>Table1[[#This Row],[Man'#]]*10000+Table1[[#This Row],[Line'#]]*100+Table1[[#This Row],[Model'#]]</f>
        <v>30309</v>
      </c>
      <c r="B158">
        <v>3</v>
      </c>
      <c r="C158">
        <v>3</v>
      </c>
      <c r="D158">
        <v>9</v>
      </c>
      <c r="E158" t="s">
        <v>78</v>
      </c>
      <c r="F158" t="s">
        <v>83</v>
      </c>
      <c r="G158" t="s">
        <v>93</v>
      </c>
      <c r="H158" t="s">
        <v>326</v>
      </c>
      <c r="I158" t="s">
        <v>362</v>
      </c>
      <c r="J158">
        <f t="shared" si="8"/>
        <v>120</v>
      </c>
      <c r="K158">
        <v>10</v>
      </c>
      <c r="L158">
        <v>6</v>
      </c>
      <c r="M158" s="57">
        <v>1.2999999999999999E-3</v>
      </c>
      <c r="N158" s="57">
        <v>2E-3</v>
      </c>
      <c r="O158" s="57"/>
      <c r="P158" s="57"/>
      <c r="Q158" s="57"/>
      <c r="R158" s="56">
        <v>3.4000000000000002E-2</v>
      </c>
      <c r="S158" s="56">
        <v>0.05</v>
      </c>
      <c r="T158" s="56"/>
      <c r="U158" s="56"/>
      <c r="V158" s="56"/>
      <c r="W158" s="408" t="s">
        <v>530</v>
      </c>
      <c r="X158" s="56" t="s">
        <v>603</v>
      </c>
      <c r="Y158" s="56" t="s">
        <v>54</v>
      </c>
      <c r="Z158" s="57"/>
      <c r="AA158" s="56"/>
      <c r="AB158" s="56"/>
      <c r="AC158" s="57"/>
      <c r="AD158" s="56"/>
      <c r="AF158" s="57"/>
      <c r="AG158" s="56"/>
      <c r="AI158" s="57"/>
      <c r="AJ158" s="56"/>
      <c r="AL158" s="57"/>
      <c r="AM158" s="56"/>
      <c r="AO158" s="57"/>
      <c r="AP158" s="56"/>
      <c r="AR158" s="57"/>
      <c r="AS158" s="56"/>
      <c r="AU158" s="57"/>
      <c r="AV158" s="56"/>
      <c r="AX158" s="57"/>
      <c r="AY158" s="56"/>
      <c r="BA158" s="57"/>
      <c r="BB158" s="56"/>
      <c r="BD158" s="57"/>
      <c r="BE158" s="56"/>
      <c r="BG158" s="57"/>
      <c r="BH158" s="56"/>
      <c r="BJ158" s="57"/>
      <c r="BK158" s="56"/>
      <c r="BM158" s="57"/>
      <c r="BN158" s="56"/>
    </row>
    <row r="159" spans="1:66" x14ac:dyDescent="0.3">
      <c r="A159">
        <f>Table1[[#This Row],[Man'#]]*10000+Table1[[#This Row],[Line'#]]*100+Table1[[#This Row],[Model'#]]</f>
        <v>30310</v>
      </c>
      <c r="B159">
        <v>3</v>
      </c>
      <c r="C159">
        <v>3</v>
      </c>
      <c r="D159">
        <v>10</v>
      </c>
      <c r="E159" t="s">
        <v>78</v>
      </c>
      <c r="F159" t="s">
        <v>83</v>
      </c>
      <c r="G159" t="s">
        <v>93</v>
      </c>
      <c r="H159" t="s">
        <v>92</v>
      </c>
      <c r="I159" t="s">
        <v>362</v>
      </c>
      <c r="J159">
        <f t="shared" si="8"/>
        <v>120</v>
      </c>
      <c r="K159">
        <v>10</v>
      </c>
      <c r="L159">
        <v>7</v>
      </c>
      <c r="M159" s="57">
        <v>2E-3</v>
      </c>
      <c r="N159" s="57">
        <v>2.8E-3</v>
      </c>
      <c r="O159" s="57"/>
      <c r="P159" s="57"/>
      <c r="Q159" s="57"/>
      <c r="R159" s="56">
        <v>0.05</v>
      </c>
      <c r="S159" s="56">
        <v>7.0999999999999994E-2</v>
      </c>
      <c r="T159" s="56"/>
      <c r="U159" s="56"/>
      <c r="V159" s="56"/>
      <c r="W159" s="408" t="s">
        <v>530</v>
      </c>
      <c r="X159" s="56" t="s">
        <v>603</v>
      </c>
      <c r="Y159" s="56" t="s">
        <v>54</v>
      </c>
      <c r="Z159" s="57"/>
      <c r="AA159" s="56"/>
      <c r="AB159" s="56"/>
      <c r="AC159" s="57"/>
      <c r="AD159" s="56"/>
      <c r="AF159" s="57"/>
      <c r="AG159" s="56"/>
      <c r="AI159" s="57"/>
      <c r="AJ159" s="56"/>
      <c r="AL159" s="57"/>
      <c r="AM159" s="56"/>
      <c r="AO159" s="57"/>
      <c r="AP159" s="56"/>
      <c r="AR159" s="57"/>
      <c r="AS159" s="56"/>
      <c r="AU159" s="57"/>
      <c r="AV159" s="56"/>
      <c r="AX159" s="57"/>
      <c r="AY159" s="56"/>
      <c r="BA159" s="57"/>
      <c r="BB159" s="56"/>
      <c r="BD159" s="57"/>
      <c r="BE159" s="56"/>
      <c r="BG159" s="57"/>
      <c r="BH159" s="56"/>
      <c r="BJ159" s="57"/>
      <c r="BK159" s="56"/>
      <c r="BM159" s="57"/>
      <c r="BN159" s="56"/>
    </row>
    <row r="160" spans="1:66" x14ac:dyDescent="0.3">
      <c r="A160">
        <f>Table1[[#This Row],[Man'#]]*10000+Table1[[#This Row],[Line'#]]*100+Table1[[#This Row],[Model'#]]</f>
        <v>30311</v>
      </c>
      <c r="B160">
        <v>3</v>
      </c>
      <c r="C160">
        <v>3</v>
      </c>
      <c r="D160">
        <v>11</v>
      </c>
      <c r="E160" t="s">
        <v>78</v>
      </c>
      <c r="F160" t="s">
        <v>83</v>
      </c>
      <c r="G160" t="s">
        <v>95</v>
      </c>
      <c r="H160" t="s">
        <v>317</v>
      </c>
      <c r="I160" t="s">
        <v>362</v>
      </c>
      <c r="J160">
        <f t="shared" si="8"/>
        <v>144</v>
      </c>
      <c r="K160">
        <v>12</v>
      </c>
      <c r="L160">
        <v>6</v>
      </c>
      <c r="M160" s="57">
        <v>2E-3</v>
      </c>
      <c r="N160" s="57">
        <v>2.7000000000000001E-3</v>
      </c>
      <c r="O160" s="57"/>
      <c r="P160" s="57"/>
      <c r="Q160" s="57"/>
      <c r="R160" s="56">
        <v>0.05</v>
      </c>
      <c r="S160" s="56">
        <v>6.8000000000000005E-2</v>
      </c>
      <c r="T160" s="56"/>
      <c r="U160" s="56"/>
      <c r="V160" s="56"/>
      <c r="W160" s="408" t="s">
        <v>530</v>
      </c>
      <c r="X160" s="56" t="s">
        <v>603</v>
      </c>
      <c r="Y160" s="56" t="s">
        <v>54</v>
      </c>
      <c r="Z160" s="57"/>
      <c r="AA160" s="56"/>
      <c r="AB160" s="56"/>
      <c r="AC160" s="57"/>
      <c r="AD160" s="56"/>
      <c r="AF160" s="57"/>
      <c r="AG160" s="56"/>
      <c r="AI160" s="57"/>
      <c r="AJ160" s="56"/>
      <c r="AL160" s="57"/>
      <c r="AM160" s="56"/>
      <c r="AO160" s="57"/>
      <c r="AP160" s="56"/>
      <c r="AR160" s="57"/>
      <c r="AS160" s="56"/>
      <c r="AU160" s="57"/>
      <c r="AV160" s="56"/>
      <c r="AX160" s="57"/>
      <c r="AY160" s="56"/>
      <c r="BA160" s="57"/>
      <c r="BB160" s="56"/>
      <c r="BD160" s="57"/>
      <c r="BE160" s="56"/>
      <c r="BG160" s="57"/>
      <c r="BH160" s="56"/>
      <c r="BJ160" s="57"/>
      <c r="BK160" s="56"/>
      <c r="BM160" s="57"/>
      <c r="BN160" s="56"/>
    </row>
    <row r="161" spans="1:66" x14ac:dyDescent="0.3">
      <c r="A161">
        <f>Table1[[#This Row],[Man'#]]*10000+Table1[[#This Row],[Line'#]]*100+Table1[[#This Row],[Model'#]]</f>
        <v>30312</v>
      </c>
      <c r="B161">
        <v>3</v>
      </c>
      <c r="C161">
        <v>3</v>
      </c>
      <c r="D161">
        <v>12</v>
      </c>
      <c r="E161" t="s">
        <v>78</v>
      </c>
      <c r="F161" t="s">
        <v>83</v>
      </c>
      <c r="G161" t="s">
        <v>95</v>
      </c>
      <c r="H161" t="s">
        <v>94</v>
      </c>
      <c r="I161" t="s">
        <v>362</v>
      </c>
      <c r="J161">
        <f t="shared" si="8"/>
        <v>144</v>
      </c>
      <c r="K161">
        <v>12</v>
      </c>
      <c r="L161">
        <v>7</v>
      </c>
      <c r="M161" s="57">
        <v>2.8E-3</v>
      </c>
      <c r="N161" s="57">
        <v>4.0000000000000001E-3</v>
      </c>
      <c r="O161" s="57"/>
      <c r="P161" s="57"/>
      <c r="Q161" s="57"/>
      <c r="R161" s="56">
        <v>7.0000000000000007E-2</v>
      </c>
      <c r="S161" s="56">
        <v>0.1</v>
      </c>
      <c r="T161" s="56"/>
      <c r="U161" s="56"/>
      <c r="V161" s="56"/>
      <c r="W161" s="408" t="s">
        <v>530</v>
      </c>
      <c r="X161" s="56" t="s">
        <v>603</v>
      </c>
      <c r="Y161" s="56" t="s">
        <v>54</v>
      </c>
      <c r="Z161" s="57"/>
      <c r="AA161" s="56"/>
      <c r="AB161" s="56"/>
      <c r="AC161" s="57"/>
      <c r="AD161" s="56"/>
      <c r="AF161" s="57"/>
      <c r="AG161" s="56"/>
      <c r="AI161" s="57"/>
      <c r="AJ161" s="56"/>
      <c r="AL161" s="57"/>
      <c r="AM161" s="56"/>
      <c r="AO161" s="57"/>
      <c r="AP161" s="56"/>
      <c r="AR161" s="57"/>
      <c r="AS161" s="56"/>
      <c r="AU161" s="57"/>
      <c r="AV161" s="56"/>
      <c r="AX161" s="57"/>
      <c r="AY161" s="56"/>
      <c r="BA161" s="57"/>
      <c r="BB161" s="56"/>
      <c r="BD161" s="57"/>
      <c r="BE161" s="56"/>
      <c r="BG161" s="57"/>
      <c r="BH161" s="56"/>
      <c r="BJ161" s="57"/>
      <c r="BK161" s="56"/>
      <c r="BM161" s="57"/>
      <c r="BN161" s="56"/>
    </row>
    <row r="162" spans="1:66" x14ac:dyDescent="0.3">
      <c r="A162">
        <f>Table1[[#This Row],[Man'#]]*10000+Table1[[#This Row],[Line'#]]*100+Table1[[#This Row],[Model'#]]</f>
        <v>30313</v>
      </c>
      <c r="B162">
        <v>3</v>
      </c>
      <c r="C162">
        <v>3</v>
      </c>
      <c r="D162">
        <v>13</v>
      </c>
      <c r="E162" t="s">
        <v>78</v>
      </c>
      <c r="F162" t="s">
        <v>83</v>
      </c>
      <c r="G162" t="s">
        <v>97</v>
      </c>
      <c r="H162" t="s">
        <v>96</v>
      </c>
      <c r="I162" t="s">
        <v>362</v>
      </c>
      <c r="J162">
        <f t="shared" si="8"/>
        <v>96</v>
      </c>
      <c r="K162">
        <v>8</v>
      </c>
      <c r="L162">
        <v>6</v>
      </c>
      <c r="M162" s="57">
        <v>6.9999999999999999E-4</v>
      </c>
      <c r="N162" s="58">
        <v>9.7999999999999997E-4</v>
      </c>
      <c r="O162" s="57"/>
      <c r="P162" s="57"/>
      <c r="Q162" s="57"/>
      <c r="R162" s="56">
        <v>1.7000000000000001E-2</v>
      </c>
      <c r="S162" s="56">
        <v>2.5000000000000001E-2</v>
      </c>
      <c r="T162" s="56"/>
      <c r="U162" s="56"/>
      <c r="V162" s="56"/>
      <c r="W162" s="408" t="s">
        <v>530</v>
      </c>
      <c r="X162" s="56" t="s">
        <v>603</v>
      </c>
      <c r="Y162" s="56" t="s">
        <v>54</v>
      </c>
      <c r="Z162" s="57"/>
      <c r="AA162" s="56"/>
      <c r="AB162" s="56"/>
      <c r="AC162" s="57"/>
      <c r="AD162" s="56"/>
      <c r="AF162" s="57"/>
      <c r="AG162" s="56"/>
      <c r="AI162" s="57"/>
      <c r="AJ162" s="56"/>
      <c r="AL162" s="57"/>
      <c r="AM162" s="56"/>
      <c r="AO162" s="57"/>
      <c r="AP162" s="56"/>
      <c r="AR162" s="57"/>
      <c r="AS162" s="56"/>
      <c r="AU162" s="57"/>
      <c r="AV162" s="56"/>
      <c r="AX162" s="57"/>
      <c r="AY162" s="56"/>
      <c r="BA162" s="57"/>
      <c r="BB162" s="56"/>
      <c r="BD162" s="57"/>
      <c r="BE162" s="56"/>
      <c r="BG162" s="57"/>
      <c r="BH162" s="56"/>
      <c r="BJ162" s="57"/>
      <c r="BK162" s="56"/>
      <c r="BM162" s="57"/>
      <c r="BN162" s="56"/>
    </row>
    <row r="163" spans="1:66" x14ac:dyDescent="0.3">
      <c r="A163">
        <f>Table1[[#This Row],[Man'#]]*10000+Table1[[#This Row],[Line'#]]*100+Table1[[#This Row],[Model'#]]</f>
        <v>30314</v>
      </c>
      <c r="B163">
        <v>3</v>
      </c>
      <c r="C163">
        <v>3</v>
      </c>
      <c r="D163">
        <v>14</v>
      </c>
      <c r="E163" t="s">
        <v>78</v>
      </c>
      <c r="F163" t="s">
        <v>83</v>
      </c>
      <c r="G163" t="s">
        <v>99</v>
      </c>
      <c r="H163" t="s">
        <v>98</v>
      </c>
      <c r="I163" t="s">
        <v>362</v>
      </c>
      <c r="J163">
        <f t="shared" si="8"/>
        <v>144</v>
      </c>
      <c r="K163">
        <v>12</v>
      </c>
      <c r="L163">
        <v>6</v>
      </c>
      <c r="M163" s="57">
        <v>1.6999999999999999E-3</v>
      </c>
      <c r="N163" s="57">
        <v>2.2000000000000001E-3</v>
      </c>
      <c r="O163" s="57"/>
      <c r="P163" s="57"/>
      <c r="Q163" s="57"/>
      <c r="R163" s="56">
        <v>4.2999999999999997E-2</v>
      </c>
      <c r="S163" s="56">
        <v>5.8000000000000003E-2</v>
      </c>
      <c r="T163" s="56"/>
      <c r="U163" s="56"/>
      <c r="V163" s="56"/>
      <c r="W163" s="408" t="s">
        <v>530</v>
      </c>
      <c r="X163" s="56" t="s">
        <v>603</v>
      </c>
      <c r="Y163" s="56" t="s">
        <v>54</v>
      </c>
      <c r="Z163" s="57"/>
      <c r="AA163" s="56"/>
      <c r="AB163" s="56"/>
      <c r="AC163" s="57"/>
      <c r="AD163" s="56"/>
      <c r="AF163" s="57"/>
      <c r="AG163" s="56"/>
      <c r="AI163" s="57"/>
      <c r="AJ163" s="56"/>
      <c r="AL163" s="57"/>
      <c r="AM163" s="56"/>
      <c r="AO163" s="57"/>
      <c r="AP163" s="56"/>
      <c r="AR163" s="57"/>
      <c r="AS163" s="56"/>
      <c r="AU163" s="57"/>
      <c r="AV163" s="56"/>
      <c r="AX163" s="57"/>
      <c r="AY163" s="56"/>
      <c r="BA163" s="57"/>
      <c r="BB163" s="56"/>
      <c r="BD163" s="57"/>
      <c r="BE163" s="56"/>
      <c r="BG163" s="57"/>
      <c r="BH163" s="56"/>
      <c r="BJ163" s="57"/>
      <c r="BK163" s="56"/>
      <c r="BM163" s="57"/>
      <c r="BN163" s="56"/>
    </row>
    <row r="164" spans="1:66" x14ac:dyDescent="0.3">
      <c r="A164">
        <f>Table1[[#This Row],[Man'#]]*10000+Table1[[#This Row],[Line'#]]*100+Table1[[#This Row],[Model'#]]</f>
        <v>30402</v>
      </c>
      <c r="B164">
        <v>3</v>
      </c>
      <c r="C164">
        <v>4</v>
      </c>
      <c r="D164">
        <v>2</v>
      </c>
      <c r="E164" t="s">
        <v>78</v>
      </c>
      <c r="F164" t="s">
        <v>367</v>
      </c>
      <c r="G164" t="s">
        <v>212</v>
      </c>
      <c r="H164" t="s">
        <v>211</v>
      </c>
      <c r="I164" t="s">
        <v>362</v>
      </c>
      <c r="J164">
        <f t="shared" si="8"/>
        <v>48</v>
      </c>
      <c r="K164">
        <v>4</v>
      </c>
      <c r="L164">
        <v>6</v>
      </c>
      <c r="M164" s="57"/>
      <c r="N164" s="57"/>
      <c r="O164" s="57"/>
      <c r="P164" s="57"/>
      <c r="Q164" s="57"/>
      <c r="R164" s="56">
        <v>8.0000000000000002E-3</v>
      </c>
      <c r="S164" s="56">
        <v>1.2999999999999999E-2</v>
      </c>
      <c r="T164" s="56"/>
      <c r="U164" s="56"/>
      <c r="V164" s="56"/>
      <c r="W164" s="408" t="s">
        <v>530</v>
      </c>
      <c r="X164" s="56" t="s">
        <v>603</v>
      </c>
      <c r="Y164" s="56" t="s">
        <v>54</v>
      </c>
      <c r="Z164" s="57"/>
      <c r="AA164" s="56"/>
      <c r="AB164" s="56"/>
      <c r="AC164" s="57"/>
      <c r="AD164" s="56"/>
      <c r="AF164" s="57"/>
      <c r="AG164" s="56"/>
      <c r="AI164" s="57"/>
      <c r="AJ164" s="56"/>
      <c r="AL164" s="57"/>
      <c r="AM164" s="56"/>
      <c r="AO164" s="57"/>
      <c r="AP164" s="56"/>
      <c r="AR164" s="57"/>
      <c r="AS164" s="56"/>
      <c r="AU164" s="57"/>
      <c r="AV164" s="56"/>
      <c r="AX164" s="57"/>
      <c r="AY164" s="56"/>
      <c r="BA164" s="57"/>
      <c r="BB164" s="56"/>
      <c r="BD164" s="57"/>
      <c r="BE164" s="56"/>
      <c r="BG164" s="57"/>
      <c r="BH164" s="56"/>
      <c r="BJ164" s="57"/>
      <c r="BK164" s="56"/>
      <c r="BM164" s="57"/>
      <c r="BN164" s="56"/>
    </row>
    <row r="165" spans="1:66" x14ac:dyDescent="0.3">
      <c r="A165">
        <f>Table1[[#This Row],[Man'#]]*10000+Table1[[#This Row],[Line'#]]*100+Table1[[#This Row],[Model'#]]</f>
        <v>30502</v>
      </c>
      <c r="B165">
        <v>3</v>
      </c>
      <c r="C165">
        <v>5</v>
      </c>
      <c r="D165">
        <v>2</v>
      </c>
      <c r="E165" t="s">
        <v>78</v>
      </c>
      <c r="F165" t="s">
        <v>376</v>
      </c>
      <c r="G165" t="s">
        <v>162</v>
      </c>
      <c r="H165" t="s">
        <v>377</v>
      </c>
      <c r="I165" t="s">
        <v>362</v>
      </c>
      <c r="J165">
        <f t="shared" si="8"/>
        <v>59</v>
      </c>
      <c r="K165">
        <v>4.9000000000000004</v>
      </c>
      <c r="L165">
        <v>6</v>
      </c>
      <c r="M165" s="57">
        <v>1E-3</v>
      </c>
      <c r="N165" s="57">
        <v>1.5E-3</v>
      </c>
      <c r="O165" s="57"/>
      <c r="P165" s="57"/>
      <c r="Q165" s="57"/>
      <c r="R165" s="56">
        <v>2.5000000000000001E-2</v>
      </c>
      <c r="S165" s="56">
        <v>3.6999999999999998E-2</v>
      </c>
      <c r="T165" s="56"/>
      <c r="U165" s="56"/>
      <c r="V165" s="56"/>
      <c r="W165" s="408" t="s">
        <v>530</v>
      </c>
      <c r="X165" s="56" t="s">
        <v>603</v>
      </c>
      <c r="Y165" s="56" t="s">
        <v>54</v>
      </c>
      <c r="Z165" s="57"/>
      <c r="AA165" s="56"/>
      <c r="AB165" s="56"/>
      <c r="AC165" s="57"/>
      <c r="AD165" s="56"/>
      <c r="AF165" s="57"/>
      <c r="AG165" s="56"/>
      <c r="AI165" s="57"/>
      <c r="AJ165" s="56"/>
      <c r="AL165" s="57"/>
      <c r="AM165" s="56"/>
      <c r="AO165" s="57"/>
      <c r="AP165" s="56"/>
      <c r="AR165" s="57"/>
      <c r="AS165" s="56"/>
      <c r="AU165" s="57"/>
      <c r="AV165" s="56"/>
      <c r="AX165" s="57"/>
      <c r="AY165" s="56"/>
      <c r="BA165" s="57"/>
      <c r="BB165" s="56"/>
      <c r="BD165" s="57"/>
      <c r="BE165" s="56"/>
      <c r="BG165" s="57"/>
      <c r="BH165" s="56"/>
      <c r="BJ165" s="57"/>
      <c r="BK165" s="56"/>
      <c r="BM165" s="57"/>
      <c r="BN165" s="56"/>
    </row>
    <row r="166" spans="1:66" x14ac:dyDescent="0.3">
      <c r="A166">
        <f>Table1[[#This Row],[Man'#]]*10000+Table1[[#This Row],[Line'#]]*100+Table1[[#This Row],[Model'#]]</f>
        <v>30503</v>
      </c>
      <c r="B166">
        <v>3</v>
      </c>
      <c r="C166">
        <v>5</v>
      </c>
      <c r="D166">
        <v>3</v>
      </c>
      <c r="E166" t="s">
        <v>78</v>
      </c>
      <c r="F166" t="s">
        <v>376</v>
      </c>
      <c r="G166" t="s">
        <v>164</v>
      </c>
      <c r="H166" t="s">
        <v>163</v>
      </c>
      <c r="I166" t="s">
        <v>362</v>
      </c>
      <c r="J166">
        <f t="shared" si="8"/>
        <v>79</v>
      </c>
      <c r="K166">
        <v>6.6</v>
      </c>
      <c r="L166">
        <v>6</v>
      </c>
      <c r="M166" s="57">
        <v>1.1999999999999999E-3</v>
      </c>
      <c r="N166" s="57">
        <v>1.6999999999999999E-3</v>
      </c>
      <c r="O166" s="57"/>
      <c r="P166" s="57"/>
      <c r="Q166" s="57"/>
      <c r="R166" s="56">
        <v>0.03</v>
      </c>
      <c r="S166" s="56">
        <v>4.2000000000000003E-2</v>
      </c>
      <c r="T166" s="56"/>
      <c r="U166" s="56"/>
      <c r="V166" s="56"/>
      <c r="W166" s="408" t="s">
        <v>530</v>
      </c>
      <c r="X166" s="56" t="s">
        <v>603</v>
      </c>
      <c r="Y166" s="56" t="s">
        <v>54</v>
      </c>
      <c r="Z166" s="57"/>
      <c r="AA166" s="56"/>
      <c r="AB166" s="56"/>
      <c r="AC166" s="57"/>
      <c r="AD166" s="56"/>
      <c r="AF166" s="57"/>
      <c r="AG166" s="56"/>
      <c r="AI166" s="57"/>
      <c r="AJ166" s="56"/>
      <c r="AL166" s="57"/>
      <c r="AM166" s="56"/>
      <c r="AO166" s="57"/>
      <c r="AP166" s="56"/>
      <c r="AR166" s="57"/>
      <c r="AS166" s="56"/>
      <c r="AU166" s="57"/>
      <c r="AV166" s="56"/>
      <c r="AX166" s="57"/>
      <c r="AY166" s="56"/>
      <c r="BA166" s="57"/>
      <c r="BB166" s="56"/>
      <c r="BD166" s="57"/>
      <c r="BE166" s="56"/>
      <c r="BG166" s="57"/>
      <c r="BH166" s="56"/>
      <c r="BJ166" s="57"/>
      <c r="BK166" s="56"/>
      <c r="BM166" s="57"/>
      <c r="BN166" s="56"/>
    </row>
    <row r="167" spans="1:66" x14ac:dyDescent="0.3">
      <c r="A167">
        <f>Table1[[#This Row],[Man'#]]*10000+Table1[[#This Row],[Line'#]]*100+Table1[[#This Row],[Model'#]]</f>
        <v>30504</v>
      </c>
      <c r="B167">
        <v>3</v>
      </c>
      <c r="C167">
        <v>5</v>
      </c>
      <c r="D167">
        <v>4</v>
      </c>
      <c r="E167" t="s">
        <v>78</v>
      </c>
      <c r="F167" t="s">
        <v>376</v>
      </c>
      <c r="G167" t="s">
        <v>166</v>
      </c>
      <c r="H167" t="s">
        <v>165</v>
      </c>
      <c r="I167" t="s">
        <v>362</v>
      </c>
      <c r="J167">
        <f t="shared" si="8"/>
        <v>79</v>
      </c>
      <c r="K167">
        <v>6.6</v>
      </c>
      <c r="L167">
        <v>7</v>
      </c>
      <c r="M167" s="57">
        <v>1.6999999999999999E-3</v>
      </c>
      <c r="N167" s="57">
        <v>2.3999999999999998E-3</v>
      </c>
      <c r="O167" s="57"/>
      <c r="P167" s="57"/>
      <c r="Q167" s="57"/>
      <c r="R167" s="56">
        <v>4.3999999999999997E-2</v>
      </c>
      <c r="S167" s="56">
        <v>6.0999999999999999E-2</v>
      </c>
      <c r="T167" s="56"/>
      <c r="U167" s="56"/>
      <c r="V167" s="56"/>
      <c r="W167" s="408" t="s">
        <v>530</v>
      </c>
      <c r="X167" s="56" t="s">
        <v>603</v>
      </c>
      <c r="Y167" s="56" t="s">
        <v>54</v>
      </c>
      <c r="Z167" s="57"/>
      <c r="AA167" s="56"/>
      <c r="AB167" s="56"/>
      <c r="AC167" s="57"/>
      <c r="AD167" s="56"/>
      <c r="AF167" s="57"/>
      <c r="AG167" s="56"/>
      <c r="AI167" s="57"/>
      <c r="AJ167" s="56"/>
      <c r="AL167" s="57"/>
      <c r="AM167" s="56"/>
      <c r="AO167" s="57"/>
      <c r="AP167" s="56"/>
      <c r="AR167" s="57">
        <v>3.0999999999999999E-3</v>
      </c>
      <c r="AS167" s="56">
        <v>7.9000000000000001E-2</v>
      </c>
      <c r="AT167" t="s">
        <v>601</v>
      </c>
      <c r="AU167" s="57">
        <v>3.0000000000000001E-3</v>
      </c>
      <c r="AV167" s="56">
        <v>7.4999999999999997E-2</v>
      </c>
      <c r="AW167" t="s">
        <v>601</v>
      </c>
      <c r="AX167" s="57">
        <v>3.0999999999999999E-3</v>
      </c>
      <c r="AY167" s="56">
        <v>7.9000000000000001E-2</v>
      </c>
      <c r="AZ167" t="s">
        <v>601</v>
      </c>
      <c r="BA167" s="57"/>
      <c r="BB167" s="56"/>
      <c r="BD167" s="57"/>
      <c r="BE167" s="56"/>
      <c r="BG167" s="57"/>
      <c r="BH167" s="56"/>
      <c r="BJ167" s="57"/>
      <c r="BK167" s="56"/>
      <c r="BM167" s="57"/>
      <c r="BN167" s="56"/>
    </row>
    <row r="168" spans="1:66" x14ac:dyDescent="0.3">
      <c r="A168">
        <f>Table1[[#This Row],[Man'#]]*10000+Table1[[#This Row],[Line'#]]*100+Table1[[#This Row],[Model'#]]</f>
        <v>30505</v>
      </c>
      <c r="B168">
        <v>3</v>
      </c>
      <c r="C168">
        <v>5</v>
      </c>
      <c r="D168">
        <v>5</v>
      </c>
      <c r="E168" t="s">
        <v>78</v>
      </c>
      <c r="F168" t="s">
        <v>376</v>
      </c>
      <c r="G168" t="s">
        <v>168</v>
      </c>
      <c r="H168" t="s">
        <v>167</v>
      </c>
      <c r="I168" t="s">
        <v>362</v>
      </c>
      <c r="J168">
        <f t="shared" si="8"/>
        <v>98</v>
      </c>
      <c r="K168">
        <v>8.1999999999999993</v>
      </c>
      <c r="L168">
        <v>6</v>
      </c>
      <c r="M168" s="57">
        <v>1.5E-3</v>
      </c>
      <c r="N168" s="57">
        <v>2E-3</v>
      </c>
      <c r="O168" s="57"/>
      <c r="P168" s="57"/>
      <c r="Q168" s="57"/>
      <c r="R168" s="56">
        <v>3.7999999999999999E-2</v>
      </c>
      <c r="S168" s="56">
        <v>5.0999999999999997E-2</v>
      </c>
      <c r="T168" s="56"/>
      <c r="U168" s="56"/>
      <c r="V168" s="56"/>
      <c r="W168" s="408" t="s">
        <v>530</v>
      </c>
      <c r="X168" s="56" t="s">
        <v>603</v>
      </c>
      <c r="Y168" s="56" t="s">
        <v>54</v>
      </c>
      <c r="Z168" s="57"/>
      <c r="AA168" s="56"/>
      <c r="AB168" s="56"/>
      <c r="AC168" s="57"/>
      <c r="AD168" s="56"/>
      <c r="AF168" s="57"/>
      <c r="AG168" s="56"/>
      <c r="AI168" s="57"/>
      <c r="AJ168" s="56"/>
      <c r="AL168" s="57"/>
      <c r="AM168" s="56"/>
      <c r="AO168" s="57"/>
      <c r="AP168" s="56"/>
      <c r="AR168" s="57"/>
      <c r="AS168" s="56"/>
      <c r="AU168" s="57"/>
      <c r="AV168" s="56"/>
      <c r="AX168" s="57"/>
      <c r="AY168" s="56"/>
      <c r="BA168" s="57"/>
      <c r="BB168" s="56"/>
      <c r="BD168" s="57"/>
      <c r="BE168" s="56"/>
      <c r="BG168" s="57"/>
      <c r="BH168" s="56"/>
      <c r="BJ168" s="57"/>
      <c r="BK168" s="56"/>
      <c r="BM168" s="57"/>
      <c r="BN168" s="56"/>
    </row>
    <row r="169" spans="1:66" x14ac:dyDescent="0.3">
      <c r="A169">
        <f>Table1[[#This Row],[Man'#]]*10000+Table1[[#This Row],[Line'#]]*100+Table1[[#This Row],[Model'#]]</f>
        <v>30506</v>
      </c>
      <c r="B169">
        <v>3</v>
      </c>
      <c r="C169">
        <v>5</v>
      </c>
      <c r="D169">
        <v>6</v>
      </c>
      <c r="E169" t="s">
        <v>78</v>
      </c>
      <c r="F169" t="s">
        <v>376</v>
      </c>
      <c r="G169" t="s">
        <v>170</v>
      </c>
      <c r="H169" t="s">
        <v>169</v>
      </c>
      <c r="I169" t="s">
        <v>362</v>
      </c>
      <c r="J169">
        <f t="shared" si="8"/>
        <v>98</v>
      </c>
      <c r="K169">
        <v>8.1999999999999993</v>
      </c>
      <c r="L169">
        <v>7</v>
      </c>
      <c r="M169" s="57">
        <v>1.9E-3</v>
      </c>
      <c r="N169" s="57">
        <v>2.7000000000000001E-3</v>
      </c>
      <c r="O169" s="57"/>
      <c r="P169" s="57"/>
      <c r="Q169" s="57"/>
      <c r="R169" s="56">
        <v>4.9000000000000002E-2</v>
      </c>
      <c r="S169" s="56">
        <v>6.9000000000000006E-2</v>
      </c>
      <c r="T169" s="56"/>
      <c r="U169" s="56"/>
      <c r="V169" s="56"/>
      <c r="W169" s="408" t="s">
        <v>530</v>
      </c>
      <c r="X169" s="56" t="s">
        <v>603</v>
      </c>
      <c r="Y169" s="56" t="s">
        <v>54</v>
      </c>
      <c r="Z169" s="57"/>
      <c r="AA169" s="56"/>
      <c r="AB169" s="56"/>
      <c r="AC169" s="57"/>
      <c r="AD169" s="56"/>
      <c r="AF169" s="57"/>
      <c r="AG169" s="56"/>
      <c r="AI169" s="57"/>
      <c r="AJ169" s="56"/>
      <c r="AL169" s="57"/>
      <c r="AM169" s="56"/>
      <c r="AO169" s="57"/>
      <c r="AP169" s="56"/>
      <c r="AR169" s="57">
        <v>3.3E-3</v>
      </c>
      <c r="AS169" s="56">
        <v>8.4000000000000005E-2</v>
      </c>
      <c r="AT169" t="s">
        <v>601</v>
      </c>
      <c r="AU169" s="57">
        <v>3.0999999999999999E-3</v>
      </c>
      <c r="AV169" s="56">
        <v>0.08</v>
      </c>
      <c r="AW169" t="s">
        <v>601</v>
      </c>
      <c r="AX169" s="57">
        <v>3.3E-3</v>
      </c>
      <c r="AY169" s="56">
        <v>8.4000000000000005E-2</v>
      </c>
      <c r="AZ169" t="s">
        <v>601</v>
      </c>
      <c r="BA169" s="57"/>
      <c r="BB169" s="56"/>
      <c r="BD169" s="57"/>
      <c r="BE169" s="56"/>
      <c r="BG169" s="57"/>
      <c r="BH169" s="56"/>
      <c r="BJ169" s="57"/>
      <c r="BK169" s="56"/>
      <c r="BM169" s="57"/>
      <c r="BN169" s="56"/>
    </row>
    <row r="170" spans="1:66" x14ac:dyDescent="0.3">
      <c r="A170">
        <f>Table1[[#This Row],[Man'#]]*10000+Table1[[#This Row],[Line'#]]*100+Table1[[#This Row],[Model'#]]</f>
        <v>30507</v>
      </c>
      <c r="B170">
        <v>3</v>
      </c>
      <c r="C170">
        <v>5</v>
      </c>
      <c r="D170">
        <v>7</v>
      </c>
      <c r="E170" t="s">
        <v>78</v>
      </c>
      <c r="F170" t="s">
        <v>376</v>
      </c>
      <c r="G170" t="s">
        <v>172</v>
      </c>
      <c r="H170" t="s">
        <v>171</v>
      </c>
      <c r="I170" t="s">
        <v>362</v>
      </c>
      <c r="J170">
        <f t="shared" si="8"/>
        <v>118</v>
      </c>
      <c r="K170">
        <v>9.8000000000000007</v>
      </c>
      <c r="L170">
        <v>6</v>
      </c>
      <c r="M170" s="57">
        <v>2.5999999999999999E-3</v>
      </c>
      <c r="N170" s="57">
        <v>3.7000000000000002E-3</v>
      </c>
      <c r="O170" s="57"/>
      <c r="P170" s="57"/>
      <c r="Q170" s="57"/>
      <c r="R170" s="56">
        <v>6.5000000000000002E-2</v>
      </c>
      <c r="S170" s="56">
        <v>9.5000000000000001E-2</v>
      </c>
      <c r="T170" s="56"/>
      <c r="U170" s="56"/>
      <c r="V170" s="56"/>
      <c r="W170" s="408" t="s">
        <v>530</v>
      </c>
      <c r="X170" s="56" t="s">
        <v>603</v>
      </c>
      <c r="Y170" s="56" t="s">
        <v>54</v>
      </c>
      <c r="Z170" s="57"/>
      <c r="AA170" s="56"/>
      <c r="AB170" s="56"/>
      <c r="AC170" s="57"/>
      <c r="AD170" s="56"/>
      <c r="AF170" s="57"/>
      <c r="AG170" s="56"/>
      <c r="AI170" s="57"/>
      <c r="AJ170" s="56"/>
      <c r="AL170" s="57"/>
      <c r="AM170" s="56"/>
      <c r="AO170" s="57"/>
      <c r="AP170" s="56"/>
      <c r="AR170" s="57"/>
      <c r="AS170" s="56"/>
      <c r="AU170" s="57"/>
      <c r="AV170" s="56"/>
      <c r="AX170" s="57"/>
      <c r="AY170" s="56"/>
      <c r="BA170" s="57"/>
      <c r="BB170" s="56"/>
      <c r="BD170" s="57"/>
      <c r="BE170" s="56"/>
      <c r="BG170" s="57"/>
      <c r="BH170" s="56"/>
      <c r="BJ170" s="57"/>
      <c r="BK170" s="56"/>
      <c r="BM170" s="57"/>
      <c r="BN170" s="56"/>
    </row>
    <row r="171" spans="1:66" x14ac:dyDescent="0.3">
      <c r="A171">
        <f>Table1[[#This Row],[Man'#]]*10000+Table1[[#This Row],[Line'#]]*100+Table1[[#This Row],[Model'#]]</f>
        <v>30508</v>
      </c>
      <c r="B171">
        <v>3</v>
      </c>
      <c r="C171">
        <v>5</v>
      </c>
      <c r="D171">
        <v>8</v>
      </c>
      <c r="E171" t="s">
        <v>78</v>
      </c>
      <c r="F171" t="s">
        <v>376</v>
      </c>
      <c r="G171" t="s">
        <v>174</v>
      </c>
      <c r="H171" t="s">
        <v>173</v>
      </c>
      <c r="I171" t="s">
        <v>362</v>
      </c>
      <c r="J171">
        <f t="shared" si="8"/>
        <v>118</v>
      </c>
      <c r="K171">
        <v>9.8000000000000007</v>
      </c>
      <c r="L171">
        <v>7</v>
      </c>
      <c r="M171" s="57">
        <v>3.3E-3</v>
      </c>
      <c r="N171" s="57">
        <v>4.3E-3</v>
      </c>
      <c r="O171" s="57"/>
      <c r="P171" s="57"/>
      <c r="Q171" s="57"/>
      <c r="R171" s="56">
        <v>8.5000000000000006E-2</v>
      </c>
      <c r="S171" s="56">
        <v>0.11</v>
      </c>
      <c r="T171" s="56"/>
      <c r="U171" s="56"/>
      <c r="V171" s="56"/>
      <c r="W171" s="408" t="s">
        <v>530</v>
      </c>
      <c r="X171" s="56" t="s">
        <v>603</v>
      </c>
      <c r="Y171" s="56" t="s">
        <v>54</v>
      </c>
      <c r="Z171" s="57"/>
      <c r="AA171" s="56"/>
      <c r="AB171" s="56"/>
      <c r="AC171" s="57"/>
      <c r="AD171" s="56"/>
      <c r="AF171" s="57"/>
      <c r="AG171" s="56"/>
      <c r="AI171" s="57"/>
      <c r="AJ171" s="56"/>
      <c r="AL171" s="57"/>
      <c r="AM171" s="56"/>
      <c r="AO171" s="57"/>
      <c r="AP171" s="56"/>
      <c r="AR171" s="57">
        <v>4.7000000000000002E-3</v>
      </c>
      <c r="AS171" s="56">
        <v>0.11899999999999999</v>
      </c>
      <c r="AT171" t="s">
        <v>601</v>
      </c>
      <c r="AU171" s="57">
        <v>4.4000000000000003E-3</v>
      </c>
      <c r="AV171" s="56">
        <v>0.113</v>
      </c>
      <c r="AW171" t="s">
        <v>601</v>
      </c>
      <c r="AX171" s="57">
        <v>4.7000000000000002E-3</v>
      </c>
      <c r="AY171" s="56">
        <v>0.11899999999999999</v>
      </c>
      <c r="AZ171" t="s">
        <v>601</v>
      </c>
      <c r="BA171" s="57"/>
      <c r="BB171" s="56"/>
      <c r="BD171" s="57"/>
      <c r="BE171" s="56"/>
      <c r="BG171" s="57"/>
      <c r="BH171" s="56"/>
      <c r="BJ171" s="57"/>
      <c r="BK171" s="56"/>
      <c r="BM171" s="57"/>
      <c r="BN171" s="56"/>
    </row>
    <row r="172" spans="1:66" x14ac:dyDescent="0.3">
      <c r="A172">
        <f>Table1[[#This Row],[Man'#]]*10000+Table1[[#This Row],[Line'#]]*100+Table1[[#This Row],[Model'#]]</f>
        <v>30509</v>
      </c>
      <c r="B172">
        <v>3</v>
      </c>
      <c r="C172">
        <v>5</v>
      </c>
      <c r="D172">
        <v>9</v>
      </c>
      <c r="E172" t="s">
        <v>78</v>
      </c>
      <c r="F172" t="s">
        <v>376</v>
      </c>
      <c r="G172" t="s">
        <v>176</v>
      </c>
      <c r="H172" t="s">
        <v>175</v>
      </c>
      <c r="I172" t="s">
        <v>362</v>
      </c>
      <c r="J172">
        <f t="shared" si="8"/>
        <v>138</v>
      </c>
      <c r="K172">
        <v>11.5</v>
      </c>
      <c r="L172">
        <v>6</v>
      </c>
      <c r="M172" s="57">
        <v>3.7000000000000002E-3</v>
      </c>
      <c r="N172" s="57">
        <v>5.1000000000000004E-3</v>
      </c>
      <c r="O172" s="57"/>
      <c r="P172" s="57"/>
      <c r="Q172" s="57"/>
      <c r="R172" s="56">
        <v>9.5000000000000001E-2</v>
      </c>
      <c r="S172" s="56">
        <v>0.13</v>
      </c>
      <c r="T172" s="56"/>
      <c r="U172" s="56"/>
      <c r="V172" s="56"/>
      <c r="W172" s="408" t="s">
        <v>530</v>
      </c>
      <c r="X172" s="56" t="s">
        <v>603</v>
      </c>
      <c r="Y172" s="56" t="s">
        <v>54</v>
      </c>
      <c r="Z172" s="57"/>
      <c r="AA172" s="56"/>
      <c r="AB172" s="56"/>
      <c r="AC172" s="57"/>
      <c r="AD172" s="56"/>
      <c r="AF172" s="57"/>
      <c r="AG172" s="56"/>
      <c r="AI172" s="57"/>
      <c r="AJ172" s="56"/>
      <c r="AL172" s="57"/>
      <c r="AM172" s="56"/>
      <c r="AO172" s="57"/>
      <c r="AP172" s="56"/>
      <c r="AR172" s="57"/>
      <c r="AS172" s="56"/>
      <c r="AU172" s="57"/>
      <c r="AV172" s="56"/>
      <c r="AX172" s="57"/>
      <c r="AY172" s="56"/>
      <c r="BA172" s="57"/>
      <c r="BB172" s="56"/>
      <c r="BD172" s="57"/>
      <c r="BE172" s="56"/>
      <c r="BG172" s="57"/>
      <c r="BH172" s="56"/>
      <c r="BJ172" s="57"/>
      <c r="BK172" s="56"/>
      <c r="BM172" s="57"/>
      <c r="BN172" s="56"/>
    </row>
    <row r="173" spans="1:66" x14ac:dyDescent="0.3">
      <c r="A173">
        <f>Table1[[#This Row],[Man'#]]*10000+Table1[[#This Row],[Line'#]]*100+Table1[[#This Row],[Model'#]]</f>
        <v>30510</v>
      </c>
      <c r="B173">
        <v>3</v>
      </c>
      <c r="C173">
        <v>5</v>
      </c>
      <c r="D173">
        <v>10</v>
      </c>
      <c r="E173" t="s">
        <v>78</v>
      </c>
      <c r="F173" t="s">
        <v>376</v>
      </c>
      <c r="G173" t="s">
        <v>178</v>
      </c>
      <c r="H173" t="s">
        <v>177</v>
      </c>
      <c r="I173" t="s">
        <v>362</v>
      </c>
      <c r="J173">
        <f t="shared" si="8"/>
        <v>138</v>
      </c>
      <c r="K173">
        <v>11.5</v>
      </c>
      <c r="L173">
        <v>7</v>
      </c>
      <c r="M173" s="57">
        <v>4.3E-3</v>
      </c>
      <c r="N173" s="57">
        <v>5.4000000000000003E-3</v>
      </c>
      <c r="O173" s="57"/>
      <c r="P173" s="57"/>
      <c r="Q173" s="57"/>
      <c r="R173" s="56">
        <v>0.108</v>
      </c>
      <c r="S173" s="56">
        <v>0.13600000000000001</v>
      </c>
      <c r="T173" s="56"/>
      <c r="U173" s="56"/>
      <c r="V173" s="56"/>
      <c r="W173" s="408" t="s">
        <v>530</v>
      </c>
      <c r="X173" s="56" t="s">
        <v>603</v>
      </c>
      <c r="Y173" s="56" t="s">
        <v>54</v>
      </c>
      <c r="Z173" s="57"/>
      <c r="AA173" s="56"/>
      <c r="AB173" s="56"/>
      <c r="AC173" s="57"/>
      <c r="AD173" s="56"/>
      <c r="AF173" s="57"/>
      <c r="AG173" s="56"/>
      <c r="AI173" s="57"/>
      <c r="AJ173" s="56"/>
      <c r="AL173" s="57"/>
      <c r="AM173" s="56"/>
      <c r="AO173" s="57"/>
      <c r="AP173" s="56"/>
      <c r="AR173" s="57">
        <v>5.7999999999999996E-3</v>
      </c>
      <c r="AS173" s="56">
        <v>0.14699999999999999</v>
      </c>
      <c r="AT173" t="s">
        <v>601</v>
      </c>
      <c r="AU173" s="57">
        <v>5.4999999999999997E-3</v>
      </c>
      <c r="AV173" s="56">
        <v>0.14000000000000001</v>
      </c>
      <c r="AW173" t="s">
        <v>601</v>
      </c>
      <c r="AX173" s="57">
        <v>5.7999999999999996E-3</v>
      </c>
      <c r="AY173" s="56">
        <v>0.14699999999999999</v>
      </c>
      <c r="AZ173" t="s">
        <v>601</v>
      </c>
      <c r="BA173" s="57"/>
      <c r="BB173" s="56"/>
      <c r="BD173" s="57"/>
      <c r="BE173" s="56"/>
      <c r="BG173" s="57"/>
      <c r="BH173" s="56"/>
      <c r="BJ173" s="57"/>
      <c r="BK173" s="56"/>
      <c r="BM173" s="57"/>
      <c r="BN173" s="56"/>
    </row>
    <row r="174" spans="1:66" x14ac:dyDescent="0.3">
      <c r="A174">
        <f>Table1[[#This Row],[Man'#]]*10000+Table1[[#This Row],[Line'#]]*100+Table1[[#This Row],[Model'#]]</f>
        <v>30511</v>
      </c>
      <c r="B174">
        <v>3</v>
      </c>
      <c r="C174">
        <v>5</v>
      </c>
      <c r="D174">
        <v>11</v>
      </c>
      <c r="E174" t="s">
        <v>78</v>
      </c>
      <c r="F174" t="s">
        <v>376</v>
      </c>
      <c r="G174" t="s">
        <v>180</v>
      </c>
      <c r="H174" t="s">
        <v>179</v>
      </c>
      <c r="I174" t="s">
        <v>362</v>
      </c>
      <c r="J174">
        <f t="shared" si="8"/>
        <v>157</v>
      </c>
      <c r="K174">
        <v>13.1</v>
      </c>
      <c r="L174">
        <v>6</v>
      </c>
      <c r="M174" s="57">
        <v>4.7000000000000002E-3</v>
      </c>
      <c r="N174" s="57">
        <v>5.8999999999999999E-3</v>
      </c>
      <c r="O174" s="57"/>
      <c r="P174" s="57"/>
      <c r="Q174" s="57"/>
      <c r="R174" s="56">
        <v>0.12</v>
      </c>
      <c r="S174" s="56">
        <v>0.14899999999999999</v>
      </c>
      <c r="T174" s="56"/>
      <c r="U174" s="56"/>
      <c r="V174" s="56"/>
      <c r="W174" s="408" t="s">
        <v>530</v>
      </c>
      <c r="X174" s="56" t="s">
        <v>603</v>
      </c>
      <c r="Y174" s="56" t="s">
        <v>54</v>
      </c>
      <c r="Z174" s="57"/>
      <c r="AA174" s="56"/>
      <c r="AB174" s="56"/>
      <c r="AC174" s="57"/>
      <c r="AD174" s="56"/>
      <c r="AF174" s="57"/>
      <c r="AG174" s="56"/>
      <c r="AI174" s="57"/>
      <c r="AJ174" s="56"/>
      <c r="AL174" s="57"/>
      <c r="AM174" s="56"/>
      <c r="AO174" s="57"/>
      <c r="AP174" s="56"/>
      <c r="AR174" s="57"/>
      <c r="AS174" s="56"/>
      <c r="AU174" s="57"/>
      <c r="AV174" s="56"/>
      <c r="AX174" s="57"/>
      <c r="AY174" s="56"/>
      <c r="BA174" s="57"/>
      <c r="BB174" s="56"/>
      <c r="BD174" s="57"/>
      <c r="BE174" s="56"/>
      <c r="BG174" s="57"/>
      <c r="BH174" s="56"/>
      <c r="BJ174" s="57"/>
      <c r="BK174" s="56"/>
      <c r="BM174" s="57"/>
      <c r="BN174" s="56"/>
    </row>
    <row r="175" spans="1:66" x14ac:dyDescent="0.3">
      <c r="A175">
        <f>Table1[[#This Row],[Man'#]]*10000+Table1[[#This Row],[Line'#]]*100+Table1[[#This Row],[Model'#]]</f>
        <v>30512</v>
      </c>
      <c r="B175">
        <v>3</v>
      </c>
      <c r="C175">
        <v>5</v>
      </c>
      <c r="D175">
        <v>12</v>
      </c>
      <c r="E175" t="s">
        <v>78</v>
      </c>
      <c r="F175" t="s">
        <v>376</v>
      </c>
      <c r="G175" t="s">
        <v>182</v>
      </c>
      <c r="H175" t="s">
        <v>181</v>
      </c>
      <c r="I175" t="s">
        <v>362</v>
      </c>
      <c r="J175">
        <f t="shared" si="8"/>
        <v>157</v>
      </c>
      <c r="K175">
        <v>13.1</v>
      </c>
      <c r="L175">
        <v>7</v>
      </c>
      <c r="M175" s="57">
        <v>4.7000000000000002E-3</v>
      </c>
      <c r="N175" s="57">
        <v>6.6E-3</v>
      </c>
      <c r="O175" s="57"/>
      <c r="P175" s="57"/>
      <c r="Q175" s="57"/>
      <c r="R175" s="56">
        <v>0.12</v>
      </c>
      <c r="S175" s="56">
        <v>0.16800000000000001</v>
      </c>
      <c r="T175" s="56"/>
      <c r="U175" s="56"/>
      <c r="V175" s="56"/>
      <c r="W175" s="408" t="s">
        <v>530</v>
      </c>
      <c r="X175" s="56" t="s">
        <v>603</v>
      </c>
      <c r="Y175" s="56" t="s">
        <v>54</v>
      </c>
      <c r="Z175" s="57"/>
      <c r="AA175" s="56"/>
      <c r="AB175" s="56"/>
      <c r="AC175" s="57"/>
      <c r="AD175" s="56"/>
      <c r="AF175" s="57"/>
      <c r="AG175" s="56"/>
      <c r="AI175" s="57"/>
      <c r="AJ175" s="56"/>
      <c r="AL175" s="57"/>
      <c r="AM175" s="56"/>
      <c r="AO175" s="57"/>
      <c r="AP175" s="56"/>
      <c r="AR175" s="57">
        <v>7.1000000000000004E-3</v>
      </c>
      <c r="AS175" s="56">
        <v>0.18099999999999999</v>
      </c>
      <c r="AT175" t="s">
        <v>601</v>
      </c>
      <c r="AU175" s="57">
        <v>6.7999999999999996E-3</v>
      </c>
      <c r="AV175" s="56">
        <v>0.17199999999999999</v>
      </c>
      <c r="AW175" t="s">
        <v>601</v>
      </c>
      <c r="AX175" s="57">
        <v>7.1000000000000004E-3</v>
      </c>
      <c r="AY175" s="56">
        <v>0.18099999999999999</v>
      </c>
      <c r="AZ175" t="s">
        <v>601</v>
      </c>
      <c r="BA175" s="57"/>
      <c r="BB175" s="56"/>
      <c r="BD175" s="57"/>
      <c r="BE175" s="56"/>
      <c r="BG175" s="57"/>
      <c r="BH175" s="56"/>
      <c r="BJ175" s="57"/>
      <c r="BK175" s="56"/>
      <c r="BM175" s="57"/>
      <c r="BN175" s="56"/>
    </row>
    <row r="176" spans="1:66" x14ac:dyDescent="0.3">
      <c r="A176">
        <f>Table1[[#This Row],[Man'#]]*10000+Table1[[#This Row],[Line'#]]*100+Table1[[#This Row],[Model'#]]</f>
        <v>30513</v>
      </c>
      <c r="B176">
        <v>3</v>
      </c>
      <c r="C176">
        <v>5</v>
      </c>
      <c r="D176">
        <v>13</v>
      </c>
      <c r="E176" t="s">
        <v>78</v>
      </c>
      <c r="F176" t="s">
        <v>376</v>
      </c>
      <c r="G176" t="s">
        <v>184</v>
      </c>
      <c r="H176" t="s">
        <v>183</v>
      </c>
      <c r="I176" t="s">
        <v>362</v>
      </c>
      <c r="J176">
        <f t="shared" si="8"/>
        <v>178</v>
      </c>
      <c r="K176">
        <v>14.8</v>
      </c>
      <c r="L176">
        <v>6</v>
      </c>
      <c r="M176" s="57">
        <v>5.8999999999999999E-3</v>
      </c>
      <c r="N176" s="57">
        <v>6.7000000000000002E-3</v>
      </c>
      <c r="O176" s="57"/>
      <c r="P176" s="57"/>
      <c r="Q176" s="57"/>
      <c r="R176" s="56">
        <v>0.15</v>
      </c>
      <c r="S176" s="56">
        <v>0.17</v>
      </c>
      <c r="T176" s="56"/>
      <c r="U176" s="56"/>
      <c r="V176" s="56"/>
      <c r="W176" s="408" t="s">
        <v>530</v>
      </c>
      <c r="X176" s="56" t="s">
        <v>603</v>
      </c>
      <c r="Y176" s="56" t="s">
        <v>54</v>
      </c>
      <c r="Z176" s="57"/>
      <c r="AA176" s="56"/>
      <c r="AB176" s="56"/>
      <c r="AC176" s="57"/>
      <c r="AD176" s="56"/>
      <c r="AF176" s="57"/>
      <c r="AG176" s="56"/>
      <c r="AI176" s="57"/>
      <c r="AJ176" s="56"/>
      <c r="AL176" s="57"/>
      <c r="AM176" s="56"/>
      <c r="AO176" s="57"/>
      <c r="AP176" s="56"/>
      <c r="AR176" s="57"/>
      <c r="AS176" s="56"/>
      <c r="AU176" s="57"/>
      <c r="AV176" s="56"/>
      <c r="AX176" s="57"/>
      <c r="AY176" s="56"/>
      <c r="BA176" s="57"/>
      <c r="BB176" s="56"/>
      <c r="BD176" s="57"/>
      <c r="BE176" s="56"/>
      <c r="BG176" s="57"/>
      <c r="BH176" s="56"/>
      <c r="BJ176" s="57"/>
      <c r="BK176" s="56"/>
      <c r="BM176" s="57"/>
      <c r="BN176" s="56"/>
    </row>
    <row r="177" spans="1:66" x14ac:dyDescent="0.3">
      <c r="A177">
        <f>Table1[[#This Row],[Man'#]]*10000+Table1[[#This Row],[Line'#]]*100+Table1[[#This Row],[Model'#]]</f>
        <v>30514</v>
      </c>
      <c r="B177">
        <v>3</v>
      </c>
      <c r="C177">
        <v>5</v>
      </c>
      <c r="D177">
        <v>14</v>
      </c>
      <c r="E177" t="s">
        <v>78</v>
      </c>
      <c r="F177" t="s">
        <v>376</v>
      </c>
      <c r="G177" t="s">
        <v>186</v>
      </c>
      <c r="H177" t="s">
        <v>185</v>
      </c>
      <c r="I177" t="s">
        <v>362</v>
      </c>
      <c r="J177">
        <f t="shared" si="8"/>
        <v>178</v>
      </c>
      <c r="K177">
        <v>14.8</v>
      </c>
      <c r="L177">
        <v>7</v>
      </c>
      <c r="M177" s="57">
        <v>6.1000000000000004E-3</v>
      </c>
      <c r="N177" s="57">
        <v>7.7999999999999996E-3</v>
      </c>
      <c r="O177" s="57"/>
      <c r="P177" s="57"/>
      <c r="Q177" s="57"/>
      <c r="R177" s="56">
        <v>0.156</v>
      </c>
      <c r="S177" s="56">
        <v>0.19800000000000001</v>
      </c>
      <c r="T177" s="56"/>
      <c r="U177" s="56"/>
      <c r="V177" s="56"/>
      <c r="W177" s="408" t="s">
        <v>530</v>
      </c>
      <c r="X177" s="56" t="s">
        <v>603</v>
      </c>
      <c r="Y177" s="56" t="s">
        <v>54</v>
      </c>
      <c r="Z177" s="57"/>
      <c r="AA177" s="56"/>
      <c r="AB177" s="56"/>
      <c r="AC177" s="57"/>
      <c r="AD177" s="56"/>
      <c r="AF177" s="57"/>
      <c r="AG177" s="56"/>
      <c r="AI177" s="57"/>
      <c r="AJ177" s="56"/>
      <c r="AL177" s="57"/>
      <c r="AM177" s="56"/>
      <c r="AO177" s="57"/>
      <c r="AP177" s="56"/>
      <c r="AR177" s="57">
        <v>8.3999999999999995E-3</v>
      </c>
      <c r="AS177" s="56">
        <v>0.214</v>
      </c>
      <c r="AT177" t="s">
        <v>601</v>
      </c>
      <c r="AU177" s="57">
        <v>8.0000000000000002E-3</v>
      </c>
      <c r="AV177" s="56">
        <v>0.20300000000000001</v>
      </c>
      <c r="AW177" t="s">
        <v>601</v>
      </c>
      <c r="AX177" s="57">
        <v>8.3999999999999995E-3</v>
      </c>
      <c r="AY177" s="56">
        <v>0.214</v>
      </c>
      <c r="AZ177" t="s">
        <v>601</v>
      </c>
      <c r="BA177" s="57"/>
      <c r="BB177" s="56"/>
      <c r="BD177" s="57"/>
      <c r="BE177" s="56"/>
      <c r="BG177" s="57"/>
      <c r="BH177" s="56"/>
      <c r="BJ177" s="57"/>
      <c r="BK177" s="56"/>
      <c r="BM177" s="57"/>
      <c r="BN177" s="56"/>
    </row>
    <row r="178" spans="1:66" x14ac:dyDescent="0.3">
      <c r="A178">
        <f>Table1[[#This Row],[Man'#]]*10000+Table1[[#This Row],[Line'#]]*100+Table1[[#This Row],[Model'#]]</f>
        <v>30602</v>
      </c>
      <c r="B178">
        <v>3</v>
      </c>
      <c r="C178">
        <v>6</v>
      </c>
      <c r="D178">
        <v>2</v>
      </c>
      <c r="E178" t="s">
        <v>78</v>
      </c>
      <c r="F178" t="s">
        <v>378</v>
      </c>
      <c r="G178" t="s">
        <v>188</v>
      </c>
      <c r="H178" t="s">
        <v>187</v>
      </c>
      <c r="I178" t="s">
        <v>362</v>
      </c>
      <c r="J178">
        <f t="shared" si="8"/>
        <v>79</v>
      </c>
      <c r="K178">
        <v>6.6</v>
      </c>
      <c r="L178">
        <v>6</v>
      </c>
      <c r="M178" s="57">
        <v>5.9999999999999995E-4</v>
      </c>
      <c r="N178" s="57">
        <v>8.9999999999999998E-4</v>
      </c>
      <c r="O178" s="57"/>
      <c r="P178" s="57"/>
      <c r="Q178" s="57"/>
      <c r="R178" s="56">
        <v>1.6E-2</v>
      </c>
      <c r="S178" s="56">
        <v>2.3E-2</v>
      </c>
      <c r="T178" s="56"/>
      <c r="U178" s="56"/>
      <c r="V178" s="56"/>
      <c r="W178" s="408" t="s">
        <v>530</v>
      </c>
      <c r="X178" s="56" t="s">
        <v>603</v>
      </c>
      <c r="Y178" s="56" t="s">
        <v>54</v>
      </c>
      <c r="Z178" s="57"/>
      <c r="AA178" s="56"/>
      <c r="AB178" s="56"/>
      <c r="AC178" s="57"/>
      <c r="AD178" s="56"/>
      <c r="AF178" s="57"/>
      <c r="AG178" s="56"/>
      <c r="AI178" s="57"/>
      <c r="AJ178" s="56"/>
      <c r="AL178" s="57"/>
      <c r="AM178" s="56"/>
      <c r="AO178" s="57"/>
      <c r="AP178" s="56"/>
      <c r="AR178" s="57"/>
      <c r="AS178" s="56"/>
      <c r="AU178" s="57"/>
      <c r="AV178" s="56"/>
      <c r="AX178" s="57"/>
      <c r="AY178" s="56"/>
      <c r="BA178" s="57"/>
      <c r="BB178" s="56"/>
      <c r="BD178" s="57"/>
      <c r="BE178" s="56"/>
      <c r="BG178" s="57"/>
      <c r="BH178" s="56"/>
      <c r="BJ178" s="57"/>
      <c r="BK178" s="56"/>
      <c r="BM178" s="57"/>
      <c r="BN178" s="56"/>
    </row>
    <row r="179" spans="1:66" x14ac:dyDescent="0.3">
      <c r="A179">
        <f>Table1[[#This Row],[Man'#]]*10000+Table1[[#This Row],[Line'#]]*100+Table1[[#This Row],[Model'#]]</f>
        <v>30603</v>
      </c>
      <c r="B179">
        <v>3</v>
      </c>
      <c r="C179">
        <v>6</v>
      </c>
      <c r="D179">
        <v>3</v>
      </c>
      <c r="E179" t="s">
        <v>78</v>
      </c>
      <c r="F179" t="s">
        <v>378</v>
      </c>
      <c r="G179" t="s">
        <v>190</v>
      </c>
      <c r="H179" t="s">
        <v>189</v>
      </c>
      <c r="I179" t="s">
        <v>362</v>
      </c>
      <c r="J179">
        <f t="shared" si="8"/>
        <v>79</v>
      </c>
      <c r="K179">
        <v>6.6</v>
      </c>
      <c r="L179">
        <v>7</v>
      </c>
      <c r="M179" s="57">
        <v>8.9999999999999998E-4</v>
      </c>
      <c r="N179" s="57">
        <v>1.2999999999999999E-3</v>
      </c>
      <c r="O179" s="57"/>
      <c r="P179" s="57"/>
      <c r="Q179" s="57"/>
      <c r="R179" s="56">
        <v>2.3E-2</v>
      </c>
      <c r="S179" s="56">
        <v>3.3000000000000002E-2</v>
      </c>
      <c r="T179" s="56"/>
      <c r="U179" s="56"/>
      <c r="V179" s="56"/>
      <c r="W179" s="408" t="s">
        <v>530</v>
      </c>
      <c r="X179" s="56" t="s">
        <v>603</v>
      </c>
      <c r="Y179" s="56" t="s">
        <v>54</v>
      </c>
      <c r="Z179" s="57"/>
      <c r="AA179" s="56"/>
      <c r="AB179" s="56"/>
      <c r="AC179" s="57"/>
      <c r="AD179" s="56"/>
      <c r="AF179" s="57"/>
      <c r="AG179" s="56"/>
      <c r="AI179" s="57"/>
      <c r="AJ179" s="56"/>
      <c r="AL179" s="57"/>
      <c r="AM179" s="56"/>
      <c r="AO179" s="57"/>
      <c r="AP179" s="56"/>
      <c r="AR179" s="57">
        <v>2.3E-3</v>
      </c>
      <c r="AS179" s="56">
        <v>5.8000000000000003E-2</v>
      </c>
      <c r="AT179" t="s">
        <v>601</v>
      </c>
      <c r="AU179" s="57">
        <v>2.0999999999999999E-3</v>
      </c>
      <c r="AV179" s="56">
        <v>5.2999999999999999E-2</v>
      </c>
      <c r="AW179" t="s">
        <v>601</v>
      </c>
      <c r="AX179" s="57">
        <v>2.3E-3</v>
      </c>
      <c r="AY179" s="56">
        <v>5.8000000000000003E-2</v>
      </c>
      <c r="AZ179" t="s">
        <v>601</v>
      </c>
      <c r="BA179" s="57"/>
      <c r="BB179" s="56"/>
      <c r="BD179" s="57"/>
      <c r="BE179" s="56"/>
      <c r="BG179" s="57"/>
      <c r="BH179" s="56"/>
      <c r="BJ179" s="57"/>
      <c r="BK179" s="56"/>
      <c r="BM179" s="57"/>
      <c r="BN179" s="56"/>
    </row>
    <row r="180" spans="1:66" x14ac:dyDescent="0.3">
      <c r="A180">
        <f>Table1[[#This Row],[Man'#]]*10000+Table1[[#This Row],[Line'#]]*100+Table1[[#This Row],[Model'#]]</f>
        <v>30604</v>
      </c>
      <c r="B180">
        <v>3</v>
      </c>
      <c r="C180">
        <v>6</v>
      </c>
      <c r="D180">
        <v>4</v>
      </c>
      <c r="E180" t="s">
        <v>78</v>
      </c>
      <c r="F180" t="s">
        <v>378</v>
      </c>
      <c r="G180" t="s">
        <v>192</v>
      </c>
      <c r="H180" t="s">
        <v>191</v>
      </c>
      <c r="I180" t="s">
        <v>362</v>
      </c>
      <c r="J180">
        <f t="shared" si="8"/>
        <v>98</v>
      </c>
      <c r="K180">
        <v>8.1999999999999993</v>
      </c>
      <c r="L180">
        <v>6</v>
      </c>
      <c r="M180" s="57">
        <v>8.0000000000000004E-4</v>
      </c>
      <c r="N180" s="57">
        <v>1.1000000000000001E-3</v>
      </c>
      <c r="O180" s="57"/>
      <c r="P180" s="57"/>
      <c r="Q180" s="57"/>
      <c r="R180" s="56">
        <v>0.02</v>
      </c>
      <c r="S180" s="56">
        <v>2.9000000000000001E-2</v>
      </c>
      <c r="T180" s="56"/>
      <c r="U180" s="56"/>
      <c r="V180" s="56"/>
      <c r="W180" s="408" t="s">
        <v>530</v>
      </c>
      <c r="X180" s="56" t="s">
        <v>603</v>
      </c>
      <c r="Y180" s="56" t="s">
        <v>54</v>
      </c>
      <c r="Z180" s="57"/>
      <c r="AA180" s="56"/>
      <c r="AB180" s="56"/>
      <c r="AC180" s="57"/>
      <c r="AD180" s="56"/>
      <c r="AF180" s="57"/>
      <c r="AG180" s="56"/>
      <c r="AI180" s="57"/>
      <c r="AJ180" s="56"/>
      <c r="AL180" s="57"/>
      <c r="AM180" s="56"/>
      <c r="AO180" s="57"/>
      <c r="AP180" s="56"/>
      <c r="AR180" s="57"/>
      <c r="AS180" s="56"/>
      <c r="AU180" s="57"/>
      <c r="AV180" s="56"/>
      <c r="AX180" s="57"/>
      <c r="AY180" s="56"/>
      <c r="BA180" s="57"/>
      <c r="BB180" s="56"/>
      <c r="BD180" s="57"/>
      <c r="BE180" s="56"/>
      <c r="BG180" s="57"/>
      <c r="BH180" s="56"/>
      <c r="BJ180" s="57"/>
      <c r="BK180" s="56"/>
      <c r="BM180" s="57"/>
      <c r="BN180" s="56"/>
    </row>
    <row r="181" spans="1:66" x14ac:dyDescent="0.3">
      <c r="A181">
        <f>Table1[[#This Row],[Man'#]]*10000+Table1[[#This Row],[Line'#]]*100+Table1[[#This Row],[Model'#]]</f>
        <v>30605</v>
      </c>
      <c r="B181">
        <v>3</v>
      </c>
      <c r="C181">
        <v>6</v>
      </c>
      <c r="D181">
        <v>5</v>
      </c>
      <c r="E181" t="s">
        <v>78</v>
      </c>
      <c r="F181" t="s">
        <v>378</v>
      </c>
      <c r="G181" t="s">
        <v>194</v>
      </c>
      <c r="H181" t="s">
        <v>193</v>
      </c>
      <c r="I181" t="s">
        <v>362</v>
      </c>
      <c r="J181">
        <f t="shared" si="8"/>
        <v>106</v>
      </c>
      <c r="K181">
        <v>8.8000000000000007</v>
      </c>
      <c r="L181">
        <v>7</v>
      </c>
      <c r="M181" s="57">
        <v>1.1000000000000001E-3</v>
      </c>
      <c r="N181" s="57">
        <v>1.5E-3</v>
      </c>
      <c r="O181" s="57"/>
      <c r="P181" s="57"/>
      <c r="Q181" s="57"/>
      <c r="R181" s="56">
        <v>2.8000000000000001E-2</v>
      </c>
      <c r="S181" s="56">
        <v>3.9E-2</v>
      </c>
      <c r="T181" s="56"/>
      <c r="U181" s="56"/>
      <c r="V181" s="56"/>
      <c r="W181" s="408" t="s">
        <v>530</v>
      </c>
      <c r="X181" s="56" t="s">
        <v>603</v>
      </c>
      <c r="Y181" s="56" t="s">
        <v>54</v>
      </c>
      <c r="Z181" s="57"/>
      <c r="AA181" s="56"/>
      <c r="AB181" s="56"/>
      <c r="AC181" s="57"/>
      <c r="AD181" s="56"/>
      <c r="AF181" s="57"/>
      <c r="AG181" s="56"/>
      <c r="AI181" s="57"/>
      <c r="AJ181" s="56"/>
      <c r="AL181" s="57"/>
      <c r="AM181" s="56"/>
      <c r="AO181" s="57"/>
      <c r="AP181" s="56"/>
      <c r="AR181" s="57">
        <v>2.5000000000000001E-3</v>
      </c>
      <c r="AS181" s="56">
        <v>6.3E-2</v>
      </c>
      <c r="AT181" t="s">
        <v>601</v>
      </c>
      <c r="AU181" s="57">
        <v>2.3E-3</v>
      </c>
      <c r="AV181" s="56">
        <v>5.8000000000000003E-2</v>
      </c>
      <c r="AW181" t="s">
        <v>601</v>
      </c>
      <c r="AX181" s="57">
        <v>2.5000000000000001E-3</v>
      </c>
      <c r="AY181" s="56">
        <v>6.3E-2</v>
      </c>
      <c r="AZ181" t="s">
        <v>601</v>
      </c>
      <c r="BA181" s="57"/>
      <c r="BB181" s="56"/>
      <c r="BD181" s="57"/>
      <c r="BE181" s="56"/>
      <c r="BG181" s="57"/>
      <c r="BH181" s="56"/>
      <c r="BJ181" s="57"/>
      <c r="BK181" s="56"/>
      <c r="BM181" s="57"/>
      <c r="BN181" s="56"/>
    </row>
    <row r="182" spans="1:66" x14ac:dyDescent="0.3">
      <c r="A182">
        <f>Table1[[#This Row],[Man'#]]*10000+Table1[[#This Row],[Line'#]]*100+Table1[[#This Row],[Model'#]]</f>
        <v>30606</v>
      </c>
      <c r="B182">
        <v>3</v>
      </c>
      <c r="C182">
        <v>6</v>
      </c>
      <c r="D182">
        <v>6</v>
      </c>
      <c r="E182" t="s">
        <v>78</v>
      </c>
      <c r="F182" t="s">
        <v>378</v>
      </c>
      <c r="G182" t="s">
        <v>196</v>
      </c>
      <c r="H182" t="s">
        <v>195</v>
      </c>
      <c r="I182" t="s">
        <v>362</v>
      </c>
      <c r="J182">
        <f t="shared" si="8"/>
        <v>118</v>
      </c>
      <c r="K182">
        <v>9.8000000000000007</v>
      </c>
      <c r="L182">
        <v>6</v>
      </c>
      <c r="M182" s="57">
        <v>1.2999999999999999E-3</v>
      </c>
      <c r="N182" s="57">
        <v>1.9E-3</v>
      </c>
      <c r="O182" s="57"/>
      <c r="P182" s="57"/>
      <c r="Q182" s="57"/>
      <c r="R182" s="56">
        <v>3.3000000000000002E-2</v>
      </c>
      <c r="S182" s="56">
        <v>4.9000000000000002E-2</v>
      </c>
      <c r="T182" s="56"/>
      <c r="U182" s="56"/>
      <c r="V182" s="56"/>
      <c r="W182" s="408" t="s">
        <v>530</v>
      </c>
      <c r="X182" s="56" t="s">
        <v>603</v>
      </c>
      <c r="Y182" s="56" t="s">
        <v>54</v>
      </c>
      <c r="Z182" s="57"/>
      <c r="AA182" s="56"/>
      <c r="AB182" s="56"/>
      <c r="AC182" s="57"/>
      <c r="AD182" s="56"/>
      <c r="AF182" s="57"/>
      <c r="AG182" s="56"/>
      <c r="AI182" s="57"/>
      <c r="AJ182" s="56"/>
      <c r="AL182" s="57"/>
      <c r="AM182" s="56"/>
      <c r="AO182" s="57"/>
      <c r="AP182" s="56"/>
      <c r="AR182" s="57"/>
      <c r="AS182" s="56"/>
      <c r="AU182" s="57"/>
      <c r="AV182" s="56"/>
      <c r="AX182" s="57"/>
      <c r="AY182" s="56"/>
      <c r="BA182" s="57"/>
      <c r="BB182" s="56"/>
      <c r="BD182" s="57"/>
      <c r="BE182" s="56"/>
      <c r="BG182" s="57"/>
      <c r="BH182" s="56"/>
      <c r="BJ182" s="57"/>
      <c r="BK182" s="56"/>
      <c r="BM182" s="57"/>
      <c r="BN182" s="56"/>
    </row>
    <row r="183" spans="1:66" x14ac:dyDescent="0.3">
      <c r="A183">
        <f>Table1[[#This Row],[Man'#]]*10000+Table1[[#This Row],[Line'#]]*100+Table1[[#This Row],[Model'#]]</f>
        <v>30607</v>
      </c>
      <c r="B183">
        <v>3</v>
      </c>
      <c r="C183">
        <v>6</v>
      </c>
      <c r="D183">
        <v>7</v>
      </c>
      <c r="E183" t="s">
        <v>78</v>
      </c>
      <c r="F183" t="s">
        <v>378</v>
      </c>
      <c r="G183" t="s">
        <v>198</v>
      </c>
      <c r="H183" t="s">
        <v>197</v>
      </c>
      <c r="I183" t="s">
        <v>362</v>
      </c>
      <c r="J183">
        <f t="shared" ref="J183:J214" si="9">ROUND(K183*12,0)</f>
        <v>118</v>
      </c>
      <c r="K183">
        <v>9.8000000000000007</v>
      </c>
      <c r="L183">
        <v>7</v>
      </c>
      <c r="M183" s="57">
        <v>1.9E-3</v>
      </c>
      <c r="N183" s="57">
        <v>2.5999999999999999E-3</v>
      </c>
      <c r="O183" s="57"/>
      <c r="P183" s="57"/>
      <c r="Q183" s="57"/>
      <c r="R183" s="56">
        <v>4.8000000000000001E-2</v>
      </c>
      <c r="S183" s="56">
        <v>6.6000000000000003E-2</v>
      </c>
      <c r="T183" s="56"/>
      <c r="U183" s="56"/>
      <c r="V183" s="56"/>
      <c r="W183" s="408" t="s">
        <v>530</v>
      </c>
      <c r="X183" s="56" t="s">
        <v>603</v>
      </c>
      <c r="Y183" s="56" t="s">
        <v>54</v>
      </c>
      <c r="Z183" s="57"/>
      <c r="AA183" s="56"/>
      <c r="AB183" s="56"/>
      <c r="AC183" s="57"/>
      <c r="AD183" s="56"/>
      <c r="AF183" s="57"/>
      <c r="AG183" s="56"/>
      <c r="AI183" s="57"/>
      <c r="AJ183" s="56"/>
      <c r="AL183" s="57"/>
      <c r="AM183" s="56"/>
      <c r="AO183" s="57"/>
      <c r="AP183" s="56"/>
      <c r="AR183" s="57">
        <v>3.3E-3</v>
      </c>
      <c r="AS183" s="56">
        <v>8.3000000000000004E-2</v>
      </c>
      <c r="AT183" t="s">
        <v>601</v>
      </c>
      <c r="AU183" s="57">
        <v>3.0999999999999999E-3</v>
      </c>
      <c r="AV183" s="56">
        <v>7.8E-2</v>
      </c>
      <c r="AW183" t="s">
        <v>601</v>
      </c>
      <c r="AX183" s="57">
        <v>3.3E-3</v>
      </c>
      <c r="AY183" s="56">
        <v>8.3000000000000004E-2</v>
      </c>
      <c r="AZ183" t="s">
        <v>601</v>
      </c>
      <c r="BA183" s="57"/>
      <c r="BB183" s="56"/>
      <c r="BD183" s="57"/>
      <c r="BE183" s="56"/>
      <c r="BG183" s="57"/>
      <c r="BH183" s="56"/>
      <c r="BJ183" s="57"/>
      <c r="BK183" s="56"/>
      <c r="BM183" s="57"/>
      <c r="BN183" s="56"/>
    </row>
    <row r="184" spans="1:66" x14ac:dyDescent="0.3">
      <c r="A184">
        <f>Table1[[#This Row],[Man'#]]*10000+Table1[[#This Row],[Line'#]]*100+Table1[[#This Row],[Model'#]]</f>
        <v>30608</v>
      </c>
      <c r="B184">
        <v>3</v>
      </c>
      <c r="C184">
        <v>6</v>
      </c>
      <c r="D184">
        <v>8</v>
      </c>
      <c r="E184" t="s">
        <v>78</v>
      </c>
      <c r="F184" t="s">
        <v>378</v>
      </c>
      <c r="G184" t="s">
        <v>200</v>
      </c>
      <c r="H184" t="s">
        <v>199</v>
      </c>
      <c r="I184" t="s">
        <v>362</v>
      </c>
      <c r="J184">
        <f t="shared" si="9"/>
        <v>138</v>
      </c>
      <c r="K184">
        <v>11.5</v>
      </c>
      <c r="L184">
        <v>6</v>
      </c>
      <c r="M184" s="57">
        <v>1.6999999999999999E-3</v>
      </c>
      <c r="N184" s="57">
        <v>2.3999999999999998E-3</v>
      </c>
      <c r="O184" s="57"/>
      <c r="P184" s="57"/>
      <c r="Q184" s="57"/>
      <c r="R184" s="56">
        <v>4.2999999999999997E-2</v>
      </c>
      <c r="S184" s="56">
        <v>6.0999999999999999E-2</v>
      </c>
      <c r="T184" s="56"/>
      <c r="U184" s="56"/>
      <c r="V184" s="56"/>
      <c r="W184" s="408" t="s">
        <v>530</v>
      </c>
      <c r="X184" s="56" t="s">
        <v>603</v>
      </c>
      <c r="Y184" s="56" t="s">
        <v>54</v>
      </c>
      <c r="Z184" s="57"/>
      <c r="AA184" s="56"/>
      <c r="AB184" s="56"/>
      <c r="AC184" s="57"/>
      <c r="AD184" s="56"/>
      <c r="AF184" s="57"/>
      <c r="AG184" s="56"/>
      <c r="AI184" s="57"/>
      <c r="AJ184" s="56"/>
      <c r="AL184" s="57"/>
      <c r="AM184" s="56"/>
      <c r="AO184" s="57"/>
      <c r="AP184" s="56"/>
      <c r="AR184" s="57"/>
      <c r="AS184" s="56"/>
      <c r="AU184" s="57"/>
      <c r="AV184" s="56"/>
      <c r="AX184" s="57"/>
      <c r="AY184" s="56"/>
      <c r="BA184" s="57"/>
      <c r="BB184" s="56"/>
      <c r="BD184" s="57"/>
      <c r="BE184" s="56"/>
      <c r="BG184" s="57"/>
      <c r="BH184" s="56"/>
      <c r="BJ184" s="57"/>
      <c r="BK184" s="56"/>
      <c r="BM184" s="57"/>
      <c r="BN184" s="56"/>
    </row>
    <row r="185" spans="1:66" x14ac:dyDescent="0.3">
      <c r="A185">
        <f>Table1[[#This Row],[Man'#]]*10000+Table1[[#This Row],[Line'#]]*100+Table1[[#This Row],[Model'#]]</f>
        <v>30609</v>
      </c>
      <c r="B185">
        <v>3</v>
      </c>
      <c r="C185">
        <v>6</v>
      </c>
      <c r="D185">
        <v>9</v>
      </c>
      <c r="E185" t="s">
        <v>78</v>
      </c>
      <c r="F185" t="s">
        <v>378</v>
      </c>
      <c r="G185" t="s">
        <v>202</v>
      </c>
      <c r="H185" t="s">
        <v>201</v>
      </c>
      <c r="I185" t="s">
        <v>362</v>
      </c>
      <c r="J185">
        <f t="shared" si="9"/>
        <v>138</v>
      </c>
      <c r="K185">
        <v>11.5</v>
      </c>
      <c r="L185">
        <v>7</v>
      </c>
      <c r="M185" s="57">
        <v>2.3999999999999998E-3</v>
      </c>
      <c r="N185" s="57">
        <v>3.7000000000000002E-3</v>
      </c>
      <c r="O185" s="57"/>
      <c r="P185" s="57"/>
      <c r="Q185" s="57"/>
      <c r="R185" s="56">
        <v>6.0999999999999999E-2</v>
      </c>
      <c r="S185" s="56">
        <v>9.2999999999999999E-2</v>
      </c>
      <c r="T185" s="56"/>
      <c r="U185" s="56"/>
      <c r="V185" s="56"/>
      <c r="W185" s="408" t="s">
        <v>530</v>
      </c>
      <c r="X185" s="56" t="s">
        <v>603</v>
      </c>
      <c r="Y185" s="56" t="s">
        <v>54</v>
      </c>
      <c r="Z185" s="57"/>
      <c r="AA185" s="56"/>
      <c r="AB185" s="56"/>
      <c r="AC185" s="57"/>
      <c r="AD185" s="56"/>
      <c r="AF185" s="57"/>
      <c r="AG185" s="56"/>
      <c r="AI185" s="57"/>
      <c r="AJ185" s="56"/>
      <c r="AL185" s="57"/>
      <c r="AM185" s="56"/>
      <c r="AO185" s="57"/>
      <c r="AP185" s="56"/>
      <c r="AR185" s="57">
        <v>4.0000000000000001E-3</v>
      </c>
      <c r="AS185" s="56">
        <v>0.10100000000000001</v>
      </c>
      <c r="AT185" t="s">
        <v>601</v>
      </c>
      <c r="AU185" s="57">
        <v>3.8E-3</v>
      </c>
      <c r="AV185" s="56">
        <v>9.6000000000000002E-2</v>
      </c>
      <c r="AW185" t="s">
        <v>601</v>
      </c>
      <c r="AX185" s="57">
        <v>4.0000000000000001E-3</v>
      </c>
      <c r="AY185" s="56">
        <v>0.10100000000000001</v>
      </c>
      <c r="AZ185" t="s">
        <v>601</v>
      </c>
      <c r="BA185" s="57"/>
      <c r="BB185" s="56"/>
      <c r="BD185" s="57"/>
      <c r="BE185" s="56"/>
      <c r="BG185" s="57"/>
      <c r="BH185" s="56"/>
      <c r="BJ185" s="57"/>
      <c r="BK185" s="56"/>
      <c r="BM185" s="57"/>
      <c r="BN185" s="56"/>
    </row>
    <row r="186" spans="1:66" x14ac:dyDescent="0.3">
      <c r="A186">
        <f>Table1[[#This Row],[Man'#]]*10000+Table1[[#This Row],[Line'#]]*100+Table1[[#This Row],[Model'#]]</f>
        <v>30610</v>
      </c>
      <c r="B186">
        <v>3</v>
      </c>
      <c r="C186">
        <v>6</v>
      </c>
      <c r="D186">
        <v>10</v>
      </c>
      <c r="E186" t="s">
        <v>78</v>
      </c>
      <c r="F186" t="s">
        <v>378</v>
      </c>
      <c r="G186" t="s">
        <v>204</v>
      </c>
      <c r="H186" t="s">
        <v>203</v>
      </c>
      <c r="I186" t="s">
        <v>362</v>
      </c>
      <c r="J186">
        <f t="shared" si="9"/>
        <v>157</v>
      </c>
      <c r="K186">
        <v>13.1</v>
      </c>
      <c r="L186">
        <v>6</v>
      </c>
      <c r="M186" s="57">
        <v>2.3999999999999998E-3</v>
      </c>
      <c r="N186" s="57">
        <v>3.0000000000000001E-3</v>
      </c>
      <c r="O186" s="57"/>
      <c r="P186" s="57"/>
      <c r="Q186" s="57"/>
      <c r="R186" s="56">
        <v>6.0999999999999999E-2</v>
      </c>
      <c r="S186" s="56">
        <v>7.4999999999999997E-2</v>
      </c>
      <c r="T186" s="56"/>
      <c r="U186" s="56"/>
      <c r="V186" s="56"/>
      <c r="W186" s="408" t="s">
        <v>530</v>
      </c>
      <c r="X186" s="56" t="s">
        <v>603</v>
      </c>
      <c r="Y186" s="56" t="s">
        <v>54</v>
      </c>
      <c r="Z186" s="57"/>
      <c r="AA186" s="56"/>
      <c r="AB186" s="56"/>
      <c r="AC186" s="57"/>
      <c r="AD186" s="56"/>
      <c r="AF186" s="57"/>
      <c r="AG186" s="56"/>
      <c r="AI186" s="57"/>
      <c r="AJ186" s="56"/>
      <c r="AL186" s="57"/>
      <c r="AM186" s="56"/>
      <c r="AO186" s="57"/>
      <c r="AP186" s="56"/>
      <c r="AR186" s="57"/>
      <c r="AS186" s="56"/>
      <c r="AU186" s="57"/>
      <c r="AV186" s="56"/>
      <c r="AX186" s="57"/>
      <c r="AY186" s="56"/>
      <c r="BA186" s="57"/>
      <c r="BB186" s="56"/>
      <c r="BD186" s="57"/>
      <c r="BE186" s="56"/>
      <c r="BG186" s="57"/>
      <c r="BH186" s="56"/>
      <c r="BJ186" s="57"/>
      <c r="BK186" s="56"/>
      <c r="BM186" s="57"/>
      <c r="BN186" s="56"/>
    </row>
    <row r="187" spans="1:66" x14ac:dyDescent="0.3">
      <c r="A187">
        <f>Table1[[#This Row],[Man'#]]*10000+Table1[[#This Row],[Line'#]]*100+Table1[[#This Row],[Model'#]]</f>
        <v>30611</v>
      </c>
      <c r="B187">
        <v>3</v>
      </c>
      <c r="C187">
        <v>6</v>
      </c>
      <c r="D187">
        <v>11</v>
      </c>
      <c r="E187" t="s">
        <v>78</v>
      </c>
      <c r="F187" t="s">
        <v>378</v>
      </c>
      <c r="G187" t="s">
        <v>206</v>
      </c>
      <c r="H187" t="s">
        <v>205</v>
      </c>
      <c r="I187" t="s">
        <v>362</v>
      </c>
      <c r="J187">
        <f t="shared" si="9"/>
        <v>157</v>
      </c>
      <c r="K187">
        <v>13.1</v>
      </c>
      <c r="L187">
        <v>7</v>
      </c>
      <c r="M187" s="57">
        <v>2.8999999999999998E-3</v>
      </c>
      <c r="N187" s="57">
        <v>4.1999999999999997E-3</v>
      </c>
      <c r="O187" s="57"/>
      <c r="P187" s="57"/>
      <c r="Q187" s="57"/>
      <c r="R187" s="56">
        <v>7.3999999999999996E-2</v>
      </c>
      <c r="S187" s="56">
        <v>0.106</v>
      </c>
      <c r="T187" s="56"/>
      <c r="U187" s="56"/>
      <c r="V187" s="56"/>
      <c r="W187" s="408" t="s">
        <v>530</v>
      </c>
      <c r="X187" s="56" t="s">
        <v>603</v>
      </c>
      <c r="Y187" s="56" t="s">
        <v>54</v>
      </c>
      <c r="Z187" s="57"/>
      <c r="AA187" s="56"/>
      <c r="AB187" s="56"/>
      <c r="AC187" s="57"/>
      <c r="AD187" s="56"/>
      <c r="AF187" s="57"/>
      <c r="AG187" s="56"/>
      <c r="AI187" s="57"/>
      <c r="AJ187" s="56"/>
      <c r="AL187" s="57"/>
      <c r="AM187" s="56"/>
      <c r="AO187" s="57"/>
      <c r="AP187" s="56"/>
      <c r="AR187" s="57">
        <v>4.7000000000000002E-3</v>
      </c>
      <c r="AS187" s="56">
        <v>0.11899999999999999</v>
      </c>
      <c r="AT187" t="s">
        <v>601</v>
      </c>
      <c r="AU187" s="57">
        <v>4.4999999999999997E-3</v>
      </c>
      <c r="AV187" s="56">
        <v>0.114</v>
      </c>
      <c r="AW187" t="s">
        <v>601</v>
      </c>
      <c r="AX187" s="57">
        <v>4.7000000000000002E-3</v>
      </c>
      <c r="AY187" s="56">
        <v>0.11899999999999999</v>
      </c>
      <c r="AZ187" t="s">
        <v>601</v>
      </c>
      <c r="BA187" s="57"/>
      <c r="BB187" s="56"/>
      <c r="BD187" s="57"/>
      <c r="BE187" s="56"/>
      <c r="BG187" s="57"/>
      <c r="BH187" s="56"/>
      <c r="BJ187" s="57"/>
      <c r="BK187" s="56"/>
      <c r="BM187" s="57"/>
      <c r="BN187" s="56"/>
    </row>
    <row r="188" spans="1:66" x14ac:dyDescent="0.3">
      <c r="A188">
        <f>Table1[[#This Row],[Man'#]]*10000+Table1[[#This Row],[Line'#]]*100+Table1[[#This Row],[Model'#]]</f>
        <v>30612</v>
      </c>
      <c r="B188">
        <v>3</v>
      </c>
      <c r="C188">
        <v>6</v>
      </c>
      <c r="D188">
        <v>12</v>
      </c>
      <c r="E188" t="s">
        <v>78</v>
      </c>
      <c r="F188" t="s">
        <v>378</v>
      </c>
      <c r="G188" t="s">
        <v>208</v>
      </c>
      <c r="H188" t="s">
        <v>207</v>
      </c>
      <c r="I188" t="s">
        <v>362</v>
      </c>
      <c r="J188">
        <f t="shared" si="9"/>
        <v>178</v>
      </c>
      <c r="K188">
        <v>14.8</v>
      </c>
      <c r="L188">
        <v>6</v>
      </c>
      <c r="M188" s="57">
        <v>2.8E-3</v>
      </c>
      <c r="N188" s="57">
        <v>3.2000000000000002E-3</v>
      </c>
      <c r="O188" s="57"/>
      <c r="P188" s="57"/>
      <c r="Q188" s="57"/>
      <c r="R188" s="56">
        <v>7.0000000000000007E-2</v>
      </c>
      <c r="S188" s="56">
        <v>8.2000000000000003E-2</v>
      </c>
      <c r="T188" s="56"/>
      <c r="U188" s="56"/>
      <c r="V188" s="56"/>
      <c r="W188" s="408" t="s">
        <v>530</v>
      </c>
      <c r="X188" s="56" t="s">
        <v>603</v>
      </c>
      <c r="Y188" s="56" t="s">
        <v>54</v>
      </c>
      <c r="Z188" s="57"/>
      <c r="AA188" s="56"/>
      <c r="AB188" s="56"/>
      <c r="AC188" s="57"/>
      <c r="AD188" s="56"/>
      <c r="AF188" s="57"/>
      <c r="AG188" s="56"/>
      <c r="AI188" s="57"/>
      <c r="AJ188" s="56"/>
      <c r="AL188" s="57"/>
      <c r="AM188" s="56"/>
      <c r="AO188" s="57"/>
      <c r="AP188" s="56"/>
      <c r="AR188" s="57"/>
      <c r="AS188" s="56"/>
      <c r="AU188" s="57"/>
      <c r="AV188" s="56"/>
      <c r="AX188" s="57"/>
      <c r="AY188" s="56"/>
      <c r="BA188" s="57"/>
      <c r="BB188" s="56"/>
      <c r="BD188" s="57"/>
      <c r="BE188" s="56"/>
      <c r="BG188" s="57"/>
      <c r="BH188" s="56"/>
      <c r="BJ188" s="57"/>
      <c r="BK188" s="56"/>
      <c r="BM188" s="57"/>
      <c r="BN188" s="56"/>
    </row>
    <row r="189" spans="1:66" x14ac:dyDescent="0.3">
      <c r="A189">
        <f>Table1[[#This Row],[Man'#]]*10000+Table1[[#This Row],[Line'#]]*100+Table1[[#This Row],[Model'#]]</f>
        <v>30613</v>
      </c>
      <c r="B189">
        <v>3</v>
      </c>
      <c r="C189">
        <v>6</v>
      </c>
      <c r="D189">
        <v>13</v>
      </c>
      <c r="E189" t="s">
        <v>78</v>
      </c>
      <c r="F189" t="s">
        <v>378</v>
      </c>
      <c r="G189" t="s">
        <v>210</v>
      </c>
      <c r="H189" t="s">
        <v>209</v>
      </c>
      <c r="I189" t="s">
        <v>362</v>
      </c>
      <c r="J189">
        <f t="shared" si="9"/>
        <v>178</v>
      </c>
      <c r="K189">
        <v>14.8</v>
      </c>
      <c r="L189">
        <v>7</v>
      </c>
      <c r="M189" s="57">
        <v>3.5000000000000001E-3</v>
      </c>
      <c r="N189" s="57">
        <v>5.0000000000000001E-3</v>
      </c>
      <c r="O189" s="57"/>
      <c r="P189" s="57"/>
      <c r="Q189" s="57"/>
      <c r="R189" s="56">
        <v>8.7999999999999995E-2</v>
      </c>
      <c r="S189" s="56">
        <v>0.126</v>
      </c>
      <c r="T189" s="56"/>
      <c r="U189" s="56"/>
      <c r="V189" s="56"/>
      <c r="W189" s="408" t="s">
        <v>530</v>
      </c>
      <c r="X189" s="56" t="s">
        <v>603</v>
      </c>
      <c r="Y189" s="56" t="s">
        <v>54</v>
      </c>
      <c r="Z189" s="57"/>
      <c r="AA189" s="56"/>
      <c r="AB189" s="56"/>
      <c r="AC189" s="57"/>
      <c r="AD189" s="56"/>
      <c r="AF189" s="57"/>
      <c r="AG189" s="56"/>
      <c r="AI189" s="57"/>
      <c r="AJ189" s="56"/>
      <c r="AL189" s="57"/>
      <c r="AM189" s="56"/>
      <c r="AO189" s="57"/>
      <c r="AP189" s="56"/>
      <c r="AR189" s="57">
        <v>5.4000000000000003E-3</v>
      </c>
      <c r="AS189" s="56">
        <v>0.13800000000000001</v>
      </c>
      <c r="AT189" t="s">
        <v>601</v>
      </c>
      <c r="AU189" s="57">
        <v>5.1999999999999998E-3</v>
      </c>
      <c r="AV189" s="56">
        <v>0.13300000000000001</v>
      </c>
      <c r="AW189" t="s">
        <v>601</v>
      </c>
      <c r="AX189" s="57">
        <v>5.4000000000000003E-3</v>
      </c>
      <c r="AY189" s="56">
        <v>0.13800000000000001</v>
      </c>
      <c r="AZ189" t="s">
        <v>601</v>
      </c>
      <c r="BA189" s="57"/>
      <c r="BB189" s="56"/>
      <c r="BD189" s="57"/>
      <c r="BE189" s="56"/>
      <c r="BG189" s="57"/>
      <c r="BH189" s="56"/>
      <c r="BJ189" s="57"/>
      <c r="BK189" s="56"/>
      <c r="BM189" s="57"/>
      <c r="BN189" s="56"/>
    </row>
    <row r="190" spans="1:66" x14ac:dyDescent="0.3">
      <c r="A190">
        <f>Table1[[#This Row],[Man'#]]*10000+Table1[[#This Row],[Line'#]]*100+Table1[[#This Row],[Model'#]]</f>
        <v>30702</v>
      </c>
      <c r="B190">
        <v>3</v>
      </c>
      <c r="C190">
        <v>7</v>
      </c>
      <c r="D190">
        <v>2</v>
      </c>
      <c r="E190" t="s">
        <v>78</v>
      </c>
      <c r="F190" t="s">
        <v>379</v>
      </c>
      <c r="G190" t="s">
        <v>298</v>
      </c>
      <c r="H190" t="s">
        <v>297</v>
      </c>
      <c r="I190" t="s">
        <v>362</v>
      </c>
      <c r="J190">
        <f t="shared" si="9"/>
        <v>98</v>
      </c>
      <c r="K190">
        <v>8.1999999999999993</v>
      </c>
      <c r="L190">
        <v>6</v>
      </c>
      <c r="M190" s="57">
        <v>6.9999999999999999E-4</v>
      </c>
      <c r="N190" s="57">
        <v>1E-3</v>
      </c>
      <c r="O190" s="57"/>
      <c r="P190" s="57"/>
      <c r="Q190" s="57"/>
      <c r="R190" s="56">
        <v>1.7000000000000001E-2</v>
      </c>
      <c r="S190" s="56">
        <v>2.5999999999999999E-2</v>
      </c>
      <c r="T190" s="56"/>
      <c r="U190" s="56"/>
      <c r="V190" s="56"/>
      <c r="W190" s="408" t="s">
        <v>530</v>
      </c>
      <c r="X190" s="56" t="s">
        <v>603</v>
      </c>
      <c r="Y190" s="56" t="s">
        <v>54</v>
      </c>
      <c r="Z190" s="57"/>
      <c r="AA190" s="56"/>
      <c r="AB190" s="56"/>
      <c r="AC190" s="57"/>
      <c r="AD190" s="56"/>
      <c r="AF190" s="57"/>
      <c r="AG190" s="56"/>
      <c r="AI190" s="57"/>
      <c r="AJ190" s="56"/>
      <c r="AL190" s="57"/>
      <c r="AM190" s="56"/>
      <c r="AO190" s="57"/>
      <c r="AP190" s="56"/>
      <c r="AR190" s="57"/>
      <c r="AS190" s="56"/>
      <c r="AU190" s="57"/>
      <c r="AV190" s="56"/>
      <c r="AX190" s="57"/>
      <c r="AY190" s="56"/>
      <c r="BA190" s="57"/>
      <c r="BB190" s="56"/>
      <c r="BD190" s="57"/>
      <c r="BE190" s="56"/>
      <c r="BG190" s="57"/>
      <c r="BH190" s="56"/>
      <c r="BJ190" s="57"/>
      <c r="BK190" s="56"/>
      <c r="BM190" s="57"/>
      <c r="BN190" s="56"/>
    </row>
    <row r="191" spans="1:66" x14ac:dyDescent="0.3">
      <c r="A191">
        <f>Table1[[#This Row],[Man'#]]*10000+Table1[[#This Row],[Line'#]]*100+Table1[[#This Row],[Model'#]]</f>
        <v>30703</v>
      </c>
      <c r="B191">
        <v>3</v>
      </c>
      <c r="C191">
        <v>7</v>
      </c>
      <c r="D191">
        <v>3</v>
      </c>
      <c r="E191" t="s">
        <v>78</v>
      </c>
      <c r="F191" t="s">
        <v>379</v>
      </c>
      <c r="G191" t="s">
        <v>300</v>
      </c>
      <c r="H191" t="s">
        <v>299</v>
      </c>
      <c r="I191" t="s">
        <v>362</v>
      </c>
      <c r="J191">
        <f t="shared" si="9"/>
        <v>98</v>
      </c>
      <c r="K191">
        <v>8.1999999999999993</v>
      </c>
      <c r="L191">
        <v>7</v>
      </c>
      <c r="M191" s="57">
        <v>8.9999999999999998E-4</v>
      </c>
      <c r="N191" s="57">
        <v>1.2999999999999999E-3</v>
      </c>
      <c r="O191" s="57"/>
      <c r="P191" s="57"/>
      <c r="Q191" s="57"/>
      <c r="R191" s="56">
        <v>2.3E-2</v>
      </c>
      <c r="S191" s="56">
        <v>3.4000000000000002E-2</v>
      </c>
      <c r="T191" s="56"/>
      <c r="U191" s="56"/>
      <c r="V191" s="56"/>
      <c r="W191" s="408" t="s">
        <v>530</v>
      </c>
      <c r="X191" s="56" t="s">
        <v>603</v>
      </c>
      <c r="Y191" s="56" t="s">
        <v>54</v>
      </c>
      <c r="Z191" s="57"/>
      <c r="AA191" s="56"/>
      <c r="AB191" s="56"/>
      <c r="AC191" s="57"/>
      <c r="AD191" s="56"/>
      <c r="AF191" s="57"/>
      <c r="AG191" s="56"/>
      <c r="AI191" s="57"/>
      <c r="AJ191" s="56"/>
      <c r="AL191" s="57"/>
      <c r="AM191" s="56"/>
      <c r="AO191" s="57"/>
      <c r="AP191" s="56"/>
      <c r="AR191" s="57"/>
      <c r="AS191" s="56"/>
      <c r="AU191" s="57"/>
      <c r="AV191" s="56"/>
      <c r="AX191" s="57">
        <v>2E-3</v>
      </c>
      <c r="AY191" s="56">
        <v>0.05</v>
      </c>
      <c r="AZ191" t="s">
        <v>601</v>
      </c>
      <c r="BA191" s="57">
        <v>1.8E-3</v>
      </c>
      <c r="BB191" s="56">
        <v>4.5999999999999999E-2</v>
      </c>
      <c r="BC191" t="s">
        <v>601</v>
      </c>
      <c r="BD191" s="57"/>
      <c r="BE191" s="56"/>
      <c r="BG191" s="57"/>
      <c r="BH191" s="56"/>
      <c r="BJ191" s="57"/>
      <c r="BK191" s="56"/>
      <c r="BM191" s="57"/>
      <c r="BN191" s="56"/>
    </row>
    <row r="192" spans="1:66" x14ac:dyDescent="0.3">
      <c r="A192">
        <f>Table1[[#This Row],[Man'#]]*10000+Table1[[#This Row],[Line'#]]*100+Table1[[#This Row],[Model'#]]</f>
        <v>30704</v>
      </c>
      <c r="B192">
        <v>3</v>
      </c>
      <c r="C192">
        <v>7</v>
      </c>
      <c r="D192">
        <v>4</v>
      </c>
      <c r="E192" t="s">
        <v>78</v>
      </c>
      <c r="F192" t="s">
        <v>379</v>
      </c>
      <c r="G192" t="s">
        <v>302</v>
      </c>
      <c r="H192" t="s">
        <v>301</v>
      </c>
      <c r="I192" t="s">
        <v>362</v>
      </c>
      <c r="J192">
        <f t="shared" si="9"/>
        <v>118</v>
      </c>
      <c r="K192">
        <v>9.8000000000000007</v>
      </c>
      <c r="L192">
        <v>6</v>
      </c>
      <c r="M192" s="57">
        <v>1E-3</v>
      </c>
      <c r="N192" s="57">
        <v>1.6000000000000001E-3</v>
      </c>
      <c r="O192" s="57"/>
      <c r="P192" s="57"/>
      <c r="Q192" s="57"/>
      <c r="R192" s="56">
        <v>2.5999999999999999E-2</v>
      </c>
      <c r="S192" s="56">
        <v>0.04</v>
      </c>
      <c r="T192" s="56"/>
      <c r="U192" s="56"/>
      <c r="V192" s="56"/>
      <c r="W192" s="408" t="s">
        <v>530</v>
      </c>
      <c r="X192" s="56" t="s">
        <v>603</v>
      </c>
      <c r="Y192" s="56" t="s">
        <v>54</v>
      </c>
      <c r="Z192" s="57"/>
      <c r="AA192" s="56"/>
      <c r="AB192" s="56"/>
      <c r="AC192" s="57"/>
      <c r="AD192" s="56"/>
      <c r="AF192" s="57"/>
      <c r="AG192" s="56"/>
      <c r="AI192" s="57"/>
      <c r="AJ192" s="56"/>
      <c r="AL192" s="57"/>
      <c r="AM192" s="56"/>
      <c r="AO192" s="57"/>
      <c r="AP192" s="56"/>
      <c r="AR192" s="57"/>
      <c r="AS192" s="56"/>
      <c r="AU192" s="57"/>
      <c r="AV192" s="56"/>
      <c r="AX192" s="57"/>
      <c r="AY192" s="56"/>
      <c r="BA192" s="57"/>
      <c r="BB192" s="56"/>
      <c r="BD192" s="57"/>
      <c r="BE192" s="56"/>
      <c r="BG192" s="57"/>
      <c r="BH192" s="56"/>
      <c r="BJ192" s="57"/>
      <c r="BK192" s="56"/>
      <c r="BM192" s="57"/>
      <c r="BN192" s="56"/>
    </row>
    <row r="193" spans="1:70" x14ac:dyDescent="0.3">
      <c r="A193">
        <f>Table1[[#This Row],[Man'#]]*10000+Table1[[#This Row],[Line'#]]*100+Table1[[#This Row],[Model'#]]</f>
        <v>30705</v>
      </c>
      <c r="B193">
        <v>3</v>
      </c>
      <c r="C193">
        <v>7</v>
      </c>
      <c r="D193">
        <v>5</v>
      </c>
      <c r="E193" t="s">
        <v>78</v>
      </c>
      <c r="F193" t="s">
        <v>379</v>
      </c>
      <c r="G193" t="s">
        <v>304</v>
      </c>
      <c r="H193" t="s">
        <v>303</v>
      </c>
      <c r="I193" t="s">
        <v>362</v>
      </c>
      <c r="J193">
        <f t="shared" si="9"/>
        <v>118</v>
      </c>
      <c r="K193">
        <v>9.8000000000000007</v>
      </c>
      <c r="L193">
        <v>7</v>
      </c>
      <c r="M193" s="57">
        <v>1.4E-3</v>
      </c>
      <c r="N193" s="57">
        <v>2E-3</v>
      </c>
      <c r="O193" s="57"/>
      <c r="P193" s="57"/>
      <c r="Q193" s="57"/>
      <c r="R193" s="56">
        <v>3.5999999999999997E-2</v>
      </c>
      <c r="S193" s="56">
        <v>5.1999999999999998E-2</v>
      </c>
      <c r="T193" s="56"/>
      <c r="U193" s="56"/>
      <c r="V193" s="56"/>
      <c r="W193" s="408" t="s">
        <v>530</v>
      </c>
      <c r="X193" s="56" t="s">
        <v>603</v>
      </c>
      <c r="Y193" s="56" t="s">
        <v>54</v>
      </c>
      <c r="Z193" s="57"/>
      <c r="AA193" s="56"/>
      <c r="AB193" s="56"/>
      <c r="AC193" s="57"/>
      <c r="AD193" s="56"/>
      <c r="AF193" s="57"/>
      <c r="AG193" s="56"/>
      <c r="AI193" s="57"/>
      <c r="AJ193" s="56"/>
      <c r="AL193" s="57"/>
      <c r="AM193" s="56"/>
      <c r="AO193" s="57"/>
      <c r="AP193" s="56"/>
      <c r="AR193" s="57"/>
      <c r="AS193" s="56"/>
      <c r="AU193" s="57"/>
      <c r="AV193" s="56"/>
      <c r="AX193" s="57">
        <v>2.5999999999999999E-3</v>
      </c>
      <c r="AY193" s="56">
        <v>6.6000000000000003E-2</v>
      </c>
      <c r="AZ193" t="s">
        <v>601</v>
      </c>
      <c r="BA193" s="57">
        <v>2.3999999999999998E-3</v>
      </c>
      <c r="BB193" s="56">
        <v>6.2E-2</v>
      </c>
      <c r="BC193" t="s">
        <v>601</v>
      </c>
      <c r="BD193" s="57"/>
      <c r="BE193" s="56"/>
      <c r="BG193" s="57"/>
      <c r="BH193" s="56"/>
      <c r="BJ193" s="57"/>
      <c r="BK193" s="56"/>
      <c r="BM193" s="57"/>
      <c r="BN193" s="56"/>
    </row>
    <row r="194" spans="1:70" x14ac:dyDescent="0.3">
      <c r="A194">
        <f>Table1[[#This Row],[Man'#]]*10000+Table1[[#This Row],[Line'#]]*100+Table1[[#This Row],[Model'#]]</f>
        <v>30706</v>
      </c>
      <c r="B194">
        <v>3</v>
      </c>
      <c r="C194">
        <v>7</v>
      </c>
      <c r="D194">
        <v>6</v>
      </c>
      <c r="E194" t="s">
        <v>78</v>
      </c>
      <c r="F194" t="s">
        <v>379</v>
      </c>
      <c r="G194" t="s">
        <v>306</v>
      </c>
      <c r="H194" t="s">
        <v>305</v>
      </c>
      <c r="I194" t="s">
        <v>362</v>
      </c>
      <c r="J194">
        <f t="shared" si="9"/>
        <v>138</v>
      </c>
      <c r="K194">
        <v>11.5</v>
      </c>
      <c r="L194">
        <v>6</v>
      </c>
      <c r="M194" s="57">
        <v>1.2999999999999999E-3</v>
      </c>
      <c r="N194" s="57">
        <v>2E-3</v>
      </c>
      <c r="O194" s="57"/>
      <c r="P194" s="57"/>
      <c r="Q194" s="57"/>
      <c r="R194" s="56">
        <v>3.4000000000000002E-2</v>
      </c>
      <c r="S194" s="56">
        <v>5.0999999999999997E-2</v>
      </c>
      <c r="T194" s="56"/>
      <c r="U194" s="56"/>
      <c r="V194" s="56"/>
      <c r="W194" s="408" t="s">
        <v>530</v>
      </c>
      <c r="X194" s="56" t="s">
        <v>603</v>
      </c>
      <c r="Y194" s="56" t="s">
        <v>54</v>
      </c>
      <c r="Z194" s="57"/>
      <c r="AA194" s="56"/>
      <c r="AB194" s="56"/>
      <c r="AC194" s="57"/>
      <c r="AD194" s="56"/>
      <c r="AF194" s="57"/>
      <c r="AG194" s="56"/>
      <c r="AI194" s="57"/>
      <c r="AJ194" s="56"/>
      <c r="AL194" s="57"/>
      <c r="AM194" s="56"/>
      <c r="AO194" s="57"/>
      <c r="AP194" s="56"/>
      <c r="AR194" s="57"/>
      <c r="AS194" s="56"/>
      <c r="AU194" s="57"/>
      <c r="AV194" s="56"/>
      <c r="AX194" s="57"/>
      <c r="AY194" s="56"/>
      <c r="BA194" s="57"/>
      <c r="BB194" s="56"/>
      <c r="BD194" s="57"/>
      <c r="BE194" s="56"/>
      <c r="BG194" s="57"/>
      <c r="BH194" s="56"/>
      <c r="BJ194" s="57"/>
      <c r="BK194" s="56"/>
      <c r="BM194" s="57"/>
      <c r="BN194" s="56"/>
    </row>
    <row r="195" spans="1:70" x14ac:dyDescent="0.3">
      <c r="A195">
        <f>Table1[[#This Row],[Man'#]]*10000+Table1[[#This Row],[Line'#]]*100+Table1[[#This Row],[Model'#]]</f>
        <v>30707</v>
      </c>
      <c r="B195">
        <v>3</v>
      </c>
      <c r="C195">
        <v>7</v>
      </c>
      <c r="D195">
        <v>7</v>
      </c>
      <c r="E195" t="s">
        <v>78</v>
      </c>
      <c r="F195" t="s">
        <v>379</v>
      </c>
      <c r="G195" t="s">
        <v>308</v>
      </c>
      <c r="H195" t="s">
        <v>307</v>
      </c>
      <c r="I195" t="s">
        <v>362</v>
      </c>
      <c r="J195">
        <f t="shared" si="9"/>
        <v>138</v>
      </c>
      <c r="K195">
        <v>11.5</v>
      </c>
      <c r="L195">
        <v>7</v>
      </c>
      <c r="M195" s="57">
        <v>1.9E-3</v>
      </c>
      <c r="N195" s="57">
        <v>2.8999999999999998E-3</v>
      </c>
      <c r="O195" s="57"/>
      <c r="P195" s="57"/>
      <c r="Q195" s="57"/>
      <c r="R195" s="56">
        <v>4.7E-2</v>
      </c>
      <c r="S195" s="56">
        <v>7.2999999999999995E-2</v>
      </c>
      <c r="T195" s="56"/>
      <c r="U195" s="56"/>
      <c r="V195" s="56"/>
      <c r="W195" s="408" t="s">
        <v>530</v>
      </c>
      <c r="X195" s="56" t="s">
        <v>603</v>
      </c>
      <c r="Y195" s="56" t="s">
        <v>54</v>
      </c>
      <c r="Z195" s="57"/>
      <c r="AA195" s="56"/>
      <c r="AB195" s="56"/>
      <c r="AC195" s="57"/>
      <c r="AD195" s="56"/>
      <c r="AF195" s="57"/>
      <c r="AG195" s="56"/>
      <c r="AI195" s="57"/>
      <c r="AJ195" s="56"/>
      <c r="AL195" s="57"/>
      <c r="AM195" s="56"/>
      <c r="AO195" s="57"/>
      <c r="AP195" s="56"/>
      <c r="AR195" s="57"/>
      <c r="AS195" s="56"/>
      <c r="AU195" s="57"/>
      <c r="AV195" s="56"/>
      <c r="AX195" s="57">
        <v>3.2000000000000002E-3</v>
      </c>
      <c r="AY195" s="56">
        <v>8.1000000000000003E-2</v>
      </c>
      <c r="AZ195" t="s">
        <v>601</v>
      </c>
      <c r="BA195" s="57">
        <v>3.0000000000000001E-3</v>
      </c>
      <c r="BB195" s="56">
        <v>7.6999999999999999E-2</v>
      </c>
      <c r="BC195" t="s">
        <v>601</v>
      </c>
      <c r="BD195" s="57"/>
      <c r="BE195" s="56"/>
      <c r="BG195" s="57"/>
      <c r="BH195" s="56"/>
      <c r="BJ195" s="57"/>
      <c r="BK195" s="56"/>
      <c r="BM195" s="57"/>
      <c r="BN195" s="56"/>
    </row>
    <row r="196" spans="1:70" x14ac:dyDescent="0.3">
      <c r="A196">
        <f>Table1[[#This Row],[Man'#]]*10000+Table1[[#This Row],[Line'#]]*100+Table1[[#This Row],[Model'#]]</f>
        <v>30708</v>
      </c>
      <c r="B196">
        <v>3</v>
      </c>
      <c r="C196">
        <v>7</v>
      </c>
      <c r="D196">
        <v>8</v>
      </c>
      <c r="E196" t="s">
        <v>78</v>
      </c>
      <c r="F196" t="s">
        <v>379</v>
      </c>
      <c r="G196" t="s">
        <v>310</v>
      </c>
      <c r="H196" t="s">
        <v>309</v>
      </c>
      <c r="I196" t="s">
        <v>362</v>
      </c>
      <c r="J196">
        <f t="shared" si="9"/>
        <v>157</v>
      </c>
      <c r="K196">
        <v>13.1</v>
      </c>
      <c r="L196">
        <v>6</v>
      </c>
      <c r="M196" s="57">
        <v>1.9E-3</v>
      </c>
      <c r="N196" s="57">
        <v>2.3999999999999998E-3</v>
      </c>
      <c r="O196" s="57"/>
      <c r="P196" s="57"/>
      <c r="Q196" s="57"/>
      <c r="R196" s="56">
        <v>4.7E-2</v>
      </c>
      <c r="S196" s="56">
        <v>6.2E-2</v>
      </c>
      <c r="T196" s="56"/>
      <c r="U196" s="56"/>
      <c r="V196" s="56"/>
      <c r="W196" s="408" t="s">
        <v>530</v>
      </c>
      <c r="X196" s="56" t="s">
        <v>603</v>
      </c>
      <c r="Y196" s="56" t="s">
        <v>54</v>
      </c>
      <c r="Z196" s="57"/>
      <c r="AA196" s="56"/>
      <c r="AB196" s="56"/>
      <c r="AC196" s="57"/>
      <c r="AD196" s="56"/>
      <c r="AF196" s="57"/>
      <c r="AG196" s="56"/>
      <c r="AI196" s="57"/>
      <c r="AJ196" s="56"/>
      <c r="AL196" s="57"/>
      <c r="AM196" s="56"/>
      <c r="AO196" s="57"/>
      <c r="AP196" s="56"/>
      <c r="AR196" s="57"/>
      <c r="AS196" s="56"/>
      <c r="AU196" s="57"/>
      <c r="AV196" s="56"/>
      <c r="AX196" s="57"/>
      <c r="AY196" s="56"/>
      <c r="BA196" s="57"/>
      <c r="BB196" s="56"/>
      <c r="BD196" s="57"/>
      <c r="BE196" s="56"/>
      <c r="BG196" s="57"/>
      <c r="BH196" s="56"/>
      <c r="BJ196" s="57"/>
      <c r="BK196" s="56"/>
      <c r="BM196" s="57"/>
      <c r="BN196" s="56"/>
    </row>
    <row r="197" spans="1:70" x14ac:dyDescent="0.3">
      <c r="A197">
        <f>Table1[[#This Row],[Man'#]]*10000+Table1[[#This Row],[Line'#]]*100+Table1[[#This Row],[Model'#]]</f>
        <v>30709</v>
      </c>
      <c r="B197">
        <v>3</v>
      </c>
      <c r="C197">
        <v>7</v>
      </c>
      <c r="D197">
        <v>9</v>
      </c>
      <c r="E197" t="s">
        <v>78</v>
      </c>
      <c r="F197" t="s">
        <v>379</v>
      </c>
      <c r="G197" t="s">
        <v>312</v>
      </c>
      <c r="H197" t="s">
        <v>311</v>
      </c>
      <c r="I197" t="s">
        <v>362</v>
      </c>
      <c r="J197">
        <f t="shared" si="9"/>
        <v>157</v>
      </c>
      <c r="K197">
        <v>13.1</v>
      </c>
      <c r="L197">
        <v>7</v>
      </c>
      <c r="M197" s="57">
        <v>2.2000000000000001E-3</v>
      </c>
      <c r="N197" s="57">
        <v>3.5000000000000001E-3</v>
      </c>
      <c r="O197" s="57"/>
      <c r="P197" s="57"/>
      <c r="Q197" s="57"/>
      <c r="R197" s="56">
        <v>5.7000000000000002E-2</v>
      </c>
      <c r="S197" s="56">
        <v>8.7999999999999995E-2</v>
      </c>
      <c r="T197" s="56"/>
      <c r="U197" s="56"/>
      <c r="V197" s="56"/>
      <c r="W197" s="408" t="s">
        <v>530</v>
      </c>
      <c r="X197" s="56" t="s">
        <v>603</v>
      </c>
      <c r="Y197" s="56" t="s">
        <v>54</v>
      </c>
      <c r="Z197" s="57"/>
      <c r="AA197" s="56"/>
      <c r="AB197" s="56"/>
      <c r="AC197" s="57"/>
      <c r="AD197" s="56"/>
      <c r="AF197" s="57"/>
      <c r="AG197" s="56"/>
      <c r="AI197" s="57"/>
      <c r="AJ197" s="56"/>
      <c r="AL197" s="57"/>
      <c r="AM197" s="56"/>
      <c r="AO197" s="57"/>
      <c r="AP197" s="56"/>
      <c r="AR197" s="57"/>
      <c r="AS197" s="56"/>
      <c r="AU197" s="57"/>
      <c r="AV197" s="56"/>
      <c r="AX197" s="57">
        <v>3.7000000000000002E-3</v>
      </c>
      <c r="AY197" s="56">
        <v>9.5000000000000001E-2</v>
      </c>
      <c r="AZ197" t="s">
        <v>601</v>
      </c>
      <c r="BA197" s="57">
        <v>3.5999999999999999E-3</v>
      </c>
      <c r="BB197" s="56">
        <v>9.0999999999999998E-2</v>
      </c>
      <c r="BC197" t="s">
        <v>601</v>
      </c>
      <c r="BD197" s="57"/>
      <c r="BE197" s="56"/>
      <c r="BG197" s="57"/>
      <c r="BH197" s="56"/>
      <c r="BJ197" s="57"/>
      <c r="BK197" s="56"/>
      <c r="BM197" s="57"/>
      <c r="BN197" s="56"/>
    </row>
    <row r="198" spans="1:70" x14ac:dyDescent="0.3">
      <c r="A198">
        <f>Table1[[#This Row],[Man'#]]*10000+Table1[[#This Row],[Line'#]]*100+Table1[[#This Row],[Model'#]]</f>
        <v>30710</v>
      </c>
      <c r="B198">
        <v>3</v>
      </c>
      <c r="C198">
        <v>7</v>
      </c>
      <c r="D198">
        <v>10</v>
      </c>
      <c r="E198" t="s">
        <v>78</v>
      </c>
      <c r="F198" t="s">
        <v>379</v>
      </c>
      <c r="G198" t="s">
        <v>314</v>
      </c>
      <c r="H198" t="s">
        <v>313</v>
      </c>
      <c r="I198" t="s">
        <v>362</v>
      </c>
      <c r="J198">
        <f t="shared" si="9"/>
        <v>178</v>
      </c>
      <c r="K198">
        <v>14.8</v>
      </c>
      <c r="L198">
        <v>6</v>
      </c>
      <c r="M198" s="57">
        <v>2.3999999999999998E-3</v>
      </c>
      <c r="N198" s="57">
        <v>2.8999999999999998E-3</v>
      </c>
      <c r="O198" s="57"/>
      <c r="P198" s="57"/>
      <c r="Q198" s="57"/>
      <c r="R198" s="56">
        <v>0.06</v>
      </c>
      <c r="S198" s="56">
        <v>7.3999999999999996E-2</v>
      </c>
      <c r="T198" s="56"/>
      <c r="U198" s="56"/>
      <c r="V198" s="56"/>
      <c r="W198" s="408" t="s">
        <v>530</v>
      </c>
      <c r="X198" s="56" t="s">
        <v>603</v>
      </c>
      <c r="Y198" s="56" t="s">
        <v>54</v>
      </c>
      <c r="Z198" s="57"/>
      <c r="AA198" s="56"/>
      <c r="AB198" s="56"/>
      <c r="AC198" s="57"/>
      <c r="AD198" s="56"/>
      <c r="AF198" s="57"/>
      <c r="AG198" s="56"/>
      <c r="AI198" s="57"/>
      <c r="AJ198" s="56"/>
      <c r="AL198" s="57"/>
      <c r="AM198" s="56"/>
      <c r="AO198" s="57"/>
      <c r="AP198" s="56"/>
      <c r="AR198" s="57"/>
      <c r="AS198" s="56"/>
      <c r="AU198" s="57"/>
      <c r="AV198" s="56"/>
      <c r="AX198" s="57"/>
      <c r="AY198" s="56"/>
      <c r="BA198" s="57"/>
      <c r="BB198" s="56"/>
      <c r="BD198" s="57"/>
      <c r="BE198" s="56"/>
      <c r="BG198" s="57"/>
      <c r="BH198" s="56"/>
      <c r="BJ198" s="57"/>
      <c r="BK198" s="56"/>
      <c r="BM198" s="57"/>
      <c r="BN198" s="56"/>
    </row>
    <row r="199" spans="1:70" x14ac:dyDescent="0.3">
      <c r="A199">
        <f>Table1[[#This Row],[Man'#]]*10000+Table1[[#This Row],[Line'#]]*100+Table1[[#This Row],[Model'#]]</f>
        <v>30711</v>
      </c>
      <c r="B199">
        <v>3</v>
      </c>
      <c r="C199">
        <v>7</v>
      </c>
      <c r="D199">
        <v>11</v>
      </c>
      <c r="E199" t="s">
        <v>78</v>
      </c>
      <c r="F199" t="s">
        <v>379</v>
      </c>
      <c r="G199" t="s">
        <v>316</v>
      </c>
      <c r="H199" t="s">
        <v>315</v>
      </c>
      <c r="I199" t="s">
        <v>362</v>
      </c>
      <c r="J199">
        <f t="shared" si="9"/>
        <v>178</v>
      </c>
      <c r="K199">
        <v>14.8</v>
      </c>
      <c r="L199">
        <v>7</v>
      </c>
      <c r="M199" s="57">
        <v>2.8E-3</v>
      </c>
      <c r="N199" s="57">
        <v>4.1999999999999997E-3</v>
      </c>
      <c r="O199" s="57"/>
      <c r="P199" s="57"/>
      <c r="Q199" s="57"/>
      <c r="R199" s="56">
        <v>7.0999999999999994E-2</v>
      </c>
      <c r="S199" s="56">
        <v>0.107</v>
      </c>
      <c r="T199" s="56"/>
      <c r="U199" s="56"/>
      <c r="V199" s="56"/>
      <c r="W199" s="408" t="s">
        <v>530</v>
      </c>
      <c r="X199" s="56" t="s">
        <v>603</v>
      </c>
      <c r="Y199" s="56" t="s">
        <v>54</v>
      </c>
      <c r="Z199" s="57"/>
      <c r="AA199" s="56"/>
      <c r="AB199" s="56"/>
      <c r="AC199" s="57"/>
      <c r="AD199" s="56"/>
      <c r="AF199" s="57"/>
      <c r="AG199" s="56"/>
      <c r="AI199" s="57"/>
      <c r="AJ199" s="56"/>
      <c r="AL199" s="57"/>
      <c r="AM199" s="56"/>
      <c r="AO199" s="57"/>
      <c r="AP199" s="56"/>
      <c r="AR199" s="57"/>
      <c r="AS199" s="56"/>
      <c r="AU199" s="57"/>
      <c r="AV199" s="56"/>
      <c r="AX199" s="57">
        <v>4.3E-3</v>
      </c>
      <c r="AY199" s="56">
        <v>0.11</v>
      </c>
      <c r="AZ199" t="s">
        <v>601</v>
      </c>
      <c r="BA199" s="57">
        <v>4.1999999999999997E-3</v>
      </c>
      <c r="BB199" s="56">
        <v>0.106</v>
      </c>
      <c r="BC199" t="s">
        <v>601</v>
      </c>
      <c r="BD199" s="57"/>
      <c r="BE199" s="56"/>
      <c r="BG199" s="57"/>
      <c r="BH199" s="56"/>
      <c r="BJ199" s="57"/>
      <c r="BK199" s="56"/>
      <c r="BM199" s="57"/>
      <c r="BN199" s="56"/>
    </row>
    <row r="200" spans="1:70" x14ac:dyDescent="0.3">
      <c r="A200">
        <f>Table1[[#This Row],[Man'#]]*10000+Table1[[#This Row],[Line'#]]*100+Table1[[#This Row],[Model'#]]</f>
        <v>30802</v>
      </c>
      <c r="B200">
        <v>3</v>
      </c>
      <c r="C200">
        <v>8</v>
      </c>
      <c r="D200">
        <v>2</v>
      </c>
      <c r="E200" t="s">
        <v>78</v>
      </c>
      <c r="F200" t="s">
        <v>380</v>
      </c>
      <c r="G200" t="s">
        <v>364</v>
      </c>
      <c r="H200" t="s">
        <v>365</v>
      </c>
      <c r="I200" t="s">
        <v>363</v>
      </c>
      <c r="J200">
        <f t="shared" si="9"/>
        <v>59</v>
      </c>
      <c r="K200">
        <v>4.9000000000000004</v>
      </c>
      <c r="L200">
        <v>6</v>
      </c>
      <c r="M200" s="57"/>
      <c r="N200" s="57"/>
      <c r="O200" s="57"/>
      <c r="P200" s="57"/>
      <c r="Q200" s="57"/>
      <c r="R200" s="56"/>
      <c r="S200" s="56">
        <v>2.4E-2</v>
      </c>
      <c r="T200" s="56">
        <v>0.01</v>
      </c>
      <c r="U200" s="56">
        <v>1.7999999999999999E-2</v>
      </c>
      <c r="V200" s="56">
        <v>2.1000000000000001E-2</v>
      </c>
      <c r="W200" s="408" t="s">
        <v>54</v>
      </c>
      <c r="X200" s="56" t="s">
        <v>603</v>
      </c>
      <c r="Y200" s="56" t="s">
        <v>985</v>
      </c>
      <c r="Z200" s="57"/>
      <c r="AA200" s="56"/>
      <c r="AB200" s="56"/>
      <c r="AC200" s="57"/>
      <c r="AD200" s="56"/>
      <c r="AF200" s="57"/>
      <c r="AG200" s="56"/>
      <c r="AI200" s="57"/>
      <c r="AJ200" s="56"/>
      <c r="AL200" s="57"/>
      <c r="AM200" s="56"/>
      <c r="AO200" s="57"/>
      <c r="AP200" s="56"/>
      <c r="AR200" s="57"/>
      <c r="AS200" s="56"/>
      <c r="AU200" s="57"/>
      <c r="AV200" s="56"/>
      <c r="AX200" s="57"/>
      <c r="AY200" s="56"/>
      <c r="BA200" s="57"/>
      <c r="BB200" s="56"/>
      <c r="BD200" s="57"/>
      <c r="BE200" s="56"/>
      <c r="BG200" s="57"/>
      <c r="BH200" s="56"/>
      <c r="BJ200" s="57"/>
      <c r="BK200" s="56"/>
      <c r="BM200" s="57"/>
      <c r="BN200" s="56"/>
    </row>
    <row r="201" spans="1:70" x14ac:dyDescent="0.3">
      <c r="A201">
        <f>Table1[[#This Row],[Man'#]]*10000+Table1[[#This Row],[Line'#]]*100+Table1[[#This Row],[Model'#]]</f>
        <v>30803</v>
      </c>
      <c r="B201">
        <v>3</v>
      </c>
      <c r="C201">
        <v>8</v>
      </c>
      <c r="D201">
        <v>3</v>
      </c>
      <c r="E201" t="s">
        <v>78</v>
      </c>
      <c r="F201" t="s">
        <v>380</v>
      </c>
      <c r="G201" t="s">
        <v>216</v>
      </c>
      <c r="H201" t="s">
        <v>215</v>
      </c>
      <c r="I201" t="s">
        <v>363</v>
      </c>
      <c r="J201">
        <f t="shared" si="9"/>
        <v>88</v>
      </c>
      <c r="K201">
        <v>7.3</v>
      </c>
      <c r="L201">
        <v>6</v>
      </c>
      <c r="M201" s="57"/>
      <c r="N201" s="57"/>
      <c r="O201" s="57"/>
      <c r="P201" s="57"/>
      <c r="Q201" s="57"/>
      <c r="R201" s="56"/>
      <c r="S201" s="56">
        <v>0.04</v>
      </c>
      <c r="T201" s="56">
        <v>1.2999999999999999E-2</v>
      </c>
      <c r="U201" s="56">
        <v>2.5999999999999999E-2</v>
      </c>
      <c r="V201" s="56">
        <v>4.2000000000000003E-2</v>
      </c>
      <c r="W201" s="408" t="s">
        <v>54</v>
      </c>
      <c r="X201" s="56" t="s">
        <v>603</v>
      </c>
      <c r="Y201" s="56" t="s">
        <v>985</v>
      </c>
      <c r="Z201" s="57"/>
      <c r="AA201" s="56"/>
      <c r="AB201" s="56"/>
      <c r="AC201" s="57"/>
      <c r="AD201" s="56"/>
      <c r="AF201" s="57"/>
      <c r="AG201" s="56"/>
      <c r="AI201" s="57"/>
      <c r="AJ201" s="56"/>
      <c r="AL201" s="57"/>
      <c r="AM201" s="56"/>
      <c r="AO201" s="57"/>
      <c r="AP201" s="56"/>
      <c r="AR201" s="57"/>
      <c r="AS201" s="56"/>
      <c r="AU201" s="57"/>
      <c r="AV201" s="56"/>
      <c r="AX201" s="57"/>
      <c r="AY201" s="56"/>
      <c r="BA201" s="57"/>
      <c r="BB201" s="56"/>
      <c r="BD201" s="57"/>
      <c r="BE201" s="56"/>
      <c r="BG201" s="57"/>
      <c r="BH201" s="56"/>
      <c r="BJ201" s="57"/>
      <c r="BK201" s="56"/>
      <c r="BM201" s="57"/>
      <c r="BN201" s="56"/>
    </row>
    <row r="202" spans="1:70" x14ac:dyDescent="0.3">
      <c r="A202">
        <f>Table1[[#This Row],[Man'#]]*10000+Table1[[#This Row],[Line'#]]*100+Table1[[#This Row],[Model'#]]</f>
        <v>30804</v>
      </c>
      <c r="B202">
        <v>3</v>
      </c>
      <c r="C202">
        <v>8</v>
      </c>
      <c r="D202">
        <v>4</v>
      </c>
      <c r="E202" t="s">
        <v>78</v>
      </c>
      <c r="F202" t="s">
        <v>380</v>
      </c>
      <c r="G202" t="s">
        <v>218</v>
      </c>
      <c r="H202" t="s">
        <v>217</v>
      </c>
      <c r="I202" t="s">
        <v>363</v>
      </c>
      <c r="J202">
        <f t="shared" si="9"/>
        <v>88</v>
      </c>
      <c r="K202">
        <v>7.3</v>
      </c>
      <c r="L202">
        <v>7</v>
      </c>
      <c r="M202" s="57"/>
      <c r="N202" s="57"/>
      <c r="O202" s="57"/>
      <c r="P202" s="57"/>
      <c r="Q202" s="57"/>
      <c r="R202" s="56"/>
      <c r="S202" s="56">
        <v>4.2999999999999997E-2</v>
      </c>
      <c r="T202" s="56">
        <v>1.6E-2</v>
      </c>
      <c r="U202" s="56">
        <v>3.3000000000000002E-2</v>
      </c>
      <c r="V202" s="56">
        <v>5.3999999999999999E-2</v>
      </c>
      <c r="W202" s="408" t="s">
        <v>54</v>
      </c>
      <c r="X202" s="56" t="s">
        <v>603</v>
      </c>
      <c r="Y202" s="56" t="s">
        <v>985</v>
      </c>
      <c r="Z202" s="57"/>
      <c r="AA202" s="56"/>
      <c r="AB202" s="56"/>
      <c r="AC202" s="57"/>
      <c r="AD202" s="56"/>
      <c r="AF202" s="57"/>
      <c r="AG202" s="56"/>
      <c r="AI202" s="57"/>
      <c r="AJ202" s="56"/>
      <c r="AL202" s="57"/>
      <c r="AM202" s="56"/>
      <c r="AO202" s="57"/>
      <c r="AP202" s="56"/>
      <c r="AR202" s="57"/>
      <c r="AS202" s="56"/>
      <c r="AU202" s="57"/>
      <c r="AV202" s="56"/>
      <c r="AX202" s="57"/>
      <c r="AY202" s="56"/>
      <c r="BA202" s="57"/>
      <c r="BB202" s="56"/>
      <c r="BD202" s="57"/>
      <c r="BE202" s="56">
        <v>6.2E-2</v>
      </c>
      <c r="BF202" t="s">
        <v>985</v>
      </c>
      <c r="BG202" s="57"/>
      <c r="BH202" s="56"/>
      <c r="BJ202" s="57"/>
      <c r="BK202" s="56"/>
      <c r="BM202" s="57"/>
      <c r="BN202" s="56"/>
      <c r="BQ202">
        <v>5.8999999999999997E-2</v>
      </c>
      <c r="BR202" t="s">
        <v>985</v>
      </c>
    </row>
    <row r="203" spans="1:70" x14ac:dyDescent="0.3">
      <c r="A203">
        <f>Table1[[#This Row],[Man'#]]*10000+Table1[[#This Row],[Line'#]]*100+Table1[[#This Row],[Model'#]]</f>
        <v>30805</v>
      </c>
      <c r="B203">
        <v>3</v>
      </c>
      <c r="C203">
        <v>8</v>
      </c>
      <c r="D203">
        <v>5</v>
      </c>
      <c r="E203" t="s">
        <v>78</v>
      </c>
      <c r="F203" t="s">
        <v>380</v>
      </c>
      <c r="G203" t="s">
        <v>220</v>
      </c>
      <c r="H203" t="s">
        <v>219</v>
      </c>
      <c r="I203" t="s">
        <v>363</v>
      </c>
      <c r="J203">
        <f t="shared" si="9"/>
        <v>108</v>
      </c>
      <c r="K203">
        <v>9</v>
      </c>
      <c r="L203">
        <v>6</v>
      </c>
      <c r="M203" s="57"/>
      <c r="N203" s="57"/>
      <c r="O203" s="57"/>
      <c r="P203" s="57"/>
      <c r="Q203" s="57"/>
      <c r="R203" s="56"/>
      <c r="S203" s="56">
        <v>4.5999999999999999E-2</v>
      </c>
      <c r="T203" s="56">
        <v>0.02</v>
      </c>
      <c r="U203" s="56">
        <v>3.7999999999999999E-2</v>
      </c>
      <c r="V203" s="56">
        <v>5.2999999999999999E-2</v>
      </c>
      <c r="W203" s="408" t="s">
        <v>54</v>
      </c>
      <c r="X203" s="56" t="s">
        <v>603</v>
      </c>
      <c r="Y203" s="56" t="s">
        <v>985</v>
      </c>
      <c r="Z203" s="57"/>
      <c r="AA203" s="56"/>
      <c r="AB203" s="56"/>
      <c r="AC203" s="57"/>
      <c r="AD203" s="56"/>
      <c r="AF203" s="57"/>
      <c r="AG203" s="56"/>
      <c r="AI203" s="57"/>
      <c r="AJ203" s="56"/>
      <c r="AL203" s="57"/>
      <c r="AM203" s="56"/>
      <c r="AO203" s="57"/>
      <c r="AP203" s="56"/>
      <c r="AR203" s="57"/>
      <c r="AS203" s="56"/>
      <c r="AU203" s="57"/>
      <c r="AV203" s="56"/>
      <c r="AX203" s="57"/>
      <c r="AY203" s="56"/>
      <c r="BA203" s="57"/>
      <c r="BB203" s="56"/>
      <c r="BD203" s="57"/>
      <c r="BE203" s="56"/>
      <c r="BG203" s="57"/>
      <c r="BH203" s="56"/>
      <c r="BJ203" s="57"/>
      <c r="BK203" s="56"/>
      <c r="BM203" s="57"/>
      <c r="BN203" s="56"/>
    </row>
    <row r="204" spans="1:70" x14ac:dyDescent="0.3">
      <c r="A204">
        <f>Table1[[#This Row],[Man'#]]*10000+Table1[[#This Row],[Line'#]]*100+Table1[[#This Row],[Model'#]]</f>
        <v>30806</v>
      </c>
      <c r="B204">
        <v>3</v>
      </c>
      <c r="C204">
        <v>8</v>
      </c>
      <c r="D204">
        <v>6</v>
      </c>
      <c r="E204" t="s">
        <v>78</v>
      </c>
      <c r="F204" t="s">
        <v>380</v>
      </c>
      <c r="G204" t="s">
        <v>222</v>
      </c>
      <c r="H204" t="s">
        <v>221</v>
      </c>
      <c r="I204" t="s">
        <v>363</v>
      </c>
      <c r="J204">
        <f t="shared" si="9"/>
        <v>108</v>
      </c>
      <c r="K204">
        <v>9</v>
      </c>
      <c r="L204">
        <v>7</v>
      </c>
      <c r="M204" s="57"/>
      <c r="N204" s="57"/>
      <c r="O204" s="57"/>
      <c r="P204" s="57"/>
      <c r="Q204" s="57"/>
      <c r="R204" s="56"/>
      <c r="S204" s="56">
        <v>4.8000000000000001E-2</v>
      </c>
      <c r="T204" s="56">
        <v>2.3E-2</v>
      </c>
      <c r="U204" s="56">
        <v>4.2999999999999997E-2</v>
      </c>
      <c r="V204" s="56">
        <v>0.06</v>
      </c>
      <c r="W204" s="408" t="s">
        <v>54</v>
      </c>
      <c r="X204" s="56" t="s">
        <v>603</v>
      </c>
      <c r="Y204" s="56" t="s">
        <v>985</v>
      </c>
      <c r="Z204" s="57"/>
      <c r="AA204" s="56"/>
      <c r="AB204" s="56"/>
      <c r="AC204" s="57"/>
      <c r="AD204" s="56"/>
      <c r="AF204" s="57"/>
      <c r="AG204" s="56"/>
      <c r="AI204" s="57"/>
      <c r="AJ204" s="56"/>
      <c r="AL204" s="57"/>
      <c r="AM204" s="56"/>
      <c r="AO204" s="57"/>
      <c r="AP204" s="56"/>
      <c r="AR204" s="57"/>
      <c r="AS204" s="56"/>
      <c r="AU204" s="57"/>
      <c r="AV204" s="56"/>
      <c r="AX204" s="57"/>
      <c r="AY204" s="56"/>
      <c r="BA204" s="57"/>
      <c r="BB204" s="56"/>
      <c r="BD204" s="57"/>
      <c r="BE204" s="56">
        <v>6.8000000000000005E-2</v>
      </c>
      <c r="BF204" t="s">
        <v>985</v>
      </c>
      <c r="BG204" s="57"/>
      <c r="BH204" s="56"/>
      <c r="BJ204" s="57"/>
      <c r="BK204" s="56"/>
      <c r="BM204" s="57"/>
      <c r="BN204" s="56"/>
      <c r="BQ204">
        <v>6.5000000000000002E-2</v>
      </c>
      <c r="BR204" t="s">
        <v>985</v>
      </c>
    </row>
    <row r="205" spans="1:70" x14ac:dyDescent="0.3">
      <c r="A205">
        <f>Table1[[#This Row],[Man'#]]*10000+Table1[[#This Row],[Line'#]]*100+Table1[[#This Row],[Model'#]]</f>
        <v>30807</v>
      </c>
      <c r="B205">
        <v>3</v>
      </c>
      <c r="C205">
        <v>8</v>
      </c>
      <c r="D205">
        <v>7</v>
      </c>
      <c r="E205" t="s">
        <v>78</v>
      </c>
      <c r="F205" t="s">
        <v>380</v>
      </c>
      <c r="G205" t="s">
        <v>224</v>
      </c>
      <c r="H205" t="s">
        <v>223</v>
      </c>
      <c r="I205" t="s">
        <v>363</v>
      </c>
      <c r="J205">
        <f t="shared" si="9"/>
        <v>127</v>
      </c>
      <c r="K205">
        <v>10.6</v>
      </c>
      <c r="L205">
        <v>6</v>
      </c>
      <c r="M205" s="57"/>
      <c r="N205" s="57"/>
      <c r="O205" s="57"/>
      <c r="P205" s="57"/>
      <c r="Q205" s="57"/>
      <c r="R205" s="56"/>
      <c r="S205" s="56">
        <v>6.7000000000000004E-2</v>
      </c>
      <c r="T205" s="56">
        <v>2.9000000000000001E-2</v>
      </c>
      <c r="U205" s="56">
        <v>5.3999999999999999E-2</v>
      </c>
      <c r="V205" s="56">
        <v>7.0999999999999994E-2</v>
      </c>
      <c r="W205" s="408" t="s">
        <v>54</v>
      </c>
      <c r="X205" s="56" t="s">
        <v>603</v>
      </c>
      <c r="Y205" s="56" t="s">
        <v>985</v>
      </c>
      <c r="Z205" s="57"/>
      <c r="AA205" s="56"/>
      <c r="AB205" s="56"/>
      <c r="AC205" s="57"/>
      <c r="AD205" s="56"/>
      <c r="AF205" s="57"/>
      <c r="AG205" s="56"/>
      <c r="AI205" s="57"/>
      <c r="AJ205" s="56"/>
      <c r="AL205" s="57"/>
      <c r="AM205" s="56"/>
      <c r="AO205" s="57"/>
      <c r="AP205" s="56"/>
      <c r="AR205" s="57"/>
      <c r="AS205" s="56"/>
      <c r="AU205" s="57"/>
      <c r="AV205" s="56"/>
      <c r="AX205" s="57"/>
      <c r="AY205" s="56"/>
      <c r="BA205" s="57"/>
      <c r="BB205" s="56"/>
      <c r="BD205" s="57"/>
      <c r="BE205" s="56"/>
      <c r="BG205" s="57"/>
      <c r="BH205" s="56"/>
      <c r="BJ205" s="57"/>
      <c r="BK205" s="56"/>
      <c r="BM205" s="57"/>
      <c r="BN205" s="56"/>
    </row>
    <row r="206" spans="1:70" x14ac:dyDescent="0.3">
      <c r="A206">
        <f>Table1[[#This Row],[Man'#]]*10000+Table1[[#This Row],[Line'#]]*100+Table1[[#This Row],[Model'#]]</f>
        <v>30808</v>
      </c>
      <c r="B206">
        <v>3</v>
      </c>
      <c r="C206">
        <v>8</v>
      </c>
      <c r="D206">
        <v>8</v>
      </c>
      <c r="E206" t="s">
        <v>78</v>
      </c>
      <c r="F206" t="s">
        <v>380</v>
      </c>
      <c r="G206" t="s">
        <v>226</v>
      </c>
      <c r="H206" t="s">
        <v>225</v>
      </c>
      <c r="I206" t="s">
        <v>363</v>
      </c>
      <c r="J206">
        <f t="shared" si="9"/>
        <v>127</v>
      </c>
      <c r="K206">
        <v>10.6</v>
      </c>
      <c r="L206">
        <v>7</v>
      </c>
      <c r="M206" s="57"/>
      <c r="N206" s="57"/>
      <c r="O206" s="57"/>
      <c r="P206" s="57"/>
      <c r="Q206" s="57"/>
      <c r="R206" s="56"/>
      <c r="S206" s="56">
        <v>7.8E-2</v>
      </c>
      <c r="T206" s="56">
        <v>3.4000000000000002E-2</v>
      </c>
      <c r="U206" s="56">
        <v>5.8000000000000003E-2</v>
      </c>
      <c r="V206" s="56">
        <v>0.09</v>
      </c>
      <c r="W206" s="408" t="s">
        <v>54</v>
      </c>
      <c r="X206" s="56" t="s">
        <v>603</v>
      </c>
      <c r="Y206" s="56" t="s">
        <v>985</v>
      </c>
      <c r="Z206" s="57"/>
      <c r="AA206" s="56"/>
      <c r="AB206" s="56"/>
      <c r="AC206" s="57"/>
      <c r="AD206" s="56"/>
      <c r="AF206" s="57"/>
      <c r="AG206" s="56"/>
      <c r="AI206" s="57"/>
      <c r="AJ206" s="56"/>
      <c r="AL206" s="57"/>
      <c r="AM206" s="56"/>
      <c r="AO206" s="57"/>
      <c r="AP206" s="56"/>
      <c r="AR206" s="57"/>
      <c r="AS206" s="56"/>
      <c r="AU206" s="57"/>
      <c r="AV206" s="56"/>
      <c r="AX206" s="57"/>
      <c r="AY206" s="56"/>
      <c r="BA206" s="57"/>
      <c r="BB206" s="56"/>
      <c r="BD206" s="57"/>
      <c r="BE206" s="56">
        <v>9.1999999999999998E-2</v>
      </c>
      <c r="BF206" t="s">
        <v>985</v>
      </c>
      <c r="BG206" s="57"/>
      <c r="BH206" s="56"/>
      <c r="BJ206" s="57"/>
      <c r="BK206" s="56"/>
      <c r="BM206" s="57"/>
      <c r="BN206" s="56"/>
      <c r="BQ206">
        <v>8.2000000000000003E-2</v>
      </c>
      <c r="BR206" t="s">
        <v>985</v>
      </c>
    </row>
    <row r="207" spans="1:70" x14ac:dyDescent="0.3">
      <c r="A207">
        <f>Table1[[#This Row],[Man'#]]*10000+Table1[[#This Row],[Line'#]]*100+Table1[[#This Row],[Model'#]]</f>
        <v>30809</v>
      </c>
      <c r="B207">
        <v>3</v>
      </c>
      <c r="C207">
        <v>8</v>
      </c>
      <c r="D207">
        <v>9</v>
      </c>
      <c r="E207" t="s">
        <v>78</v>
      </c>
      <c r="F207" t="s">
        <v>380</v>
      </c>
      <c r="G207" t="s">
        <v>228</v>
      </c>
      <c r="H207" t="s">
        <v>227</v>
      </c>
      <c r="I207" t="s">
        <v>363</v>
      </c>
      <c r="J207">
        <f t="shared" si="9"/>
        <v>146</v>
      </c>
      <c r="K207">
        <v>12.2</v>
      </c>
      <c r="L207">
        <v>6</v>
      </c>
      <c r="M207" s="57"/>
      <c r="N207" s="57"/>
      <c r="O207" s="57"/>
      <c r="P207" s="57"/>
      <c r="Q207" s="57"/>
      <c r="R207" s="56"/>
      <c r="S207" s="56">
        <v>8.5000000000000006E-2</v>
      </c>
      <c r="T207" s="56">
        <v>3.7999999999999999E-2</v>
      </c>
      <c r="U207" s="56">
        <v>6.3E-2</v>
      </c>
      <c r="V207" s="56">
        <v>0.09</v>
      </c>
      <c r="W207" s="408" t="s">
        <v>54</v>
      </c>
      <c r="X207" s="56" t="s">
        <v>603</v>
      </c>
      <c r="Y207" s="56" t="s">
        <v>985</v>
      </c>
      <c r="Z207" s="57"/>
      <c r="AA207" s="56"/>
      <c r="AB207" s="56"/>
      <c r="AC207" s="57"/>
      <c r="AD207" s="56"/>
      <c r="AF207" s="57"/>
      <c r="AG207" s="56"/>
      <c r="AI207" s="57"/>
      <c r="AJ207" s="56"/>
      <c r="AL207" s="57"/>
      <c r="AM207" s="56"/>
      <c r="AO207" s="57"/>
      <c r="AP207" s="56"/>
      <c r="AR207" s="57"/>
      <c r="AS207" s="56"/>
      <c r="AU207" s="57"/>
      <c r="AV207" s="56"/>
      <c r="AX207" s="57"/>
      <c r="AY207" s="56"/>
      <c r="BA207" s="57"/>
      <c r="BB207" s="56"/>
      <c r="BD207" s="57"/>
      <c r="BE207" s="56"/>
      <c r="BG207" s="57"/>
      <c r="BH207" s="56"/>
      <c r="BJ207" s="57"/>
      <c r="BK207" s="56"/>
      <c r="BM207" s="57"/>
      <c r="BN207" s="56"/>
    </row>
    <row r="208" spans="1:70" x14ac:dyDescent="0.3">
      <c r="A208">
        <f>Table1[[#This Row],[Man'#]]*10000+Table1[[#This Row],[Line'#]]*100+Table1[[#This Row],[Model'#]]</f>
        <v>30810</v>
      </c>
      <c r="B208">
        <v>3</v>
      </c>
      <c r="C208">
        <v>8</v>
      </c>
      <c r="D208">
        <v>10</v>
      </c>
      <c r="E208" t="s">
        <v>78</v>
      </c>
      <c r="F208" t="s">
        <v>380</v>
      </c>
      <c r="G208" t="s">
        <v>230</v>
      </c>
      <c r="H208" t="s">
        <v>229</v>
      </c>
      <c r="I208" t="s">
        <v>363</v>
      </c>
      <c r="J208">
        <f t="shared" si="9"/>
        <v>146</v>
      </c>
      <c r="K208">
        <v>12.2</v>
      </c>
      <c r="L208">
        <v>7</v>
      </c>
      <c r="M208" s="57"/>
      <c r="N208" s="57"/>
      <c r="O208" s="57"/>
      <c r="P208" s="57"/>
      <c r="Q208" s="57"/>
      <c r="R208" s="56"/>
      <c r="S208" s="56">
        <v>9.1999999999999998E-2</v>
      </c>
      <c r="T208" s="56">
        <v>4.2000000000000003E-2</v>
      </c>
      <c r="U208" s="56">
        <v>6.7000000000000004E-2</v>
      </c>
      <c r="V208" s="56">
        <v>0.115</v>
      </c>
      <c r="W208" s="408" t="s">
        <v>54</v>
      </c>
      <c r="X208" s="56" t="s">
        <v>603</v>
      </c>
      <c r="Y208" s="56" t="s">
        <v>985</v>
      </c>
      <c r="Z208" s="57"/>
      <c r="AA208" s="56"/>
      <c r="AB208" s="56"/>
      <c r="AC208" s="57"/>
      <c r="AD208" s="56"/>
      <c r="AF208" s="57"/>
      <c r="AG208" s="56"/>
      <c r="AI208" s="57"/>
      <c r="AJ208" s="56"/>
      <c r="AL208" s="57"/>
      <c r="AM208" s="56"/>
      <c r="AO208" s="57"/>
      <c r="AP208" s="56"/>
      <c r="AR208" s="57"/>
      <c r="AS208" s="56"/>
      <c r="AU208" s="57"/>
      <c r="AV208" s="56"/>
      <c r="AX208" s="57"/>
      <c r="AY208" s="56"/>
      <c r="BA208" s="57"/>
      <c r="BB208" s="56"/>
      <c r="BD208" s="57"/>
      <c r="BE208" s="56">
        <v>0.105</v>
      </c>
      <c r="BF208" t="s">
        <v>985</v>
      </c>
      <c r="BG208" s="57"/>
      <c r="BH208" s="56"/>
      <c r="BJ208" s="57"/>
      <c r="BK208" s="56"/>
      <c r="BM208" s="57"/>
      <c r="BN208" s="56"/>
      <c r="BQ208">
        <v>9.9000000000000005E-2</v>
      </c>
      <c r="BR208" t="s">
        <v>985</v>
      </c>
    </row>
    <row r="209" spans="1:70" x14ac:dyDescent="0.3">
      <c r="A209">
        <f>Table1[[#This Row],[Man'#]]*10000+Table1[[#This Row],[Line'#]]*100+Table1[[#This Row],[Model'#]]</f>
        <v>30811</v>
      </c>
      <c r="B209">
        <v>3</v>
      </c>
      <c r="C209">
        <v>8</v>
      </c>
      <c r="D209">
        <v>11</v>
      </c>
      <c r="E209" t="s">
        <v>78</v>
      </c>
      <c r="F209" t="s">
        <v>380</v>
      </c>
      <c r="G209" t="s">
        <v>232</v>
      </c>
      <c r="H209" t="s">
        <v>231</v>
      </c>
      <c r="I209" t="s">
        <v>363</v>
      </c>
      <c r="J209">
        <f t="shared" si="9"/>
        <v>167</v>
      </c>
      <c r="K209">
        <v>13.9</v>
      </c>
      <c r="L209">
        <v>6</v>
      </c>
      <c r="M209" s="57"/>
      <c r="N209" s="57"/>
      <c r="O209" s="57"/>
      <c r="P209" s="57"/>
      <c r="Q209" s="57"/>
      <c r="R209" s="56"/>
      <c r="S209" s="56">
        <v>0.1</v>
      </c>
      <c r="T209" s="56">
        <v>4.5999999999999999E-2</v>
      </c>
      <c r="U209" s="56">
        <v>7.6999999999999999E-2</v>
      </c>
      <c r="V209" s="56">
        <v>0.105</v>
      </c>
      <c r="W209" s="408" t="s">
        <v>54</v>
      </c>
      <c r="X209" s="56" t="s">
        <v>603</v>
      </c>
      <c r="Y209" s="56" t="s">
        <v>985</v>
      </c>
      <c r="Z209" s="57"/>
      <c r="AA209" s="56"/>
      <c r="AB209" s="56"/>
      <c r="AC209" s="57"/>
      <c r="AD209" s="56"/>
      <c r="AF209" s="57"/>
      <c r="AG209" s="56"/>
      <c r="AI209" s="57"/>
      <c r="AJ209" s="56"/>
      <c r="AL209" s="57"/>
      <c r="AM209" s="56"/>
      <c r="AO209" s="57"/>
      <c r="AP209" s="56"/>
      <c r="AR209" s="57"/>
      <c r="AS209" s="56"/>
      <c r="AU209" s="57"/>
      <c r="AV209" s="56"/>
      <c r="AX209" s="57"/>
      <c r="AY209" s="56"/>
      <c r="BA209" s="57"/>
      <c r="BB209" s="56"/>
      <c r="BD209" s="57"/>
      <c r="BE209" s="56"/>
      <c r="BG209" s="57"/>
      <c r="BH209" s="56"/>
      <c r="BJ209" s="57"/>
      <c r="BK209" s="56"/>
      <c r="BM209" s="57"/>
      <c r="BN209" s="56"/>
    </row>
    <row r="210" spans="1:70" x14ac:dyDescent="0.3">
      <c r="A210">
        <f>Table1[[#This Row],[Man'#]]*10000+Table1[[#This Row],[Line'#]]*100+Table1[[#This Row],[Model'#]]</f>
        <v>30812</v>
      </c>
      <c r="B210">
        <v>3</v>
      </c>
      <c r="C210">
        <v>8</v>
      </c>
      <c r="D210">
        <v>12</v>
      </c>
      <c r="E210" t="s">
        <v>78</v>
      </c>
      <c r="F210" t="s">
        <v>380</v>
      </c>
      <c r="G210" t="s">
        <v>234</v>
      </c>
      <c r="H210" t="s">
        <v>233</v>
      </c>
      <c r="I210" t="s">
        <v>363</v>
      </c>
      <c r="J210">
        <f t="shared" si="9"/>
        <v>167</v>
      </c>
      <c r="K210">
        <v>13.9</v>
      </c>
      <c r="L210">
        <v>7</v>
      </c>
      <c r="M210" s="57"/>
      <c r="N210" s="57"/>
      <c r="O210" s="57"/>
      <c r="P210" s="57"/>
      <c r="Q210" s="57"/>
      <c r="R210" s="56"/>
      <c r="S210" s="56">
        <v>0.114</v>
      </c>
      <c r="T210" s="56">
        <v>5.0999999999999997E-2</v>
      </c>
      <c r="U210" s="56">
        <v>8.4000000000000005E-2</v>
      </c>
      <c r="V210" s="56">
        <v>0.14000000000000001</v>
      </c>
      <c r="W210" s="408" t="s">
        <v>54</v>
      </c>
      <c r="X210" s="56" t="s">
        <v>603</v>
      </c>
      <c r="Y210" s="56" t="s">
        <v>985</v>
      </c>
      <c r="Z210" s="57"/>
      <c r="AA210" s="56"/>
      <c r="AB210" s="56"/>
      <c r="AC210" s="57"/>
      <c r="AD210" s="56"/>
      <c r="AF210" s="57"/>
      <c r="AG210" s="56"/>
      <c r="AI210" s="57"/>
      <c r="AJ210" s="56"/>
      <c r="AL210" s="57"/>
      <c r="AM210" s="56"/>
      <c r="AO210" s="57"/>
      <c r="AP210" s="56"/>
      <c r="AR210" s="57"/>
      <c r="AS210" s="56"/>
      <c r="AU210" s="57"/>
      <c r="AV210" s="56"/>
      <c r="AX210" s="57"/>
      <c r="AY210" s="56"/>
      <c r="BA210" s="57"/>
      <c r="BB210" s="56"/>
      <c r="BD210" s="57"/>
      <c r="BE210" s="56">
        <v>0.122</v>
      </c>
      <c r="BF210" t="s">
        <v>985</v>
      </c>
      <c r="BG210" s="57"/>
      <c r="BH210" s="56"/>
      <c r="BJ210" s="57"/>
      <c r="BK210" s="56"/>
      <c r="BM210" s="57"/>
      <c r="BN210" s="56"/>
      <c r="BQ210">
        <v>0.11799999999999999</v>
      </c>
      <c r="BR210" t="s">
        <v>985</v>
      </c>
    </row>
    <row r="211" spans="1:70" x14ac:dyDescent="0.3">
      <c r="A211">
        <f>Table1[[#This Row],[Man'#]]*10000+Table1[[#This Row],[Line'#]]*100+Table1[[#This Row],[Model'#]]</f>
        <v>30813</v>
      </c>
      <c r="B211">
        <v>3</v>
      </c>
      <c r="C211">
        <v>8</v>
      </c>
      <c r="D211">
        <v>13</v>
      </c>
      <c r="E211" t="s">
        <v>78</v>
      </c>
      <c r="F211" t="s">
        <v>380</v>
      </c>
      <c r="G211" t="s">
        <v>236</v>
      </c>
      <c r="H211" t="s">
        <v>235</v>
      </c>
      <c r="I211" t="s">
        <v>363</v>
      </c>
      <c r="J211">
        <f t="shared" si="9"/>
        <v>186</v>
      </c>
      <c r="K211">
        <v>15.5</v>
      </c>
      <c r="L211">
        <v>6</v>
      </c>
      <c r="M211" s="57"/>
      <c r="N211" s="57"/>
      <c r="O211" s="57"/>
      <c r="P211" s="57"/>
      <c r="Q211" s="57"/>
      <c r="R211" s="56"/>
      <c r="S211" s="56">
        <v>0.12</v>
      </c>
      <c r="T211" s="56">
        <v>5.1999999999999998E-2</v>
      </c>
      <c r="U211" s="56">
        <v>8.5999999999999993E-2</v>
      </c>
      <c r="V211" s="56">
        <v>0.11</v>
      </c>
      <c r="W211" s="408" t="s">
        <v>54</v>
      </c>
      <c r="X211" s="56" t="s">
        <v>603</v>
      </c>
      <c r="Y211" s="56" t="s">
        <v>985</v>
      </c>
      <c r="Z211" s="57"/>
      <c r="AA211" s="56"/>
      <c r="AB211" s="56"/>
      <c r="AC211" s="57"/>
      <c r="AD211" s="56"/>
      <c r="AF211" s="57"/>
      <c r="AG211" s="56"/>
      <c r="AI211" s="57"/>
      <c r="AJ211" s="56"/>
      <c r="AL211" s="57"/>
      <c r="AM211" s="56"/>
      <c r="AO211" s="57"/>
      <c r="AP211" s="56"/>
      <c r="AR211" s="57"/>
      <c r="AS211" s="56"/>
      <c r="AU211" s="57"/>
      <c r="AV211" s="56"/>
      <c r="AX211" s="57"/>
      <c r="AY211" s="56"/>
      <c r="BA211" s="57"/>
      <c r="BB211" s="56"/>
      <c r="BD211" s="57"/>
      <c r="BE211" s="56"/>
      <c r="BG211" s="57"/>
      <c r="BH211" s="56"/>
      <c r="BJ211" s="57"/>
      <c r="BK211" s="56"/>
      <c r="BM211" s="57"/>
      <c r="BN211" s="56"/>
    </row>
    <row r="212" spans="1:70" x14ac:dyDescent="0.3">
      <c r="A212">
        <f>Table1[[#This Row],[Man'#]]*10000+Table1[[#This Row],[Line'#]]*100+Table1[[#This Row],[Model'#]]</f>
        <v>30814</v>
      </c>
      <c r="B212">
        <v>3</v>
      </c>
      <c r="C212">
        <v>8</v>
      </c>
      <c r="D212">
        <v>14</v>
      </c>
      <c r="E212" t="s">
        <v>78</v>
      </c>
      <c r="F212" t="s">
        <v>380</v>
      </c>
      <c r="G212" t="s">
        <v>238</v>
      </c>
      <c r="H212" t="s">
        <v>237</v>
      </c>
      <c r="I212" t="s">
        <v>363</v>
      </c>
      <c r="J212">
        <f t="shared" si="9"/>
        <v>186</v>
      </c>
      <c r="K212">
        <v>15.5</v>
      </c>
      <c r="L212">
        <v>7</v>
      </c>
      <c r="M212" s="57"/>
      <c r="N212" s="57"/>
      <c r="O212" s="57"/>
      <c r="P212" s="57"/>
      <c r="Q212" s="57"/>
      <c r="R212" s="56"/>
      <c r="S212" s="56">
        <v>0.158</v>
      </c>
      <c r="T212" s="56">
        <v>7.8E-2</v>
      </c>
      <c r="U212" s="56">
        <v>0.106</v>
      </c>
      <c r="V212" s="56">
        <v>0.16800000000000001</v>
      </c>
      <c r="W212" s="408" t="s">
        <v>54</v>
      </c>
      <c r="X212" s="56" t="s">
        <v>603</v>
      </c>
      <c r="Y212" s="56" t="s">
        <v>985</v>
      </c>
      <c r="Z212" s="57"/>
      <c r="AA212" s="56"/>
      <c r="AB212" s="56"/>
      <c r="AC212" s="57"/>
      <c r="AD212" s="56"/>
      <c r="AF212" s="57"/>
      <c r="AG212" s="56"/>
      <c r="AI212" s="57"/>
      <c r="AJ212" s="56"/>
      <c r="AL212" s="57"/>
      <c r="AM212" s="56"/>
      <c r="AO212" s="57"/>
      <c r="AP212" s="56"/>
      <c r="AR212" s="57"/>
      <c r="AS212" s="56"/>
      <c r="AU212" s="57"/>
      <c r="AV212" s="56"/>
      <c r="AX212" s="57"/>
      <c r="AY212" s="56"/>
      <c r="BA212" s="57"/>
      <c r="BB212" s="56"/>
      <c r="BD212" s="57"/>
      <c r="BE212" s="56">
        <v>0.17199999999999999</v>
      </c>
      <c r="BF212" t="s">
        <v>985</v>
      </c>
      <c r="BG212" s="57"/>
      <c r="BH212" s="56"/>
      <c r="BJ212" s="57"/>
      <c r="BK212" s="56"/>
      <c r="BM212" s="57"/>
      <c r="BN212" s="56"/>
      <c r="BQ212">
        <v>0.16300000000000001</v>
      </c>
      <c r="BR212" t="s">
        <v>985</v>
      </c>
    </row>
    <row r="213" spans="1:70" x14ac:dyDescent="0.3">
      <c r="A213">
        <f>Table1[[#This Row],[Man'#]]*10000+Table1[[#This Row],[Line'#]]*100+Table1[[#This Row],[Model'#]]</f>
        <v>30902</v>
      </c>
      <c r="B213">
        <v>3</v>
      </c>
      <c r="C213">
        <v>9</v>
      </c>
      <c r="D213">
        <v>2</v>
      </c>
      <c r="E213" t="s">
        <v>78</v>
      </c>
      <c r="F213" t="s">
        <v>381</v>
      </c>
      <c r="G213" t="s">
        <v>240</v>
      </c>
      <c r="H213" t="s">
        <v>239</v>
      </c>
      <c r="I213" t="s">
        <v>363</v>
      </c>
      <c r="J213">
        <f t="shared" si="9"/>
        <v>59</v>
      </c>
      <c r="K213">
        <v>4.9000000000000004</v>
      </c>
      <c r="L213">
        <v>6</v>
      </c>
      <c r="M213" s="57"/>
      <c r="N213" s="57"/>
      <c r="O213" s="57"/>
      <c r="P213" s="57"/>
      <c r="Q213" s="57"/>
      <c r="R213" s="56"/>
      <c r="S213" s="56">
        <v>1.9E-2</v>
      </c>
      <c r="T213" s="56">
        <v>6.0000000000000001E-3</v>
      </c>
      <c r="U213" s="56">
        <v>1.2E-2</v>
      </c>
      <c r="V213" s="56">
        <v>1.6E-2</v>
      </c>
      <c r="W213" s="408" t="s">
        <v>54</v>
      </c>
      <c r="X213" s="56" t="s">
        <v>603</v>
      </c>
      <c r="Y213" s="56" t="s">
        <v>985</v>
      </c>
      <c r="Z213" s="57"/>
      <c r="AA213" s="56"/>
      <c r="AB213" s="56"/>
      <c r="AC213" s="57"/>
      <c r="AD213" s="56"/>
      <c r="AF213" s="57"/>
      <c r="AG213" s="56"/>
      <c r="AI213" s="57"/>
      <c r="AJ213" s="56"/>
      <c r="AL213" s="57"/>
      <c r="AM213" s="56"/>
      <c r="AO213" s="57"/>
      <c r="AP213" s="56"/>
      <c r="AR213" s="57"/>
      <c r="AS213" s="56"/>
      <c r="AU213" s="57"/>
      <c r="AV213" s="56"/>
      <c r="AX213" s="57"/>
      <c r="AY213" s="56"/>
      <c r="BA213" s="57"/>
      <c r="BB213" s="56"/>
      <c r="BD213" s="57"/>
      <c r="BE213" s="56"/>
      <c r="BG213" s="57"/>
      <c r="BH213" s="56"/>
      <c r="BJ213" s="57"/>
      <c r="BK213" s="56"/>
      <c r="BM213" s="57"/>
      <c r="BN213" s="56"/>
    </row>
    <row r="214" spans="1:70" x14ac:dyDescent="0.3">
      <c r="A214">
        <f>Table1[[#This Row],[Man'#]]*10000+Table1[[#This Row],[Line'#]]*100+Table1[[#This Row],[Model'#]]</f>
        <v>30903</v>
      </c>
      <c r="B214">
        <v>3</v>
      </c>
      <c r="C214">
        <v>9</v>
      </c>
      <c r="D214">
        <v>3</v>
      </c>
      <c r="E214" t="s">
        <v>78</v>
      </c>
      <c r="F214" t="s">
        <v>381</v>
      </c>
      <c r="G214" t="s">
        <v>242</v>
      </c>
      <c r="H214" t="s">
        <v>241</v>
      </c>
      <c r="I214" t="s">
        <v>363</v>
      </c>
      <c r="J214">
        <f t="shared" si="9"/>
        <v>88</v>
      </c>
      <c r="K214">
        <v>7.3</v>
      </c>
      <c r="L214">
        <v>6</v>
      </c>
      <c r="M214" s="57"/>
      <c r="N214" s="57"/>
      <c r="O214" s="57"/>
      <c r="P214" s="57"/>
      <c r="Q214" s="57"/>
      <c r="R214" s="56"/>
      <c r="S214" s="56">
        <v>2.3E-2</v>
      </c>
      <c r="T214" s="56">
        <v>8.0000000000000002E-3</v>
      </c>
      <c r="U214" s="56">
        <v>1.7000000000000001E-2</v>
      </c>
      <c r="V214" s="56">
        <v>0.03</v>
      </c>
      <c r="W214" s="408" t="s">
        <v>54</v>
      </c>
      <c r="X214" s="56" t="s">
        <v>603</v>
      </c>
      <c r="Y214" s="56" t="s">
        <v>985</v>
      </c>
      <c r="Z214" s="57"/>
      <c r="AA214" s="56"/>
      <c r="AB214" s="56"/>
      <c r="AC214" s="57"/>
      <c r="AD214" s="56"/>
      <c r="AF214" s="57"/>
      <c r="AG214" s="56"/>
      <c r="AI214" s="57"/>
      <c r="AJ214" s="56"/>
      <c r="AL214" s="57"/>
      <c r="AM214" s="56"/>
      <c r="AO214" s="57"/>
      <c r="AP214" s="56"/>
      <c r="AR214" s="57"/>
      <c r="AS214" s="56"/>
      <c r="AU214" s="57"/>
      <c r="AV214" s="56"/>
      <c r="AX214" s="57"/>
      <c r="AY214" s="56"/>
      <c r="BA214" s="57"/>
      <c r="BB214" s="56"/>
      <c r="BD214" s="57"/>
      <c r="BE214" s="56"/>
      <c r="BG214" s="57"/>
      <c r="BH214" s="56"/>
      <c r="BJ214" s="57"/>
      <c r="BK214" s="56"/>
      <c r="BM214" s="57"/>
      <c r="BN214" s="56"/>
    </row>
    <row r="215" spans="1:70" x14ac:dyDescent="0.3">
      <c r="A215">
        <f>Table1[[#This Row],[Man'#]]*10000+Table1[[#This Row],[Line'#]]*100+Table1[[#This Row],[Model'#]]</f>
        <v>30904</v>
      </c>
      <c r="B215">
        <v>3</v>
      </c>
      <c r="C215">
        <v>9</v>
      </c>
      <c r="D215">
        <v>4</v>
      </c>
      <c r="E215" t="s">
        <v>78</v>
      </c>
      <c r="F215" t="s">
        <v>381</v>
      </c>
      <c r="G215" t="s">
        <v>244</v>
      </c>
      <c r="H215" t="s">
        <v>243</v>
      </c>
      <c r="I215" t="s">
        <v>363</v>
      </c>
      <c r="J215">
        <f t="shared" ref="J215:J246" si="10">ROUND(K215*12,0)</f>
        <v>88</v>
      </c>
      <c r="K215">
        <v>7.3</v>
      </c>
      <c r="L215">
        <v>7</v>
      </c>
      <c r="M215" s="57"/>
      <c r="N215" s="57"/>
      <c r="O215" s="57"/>
      <c r="P215" s="57"/>
      <c r="Q215" s="57"/>
      <c r="R215" s="56"/>
      <c r="S215" s="56">
        <v>2.9000000000000001E-2</v>
      </c>
      <c r="T215" s="56">
        <v>0.01</v>
      </c>
      <c r="U215" s="56">
        <v>2.1000000000000001E-2</v>
      </c>
      <c r="V215" s="56">
        <v>3.7999999999999999E-2</v>
      </c>
      <c r="W215" s="408" t="s">
        <v>54</v>
      </c>
      <c r="X215" s="56" t="s">
        <v>603</v>
      </c>
      <c r="Y215" s="56" t="s">
        <v>985</v>
      </c>
      <c r="Z215" s="57"/>
      <c r="AA215" s="56"/>
      <c r="AB215" s="56"/>
      <c r="AC215" s="57"/>
      <c r="AD215" s="56"/>
      <c r="AF215" s="57"/>
      <c r="AG215" s="56"/>
      <c r="AI215" s="57"/>
      <c r="AJ215" s="56"/>
      <c r="AL215" s="57"/>
      <c r="AM215" s="56"/>
      <c r="AO215" s="57"/>
      <c r="AP215" s="56"/>
      <c r="AR215" s="57"/>
      <c r="AS215" s="56"/>
      <c r="AU215" s="57"/>
      <c r="AV215" s="56"/>
      <c r="AX215" s="57"/>
      <c r="AY215" s="56"/>
      <c r="BA215" s="57"/>
      <c r="BB215" s="56"/>
      <c r="BD215" s="57"/>
      <c r="BE215" s="56">
        <v>4.4999999999999998E-2</v>
      </c>
      <c r="BF215" t="s">
        <v>985</v>
      </c>
      <c r="BG215" s="57"/>
      <c r="BH215" s="56"/>
      <c r="BJ215" s="57"/>
      <c r="BK215" s="56"/>
      <c r="BM215" s="57"/>
      <c r="BN215" s="56"/>
      <c r="BQ215">
        <v>4.1000000000000002E-2</v>
      </c>
      <c r="BR215" t="s">
        <v>985</v>
      </c>
    </row>
    <row r="216" spans="1:70" x14ac:dyDescent="0.3">
      <c r="A216">
        <f>Table1[[#This Row],[Man'#]]*10000+Table1[[#This Row],[Line'#]]*100+Table1[[#This Row],[Model'#]]</f>
        <v>30905</v>
      </c>
      <c r="B216">
        <v>3</v>
      </c>
      <c r="C216">
        <v>9</v>
      </c>
      <c r="D216">
        <v>5</v>
      </c>
      <c r="E216" t="s">
        <v>78</v>
      </c>
      <c r="F216" t="s">
        <v>381</v>
      </c>
      <c r="G216" t="s">
        <v>246</v>
      </c>
      <c r="H216" t="s">
        <v>245</v>
      </c>
      <c r="I216" t="s">
        <v>363</v>
      </c>
      <c r="J216">
        <f t="shared" si="10"/>
        <v>108</v>
      </c>
      <c r="K216">
        <v>9</v>
      </c>
      <c r="L216">
        <v>6</v>
      </c>
      <c r="M216" s="57"/>
      <c r="N216" s="57"/>
      <c r="O216" s="57"/>
      <c r="P216" s="57"/>
      <c r="Q216" s="57"/>
      <c r="R216" s="56"/>
      <c r="S216" s="56">
        <v>2.8000000000000001E-2</v>
      </c>
      <c r="T216" s="56">
        <v>0.01</v>
      </c>
      <c r="U216" s="56">
        <v>0.02</v>
      </c>
      <c r="V216" s="56">
        <v>3.5000000000000003E-2</v>
      </c>
      <c r="W216" s="408" t="s">
        <v>54</v>
      </c>
      <c r="X216" s="56" t="s">
        <v>603</v>
      </c>
      <c r="Y216" s="56" t="s">
        <v>985</v>
      </c>
      <c r="Z216" s="57"/>
      <c r="AA216" s="56"/>
      <c r="AB216" s="56"/>
      <c r="AC216" s="57"/>
      <c r="AD216" s="56"/>
      <c r="AF216" s="57"/>
      <c r="AG216" s="56"/>
      <c r="AI216" s="57"/>
      <c r="AJ216" s="56"/>
      <c r="AL216" s="57"/>
      <c r="AM216" s="56"/>
      <c r="AO216" s="57"/>
      <c r="AP216" s="56"/>
      <c r="AR216" s="57"/>
      <c r="AS216" s="56"/>
      <c r="AU216" s="57"/>
      <c r="AV216" s="56"/>
      <c r="AX216" s="57"/>
      <c r="AY216" s="56"/>
      <c r="BA216" s="57"/>
      <c r="BB216" s="56"/>
      <c r="BD216" s="57"/>
      <c r="BE216" s="56"/>
      <c r="BG216" s="57"/>
      <c r="BH216" s="56"/>
      <c r="BJ216" s="57"/>
      <c r="BK216" s="56"/>
      <c r="BM216" s="57"/>
      <c r="BN216" s="56"/>
    </row>
    <row r="217" spans="1:70" x14ac:dyDescent="0.3">
      <c r="A217">
        <f>Table1[[#This Row],[Man'#]]*10000+Table1[[#This Row],[Line'#]]*100+Table1[[#This Row],[Model'#]]</f>
        <v>30906</v>
      </c>
      <c r="B217">
        <v>3</v>
      </c>
      <c r="C217">
        <v>9</v>
      </c>
      <c r="D217">
        <v>6</v>
      </c>
      <c r="E217" t="s">
        <v>78</v>
      </c>
      <c r="F217" t="s">
        <v>381</v>
      </c>
      <c r="G217" t="s">
        <v>248</v>
      </c>
      <c r="H217" t="s">
        <v>247</v>
      </c>
      <c r="I217" t="s">
        <v>363</v>
      </c>
      <c r="J217">
        <f t="shared" si="10"/>
        <v>108</v>
      </c>
      <c r="K217">
        <v>9</v>
      </c>
      <c r="L217">
        <v>7</v>
      </c>
      <c r="M217" s="57"/>
      <c r="N217" s="57"/>
      <c r="O217" s="57"/>
      <c r="P217" s="57"/>
      <c r="Q217" s="57"/>
      <c r="R217" s="56"/>
      <c r="S217" s="56">
        <v>3.1E-2</v>
      </c>
      <c r="T217" s="56">
        <v>1.2E-2</v>
      </c>
      <c r="U217" s="56">
        <v>2.5000000000000001E-2</v>
      </c>
      <c r="V217" s="56">
        <v>4.8000000000000001E-2</v>
      </c>
      <c r="W217" s="408" t="s">
        <v>54</v>
      </c>
      <c r="X217" s="56" t="s">
        <v>603</v>
      </c>
      <c r="Y217" s="56" t="s">
        <v>985</v>
      </c>
      <c r="Z217" s="57"/>
      <c r="AA217" s="56"/>
      <c r="AB217" s="56"/>
      <c r="AC217" s="57"/>
      <c r="AD217" s="56"/>
      <c r="AF217" s="57"/>
      <c r="AG217" s="56"/>
      <c r="AI217" s="57"/>
      <c r="AJ217" s="56"/>
      <c r="AL217" s="57"/>
      <c r="AM217" s="56"/>
      <c r="AO217" s="57"/>
      <c r="AP217" s="56"/>
      <c r="AR217" s="57"/>
      <c r="AS217" s="56"/>
      <c r="AU217" s="57"/>
      <c r="AV217" s="56"/>
      <c r="AX217" s="57"/>
      <c r="AY217" s="56"/>
      <c r="BA217" s="57"/>
      <c r="BB217" s="56"/>
      <c r="BD217" s="57"/>
      <c r="BE217" s="56">
        <v>4.8000000000000001E-2</v>
      </c>
      <c r="BF217" t="s">
        <v>985</v>
      </c>
      <c r="BG217" s="57"/>
      <c r="BH217" s="56"/>
      <c r="BJ217" s="57"/>
      <c r="BK217" s="56"/>
      <c r="BM217" s="57"/>
      <c r="BN217" s="56"/>
      <c r="BQ217">
        <v>4.7E-2</v>
      </c>
      <c r="BR217" t="s">
        <v>985</v>
      </c>
    </row>
    <row r="218" spans="1:70" x14ac:dyDescent="0.3">
      <c r="A218">
        <f>Table1[[#This Row],[Man'#]]*10000+Table1[[#This Row],[Line'#]]*100+Table1[[#This Row],[Model'#]]</f>
        <v>30907</v>
      </c>
      <c r="B218">
        <v>3</v>
      </c>
      <c r="C218">
        <v>9</v>
      </c>
      <c r="D218">
        <v>7</v>
      </c>
      <c r="E218" t="s">
        <v>78</v>
      </c>
      <c r="F218" t="s">
        <v>381</v>
      </c>
      <c r="G218" t="s">
        <v>250</v>
      </c>
      <c r="H218" t="s">
        <v>249</v>
      </c>
      <c r="I218" t="s">
        <v>363</v>
      </c>
      <c r="J218">
        <f t="shared" si="10"/>
        <v>127</v>
      </c>
      <c r="K218">
        <v>10.6</v>
      </c>
      <c r="L218">
        <v>6</v>
      </c>
      <c r="M218" s="57"/>
      <c r="N218" s="57"/>
      <c r="O218" s="57"/>
      <c r="P218" s="57"/>
      <c r="Q218" s="57"/>
      <c r="R218" s="56"/>
      <c r="S218" s="56">
        <v>4.2000000000000003E-2</v>
      </c>
      <c r="T218" s="56">
        <v>1.4999999999999999E-2</v>
      </c>
      <c r="U218" s="56">
        <v>0.03</v>
      </c>
      <c r="V218" s="56">
        <v>5.2999999999999999E-2</v>
      </c>
      <c r="W218" s="408" t="s">
        <v>54</v>
      </c>
      <c r="X218" s="56" t="s">
        <v>603</v>
      </c>
      <c r="Y218" s="56" t="s">
        <v>985</v>
      </c>
      <c r="Z218" s="57"/>
      <c r="AA218" s="56"/>
      <c r="AB218" s="56"/>
      <c r="AC218" s="57"/>
      <c r="AD218" s="56"/>
      <c r="AF218" s="57"/>
      <c r="AG218" s="56"/>
      <c r="AI218" s="57"/>
      <c r="AJ218" s="56"/>
      <c r="AL218" s="57"/>
      <c r="AM218" s="56"/>
      <c r="AO218" s="57"/>
      <c r="AP218" s="56"/>
      <c r="AR218" s="57"/>
      <c r="AS218" s="56"/>
      <c r="AU218" s="57"/>
      <c r="AV218" s="56"/>
      <c r="AX218" s="57"/>
      <c r="AY218" s="56"/>
      <c r="BA218" s="57"/>
      <c r="BB218" s="56"/>
      <c r="BD218" s="57"/>
      <c r="BE218" s="56"/>
      <c r="BG218" s="57"/>
      <c r="BH218" s="56"/>
      <c r="BJ218" s="57"/>
      <c r="BK218" s="56"/>
      <c r="BM218" s="57"/>
      <c r="BN218" s="56"/>
    </row>
    <row r="219" spans="1:70" x14ac:dyDescent="0.3">
      <c r="A219">
        <f>Table1[[#This Row],[Man'#]]*10000+Table1[[#This Row],[Line'#]]*100+Table1[[#This Row],[Model'#]]</f>
        <v>30908</v>
      </c>
      <c r="B219">
        <v>3</v>
      </c>
      <c r="C219">
        <v>9</v>
      </c>
      <c r="D219">
        <v>8</v>
      </c>
      <c r="E219" t="s">
        <v>78</v>
      </c>
      <c r="F219" t="s">
        <v>381</v>
      </c>
      <c r="G219" t="s">
        <v>252</v>
      </c>
      <c r="H219" t="s">
        <v>251</v>
      </c>
      <c r="I219" t="s">
        <v>363</v>
      </c>
      <c r="J219">
        <f t="shared" si="10"/>
        <v>127</v>
      </c>
      <c r="K219">
        <v>10.6</v>
      </c>
      <c r="L219">
        <v>7</v>
      </c>
      <c r="M219" s="57"/>
      <c r="N219" s="57"/>
      <c r="O219" s="57"/>
      <c r="P219" s="57"/>
      <c r="Q219" s="57"/>
      <c r="R219" s="56"/>
      <c r="S219" s="56">
        <v>5.7000000000000002E-2</v>
      </c>
      <c r="T219" s="56">
        <v>0.02</v>
      </c>
      <c r="U219" s="56">
        <v>3.7999999999999999E-2</v>
      </c>
      <c r="V219" s="56">
        <v>8.3000000000000004E-2</v>
      </c>
      <c r="W219" s="408" t="s">
        <v>54</v>
      </c>
      <c r="X219" s="56" t="s">
        <v>603</v>
      </c>
      <c r="Y219" s="56" t="s">
        <v>985</v>
      </c>
      <c r="Z219" s="57"/>
      <c r="AA219" s="56"/>
      <c r="AB219" s="56"/>
      <c r="AC219" s="57"/>
      <c r="AD219" s="56"/>
      <c r="AF219" s="57"/>
      <c r="AG219" s="56"/>
      <c r="AI219" s="57"/>
      <c r="AJ219" s="56"/>
      <c r="AL219" s="57"/>
      <c r="AM219" s="56"/>
      <c r="AO219" s="57"/>
      <c r="AP219" s="56"/>
      <c r="AR219" s="57"/>
      <c r="AS219" s="56"/>
      <c r="AU219" s="57"/>
      <c r="AV219" s="56"/>
      <c r="AX219" s="57"/>
      <c r="AY219" s="56"/>
      <c r="BA219" s="57"/>
      <c r="BB219" s="56"/>
      <c r="BD219" s="57"/>
      <c r="BE219" s="56">
        <v>6.6000000000000003E-2</v>
      </c>
      <c r="BF219" t="s">
        <v>985</v>
      </c>
      <c r="BG219" s="57"/>
      <c r="BH219" s="56"/>
      <c r="BJ219" s="57"/>
      <c r="BK219" s="56"/>
      <c r="BM219" s="57"/>
      <c r="BN219" s="56"/>
      <c r="BQ219">
        <v>6.4000000000000001E-2</v>
      </c>
      <c r="BR219" t="s">
        <v>985</v>
      </c>
    </row>
    <row r="220" spans="1:70" x14ac:dyDescent="0.3">
      <c r="A220">
        <f>Table1[[#This Row],[Man'#]]*10000+Table1[[#This Row],[Line'#]]*100+Table1[[#This Row],[Model'#]]</f>
        <v>30909</v>
      </c>
      <c r="B220">
        <v>3</v>
      </c>
      <c r="C220">
        <v>9</v>
      </c>
      <c r="D220">
        <v>9</v>
      </c>
      <c r="E220" t="s">
        <v>78</v>
      </c>
      <c r="F220" t="s">
        <v>381</v>
      </c>
      <c r="G220" t="s">
        <v>254</v>
      </c>
      <c r="H220" t="s">
        <v>253</v>
      </c>
      <c r="I220" t="s">
        <v>363</v>
      </c>
      <c r="J220">
        <f t="shared" si="10"/>
        <v>146</v>
      </c>
      <c r="K220">
        <v>12.2</v>
      </c>
      <c r="L220">
        <v>6</v>
      </c>
      <c r="M220" s="57"/>
      <c r="N220" s="57"/>
      <c r="O220" s="57"/>
      <c r="P220" s="57"/>
      <c r="Q220" s="57"/>
      <c r="R220" s="56"/>
      <c r="S220" s="56">
        <v>5.5E-2</v>
      </c>
      <c r="T220" s="56">
        <v>0.02</v>
      </c>
      <c r="U220" s="56">
        <v>0.04</v>
      </c>
      <c r="V220" s="56">
        <v>6.9000000000000006E-2</v>
      </c>
      <c r="W220" s="408" t="s">
        <v>54</v>
      </c>
      <c r="X220" s="56" t="s">
        <v>603</v>
      </c>
      <c r="Y220" s="56" t="s">
        <v>985</v>
      </c>
      <c r="Z220" s="57"/>
      <c r="AA220" s="56"/>
      <c r="AB220" s="56"/>
      <c r="AC220" s="57"/>
      <c r="AD220" s="56"/>
      <c r="AF220" s="57"/>
      <c r="AG220" s="56"/>
      <c r="AI220" s="57"/>
      <c r="AJ220" s="56"/>
      <c r="AL220" s="57"/>
      <c r="AM220" s="56"/>
      <c r="AO220" s="57"/>
      <c r="AP220" s="56"/>
      <c r="AR220" s="57"/>
      <c r="AS220" s="56"/>
      <c r="AU220" s="57"/>
      <c r="AV220" s="56"/>
      <c r="AX220" s="57"/>
      <c r="AY220" s="56"/>
      <c r="BA220" s="57"/>
      <c r="BB220" s="56"/>
      <c r="BD220" s="57"/>
      <c r="BE220" s="56"/>
      <c r="BG220" s="57"/>
      <c r="BH220" s="56"/>
      <c r="BJ220" s="57"/>
      <c r="BK220" s="56"/>
      <c r="BM220" s="57"/>
      <c r="BN220" s="56"/>
    </row>
    <row r="221" spans="1:70" x14ac:dyDescent="0.3">
      <c r="A221">
        <f>Table1[[#This Row],[Man'#]]*10000+Table1[[#This Row],[Line'#]]*100+Table1[[#This Row],[Model'#]]</f>
        <v>30910</v>
      </c>
      <c r="B221">
        <v>3</v>
      </c>
      <c r="C221">
        <v>9</v>
      </c>
      <c r="D221">
        <v>10</v>
      </c>
      <c r="E221" t="s">
        <v>78</v>
      </c>
      <c r="F221" t="s">
        <v>381</v>
      </c>
      <c r="G221" t="s">
        <v>256</v>
      </c>
      <c r="H221" t="s">
        <v>255</v>
      </c>
      <c r="I221" t="s">
        <v>363</v>
      </c>
      <c r="J221">
        <f t="shared" si="10"/>
        <v>146</v>
      </c>
      <c r="K221">
        <v>12.2</v>
      </c>
      <c r="L221">
        <v>7</v>
      </c>
      <c r="M221" s="57"/>
      <c r="N221" s="57"/>
      <c r="O221" s="57"/>
      <c r="P221" s="57"/>
      <c r="Q221" s="57"/>
      <c r="R221" s="56"/>
      <c r="S221" s="56">
        <v>6.9000000000000006E-2</v>
      </c>
      <c r="T221" s="56">
        <v>2.4E-2</v>
      </c>
      <c r="U221" s="56">
        <v>4.4999999999999998E-2</v>
      </c>
      <c r="V221" s="56">
        <v>9.9000000000000005E-2</v>
      </c>
      <c r="W221" s="408" t="s">
        <v>54</v>
      </c>
      <c r="X221" s="56" t="s">
        <v>603</v>
      </c>
      <c r="Y221" s="56" t="s">
        <v>985</v>
      </c>
      <c r="Z221" s="57"/>
      <c r="AA221" s="56"/>
      <c r="AB221" s="56"/>
      <c r="AC221" s="57"/>
      <c r="AD221" s="56"/>
      <c r="AF221" s="57"/>
      <c r="AG221" s="56"/>
      <c r="AI221" s="57"/>
      <c r="AJ221" s="56"/>
      <c r="AL221" s="57"/>
      <c r="AM221" s="56"/>
      <c r="AO221" s="57"/>
      <c r="AP221" s="56"/>
      <c r="AR221" s="57"/>
      <c r="AS221" s="56"/>
      <c r="AU221" s="57"/>
      <c r="AV221" s="56"/>
      <c r="AX221" s="57"/>
      <c r="AY221" s="56"/>
      <c r="BA221" s="57"/>
      <c r="BB221" s="56"/>
      <c r="BD221" s="57"/>
      <c r="BE221" s="56">
        <v>0.08</v>
      </c>
      <c r="BF221" t="s">
        <v>985</v>
      </c>
      <c r="BG221" s="57"/>
      <c r="BH221" s="56"/>
      <c r="BJ221" s="57"/>
      <c r="BK221" s="56"/>
      <c r="BM221" s="57"/>
      <c r="BN221" s="56"/>
      <c r="BQ221">
        <v>7.8E-2</v>
      </c>
      <c r="BR221" t="s">
        <v>985</v>
      </c>
    </row>
    <row r="222" spans="1:70" x14ac:dyDescent="0.3">
      <c r="A222">
        <f>Table1[[#This Row],[Man'#]]*10000+Table1[[#This Row],[Line'#]]*100+Table1[[#This Row],[Model'#]]</f>
        <v>30911</v>
      </c>
      <c r="B222">
        <v>3</v>
      </c>
      <c r="C222">
        <v>9</v>
      </c>
      <c r="D222">
        <v>11</v>
      </c>
      <c r="E222" t="s">
        <v>78</v>
      </c>
      <c r="F222" t="s">
        <v>381</v>
      </c>
      <c r="G222" t="s">
        <v>258</v>
      </c>
      <c r="H222" t="s">
        <v>257</v>
      </c>
      <c r="I222" t="s">
        <v>363</v>
      </c>
      <c r="J222">
        <f t="shared" si="10"/>
        <v>167</v>
      </c>
      <c r="K222">
        <v>13.9</v>
      </c>
      <c r="L222">
        <v>6</v>
      </c>
      <c r="M222" s="57"/>
      <c r="N222" s="57"/>
      <c r="O222" s="57"/>
      <c r="P222" s="57"/>
      <c r="Q222" s="57"/>
      <c r="R222" s="56"/>
      <c r="S222" s="56">
        <v>6.7000000000000004E-2</v>
      </c>
      <c r="T222" s="56">
        <v>2.4E-2</v>
      </c>
      <c r="U222" s="56">
        <v>4.4999999999999998E-2</v>
      </c>
      <c r="V222" s="56">
        <v>8.5000000000000006E-2</v>
      </c>
      <c r="W222" s="408" t="s">
        <v>54</v>
      </c>
      <c r="X222" s="56" t="s">
        <v>603</v>
      </c>
      <c r="Y222" s="56" t="s">
        <v>985</v>
      </c>
      <c r="Z222" s="57"/>
      <c r="AA222" s="56"/>
      <c r="AB222" s="56"/>
      <c r="AC222" s="57"/>
      <c r="AD222" s="56"/>
      <c r="AF222" s="57"/>
      <c r="AG222" s="56"/>
      <c r="AI222" s="57"/>
      <c r="AJ222" s="56"/>
      <c r="AL222" s="57"/>
      <c r="AM222" s="56"/>
      <c r="AO222" s="57"/>
      <c r="AP222" s="56"/>
      <c r="AR222" s="57"/>
      <c r="AS222" s="56"/>
      <c r="AU222" s="57"/>
      <c r="AV222" s="56"/>
      <c r="AX222" s="57"/>
      <c r="AY222" s="56"/>
      <c r="BA222" s="57"/>
      <c r="BB222" s="56"/>
      <c r="BD222" s="57"/>
      <c r="BE222" s="56"/>
      <c r="BG222" s="57"/>
      <c r="BH222" s="56"/>
      <c r="BJ222" s="57"/>
      <c r="BK222" s="56"/>
      <c r="BM222" s="57"/>
      <c r="BN222" s="56"/>
    </row>
    <row r="223" spans="1:70" x14ac:dyDescent="0.3">
      <c r="A223">
        <f>Table1[[#This Row],[Man'#]]*10000+Table1[[#This Row],[Line'#]]*100+Table1[[#This Row],[Model'#]]</f>
        <v>30912</v>
      </c>
      <c r="B223">
        <v>3</v>
      </c>
      <c r="C223">
        <v>9</v>
      </c>
      <c r="D223">
        <v>12</v>
      </c>
      <c r="E223" t="s">
        <v>78</v>
      </c>
      <c r="F223" t="s">
        <v>381</v>
      </c>
      <c r="G223" t="s">
        <v>260</v>
      </c>
      <c r="H223" t="s">
        <v>259</v>
      </c>
      <c r="I223" t="s">
        <v>363</v>
      </c>
      <c r="J223">
        <f t="shared" si="10"/>
        <v>167</v>
      </c>
      <c r="K223">
        <v>13.9</v>
      </c>
      <c r="L223">
        <v>7</v>
      </c>
      <c r="M223" s="57"/>
      <c r="N223" s="57"/>
      <c r="O223" s="57"/>
      <c r="P223" s="57"/>
      <c r="Q223" s="57"/>
      <c r="R223" s="56"/>
      <c r="S223" s="56">
        <v>8.4000000000000005E-2</v>
      </c>
      <c r="T223" s="56">
        <v>0.03</v>
      </c>
      <c r="U223" s="56">
        <v>0.05</v>
      </c>
      <c r="V223" s="56">
        <v>0.12</v>
      </c>
      <c r="W223" s="408" t="s">
        <v>54</v>
      </c>
      <c r="X223" s="56" t="s">
        <v>603</v>
      </c>
      <c r="Y223" s="56" t="s">
        <v>985</v>
      </c>
      <c r="Z223" s="57"/>
      <c r="AA223" s="56"/>
      <c r="AB223" s="56"/>
      <c r="AC223" s="57"/>
      <c r="AD223" s="56"/>
      <c r="AF223" s="57"/>
      <c r="AG223" s="56"/>
      <c r="AI223" s="57"/>
      <c r="AJ223" s="56"/>
      <c r="AL223" s="57"/>
      <c r="AM223" s="56"/>
      <c r="AO223" s="57"/>
      <c r="AP223" s="56"/>
      <c r="AR223" s="57"/>
      <c r="AS223" s="56"/>
      <c r="AU223" s="57"/>
      <c r="AV223" s="56"/>
      <c r="AX223" s="57"/>
      <c r="AY223" s="56"/>
      <c r="BA223" s="57"/>
      <c r="BB223" s="56"/>
      <c r="BD223" s="57"/>
      <c r="BE223" s="56">
        <v>9.0999999999999998E-2</v>
      </c>
      <c r="BF223" t="s">
        <v>985</v>
      </c>
      <c r="BG223" s="57"/>
      <c r="BH223" s="56"/>
      <c r="BJ223" s="57"/>
      <c r="BK223" s="56"/>
      <c r="BM223" s="57"/>
      <c r="BN223" s="56"/>
      <c r="BQ223">
        <v>8.8999999999999996E-2</v>
      </c>
      <c r="BR223" t="s">
        <v>985</v>
      </c>
    </row>
    <row r="224" spans="1:70" x14ac:dyDescent="0.3">
      <c r="A224">
        <f>Table1[[#This Row],[Man'#]]*10000+Table1[[#This Row],[Line'#]]*100+Table1[[#This Row],[Model'#]]</f>
        <v>30913</v>
      </c>
      <c r="B224">
        <v>3</v>
      </c>
      <c r="C224">
        <v>9</v>
      </c>
      <c r="D224">
        <v>13</v>
      </c>
      <c r="E224" t="s">
        <v>78</v>
      </c>
      <c r="F224" t="s">
        <v>381</v>
      </c>
      <c r="G224" t="s">
        <v>262</v>
      </c>
      <c r="H224" t="s">
        <v>261</v>
      </c>
      <c r="I224" t="s">
        <v>363</v>
      </c>
      <c r="J224">
        <f t="shared" si="10"/>
        <v>186</v>
      </c>
      <c r="K224">
        <v>15.5</v>
      </c>
      <c r="L224">
        <v>6</v>
      </c>
      <c r="M224" s="57"/>
      <c r="N224" s="57"/>
      <c r="O224" s="57"/>
      <c r="P224" s="57"/>
      <c r="Q224" s="57"/>
      <c r="R224" s="56"/>
      <c r="S224" s="56">
        <v>0.08</v>
      </c>
      <c r="T224" s="56">
        <v>2.8000000000000001E-2</v>
      </c>
      <c r="U224" s="56">
        <v>0.05</v>
      </c>
      <c r="V224" s="56">
        <v>0.10199999999999999</v>
      </c>
      <c r="W224" s="408" t="s">
        <v>54</v>
      </c>
      <c r="X224" s="56" t="s">
        <v>603</v>
      </c>
      <c r="Y224" s="56" t="s">
        <v>985</v>
      </c>
      <c r="Z224" s="57"/>
      <c r="AA224" s="56"/>
      <c r="AB224" s="56"/>
      <c r="AC224" s="57"/>
      <c r="AD224" s="56"/>
      <c r="AF224" s="57"/>
      <c r="AG224" s="56"/>
      <c r="AI224" s="57"/>
      <c r="AJ224" s="56"/>
      <c r="AL224" s="57"/>
      <c r="AM224" s="56"/>
      <c r="AO224" s="57"/>
      <c r="AP224" s="56"/>
      <c r="AR224" s="57"/>
      <c r="AS224" s="56"/>
      <c r="AU224" s="57"/>
      <c r="AV224" s="56"/>
      <c r="AX224" s="57"/>
      <c r="AY224" s="56"/>
      <c r="BA224" s="57"/>
      <c r="BB224" s="56"/>
      <c r="BD224" s="57"/>
      <c r="BE224" s="56"/>
      <c r="BG224" s="57"/>
      <c r="BH224" s="56"/>
      <c r="BJ224" s="57"/>
      <c r="BK224" s="56"/>
      <c r="BM224" s="57"/>
      <c r="BN224" s="56"/>
    </row>
    <row r="225" spans="1:71" x14ac:dyDescent="0.3">
      <c r="A225">
        <f>Table1[[#This Row],[Man'#]]*10000+Table1[[#This Row],[Line'#]]*100+Table1[[#This Row],[Model'#]]</f>
        <v>30914</v>
      </c>
      <c r="B225">
        <v>3</v>
      </c>
      <c r="C225">
        <v>9</v>
      </c>
      <c r="D225">
        <v>14</v>
      </c>
      <c r="E225" t="s">
        <v>78</v>
      </c>
      <c r="F225" t="s">
        <v>381</v>
      </c>
      <c r="G225" t="s">
        <v>264</v>
      </c>
      <c r="H225" t="s">
        <v>263</v>
      </c>
      <c r="I225" t="s">
        <v>363</v>
      </c>
      <c r="J225">
        <f t="shared" si="10"/>
        <v>186</v>
      </c>
      <c r="K225">
        <v>15.5</v>
      </c>
      <c r="L225">
        <v>7</v>
      </c>
      <c r="M225" s="57"/>
      <c r="N225" s="57"/>
      <c r="O225" s="57"/>
      <c r="P225" s="57"/>
      <c r="Q225" s="57"/>
      <c r="R225" s="56"/>
      <c r="S225" s="56">
        <v>0.113</v>
      </c>
      <c r="T225" s="56">
        <v>4.8000000000000001E-2</v>
      </c>
      <c r="U225" s="56">
        <v>6.5000000000000002E-2</v>
      </c>
      <c r="V225" s="56">
        <v>0.14000000000000001</v>
      </c>
      <c r="W225" s="408" t="s">
        <v>54</v>
      </c>
      <c r="X225" s="56" t="s">
        <v>603</v>
      </c>
      <c r="Y225" s="56" t="s">
        <v>985</v>
      </c>
      <c r="Z225" s="57"/>
      <c r="AA225" s="56"/>
      <c r="AB225" s="56"/>
      <c r="AC225" s="57"/>
      <c r="AD225" s="56"/>
      <c r="AF225" s="57"/>
      <c r="AG225" s="56"/>
      <c r="AI225" s="57"/>
      <c r="AJ225" s="56"/>
      <c r="AL225" s="57"/>
      <c r="AM225" s="56"/>
      <c r="AO225" s="57"/>
      <c r="AP225" s="56"/>
      <c r="AR225" s="57"/>
      <c r="AS225" s="56"/>
      <c r="AU225" s="57"/>
      <c r="AV225" s="56"/>
      <c r="AX225" s="57"/>
      <c r="AY225" s="56"/>
      <c r="BA225" s="57"/>
      <c r="BB225" s="56"/>
      <c r="BD225" s="57"/>
      <c r="BE225" s="56">
        <v>0.14799999999999999</v>
      </c>
      <c r="BF225" t="s">
        <v>985</v>
      </c>
      <c r="BG225" s="57"/>
      <c r="BH225" s="56"/>
      <c r="BJ225" s="57"/>
      <c r="BK225" s="56"/>
      <c r="BM225" s="57"/>
      <c r="BN225" s="56"/>
      <c r="BQ225">
        <v>0.14099999999999999</v>
      </c>
      <c r="BR225" t="s">
        <v>985</v>
      </c>
    </row>
    <row r="226" spans="1:71" x14ac:dyDescent="0.3">
      <c r="A226">
        <f>Table1[[#This Row],[Man'#]]*10000+Table1[[#This Row],[Line'#]]*100+Table1[[#This Row],[Model'#]]</f>
        <v>31002</v>
      </c>
      <c r="B226">
        <v>3</v>
      </c>
      <c r="C226">
        <v>10</v>
      </c>
      <c r="D226">
        <v>2</v>
      </c>
      <c r="E226" t="s">
        <v>78</v>
      </c>
      <c r="F226" t="s">
        <v>382</v>
      </c>
      <c r="G226" t="s">
        <v>266</v>
      </c>
      <c r="H226" t="s">
        <v>265</v>
      </c>
      <c r="I226" t="s">
        <v>363</v>
      </c>
      <c r="J226">
        <f t="shared" si="10"/>
        <v>108</v>
      </c>
      <c r="K226">
        <v>9</v>
      </c>
      <c r="L226">
        <v>6</v>
      </c>
      <c r="M226" s="57"/>
      <c r="N226" s="57"/>
      <c r="O226" s="57"/>
      <c r="P226" s="57"/>
      <c r="Q226" s="57"/>
      <c r="R226" s="56"/>
      <c r="S226" s="56">
        <v>2.5999999999999999E-2</v>
      </c>
      <c r="T226" s="56">
        <v>8.9999999999999993E-3</v>
      </c>
      <c r="U226" s="56">
        <v>1.7999999999999999E-2</v>
      </c>
      <c r="V226" s="56">
        <v>3.2000000000000001E-2</v>
      </c>
      <c r="W226" s="408" t="s">
        <v>54</v>
      </c>
      <c r="X226" s="56" t="s">
        <v>603</v>
      </c>
      <c r="Y226" s="56" t="s">
        <v>985</v>
      </c>
      <c r="Z226" s="57"/>
      <c r="AA226" s="56"/>
      <c r="AB226" s="56"/>
      <c r="AC226" s="57"/>
      <c r="AD226" s="56"/>
      <c r="AF226" s="57"/>
      <c r="AG226" s="56"/>
      <c r="AI226" s="57"/>
      <c r="AJ226" s="56"/>
      <c r="AL226" s="57"/>
      <c r="AM226" s="56"/>
      <c r="AO226" s="57"/>
      <c r="AP226" s="56"/>
      <c r="AR226" s="57"/>
      <c r="AS226" s="56"/>
      <c r="AU226" s="57"/>
      <c r="AV226" s="56"/>
      <c r="AX226" s="57"/>
      <c r="AY226" s="56"/>
      <c r="BA226" s="57"/>
      <c r="BB226" s="56"/>
      <c r="BD226" s="57"/>
      <c r="BE226" s="56"/>
      <c r="BG226" s="57"/>
      <c r="BH226" s="56"/>
      <c r="BJ226" s="57"/>
      <c r="BK226" s="56"/>
      <c r="BM226" s="57"/>
      <c r="BN226" s="56"/>
    </row>
    <row r="227" spans="1:71" x14ac:dyDescent="0.3">
      <c r="A227">
        <f>Table1[[#This Row],[Man'#]]*10000+Table1[[#This Row],[Line'#]]*100+Table1[[#This Row],[Model'#]]</f>
        <v>31003</v>
      </c>
      <c r="B227">
        <v>3</v>
      </c>
      <c r="C227">
        <v>10</v>
      </c>
      <c r="D227">
        <v>3</v>
      </c>
      <c r="E227" t="s">
        <v>78</v>
      </c>
      <c r="F227" t="s">
        <v>382</v>
      </c>
      <c r="G227" t="s">
        <v>268</v>
      </c>
      <c r="H227" t="s">
        <v>267</v>
      </c>
      <c r="I227" t="s">
        <v>363</v>
      </c>
      <c r="J227">
        <f t="shared" si="10"/>
        <v>108</v>
      </c>
      <c r="K227">
        <v>9</v>
      </c>
      <c r="L227">
        <v>7</v>
      </c>
      <c r="M227" s="57"/>
      <c r="N227" s="57"/>
      <c r="O227" s="57"/>
      <c r="P227" s="57"/>
      <c r="Q227" s="57"/>
      <c r="R227" s="56"/>
      <c r="S227" s="56">
        <v>2.9000000000000001E-2</v>
      </c>
      <c r="T227" s="56">
        <v>1.0999999999999999E-2</v>
      </c>
      <c r="U227" s="56">
        <v>2.3E-2</v>
      </c>
      <c r="V227" s="56">
        <v>4.3999999999999997E-2</v>
      </c>
      <c r="W227" s="408" t="s">
        <v>54</v>
      </c>
      <c r="X227" s="56" t="s">
        <v>603</v>
      </c>
      <c r="Y227" s="56" t="s">
        <v>985</v>
      </c>
      <c r="Z227" s="57"/>
      <c r="AA227" s="56"/>
      <c r="AB227" s="56"/>
      <c r="AC227" s="57"/>
      <c r="AD227" s="56"/>
      <c r="AF227" s="57"/>
      <c r="AG227" s="56"/>
      <c r="AI227" s="57"/>
      <c r="AJ227" s="56"/>
      <c r="AL227" s="57"/>
      <c r="AM227" s="56"/>
      <c r="AO227" s="57"/>
      <c r="AP227" s="56"/>
      <c r="AR227" s="57"/>
      <c r="AS227" s="56"/>
      <c r="AU227" s="57"/>
      <c r="AV227" s="56"/>
      <c r="AX227" s="57"/>
      <c r="AY227" s="56"/>
      <c r="BA227" s="57"/>
      <c r="BB227" s="56"/>
      <c r="BD227" s="57"/>
      <c r="BE227" s="56">
        <v>4.3999999999999997E-2</v>
      </c>
      <c r="BF227" t="s">
        <v>985</v>
      </c>
      <c r="BG227" s="57"/>
      <c r="BH227" s="56"/>
      <c r="BJ227" s="57"/>
      <c r="BK227" s="56"/>
      <c r="BM227" s="57"/>
      <c r="BN227" s="56"/>
      <c r="BQ227">
        <v>4.2999999999999997E-2</v>
      </c>
      <c r="BR227" t="s">
        <v>985</v>
      </c>
    </row>
    <row r="228" spans="1:71" x14ac:dyDescent="0.3">
      <c r="A228">
        <f>Table1[[#This Row],[Man'#]]*10000+Table1[[#This Row],[Line'#]]*100+Table1[[#This Row],[Model'#]]</f>
        <v>31004</v>
      </c>
      <c r="B228">
        <v>3</v>
      </c>
      <c r="C228">
        <v>10</v>
      </c>
      <c r="D228">
        <v>4</v>
      </c>
      <c r="E228" t="s">
        <v>78</v>
      </c>
      <c r="F228" t="s">
        <v>382</v>
      </c>
      <c r="G228" t="s">
        <v>270</v>
      </c>
      <c r="H228" t="s">
        <v>269</v>
      </c>
      <c r="I228" t="s">
        <v>363</v>
      </c>
      <c r="J228">
        <f t="shared" si="10"/>
        <v>127</v>
      </c>
      <c r="K228">
        <v>10.6</v>
      </c>
      <c r="L228">
        <v>6</v>
      </c>
      <c r="M228" s="57"/>
      <c r="N228" s="57"/>
      <c r="O228" s="57"/>
      <c r="P228" s="57"/>
      <c r="Q228" s="57"/>
      <c r="R228" s="56"/>
      <c r="S228" s="56">
        <v>3.9E-2</v>
      </c>
      <c r="T228" s="56">
        <v>1.4E-2</v>
      </c>
      <c r="U228" s="56">
        <v>2.8000000000000001E-2</v>
      </c>
      <c r="V228" s="56">
        <v>4.8000000000000001E-2</v>
      </c>
      <c r="W228" s="408" t="s">
        <v>54</v>
      </c>
      <c r="X228" s="56" t="s">
        <v>603</v>
      </c>
      <c r="Y228" s="56" t="s">
        <v>985</v>
      </c>
      <c r="Z228" s="57"/>
      <c r="AA228" s="56"/>
      <c r="AB228" s="56"/>
      <c r="AC228" s="57"/>
      <c r="AD228" s="56"/>
      <c r="AF228" s="57"/>
      <c r="AG228" s="56"/>
      <c r="AI228" s="57"/>
      <c r="AJ228" s="56"/>
      <c r="AL228" s="57"/>
      <c r="AM228" s="56"/>
      <c r="AO228" s="57"/>
      <c r="AP228" s="56"/>
      <c r="AR228" s="57"/>
      <c r="AS228" s="56"/>
      <c r="AU228" s="57"/>
      <c r="AV228" s="56"/>
      <c r="AX228" s="57"/>
      <c r="AY228" s="56"/>
      <c r="BA228" s="57"/>
      <c r="BB228" s="56"/>
      <c r="BD228" s="57"/>
      <c r="BE228" s="56"/>
      <c r="BG228" s="57"/>
      <c r="BH228" s="56"/>
      <c r="BJ228" s="57"/>
      <c r="BK228" s="56"/>
      <c r="BM228" s="57"/>
      <c r="BN228" s="56"/>
    </row>
    <row r="229" spans="1:71" x14ac:dyDescent="0.3">
      <c r="A229">
        <f>Table1[[#This Row],[Man'#]]*10000+Table1[[#This Row],[Line'#]]*100+Table1[[#This Row],[Model'#]]</f>
        <v>31005</v>
      </c>
      <c r="B229">
        <v>3</v>
      </c>
      <c r="C229">
        <v>10</v>
      </c>
      <c r="D229">
        <v>5</v>
      </c>
      <c r="E229" t="s">
        <v>78</v>
      </c>
      <c r="F229" t="s">
        <v>382</v>
      </c>
      <c r="G229" t="s">
        <v>272</v>
      </c>
      <c r="H229" t="s">
        <v>271</v>
      </c>
      <c r="I229" t="s">
        <v>363</v>
      </c>
      <c r="J229">
        <f t="shared" si="10"/>
        <v>127</v>
      </c>
      <c r="K229">
        <v>10.6</v>
      </c>
      <c r="L229">
        <v>7</v>
      </c>
      <c r="M229" s="57"/>
      <c r="N229" s="57"/>
      <c r="O229" s="57"/>
      <c r="P229" s="57"/>
      <c r="Q229" s="57"/>
      <c r="R229" s="56"/>
      <c r="S229" s="56">
        <v>5.2999999999999999E-2</v>
      </c>
      <c r="T229" s="56">
        <v>1.7999999999999999E-2</v>
      </c>
      <c r="U229" s="56">
        <v>3.5000000000000003E-2</v>
      </c>
      <c r="V229" s="56">
        <v>7.5999999999999998E-2</v>
      </c>
      <c r="W229" s="408" t="s">
        <v>54</v>
      </c>
      <c r="X229" s="56" t="s">
        <v>603</v>
      </c>
      <c r="Y229" s="56" t="s">
        <v>985</v>
      </c>
      <c r="Z229" s="57"/>
      <c r="AA229" s="56"/>
      <c r="AB229" s="56"/>
      <c r="AC229" s="57"/>
      <c r="AD229" s="56"/>
      <c r="AF229" s="57"/>
      <c r="AG229" s="56"/>
      <c r="AI229" s="57"/>
      <c r="AJ229" s="56"/>
      <c r="AL229" s="57"/>
      <c r="AM229" s="56"/>
      <c r="AO229" s="57"/>
      <c r="AP229" s="56"/>
      <c r="AR229" s="57"/>
      <c r="AS229" s="56"/>
      <c r="AU229" s="57"/>
      <c r="AV229" s="56"/>
      <c r="AX229" s="57"/>
      <c r="AY229" s="56"/>
      <c r="BA229" s="57"/>
      <c r="BB229" s="56"/>
      <c r="BD229" s="57"/>
      <c r="BE229" s="56">
        <v>5.8000000000000003E-2</v>
      </c>
      <c r="BF229" t="s">
        <v>985</v>
      </c>
      <c r="BG229" s="57"/>
      <c r="BH229" s="56"/>
      <c r="BJ229" s="57"/>
      <c r="BK229" s="56"/>
      <c r="BM229" s="57"/>
      <c r="BN229" s="56"/>
      <c r="BQ229">
        <v>5.6000000000000001E-2</v>
      </c>
      <c r="BR229" t="s">
        <v>985</v>
      </c>
    </row>
    <row r="230" spans="1:71" x14ac:dyDescent="0.3">
      <c r="A230">
        <f>Table1[[#This Row],[Man'#]]*10000+Table1[[#This Row],[Line'#]]*100+Table1[[#This Row],[Model'#]]</f>
        <v>31006</v>
      </c>
      <c r="B230">
        <v>3</v>
      </c>
      <c r="C230">
        <v>10</v>
      </c>
      <c r="D230">
        <v>6</v>
      </c>
      <c r="E230" t="s">
        <v>78</v>
      </c>
      <c r="F230" t="s">
        <v>382</v>
      </c>
      <c r="G230" t="s">
        <v>274</v>
      </c>
      <c r="H230" t="s">
        <v>273</v>
      </c>
      <c r="I230" t="s">
        <v>363</v>
      </c>
      <c r="J230">
        <f t="shared" si="10"/>
        <v>146</v>
      </c>
      <c r="K230">
        <v>12.2</v>
      </c>
      <c r="L230">
        <v>6</v>
      </c>
      <c r="M230" s="57"/>
      <c r="N230" s="57"/>
      <c r="O230" s="57"/>
      <c r="P230" s="57"/>
      <c r="Q230" s="57"/>
      <c r="R230" s="56"/>
      <c r="S230" s="56">
        <v>5.1999999999999998E-2</v>
      </c>
      <c r="T230" s="56">
        <v>1.7999999999999999E-2</v>
      </c>
      <c r="U230" s="56">
        <v>3.6999999999999998E-2</v>
      </c>
      <c r="V230" s="56">
        <v>6.4000000000000001E-2</v>
      </c>
      <c r="W230" s="408" t="s">
        <v>54</v>
      </c>
      <c r="X230" s="56" t="s">
        <v>603</v>
      </c>
      <c r="Y230" s="56" t="s">
        <v>985</v>
      </c>
      <c r="Z230" s="57"/>
      <c r="AA230" s="56"/>
      <c r="AB230" s="56"/>
      <c r="AC230" s="57"/>
      <c r="AD230" s="56"/>
      <c r="AF230" s="57"/>
      <c r="AG230" s="56"/>
      <c r="AI230" s="57"/>
      <c r="AJ230" s="56"/>
      <c r="AL230" s="57"/>
      <c r="AM230" s="56"/>
      <c r="AO230" s="57"/>
      <c r="AP230" s="56"/>
      <c r="AR230" s="57"/>
      <c r="AS230" s="56"/>
      <c r="AU230" s="57"/>
      <c r="AV230" s="56"/>
      <c r="AX230" s="57"/>
      <c r="AY230" s="56"/>
      <c r="BA230" s="57"/>
      <c r="BB230" s="56"/>
      <c r="BD230" s="57"/>
      <c r="BE230" s="56"/>
      <c r="BG230" s="57"/>
      <c r="BH230" s="56"/>
      <c r="BJ230" s="57"/>
      <c r="BK230" s="56"/>
      <c r="BM230" s="57"/>
      <c r="BN230" s="56"/>
    </row>
    <row r="231" spans="1:71" x14ac:dyDescent="0.3">
      <c r="A231">
        <f>Table1[[#This Row],[Man'#]]*10000+Table1[[#This Row],[Line'#]]*100+Table1[[#This Row],[Model'#]]</f>
        <v>31007</v>
      </c>
      <c r="B231">
        <v>3</v>
      </c>
      <c r="C231">
        <v>10</v>
      </c>
      <c r="D231">
        <v>7</v>
      </c>
      <c r="E231" t="s">
        <v>78</v>
      </c>
      <c r="F231" t="s">
        <v>382</v>
      </c>
      <c r="G231" t="s">
        <v>276</v>
      </c>
      <c r="H231" t="s">
        <v>275</v>
      </c>
      <c r="I231" t="s">
        <v>363</v>
      </c>
      <c r="J231">
        <f t="shared" si="10"/>
        <v>146</v>
      </c>
      <c r="K231">
        <v>12.2</v>
      </c>
      <c r="L231">
        <v>7</v>
      </c>
      <c r="M231" s="57"/>
      <c r="N231" s="57"/>
      <c r="O231" s="57"/>
      <c r="P231" s="57"/>
      <c r="Q231" s="57"/>
      <c r="R231" s="56"/>
      <c r="S231" s="56">
        <v>6.4000000000000001E-2</v>
      </c>
      <c r="T231" s="56">
        <v>2.1999999999999999E-2</v>
      </c>
      <c r="U231" s="56">
        <v>4.1000000000000002E-2</v>
      </c>
      <c r="V231" s="56">
        <v>9.1999999999999998E-2</v>
      </c>
      <c r="W231" s="408" t="s">
        <v>54</v>
      </c>
      <c r="X231" s="56" t="s">
        <v>603</v>
      </c>
      <c r="Y231" s="56" t="s">
        <v>985</v>
      </c>
      <c r="Z231" s="57"/>
      <c r="AA231" s="56"/>
      <c r="AB231" s="56"/>
      <c r="AC231" s="57"/>
      <c r="AD231" s="56"/>
      <c r="AF231" s="57"/>
      <c r="AG231" s="56"/>
      <c r="AI231" s="57"/>
      <c r="AJ231" s="56"/>
      <c r="AL231" s="57"/>
      <c r="AM231" s="56"/>
      <c r="AO231" s="57"/>
      <c r="AP231" s="56"/>
      <c r="AR231" s="57"/>
      <c r="AS231" s="56"/>
      <c r="AU231" s="57"/>
      <c r="AV231" s="56"/>
      <c r="AX231" s="57"/>
      <c r="AY231" s="56"/>
      <c r="BA231" s="57"/>
      <c r="BB231" s="56"/>
      <c r="BD231" s="57"/>
      <c r="BE231" s="56">
        <v>7.0999999999999994E-2</v>
      </c>
      <c r="BF231" t="s">
        <v>985</v>
      </c>
      <c r="BG231" s="57"/>
      <c r="BH231" s="56"/>
      <c r="BJ231" s="57"/>
      <c r="BK231" s="56"/>
      <c r="BM231" s="57"/>
      <c r="BN231" s="56"/>
      <c r="BQ231">
        <v>6.8000000000000005E-2</v>
      </c>
      <c r="BR231" t="s">
        <v>985</v>
      </c>
    </row>
    <row r="232" spans="1:71" x14ac:dyDescent="0.3">
      <c r="A232">
        <f>Table1[[#This Row],[Man'#]]*10000+Table1[[#This Row],[Line'#]]*100+Table1[[#This Row],[Model'#]]</f>
        <v>31008</v>
      </c>
      <c r="B232">
        <v>3</v>
      </c>
      <c r="C232">
        <v>10</v>
      </c>
      <c r="D232">
        <v>8</v>
      </c>
      <c r="E232" t="s">
        <v>78</v>
      </c>
      <c r="F232" t="s">
        <v>382</v>
      </c>
      <c r="G232" t="s">
        <v>278</v>
      </c>
      <c r="H232" t="s">
        <v>277</v>
      </c>
      <c r="I232" t="s">
        <v>363</v>
      </c>
      <c r="J232">
        <f t="shared" si="10"/>
        <v>167</v>
      </c>
      <c r="K232">
        <v>13.9</v>
      </c>
      <c r="L232">
        <v>6</v>
      </c>
      <c r="M232" s="57"/>
      <c r="N232" s="57"/>
      <c r="O232" s="57"/>
      <c r="P232" s="57"/>
      <c r="Q232" s="57"/>
      <c r="R232" s="56"/>
      <c r="S232" s="56">
        <v>6.3E-2</v>
      </c>
      <c r="T232" s="56">
        <v>2.1999999999999999E-2</v>
      </c>
      <c r="U232" s="56">
        <v>4.1000000000000002E-2</v>
      </c>
      <c r="V232" s="56">
        <v>7.9000000000000001E-2</v>
      </c>
      <c r="W232" s="408" t="s">
        <v>54</v>
      </c>
      <c r="X232" s="56" t="s">
        <v>603</v>
      </c>
      <c r="Y232" s="56" t="s">
        <v>985</v>
      </c>
      <c r="Z232" s="57"/>
      <c r="AA232" s="56"/>
      <c r="AB232" s="56"/>
      <c r="AC232" s="57"/>
      <c r="AD232" s="56"/>
      <c r="AF232" s="57"/>
      <c r="AG232" s="56"/>
      <c r="AI232" s="57"/>
      <c r="AJ232" s="56"/>
      <c r="AL232" s="57"/>
      <c r="AM232" s="56"/>
      <c r="AO232" s="57"/>
      <c r="AP232" s="56"/>
      <c r="AR232" s="57"/>
      <c r="AS232" s="56"/>
      <c r="AU232" s="57"/>
      <c r="AV232" s="56"/>
      <c r="AX232" s="57"/>
      <c r="AY232" s="56"/>
      <c r="BA232" s="57"/>
      <c r="BB232" s="56"/>
      <c r="BD232" s="57"/>
      <c r="BE232" s="56"/>
      <c r="BG232" s="57"/>
      <c r="BH232" s="56"/>
      <c r="BJ232" s="57"/>
      <c r="BK232" s="56"/>
      <c r="BM232" s="57"/>
      <c r="BN232" s="56"/>
    </row>
    <row r="233" spans="1:71" x14ac:dyDescent="0.3">
      <c r="A233">
        <f>Table1[[#This Row],[Man'#]]*10000+Table1[[#This Row],[Line'#]]*100+Table1[[#This Row],[Model'#]]</f>
        <v>31009</v>
      </c>
      <c r="B233">
        <v>3</v>
      </c>
      <c r="C233">
        <v>10</v>
      </c>
      <c r="D233">
        <v>9</v>
      </c>
      <c r="E233" t="s">
        <v>78</v>
      </c>
      <c r="F233" t="s">
        <v>382</v>
      </c>
      <c r="G233" t="s">
        <v>280</v>
      </c>
      <c r="H233" t="s">
        <v>279</v>
      </c>
      <c r="I233" t="s">
        <v>363</v>
      </c>
      <c r="J233">
        <f t="shared" si="10"/>
        <v>167</v>
      </c>
      <c r="K233">
        <v>13.9</v>
      </c>
      <c r="L233">
        <v>7</v>
      </c>
      <c r="M233" s="57"/>
      <c r="N233" s="57"/>
      <c r="O233" s="57"/>
      <c r="P233" s="57"/>
      <c r="Q233" s="57"/>
      <c r="R233" s="56"/>
      <c r="S233" s="56">
        <v>7.8E-2</v>
      </c>
      <c r="T233" s="56">
        <v>2.8000000000000001E-2</v>
      </c>
      <c r="U233" s="56">
        <v>4.5999999999999999E-2</v>
      </c>
      <c r="V233" s="56">
        <v>0.11</v>
      </c>
      <c r="W233" s="408" t="s">
        <v>54</v>
      </c>
      <c r="X233" s="56" t="s">
        <v>603</v>
      </c>
      <c r="Y233" s="56" t="s">
        <v>985</v>
      </c>
      <c r="Z233" s="57"/>
      <c r="AA233" s="56"/>
      <c r="AB233" s="56"/>
      <c r="AC233" s="57"/>
      <c r="AD233" s="56"/>
      <c r="AF233" s="57"/>
      <c r="AG233" s="56"/>
      <c r="AI233" s="57"/>
      <c r="AJ233" s="56"/>
      <c r="AL233" s="57"/>
      <c r="AM233" s="56"/>
      <c r="AO233" s="57"/>
      <c r="AP233" s="56"/>
      <c r="AR233" s="57"/>
      <c r="AS233" s="56"/>
      <c r="AU233" s="57"/>
      <c r="AV233" s="56"/>
      <c r="AX233" s="57"/>
      <c r="AY233" s="56"/>
      <c r="BA233" s="57"/>
      <c r="BB233" s="56"/>
      <c r="BD233" s="57"/>
      <c r="BE233" s="56">
        <v>8.2000000000000003E-2</v>
      </c>
      <c r="BF233" t="s">
        <v>985</v>
      </c>
      <c r="BG233" s="57"/>
      <c r="BH233" s="56"/>
      <c r="BJ233" s="57"/>
      <c r="BK233" s="56"/>
      <c r="BM233" s="57"/>
      <c r="BN233" s="56"/>
      <c r="BQ233">
        <v>0.08</v>
      </c>
      <c r="BR233" t="s">
        <v>985</v>
      </c>
    </row>
    <row r="234" spans="1:71" x14ac:dyDescent="0.3">
      <c r="A234">
        <f>Table1[[#This Row],[Man'#]]*10000+Table1[[#This Row],[Line'#]]*100+Table1[[#This Row],[Model'#]]</f>
        <v>31010</v>
      </c>
      <c r="B234">
        <v>3</v>
      </c>
      <c r="C234">
        <v>10</v>
      </c>
      <c r="D234">
        <v>10</v>
      </c>
      <c r="E234" t="s">
        <v>78</v>
      </c>
      <c r="F234" t="s">
        <v>382</v>
      </c>
      <c r="G234" t="s">
        <v>282</v>
      </c>
      <c r="H234" t="s">
        <v>281</v>
      </c>
      <c r="I234" t="s">
        <v>363</v>
      </c>
      <c r="J234">
        <f t="shared" si="10"/>
        <v>186</v>
      </c>
      <c r="K234">
        <v>15.5</v>
      </c>
      <c r="L234">
        <v>6</v>
      </c>
      <c r="M234" s="57"/>
      <c r="N234" s="57"/>
      <c r="O234" s="57"/>
      <c r="P234" s="57"/>
      <c r="Q234" s="57"/>
      <c r="R234" s="56"/>
      <c r="S234" s="56">
        <v>7.3999999999999996E-2</v>
      </c>
      <c r="T234" s="56">
        <v>2.5999999999999999E-2</v>
      </c>
      <c r="U234" s="56">
        <v>4.5999999999999999E-2</v>
      </c>
      <c r="V234" s="56">
        <v>9.4E-2</v>
      </c>
      <c r="W234" s="408" t="s">
        <v>54</v>
      </c>
      <c r="X234" s="56" t="s">
        <v>603</v>
      </c>
      <c r="Y234" s="56" t="s">
        <v>985</v>
      </c>
      <c r="Z234" s="57"/>
      <c r="AA234" s="56"/>
      <c r="AB234" s="56"/>
      <c r="AC234" s="57"/>
      <c r="AD234" s="56"/>
      <c r="AF234" s="57"/>
      <c r="AG234" s="56"/>
      <c r="AI234" s="57"/>
      <c r="AJ234" s="56"/>
      <c r="AL234" s="57"/>
      <c r="AM234" s="56"/>
      <c r="AO234" s="57"/>
      <c r="AP234" s="56"/>
      <c r="AR234" s="57"/>
      <c r="AS234" s="56"/>
      <c r="AU234" s="57"/>
      <c r="AV234" s="56"/>
      <c r="AX234" s="57"/>
      <c r="AY234" s="56"/>
      <c r="BA234" s="57"/>
      <c r="BB234" s="56"/>
      <c r="BD234" s="57"/>
      <c r="BE234" s="56"/>
      <c r="BG234" s="57"/>
      <c r="BH234" s="56"/>
      <c r="BJ234" s="57"/>
      <c r="BK234" s="56"/>
      <c r="BM234" s="57"/>
      <c r="BN234" s="56"/>
    </row>
    <row r="235" spans="1:71" x14ac:dyDescent="0.3">
      <c r="A235">
        <f>Table1[[#This Row],[Man'#]]*10000+Table1[[#This Row],[Line'#]]*100+Table1[[#This Row],[Model'#]]</f>
        <v>31011</v>
      </c>
      <c r="B235">
        <v>3</v>
      </c>
      <c r="C235">
        <v>10</v>
      </c>
      <c r="D235">
        <v>11</v>
      </c>
      <c r="E235" t="s">
        <v>78</v>
      </c>
      <c r="F235" t="s">
        <v>382</v>
      </c>
      <c r="G235" t="s">
        <v>284</v>
      </c>
      <c r="H235" t="s">
        <v>283</v>
      </c>
      <c r="I235" t="s">
        <v>363</v>
      </c>
      <c r="J235">
        <f t="shared" si="10"/>
        <v>186</v>
      </c>
      <c r="K235">
        <v>15.5</v>
      </c>
      <c r="L235">
        <v>7</v>
      </c>
      <c r="M235" s="57"/>
      <c r="N235" s="57"/>
      <c r="O235" s="57"/>
      <c r="P235" s="57"/>
      <c r="Q235" s="57"/>
      <c r="R235" s="56"/>
      <c r="S235" s="56">
        <v>0.104</v>
      </c>
      <c r="T235" s="56">
        <v>4.3999999999999997E-2</v>
      </c>
      <c r="U235" s="56">
        <v>0.06</v>
      </c>
      <c r="V235" s="56">
        <v>0.125</v>
      </c>
      <c r="W235" s="408" t="s">
        <v>54</v>
      </c>
      <c r="X235" s="56" t="s">
        <v>603</v>
      </c>
      <c r="Y235" s="56" t="s">
        <v>985</v>
      </c>
      <c r="Z235" s="57"/>
      <c r="AA235" s="56"/>
      <c r="AB235" s="56"/>
      <c r="AC235" s="57"/>
      <c r="AD235" s="56"/>
      <c r="AF235" s="57"/>
      <c r="AG235" s="56"/>
      <c r="AI235" s="57"/>
      <c r="AJ235" s="56"/>
      <c r="AL235" s="57"/>
      <c r="AM235" s="56"/>
      <c r="AO235" s="57"/>
      <c r="AP235" s="56"/>
      <c r="AR235" s="57"/>
      <c r="AS235" s="56"/>
      <c r="AU235" s="57"/>
      <c r="AV235" s="56"/>
      <c r="AX235" s="57"/>
      <c r="AY235" s="56"/>
      <c r="BA235" s="57"/>
      <c r="BB235" s="56"/>
      <c r="BD235" s="57"/>
      <c r="BE235" s="56">
        <v>0.127</v>
      </c>
      <c r="BF235" t="s">
        <v>985</v>
      </c>
      <c r="BG235" s="57"/>
      <c r="BH235" s="56"/>
      <c r="BJ235" s="57"/>
      <c r="BK235" s="56"/>
      <c r="BM235" s="57"/>
      <c r="BN235" s="56"/>
      <c r="BQ235">
        <v>0.121</v>
      </c>
      <c r="BR235" t="s">
        <v>985</v>
      </c>
    </row>
    <row r="236" spans="1:71" x14ac:dyDescent="0.3">
      <c r="A236">
        <f>Table1[[#This Row],[Man'#]]*10000+Table1[[#This Row],[Line'#]]*100+Table1[[#This Row],[Model'#]]</f>
        <v>40202</v>
      </c>
      <c r="B236">
        <v>4</v>
      </c>
      <c r="C236">
        <v>2</v>
      </c>
      <c r="D236">
        <v>2</v>
      </c>
      <c r="E236" t="s">
        <v>214</v>
      </c>
      <c r="F236" t="s">
        <v>214</v>
      </c>
      <c r="G236" t="s">
        <v>214</v>
      </c>
      <c r="H236" t="s">
        <v>213</v>
      </c>
      <c r="I236" t="s">
        <v>214</v>
      </c>
      <c r="J236">
        <f t="shared" si="10"/>
        <v>48</v>
      </c>
      <c r="K236">
        <v>4</v>
      </c>
      <c r="L236">
        <v>6</v>
      </c>
      <c r="M236" s="58">
        <v>5.5000000000000003E-4</v>
      </c>
      <c r="N236" s="58">
        <v>9.7999999999999997E-4</v>
      </c>
      <c r="O236" s="57"/>
      <c r="P236" s="57"/>
      <c r="Q236" s="57"/>
      <c r="R236" s="56">
        <v>1.4E-2</v>
      </c>
      <c r="S236" s="56">
        <v>2.5000000000000001E-2</v>
      </c>
      <c r="T236" s="56"/>
      <c r="U236" s="56"/>
      <c r="V236" s="56"/>
      <c r="W236" s="408" t="s">
        <v>530</v>
      </c>
      <c r="X236" s="56" t="s">
        <v>603</v>
      </c>
      <c r="Y236" s="56" t="s">
        <v>54</v>
      </c>
      <c r="Z236" s="57"/>
      <c r="AA236" s="56"/>
      <c r="AB236" s="56"/>
      <c r="AC236" s="57"/>
      <c r="AD236" s="56"/>
      <c r="AF236" s="57"/>
      <c r="AG236" s="56"/>
      <c r="AI236" s="57"/>
      <c r="AJ236" s="56"/>
      <c r="AL236" s="57"/>
      <c r="AM236" s="56"/>
      <c r="AO236" s="57"/>
      <c r="AP236" s="56"/>
      <c r="AR236" s="57"/>
      <c r="AS236" s="56"/>
      <c r="AU236" s="57"/>
      <c r="AV236" s="56"/>
      <c r="AX236" s="57"/>
      <c r="AY236" s="56"/>
      <c r="BA236" s="57"/>
      <c r="BB236" s="56"/>
      <c r="BD236" s="57"/>
      <c r="BE236" s="56"/>
      <c r="BG236" s="57"/>
      <c r="BH236" s="56"/>
      <c r="BJ236" s="57"/>
      <c r="BK236" s="56"/>
      <c r="BM236" s="57"/>
      <c r="BN236" s="56"/>
      <c r="BS236" s="56"/>
    </row>
    <row r="237" spans="1:71" x14ac:dyDescent="0.3">
      <c r="A237">
        <f>Table1[[#This Row],[Man'#]]*10000+Table1[[#This Row],[Line'#]]*100+Table1[[#This Row],[Model'#]]</f>
        <v>50202</v>
      </c>
      <c r="B237">
        <v>5</v>
      </c>
      <c r="C237">
        <v>2</v>
      </c>
      <c r="D237">
        <v>2</v>
      </c>
      <c r="E237" t="s">
        <v>82</v>
      </c>
      <c r="F237" t="s">
        <v>366</v>
      </c>
      <c r="G237" t="s">
        <v>414</v>
      </c>
      <c r="H237" t="s">
        <v>415</v>
      </c>
      <c r="I237" t="s">
        <v>82</v>
      </c>
      <c r="J237">
        <f t="shared" si="10"/>
        <v>59</v>
      </c>
      <c r="K237">
        <v>4.9000000000000004</v>
      </c>
      <c r="L237">
        <v>6</v>
      </c>
      <c r="M237" s="57"/>
      <c r="N237" s="57"/>
      <c r="O237" s="57"/>
      <c r="P237" s="57"/>
      <c r="Q237" s="57"/>
      <c r="R237" s="56">
        <v>1.4E-2</v>
      </c>
      <c r="S237" s="56">
        <v>1.7999999999999999E-2</v>
      </c>
      <c r="T237" s="56"/>
      <c r="U237" s="56"/>
      <c r="V237" s="56"/>
      <c r="W237" s="408" t="s">
        <v>530</v>
      </c>
      <c r="X237" s="56" t="s">
        <v>603</v>
      </c>
      <c r="Y237" s="56" t="s">
        <v>54</v>
      </c>
      <c r="Z237" s="57"/>
      <c r="AA237" s="56"/>
      <c r="AB237" s="56"/>
      <c r="AC237" s="57"/>
      <c r="AD237" s="56"/>
      <c r="AF237" s="57"/>
      <c r="AG237" s="56"/>
      <c r="AI237" s="57"/>
      <c r="AJ237" s="56"/>
      <c r="AL237" s="57"/>
      <c r="AM237" s="56"/>
      <c r="AO237" s="57"/>
      <c r="AP237" s="56"/>
      <c r="AR237" s="57"/>
      <c r="AS237" s="56"/>
      <c r="AU237" s="57"/>
      <c r="AV237" s="56"/>
      <c r="AX237" s="57"/>
      <c r="AY237" s="56"/>
      <c r="BA237" s="57"/>
      <c r="BB237" s="56"/>
      <c r="BD237" s="57"/>
      <c r="BE237" s="56"/>
      <c r="BG237" s="57"/>
      <c r="BH237" s="56"/>
      <c r="BJ237" s="57"/>
      <c r="BK237" s="56"/>
      <c r="BM237" s="57"/>
      <c r="BN237" s="56"/>
      <c r="BS237" s="56"/>
    </row>
    <row r="238" spans="1:71" x14ac:dyDescent="0.3">
      <c r="A238">
        <f>Table1[[#This Row],[Man'#]]*10000+Table1[[#This Row],[Line'#]]*100+Table1[[#This Row],[Model'#]]</f>
        <v>50203</v>
      </c>
      <c r="B238">
        <v>5</v>
      </c>
      <c r="C238">
        <v>2</v>
      </c>
      <c r="D238">
        <v>3</v>
      </c>
      <c r="E238" t="s">
        <v>82</v>
      </c>
      <c r="F238" t="s">
        <v>366</v>
      </c>
      <c r="G238" t="s">
        <v>416</v>
      </c>
      <c r="H238" t="s">
        <v>417</v>
      </c>
      <c r="I238" t="s">
        <v>82</v>
      </c>
      <c r="J238">
        <f t="shared" si="10"/>
        <v>78</v>
      </c>
      <c r="K238">
        <v>6.5</v>
      </c>
      <c r="L238">
        <v>6</v>
      </c>
      <c r="M238" s="57"/>
      <c r="N238" s="57"/>
      <c r="O238" s="57"/>
      <c r="P238" s="57"/>
      <c r="Q238" s="57"/>
      <c r="R238" s="56">
        <v>1.9E-2</v>
      </c>
      <c r="S238" s="56">
        <v>2.5999999999999999E-2</v>
      </c>
      <c r="T238" s="56"/>
      <c r="U238" s="56"/>
      <c r="V238" s="56"/>
      <c r="W238" s="408" t="s">
        <v>530</v>
      </c>
      <c r="X238" s="56" t="s">
        <v>603</v>
      </c>
      <c r="Y238" s="56" t="s">
        <v>54</v>
      </c>
      <c r="Z238" s="57"/>
      <c r="AA238" s="56"/>
      <c r="AB238" s="56"/>
      <c r="AC238" s="57"/>
      <c r="AD238" s="56"/>
      <c r="AF238" s="57"/>
      <c r="AG238" s="56"/>
      <c r="AI238" s="57"/>
      <c r="AJ238" s="56"/>
      <c r="AL238" s="57"/>
      <c r="AM238" s="56"/>
      <c r="AO238" s="57"/>
      <c r="AP238" s="56"/>
      <c r="AR238" s="57"/>
      <c r="AS238" s="56"/>
      <c r="AU238" s="57"/>
      <c r="AV238" s="56"/>
      <c r="AX238" s="57"/>
      <c r="AY238" s="56"/>
      <c r="BA238" s="57"/>
      <c r="BB238" s="56"/>
      <c r="BD238" s="57"/>
      <c r="BE238" s="56"/>
      <c r="BG238" s="57"/>
      <c r="BH238" s="56"/>
      <c r="BJ238" s="57"/>
      <c r="BK238" s="56"/>
      <c r="BM238" s="57"/>
      <c r="BN238" s="56"/>
      <c r="BS238" s="56"/>
    </row>
    <row r="239" spans="1:71" x14ac:dyDescent="0.3">
      <c r="A239">
        <f>Table1[[#This Row],[Man'#]]*10000+Table1[[#This Row],[Line'#]]*100+Table1[[#This Row],[Model'#]]</f>
        <v>50204</v>
      </c>
      <c r="B239">
        <v>5</v>
      </c>
      <c r="C239">
        <v>2</v>
      </c>
      <c r="D239">
        <v>4</v>
      </c>
      <c r="E239" t="s">
        <v>82</v>
      </c>
      <c r="F239" t="s">
        <v>366</v>
      </c>
      <c r="G239" t="s">
        <v>361</v>
      </c>
      <c r="H239" t="s">
        <v>369</v>
      </c>
      <c r="I239" t="s">
        <v>82</v>
      </c>
      <c r="J239">
        <f t="shared" si="10"/>
        <v>78</v>
      </c>
      <c r="K239">
        <v>6.5</v>
      </c>
      <c r="L239">
        <v>7</v>
      </c>
      <c r="M239" s="57"/>
      <c r="N239" s="57"/>
      <c r="O239" s="57"/>
      <c r="P239" s="57"/>
      <c r="Q239" s="57"/>
      <c r="R239" s="56">
        <v>2.5000000000000001E-2</v>
      </c>
      <c r="S239" s="56">
        <v>3.4000000000000002E-2</v>
      </c>
      <c r="T239" s="56"/>
      <c r="U239" s="56"/>
      <c r="V239" s="56"/>
      <c r="W239" s="408" t="s">
        <v>530</v>
      </c>
      <c r="X239" s="56" t="s">
        <v>603</v>
      </c>
      <c r="Y239" s="56" t="s">
        <v>54</v>
      </c>
      <c r="Z239" s="57"/>
      <c r="AA239" s="56"/>
      <c r="AB239" s="56"/>
      <c r="AC239" s="57"/>
      <c r="AD239" s="56"/>
      <c r="AF239" s="57"/>
      <c r="AG239" s="56"/>
      <c r="AI239" s="57"/>
      <c r="AJ239" s="56"/>
      <c r="AL239" s="57"/>
      <c r="AM239" s="56"/>
      <c r="AO239" s="57"/>
      <c r="AP239" s="56"/>
      <c r="AR239" s="57"/>
      <c r="AS239" s="56"/>
      <c r="AU239" s="57"/>
      <c r="AV239" s="56"/>
      <c r="AX239" s="57"/>
      <c r="AY239" s="56"/>
      <c r="BA239" s="57"/>
      <c r="BB239" s="56"/>
      <c r="BD239" s="57"/>
      <c r="BE239" s="56"/>
      <c r="BG239" s="57"/>
      <c r="BH239" s="56"/>
      <c r="BJ239" s="57"/>
      <c r="BK239" s="56"/>
      <c r="BM239" s="57"/>
      <c r="BN239" s="56"/>
      <c r="BS239" s="56"/>
    </row>
    <row r="240" spans="1:71" x14ac:dyDescent="0.3">
      <c r="A240">
        <f>Table1[[#This Row],[Man'#]]*10000+Table1[[#This Row],[Line'#]]*100+Table1[[#This Row],[Model'#]]</f>
        <v>50205</v>
      </c>
      <c r="B240">
        <v>5</v>
      </c>
      <c r="C240">
        <v>2</v>
      </c>
      <c r="D240">
        <v>5</v>
      </c>
      <c r="E240" t="s">
        <v>82</v>
      </c>
      <c r="F240" t="s">
        <v>366</v>
      </c>
      <c r="G240" t="s">
        <v>418</v>
      </c>
      <c r="H240" t="s">
        <v>423</v>
      </c>
      <c r="I240" t="s">
        <v>82</v>
      </c>
      <c r="J240">
        <f t="shared" si="10"/>
        <v>98</v>
      </c>
      <c r="K240">
        <v>8.1999999999999993</v>
      </c>
      <c r="L240">
        <v>6</v>
      </c>
      <c r="M240" s="57"/>
      <c r="N240" s="57"/>
      <c r="O240" s="57"/>
      <c r="P240" s="57"/>
      <c r="Q240" s="57"/>
      <c r="R240" s="56">
        <v>2.1999999999999999E-2</v>
      </c>
      <c r="S240" s="56">
        <v>3.5999999999999997E-2</v>
      </c>
      <c r="T240" s="56"/>
      <c r="U240" s="56"/>
      <c r="V240" s="56"/>
      <c r="W240" s="408" t="s">
        <v>530</v>
      </c>
      <c r="X240" s="56" t="s">
        <v>603</v>
      </c>
      <c r="Y240" s="56" t="s">
        <v>54</v>
      </c>
      <c r="Z240" s="57"/>
      <c r="AA240" s="56"/>
      <c r="AB240" s="56"/>
      <c r="AC240" s="57"/>
      <c r="AD240" s="56"/>
      <c r="AF240" s="57"/>
      <c r="AG240" s="56"/>
      <c r="AI240" s="57"/>
      <c r="AJ240" s="56"/>
      <c r="AL240" s="57"/>
      <c r="AM240" s="56"/>
      <c r="AO240" s="57"/>
      <c r="AP240" s="56"/>
      <c r="AR240" s="57"/>
      <c r="AS240" s="56"/>
      <c r="AU240" s="57"/>
      <c r="AV240" s="56"/>
      <c r="AX240" s="57"/>
      <c r="AY240" s="56"/>
      <c r="BA240" s="57"/>
      <c r="BB240" s="56"/>
      <c r="BD240" s="57"/>
      <c r="BE240" s="56"/>
      <c r="BG240" s="57"/>
      <c r="BH240" s="56"/>
      <c r="BJ240" s="57"/>
      <c r="BK240" s="56"/>
      <c r="BM240" s="57"/>
      <c r="BN240" s="56"/>
      <c r="BS240" s="56"/>
    </row>
    <row r="241" spans="1:71" x14ac:dyDescent="0.3">
      <c r="A241">
        <f>Table1[[#This Row],[Man'#]]*10000+Table1[[#This Row],[Line'#]]*100+Table1[[#This Row],[Model'#]]</f>
        <v>50206</v>
      </c>
      <c r="B241">
        <v>5</v>
      </c>
      <c r="C241">
        <v>2</v>
      </c>
      <c r="D241">
        <v>6</v>
      </c>
      <c r="E241" t="s">
        <v>82</v>
      </c>
      <c r="F241" t="s">
        <v>366</v>
      </c>
      <c r="G241" t="s">
        <v>428</v>
      </c>
      <c r="H241" t="s">
        <v>434</v>
      </c>
      <c r="I241" t="s">
        <v>82</v>
      </c>
      <c r="J241">
        <f t="shared" si="10"/>
        <v>98</v>
      </c>
      <c r="K241">
        <v>8.1999999999999993</v>
      </c>
      <c r="L241">
        <v>7</v>
      </c>
      <c r="M241" s="57"/>
      <c r="N241" s="57"/>
      <c r="O241" s="57"/>
      <c r="P241" s="57"/>
      <c r="Q241" s="57"/>
      <c r="R241" s="56">
        <v>0.03</v>
      </c>
      <c r="S241" s="56">
        <v>4.2999999999999997E-2</v>
      </c>
      <c r="T241" s="56"/>
      <c r="U241" s="56"/>
      <c r="V241" s="56"/>
      <c r="W241" s="408" t="s">
        <v>530</v>
      </c>
      <c r="X241" s="56" t="s">
        <v>603</v>
      </c>
      <c r="Y241" s="56" t="s">
        <v>54</v>
      </c>
      <c r="Z241" s="57"/>
      <c r="AA241" s="56"/>
      <c r="AB241" s="56"/>
      <c r="AC241" s="57"/>
      <c r="AD241" s="56"/>
      <c r="AF241" s="57"/>
      <c r="AG241" s="56"/>
      <c r="AI241" s="57"/>
      <c r="AJ241" s="56"/>
      <c r="AL241" s="57"/>
      <c r="AM241" s="56"/>
      <c r="AO241" s="57"/>
      <c r="AP241" s="56"/>
      <c r="AR241" s="57"/>
      <c r="AS241" s="56"/>
      <c r="AU241" s="57"/>
      <c r="AV241" s="56"/>
      <c r="AX241" s="57"/>
      <c r="AY241" s="56"/>
      <c r="BA241" s="57"/>
      <c r="BB241" s="56"/>
      <c r="BD241" s="57"/>
      <c r="BE241" s="56"/>
      <c r="BG241" s="57"/>
      <c r="BH241" s="56"/>
      <c r="BJ241" s="57"/>
      <c r="BK241" s="56"/>
      <c r="BM241" s="57"/>
      <c r="BN241" s="56"/>
      <c r="BS241" s="56"/>
    </row>
    <row r="242" spans="1:71" x14ac:dyDescent="0.3">
      <c r="A242">
        <f>Table1[[#This Row],[Man'#]]*10000+Table1[[#This Row],[Line'#]]*100+Table1[[#This Row],[Model'#]]</f>
        <v>50207</v>
      </c>
      <c r="B242">
        <v>5</v>
      </c>
      <c r="C242">
        <v>2</v>
      </c>
      <c r="D242">
        <v>7</v>
      </c>
      <c r="E242" t="s">
        <v>82</v>
      </c>
      <c r="F242" t="s">
        <v>366</v>
      </c>
      <c r="G242" t="s">
        <v>419</v>
      </c>
      <c r="H242" t="s">
        <v>424</v>
      </c>
      <c r="I242" t="s">
        <v>82</v>
      </c>
      <c r="J242">
        <f t="shared" si="10"/>
        <v>118</v>
      </c>
      <c r="K242">
        <v>9.8000000000000007</v>
      </c>
      <c r="L242">
        <v>6</v>
      </c>
      <c r="M242" s="57"/>
      <c r="N242" s="57"/>
      <c r="O242" s="57"/>
      <c r="P242" s="57"/>
      <c r="Q242" s="57"/>
      <c r="R242" s="56">
        <v>3.2000000000000001E-2</v>
      </c>
      <c r="S242" s="56">
        <v>4.8000000000000001E-2</v>
      </c>
      <c r="T242" s="56"/>
      <c r="U242" s="56"/>
      <c r="V242" s="56"/>
      <c r="W242" s="408" t="s">
        <v>530</v>
      </c>
      <c r="X242" s="56" t="s">
        <v>603</v>
      </c>
      <c r="Y242" s="56" t="s">
        <v>54</v>
      </c>
      <c r="Z242" s="57"/>
      <c r="AA242" s="56"/>
      <c r="AB242" s="56"/>
      <c r="AC242" s="57"/>
      <c r="AD242" s="56"/>
      <c r="AF242" s="57"/>
      <c r="AG242" s="56"/>
      <c r="AI242" s="57"/>
      <c r="AJ242" s="56"/>
      <c r="AL242" s="57"/>
      <c r="AM242" s="56"/>
      <c r="AO242" s="57"/>
      <c r="AP242" s="56"/>
      <c r="AR242" s="57"/>
      <c r="AS242" s="56"/>
      <c r="AU242" s="57"/>
      <c r="AV242" s="56"/>
      <c r="AX242" s="57"/>
      <c r="AY242" s="56"/>
      <c r="BA242" s="57"/>
      <c r="BB242" s="56"/>
      <c r="BD242" s="57"/>
      <c r="BE242" s="56"/>
      <c r="BG242" s="57"/>
      <c r="BH242" s="56"/>
      <c r="BJ242" s="57"/>
      <c r="BK242" s="56"/>
      <c r="BM242" s="57"/>
      <c r="BN242" s="56"/>
      <c r="BS242" s="56"/>
    </row>
    <row r="243" spans="1:71" x14ac:dyDescent="0.3">
      <c r="A243">
        <f>Table1[[#This Row],[Man'#]]*10000+Table1[[#This Row],[Line'#]]*100+Table1[[#This Row],[Model'#]]</f>
        <v>50208</v>
      </c>
      <c r="B243">
        <v>5</v>
      </c>
      <c r="C243">
        <v>2</v>
      </c>
      <c r="D243">
        <v>8</v>
      </c>
      <c r="E243" t="s">
        <v>82</v>
      </c>
      <c r="F243" t="s">
        <v>366</v>
      </c>
      <c r="G243" t="s">
        <v>429</v>
      </c>
      <c r="H243" t="s">
        <v>433</v>
      </c>
      <c r="I243" t="s">
        <v>82</v>
      </c>
      <c r="J243">
        <f t="shared" si="10"/>
        <v>118</v>
      </c>
      <c r="K243">
        <v>9.8000000000000007</v>
      </c>
      <c r="L243">
        <v>7</v>
      </c>
      <c r="M243" s="57"/>
      <c r="N243" s="57"/>
      <c r="O243" s="57"/>
      <c r="P243" s="57"/>
      <c r="Q243" s="57"/>
      <c r="R243" s="56">
        <v>3.6999999999999998E-2</v>
      </c>
      <c r="S243" s="56">
        <v>5.5E-2</v>
      </c>
      <c r="T243" s="56"/>
      <c r="U243" s="56"/>
      <c r="V243" s="56"/>
      <c r="W243" s="408" t="s">
        <v>530</v>
      </c>
      <c r="X243" s="56" t="s">
        <v>603</v>
      </c>
      <c r="Y243" s="56" t="s">
        <v>54</v>
      </c>
      <c r="Z243" s="57"/>
      <c r="AA243" s="56"/>
      <c r="AB243" s="56"/>
      <c r="AC243" s="57"/>
      <c r="AD243" s="56"/>
      <c r="AF243" s="57"/>
      <c r="AG243" s="56"/>
      <c r="AI243" s="57"/>
      <c r="AJ243" s="56"/>
      <c r="AL243" s="57"/>
      <c r="AM243" s="56"/>
      <c r="AO243" s="57"/>
      <c r="AP243" s="56"/>
      <c r="AR243" s="57"/>
      <c r="AS243" s="56"/>
      <c r="AU243" s="57"/>
      <c r="AV243" s="56"/>
      <c r="AX243" s="57"/>
      <c r="AY243" s="56"/>
      <c r="BA243" s="57"/>
      <c r="BB243" s="56"/>
      <c r="BD243" s="57"/>
      <c r="BE243" s="56"/>
      <c r="BG243" s="57"/>
      <c r="BH243" s="56"/>
      <c r="BJ243" s="57"/>
      <c r="BK243" s="56"/>
      <c r="BM243" s="57"/>
      <c r="BN243" s="56"/>
      <c r="BS243" s="56"/>
    </row>
    <row r="244" spans="1:71" x14ac:dyDescent="0.3">
      <c r="A244">
        <f>Table1[[#This Row],[Man'#]]*10000+Table1[[#This Row],[Line'#]]*100+Table1[[#This Row],[Model'#]]</f>
        <v>50209</v>
      </c>
      <c r="B244">
        <v>5</v>
      </c>
      <c r="C244">
        <v>2</v>
      </c>
      <c r="D244">
        <v>9</v>
      </c>
      <c r="E244" t="s">
        <v>82</v>
      </c>
      <c r="F244" t="s">
        <v>366</v>
      </c>
      <c r="G244" t="s">
        <v>420</v>
      </c>
      <c r="H244" t="s">
        <v>425</v>
      </c>
      <c r="I244" t="s">
        <v>82</v>
      </c>
      <c r="J244">
        <f t="shared" si="10"/>
        <v>157</v>
      </c>
      <c r="K244">
        <v>13.1</v>
      </c>
      <c r="L244">
        <v>6</v>
      </c>
      <c r="M244" s="57"/>
      <c r="N244" s="57"/>
      <c r="O244" s="57"/>
      <c r="P244" s="57"/>
      <c r="Q244" s="57"/>
      <c r="R244" s="56">
        <v>5.5E-2</v>
      </c>
      <c r="S244" s="56">
        <v>6.9000000000000006E-2</v>
      </c>
      <c r="T244" s="56"/>
      <c r="U244" s="56"/>
      <c r="V244" s="56"/>
      <c r="W244" s="408" t="s">
        <v>530</v>
      </c>
      <c r="X244" s="56" t="s">
        <v>603</v>
      </c>
      <c r="Y244" s="56" t="s">
        <v>54</v>
      </c>
      <c r="Z244" s="57"/>
      <c r="AA244" s="56"/>
      <c r="AB244" s="56"/>
      <c r="AC244" s="57"/>
      <c r="AD244" s="56"/>
      <c r="AF244" s="57"/>
      <c r="AG244" s="56"/>
      <c r="AI244" s="57"/>
      <c r="AJ244" s="56"/>
      <c r="AL244" s="57"/>
      <c r="AM244" s="56"/>
      <c r="AO244" s="57"/>
      <c r="AP244" s="56"/>
      <c r="AR244" s="57"/>
      <c r="AS244" s="56"/>
      <c r="AU244" s="57"/>
      <c r="AV244" s="56"/>
      <c r="AX244" s="57"/>
      <c r="AY244" s="56"/>
      <c r="BA244" s="57"/>
      <c r="BB244" s="56"/>
      <c r="BD244" s="57"/>
      <c r="BE244" s="56"/>
      <c r="BG244" s="57"/>
      <c r="BH244" s="56"/>
      <c r="BJ244" s="57"/>
      <c r="BK244" s="56"/>
      <c r="BM244" s="57"/>
      <c r="BN244" s="56"/>
      <c r="BS244" s="56"/>
    </row>
    <row r="245" spans="1:71" x14ac:dyDescent="0.3">
      <c r="A245">
        <f>Table1[[#This Row],[Man'#]]*10000+Table1[[#This Row],[Line'#]]*100+Table1[[#This Row],[Model'#]]</f>
        <v>50210</v>
      </c>
      <c r="B245">
        <v>5</v>
      </c>
      <c r="C245">
        <v>2</v>
      </c>
      <c r="D245">
        <v>10</v>
      </c>
      <c r="E245" t="s">
        <v>82</v>
      </c>
      <c r="F245" t="s">
        <v>366</v>
      </c>
      <c r="G245" t="s">
        <v>430</v>
      </c>
      <c r="H245" t="s">
        <v>435</v>
      </c>
      <c r="I245" t="s">
        <v>82</v>
      </c>
      <c r="J245">
        <f t="shared" si="10"/>
        <v>157</v>
      </c>
      <c r="K245">
        <v>13.1</v>
      </c>
      <c r="L245">
        <v>7</v>
      </c>
      <c r="M245" s="57"/>
      <c r="N245" s="57"/>
      <c r="O245" s="57"/>
      <c r="P245" s="57"/>
      <c r="Q245" s="57"/>
      <c r="R245" s="56">
        <v>6.8000000000000005E-2</v>
      </c>
      <c r="S245" s="56">
        <v>0.08</v>
      </c>
      <c r="T245" s="56"/>
      <c r="U245" s="56"/>
      <c r="V245" s="56"/>
      <c r="W245" s="408" t="s">
        <v>530</v>
      </c>
      <c r="X245" s="56" t="s">
        <v>603</v>
      </c>
      <c r="Y245" s="56" t="s">
        <v>54</v>
      </c>
      <c r="Z245" s="57"/>
      <c r="AA245" s="56"/>
      <c r="AB245" s="56"/>
      <c r="AC245" s="57"/>
      <c r="AD245" s="56"/>
      <c r="AF245" s="57"/>
      <c r="AG245" s="56"/>
      <c r="AI245" s="57"/>
      <c r="AJ245" s="56"/>
      <c r="AL245" s="57"/>
      <c r="AM245" s="56"/>
      <c r="AO245" s="57"/>
      <c r="AP245" s="56"/>
      <c r="AR245" s="57"/>
      <c r="AS245" s="56"/>
      <c r="AU245" s="57"/>
      <c r="AV245" s="56"/>
      <c r="AX245" s="57"/>
      <c r="AY245" s="56"/>
      <c r="BA245" s="57"/>
      <c r="BB245" s="56"/>
      <c r="BD245" s="57"/>
      <c r="BE245" s="56"/>
      <c r="BG245" s="57"/>
      <c r="BH245" s="56"/>
      <c r="BJ245" s="57"/>
      <c r="BK245" s="56"/>
      <c r="BM245" s="57"/>
      <c r="BN245" s="56"/>
      <c r="BS245" s="56"/>
    </row>
    <row r="246" spans="1:71" x14ac:dyDescent="0.3">
      <c r="A246">
        <f>Table1[[#This Row],[Man'#]]*10000+Table1[[#This Row],[Line'#]]*100+Table1[[#This Row],[Model'#]]</f>
        <v>50211</v>
      </c>
      <c r="B246">
        <v>5</v>
      </c>
      <c r="C246">
        <v>2</v>
      </c>
      <c r="D246">
        <v>11</v>
      </c>
      <c r="E246" t="s">
        <v>82</v>
      </c>
      <c r="F246" t="s">
        <v>366</v>
      </c>
      <c r="G246" t="s">
        <v>421</v>
      </c>
      <c r="H246" t="s">
        <v>426</v>
      </c>
      <c r="I246" t="s">
        <v>82</v>
      </c>
      <c r="J246">
        <f t="shared" si="10"/>
        <v>197</v>
      </c>
      <c r="K246">
        <v>16.399999999999999</v>
      </c>
      <c r="L246">
        <v>6</v>
      </c>
      <c r="M246" s="57"/>
      <c r="N246" s="57"/>
      <c r="O246" s="57"/>
      <c r="P246" s="57"/>
      <c r="Q246" s="57"/>
      <c r="R246" s="56">
        <v>7.8E-2</v>
      </c>
      <c r="S246" s="56">
        <v>9.1999999999999998E-2</v>
      </c>
      <c r="T246" s="56"/>
      <c r="U246" s="56"/>
      <c r="V246" s="56"/>
      <c r="W246" s="408" t="s">
        <v>530</v>
      </c>
      <c r="X246" s="56" t="s">
        <v>603</v>
      </c>
      <c r="Y246" s="56" t="s">
        <v>54</v>
      </c>
      <c r="Z246" s="57"/>
      <c r="AA246" s="56"/>
      <c r="AB246" s="56"/>
      <c r="AC246" s="57"/>
      <c r="AD246" s="56"/>
      <c r="AF246" s="57"/>
      <c r="AG246" s="56"/>
      <c r="AI246" s="57"/>
      <c r="AJ246" s="56"/>
      <c r="AL246" s="57"/>
      <c r="AM246" s="56"/>
      <c r="AO246" s="57"/>
      <c r="AP246" s="56"/>
      <c r="AR246" s="57"/>
      <c r="AS246" s="56"/>
      <c r="AU246" s="57"/>
      <c r="AV246" s="56"/>
      <c r="AX246" s="57"/>
      <c r="AY246" s="56"/>
      <c r="BA246" s="57"/>
      <c r="BB246" s="56"/>
      <c r="BD246" s="57"/>
      <c r="BE246" s="56"/>
      <c r="BG246" s="57"/>
      <c r="BH246" s="56"/>
      <c r="BJ246" s="57"/>
      <c r="BK246" s="56"/>
      <c r="BM246" s="57"/>
      <c r="BN246" s="56"/>
      <c r="BS246" s="56"/>
    </row>
    <row r="247" spans="1:71" x14ac:dyDescent="0.3">
      <c r="A247">
        <f>Table1[[#This Row],[Man'#]]*10000+Table1[[#This Row],[Line'#]]*100+Table1[[#This Row],[Model'#]]</f>
        <v>50212</v>
      </c>
      <c r="B247">
        <v>5</v>
      </c>
      <c r="C247">
        <v>2</v>
      </c>
      <c r="D247">
        <v>12</v>
      </c>
      <c r="E247" t="s">
        <v>82</v>
      </c>
      <c r="F247" t="s">
        <v>366</v>
      </c>
      <c r="G247" t="s">
        <v>431</v>
      </c>
      <c r="H247" t="s">
        <v>436</v>
      </c>
      <c r="I247" t="s">
        <v>82</v>
      </c>
      <c r="J247">
        <f t="shared" ref="J247:J251" si="11">ROUND(K247*12,0)</f>
        <v>197</v>
      </c>
      <c r="K247">
        <v>16.399999999999999</v>
      </c>
      <c r="L247">
        <v>7</v>
      </c>
      <c r="M247" s="57"/>
      <c r="N247" s="57"/>
      <c r="O247" s="57"/>
      <c r="P247" s="57"/>
      <c r="Q247" s="57"/>
      <c r="R247" s="56">
        <v>8.5000000000000006E-2</v>
      </c>
      <c r="S247" s="56">
        <v>0.11899999999999999</v>
      </c>
      <c r="T247" s="56"/>
      <c r="U247" s="56"/>
      <c r="V247" s="56"/>
      <c r="W247" s="408" t="s">
        <v>530</v>
      </c>
      <c r="X247" s="56" t="s">
        <v>603</v>
      </c>
      <c r="Y247" s="56" t="s">
        <v>54</v>
      </c>
      <c r="Z247" s="57"/>
      <c r="AA247" s="56"/>
      <c r="AB247" s="56"/>
      <c r="AC247" s="57"/>
      <c r="AD247" s="56"/>
      <c r="AF247" s="57"/>
      <c r="AG247" s="56"/>
      <c r="AI247" s="57"/>
      <c r="AJ247" s="56"/>
      <c r="AL247" s="57"/>
      <c r="AM247" s="56"/>
      <c r="AO247" s="57"/>
      <c r="AP247" s="56"/>
      <c r="AR247" s="57"/>
      <c r="AS247" s="56"/>
      <c r="AU247" s="57"/>
      <c r="AV247" s="56"/>
      <c r="AX247" s="57"/>
      <c r="AY247" s="56"/>
      <c r="BA247" s="57"/>
      <c r="BB247" s="56"/>
      <c r="BD247" s="57"/>
      <c r="BE247" s="56"/>
      <c r="BG247" s="57"/>
      <c r="BH247" s="56"/>
      <c r="BJ247" s="57"/>
      <c r="BK247" s="56"/>
      <c r="BM247" s="57"/>
      <c r="BN247" s="56"/>
      <c r="BS247" s="56"/>
    </row>
    <row r="248" spans="1:71" x14ac:dyDescent="0.3">
      <c r="A248">
        <f>Table1[[#This Row],[Man'#]]*10000+Table1[[#This Row],[Line'#]]*100+Table1[[#This Row],[Model'#]]</f>
        <v>50213</v>
      </c>
      <c r="B248">
        <v>5</v>
      </c>
      <c r="C248">
        <v>2</v>
      </c>
      <c r="D248">
        <v>13</v>
      </c>
      <c r="E248" t="s">
        <v>82</v>
      </c>
      <c r="F248" t="s">
        <v>366</v>
      </c>
      <c r="G248" t="s">
        <v>422</v>
      </c>
      <c r="H248" t="s">
        <v>427</v>
      </c>
      <c r="I248" t="s">
        <v>82</v>
      </c>
      <c r="J248">
        <f t="shared" si="11"/>
        <v>236</v>
      </c>
      <c r="K248">
        <v>19.7</v>
      </c>
      <c r="L248">
        <v>6</v>
      </c>
      <c r="M248" s="57"/>
      <c r="N248" s="57"/>
      <c r="O248" s="57"/>
      <c r="P248" s="57"/>
      <c r="Q248" s="57"/>
      <c r="R248" s="56">
        <v>0.105</v>
      </c>
      <c r="S248" s="56">
        <v>0.125</v>
      </c>
      <c r="T248" s="56"/>
      <c r="U248" s="56"/>
      <c r="V248" s="56"/>
      <c r="W248" s="408" t="s">
        <v>530</v>
      </c>
      <c r="X248" s="56" t="s">
        <v>603</v>
      </c>
      <c r="Y248" s="56" t="s">
        <v>54</v>
      </c>
      <c r="Z248" s="57"/>
      <c r="AA248" s="56"/>
      <c r="AB248" s="56"/>
      <c r="AC248" s="57"/>
      <c r="AD248" s="56"/>
      <c r="AF248" s="57"/>
      <c r="AG248" s="56"/>
      <c r="AI248" s="57"/>
      <c r="AJ248" s="56"/>
      <c r="AL248" s="57"/>
      <c r="AM248" s="56"/>
      <c r="AO248" s="57"/>
      <c r="AP248" s="56"/>
      <c r="AR248" s="57"/>
      <c r="AS248" s="56"/>
      <c r="AU248" s="57"/>
      <c r="AV248" s="56"/>
      <c r="AX248" s="57"/>
      <c r="AY248" s="56"/>
      <c r="BA248" s="57"/>
      <c r="BB248" s="56"/>
      <c r="BD248" s="57"/>
      <c r="BE248" s="56"/>
      <c r="BG248" s="57"/>
      <c r="BH248" s="56"/>
      <c r="BJ248" s="57"/>
      <c r="BK248" s="56"/>
      <c r="BM248" s="57"/>
      <c r="BN248" s="56"/>
      <c r="BS248" s="56"/>
    </row>
    <row r="249" spans="1:71" x14ac:dyDescent="0.3">
      <c r="A249">
        <f>Table1[[#This Row],[Man'#]]*10000+Table1[[#This Row],[Line'#]]*100+Table1[[#This Row],[Model'#]]</f>
        <v>50214</v>
      </c>
      <c r="B249">
        <v>5</v>
      </c>
      <c r="C249">
        <v>2</v>
      </c>
      <c r="D249">
        <v>14</v>
      </c>
      <c r="E249" t="s">
        <v>82</v>
      </c>
      <c r="F249" t="s">
        <v>366</v>
      </c>
      <c r="G249" t="s">
        <v>432</v>
      </c>
      <c r="H249" t="s">
        <v>437</v>
      </c>
      <c r="I249" t="s">
        <v>82</v>
      </c>
      <c r="J249">
        <f t="shared" si="11"/>
        <v>236</v>
      </c>
      <c r="K249">
        <v>19.7</v>
      </c>
      <c r="L249">
        <v>7</v>
      </c>
      <c r="M249" s="57"/>
      <c r="N249" s="57"/>
      <c r="O249" s="57"/>
      <c r="P249" s="57"/>
      <c r="Q249" s="57"/>
      <c r="R249" s="56">
        <v>0.127</v>
      </c>
      <c r="S249" s="56">
        <v>0.14299999999999999</v>
      </c>
      <c r="T249" s="56"/>
      <c r="U249" s="56"/>
      <c r="V249" s="56"/>
      <c r="W249" s="408" t="s">
        <v>530</v>
      </c>
      <c r="X249" s="56" t="s">
        <v>603</v>
      </c>
      <c r="Y249" s="56" t="s">
        <v>54</v>
      </c>
      <c r="Z249" s="57"/>
      <c r="AA249" s="56"/>
      <c r="AB249" s="56"/>
      <c r="AC249" s="57"/>
      <c r="AD249" s="56"/>
      <c r="AF249" s="57"/>
      <c r="AG249" s="56"/>
      <c r="AI249" s="57"/>
      <c r="AJ249" s="56"/>
      <c r="AL249" s="57"/>
      <c r="AM249" s="56"/>
      <c r="AO249" s="57"/>
      <c r="AP249" s="56"/>
      <c r="AR249" s="57"/>
      <c r="AS249" s="56"/>
      <c r="AU249" s="57"/>
      <c r="AV249" s="56"/>
      <c r="AX249" s="57"/>
      <c r="AY249" s="56"/>
      <c r="BA249" s="57"/>
      <c r="BB249" s="56"/>
      <c r="BD249" s="57"/>
      <c r="BE249" s="56"/>
      <c r="BG249" s="57"/>
      <c r="BH249" s="56"/>
      <c r="BJ249" s="57"/>
      <c r="BK249" s="56"/>
      <c r="BM249" s="57"/>
      <c r="BN249" s="56"/>
      <c r="BS249" s="56"/>
    </row>
    <row r="250" spans="1:71" x14ac:dyDescent="0.3">
      <c r="A250">
        <f>Table1[[#This Row],[Man'#]]*10000+Table1[[#This Row],[Line'#]]*100+Table1[[#This Row],[Model'#]]</f>
        <v>50215</v>
      </c>
      <c r="B250">
        <v>5</v>
      </c>
      <c r="C250">
        <v>2</v>
      </c>
      <c r="D250">
        <v>15</v>
      </c>
      <c r="E250" t="s">
        <v>82</v>
      </c>
      <c r="F250" t="s">
        <v>366</v>
      </c>
      <c r="G250" t="s">
        <v>438</v>
      </c>
      <c r="H250" t="s">
        <v>439</v>
      </c>
      <c r="I250" t="s">
        <v>82</v>
      </c>
      <c r="J250">
        <f t="shared" si="11"/>
        <v>276</v>
      </c>
      <c r="K250">
        <v>23</v>
      </c>
      <c r="L250">
        <v>6</v>
      </c>
      <c r="M250" s="57"/>
      <c r="N250" s="57"/>
      <c r="O250" s="57"/>
      <c r="P250" s="57"/>
      <c r="Q250" s="57"/>
      <c r="R250" s="56">
        <v>0.115</v>
      </c>
      <c r="S250" s="56">
        <v>0.159</v>
      </c>
      <c r="T250" s="56"/>
      <c r="U250" s="56"/>
      <c r="V250" s="56"/>
      <c r="W250" s="408" t="s">
        <v>530</v>
      </c>
      <c r="X250" s="56" t="s">
        <v>603</v>
      </c>
      <c r="Y250" s="56" t="s">
        <v>54</v>
      </c>
      <c r="Z250" s="57"/>
      <c r="AA250" s="56"/>
      <c r="AB250" s="56"/>
      <c r="AC250" s="57"/>
      <c r="AD250" s="56"/>
      <c r="AF250" s="57"/>
      <c r="AG250" s="56"/>
      <c r="AI250" s="57"/>
      <c r="AJ250" s="56"/>
      <c r="AL250" s="57"/>
      <c r="AM250" s="56"/>
      <c r="AO250" s="57"/>
      <c r="AP250" s="56"/>
      <c r="AR250" s="57"/>
      <c r="AS250" s="56"/>
      <c r="AU250" s="57"/>
      <c r="AV250" s="56"/>
      <c r="AX250" s="57"/>
      <c r="AY250" s="56"/>
      <c r="BA250" s="57"/>
      <c r="BB250" s="56"/>
      <c r="BD250" s="57"/>
      <c r="BE250" s="56"/>
      <c r="BG250" s="57"/>
      <c r="BH250" s="56"/>
      <c r="BJ250" s="57"/>
      <c r="BK250" s="56"/>
      <c r="BM250" s="57"/>
      <c r="BN250" s="56"/>
      <c r="BS250" s="56"/>
    </row>
    <row r="251" spans="1:71" x14ac:dyDescent="0.3">
      <c r="A251">
        <f>Table1[[#This Row],[Man'#]]*10000+Table1[[#This Row],[Line'#]]*100+Table1[[#This Row],[Model'#]]</f>
        <v>50216</v>
      </c>
      <c r="B251">
        <v>5</v>
      </c>
      <c r="C251">
        <v>2</v>
      </c>
      <c r="D251">
        <v>16</v>
      </c>
      <c r="E251" t="s">
        <v>82</v>
      </c>
      <c r="F251" t="s">
        <v>366</v>
      </c>
      <c r="G251" t="s">
        <v>440</v>
      </c>
      <c r="H251" t="s">
        <v>441</v>
      </c>
      <c r="I251" t="s">
        <v>82</v>
      </c>
      <c r="J251">
        <f t="shared" si="11"/>
        <v>276</v>
      </c>
      <c r="K251">
        <v>23</v>
      </c>
      <c r="L251">
        <v>7</v>
      </c>
      <c r="M251" s="57"/>
      <c r="N251" s="57"/>
      <c r="O251" s="57"/>
      <c r="P251" s="57"/>
      <c r="Q251" s="57"/>
      <c r="R251" s="56">
        <v>0.13400000000000001</v>
      </c>
      <c r="S251" s="56">
        <v>0.17899999999999999</v>
      </c>
      <c r="T251" s="56"/>
      <c r="U251" s="56"/>
      <c r="V251" s="56"/>
      <c r="W251" s="408" t="s">
        <v>530</v>
      </c>
      <c r="X251" s="56" t="s">
        <v>603</v>
      </c>
      <c r="Y251" s="56" t="s">
        <v>54</v>
      </c>
      <c r="Z251" s="57"/>
      <c r="AA251" s="56"/>
      <c r="AB251" s="56"/>
      <c r="AC251" s="57"/>
      <c r="AD251" s="56"/>
      <c r="AF251" s="57"/>
      <c r="AG251" s="56"/>
      <c r="AI251" s="57"/>
      <c r="AJ251" s="56"/>
      <c r="AL251" s="57"/>
      <c r="AM251" s="56"/>
      <c r="AO251" s="57"/>
      <c r="AP251" s="56"/>
      <c r="AR251" s="57"/>
      <c r="AU251" s="57"/>
      <c r="AV251" s="56"/>
      <c r="AX251" s="57"/>
      <c r="AY251" s="56"/>
      <c r="BA251" s="57"/>
      <c r="BB251" s="56"/>
      <c r="BD251" s="57"/>
      <c r="BE251" s="56"/>
      <c r="BG251" s="57"/>
      <c r="BH251" s="56"/>
      <c r="BJ251" s="57"/>
      <c r="BK251" s="56"/>
      <c r="BM251" s="57"/>
      <c r="BN251" s="56"/>
      <c r="BS251" s="56"/>
    </row>
  </sheetData>
  <phoneticPr fontId="3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1697-2C62-4C01-8F0F-BD031FE7664F}">
  <dimension ref="B1:P88"/>
  <sheetViews>
    <sheetView topLeftCell="A51" workbookViewId="0">
      <selection activeCell="B66" sqref="B66:D70"/>
    </sheetView>
  </sheetViews>
  <sheetFormatPr defaultRowHeight="14.4" x14ac:dyDescent="0.3"/>
  <cols>
    <col min="8" max="8" width="9.5546875" bestFit="1" customWidth="1"/>
  </cols>
  <sheetData>
    <row r="1" spans="2:12" x14ac:dyDescent="0.3">
      <c r="C1" t="s">
        <v>488</v>
      </c>
      <c r="H1" t="s">
        <v>917</v>
      </c>
      <c r="L1" t="s">
        <v>54</v>
      </c>
    </row>
    <row r="2" spans="2:12" x14ac:dyDescent="0.3">
      <c r="C2" t="s">
        <v>482</v>
      </c>
      <c r="H2" t="s">
        <v>918</v>
      </c>
    </row>
    <row r="3" spans="2:12" x14ac:dyDescent="0.3">
      <c r="C3" t="s">
        <v>483</v>
      </c>
      <c r="H3" t="s">
        <v>919</v>
      </c>
    </row>
    <row r="4" spans="2:12" x14ac:dyDescent="0.3">
      <c r="C4" t="s">
        <v>484</v>
      </c>
      <c r="H4" t="s">
        <v>920</v>
      </c>
    </row>
    <row r="5" spans="2:12" x14ac:dyDescent="0.3">
      <c r="C5" s="421">
        <v>44960</v>
      </c>
      <c r="H5" s="421">
        <v>44755</v>
      </c>
    </row>
    <row r="6" spans="2:12" x14ac:dyDescent="0.3">
      <c r="C6" t="s">
        <v>45</v>
      </c>
      <c r="H6" t="s">
        <v>45</v>
      </c>
    </row>
    <row r="7" spans="2:12" x14ac:dyDescent="0.3">
      <c r="C7" t="s">
        <v>489</v>
      </c>
      <c r="H7" t="s">
        <v>923</v>
      </c>
    </row>
    <row r="8" spans="2:12" x14ac:dyDescent="0.3">
      <c r="C8" t="s">
        <v>487</v>
      </c>
      <c r="H8" t="s">
        <v>921</v>
      </c>
    </row>
    <row r="9" spans="2:12" x14ac:dyDescent="0.3">
      <c r="C9" t="s">
        <v>487</v>
      </c>
      <c r="H9" t="s">
        <v>921</v>
      </c>
    </row>
    <row r="10" spans="2:12" x14ac:dyDescent="0.3">
      <c r="C10">
        <v>1.0000000000000001E-5</v>
      </c>
      <c r="H10">
        <v>1.0000000000000001E-5</v>
      </c>
    </row>
    <row r="11" spans="2:12" x14ac:dyDescent="0.3">
      <c r="C11" t="s">
        <v>485</v>
      </c>
      <c r="H11" t="s">
        <v>485</v>
      </c>
    </row>
    <row r="12" spans="2:12" x14ac:dyDescent="0.3">
      <c r="C12" t="s">
        <v>486</v>
      </c>
      <c r="H12" t="s">
        <v>922</v>
      </c>
    </row>
    <row r="14" spans="2:12" x14ac:dyDescent="0.3">
      <c r="C14" t="s">
        <v>448</v>
      </c>
      <c r="H14" t="s">
        <v>152</v>
      </c>
      <c r="L14" t="s">
        <v>928</v>
      </c>
    </row>
    <row r="16" spans="2:12" x14ac:dyDescent="0.3">
      <c r="B16">
        <v>73.900000000000006</v>
      </c>
      <c r="C16" t="s">
        <v>834</v>
      </c>
      <c r="G16">
        <v>72.2</v>
      </c>
      <c r="H16" t="s">
        <v>924</v>
      </c>
      <c r="L16" t="s">
        <v>929</v>
      </c>
    </row>
    <row r="17" spans="2:16" x14ac:dyDescent="0.3">
      <c r="B17">
        <v>50</v>
      </c>
      <c r="G17">
        <v>32</v>
      </c>
    </row>
    <row r="19" spans="2:16" x14ac:dyDescent="0.3">
      <c r="B19">
        <v>0.42993999999999999</v>
      </c>
      <c r="C19">
        <v>0.74973000000000001</v>
      </c>
      <c r="D19">
        <v>0.59099999999999997</v>
      </c>
      <c r="G19">
        <v>-0.98724400000000001</v>
      </c>
      <c r="H19">
        <v>0.89686999999999995</v>
      </c>
      <c r="I19">
        <v>0.11794</v>
      </c>
      <c r="L19" s="58">
        <v>1.8700000000038131E-4</v>
      </c>
      <c r="M19" s="58">
        <v>8.3000000000055252E-5</v>
      </c>
      <c r="N19" s="58">
        <v>1.6399999999805459E-4</v>
      </c>
      <c r="O19" s="58">
        <v>-2.7000000000043656E-4</v>
      </c>
      <c r="P19" s="58">
        <v>7.0099999999229112E-4</v>
      </c>
    </row>
    <row r="20" spans="2:16" x14ac:dyDescent="0.3">
      <c r="B20">
        <v>0.42993999999999999</v>
      </c>
      <c r="C20">
        <v>0.75014000000000003</v>
      </c>
      <c r="D20">
        <v>0.59114999999999995</v>
      </c>
      <c r="G20">
        <v>-0.98785000000000001</v>
      </c>
      <c r="H20">
        <v>0.89688000000000001</v>
      </c>
      <c r="I20">
        <v>0.11795</v>
      </c>
      <c r="L20" s="58">
        <v>2.3700000000026478E-4</v>
      </c>
      <c r="M20" s="58">
        <v>1.2999999999152578E-5</v>
      </c>
      <c r="N20" s="58">
        <v>1.8399999999729744E-4</v>
      </c>
      <c r="O20" s="58">
        <v>-2.7000000000043656E-4</v>
      </c>
      <c r="P20" s="58">
        <v>6.9099999998911699E-4</v>
      </c>
    </row>
    <row r="21" spans="2:16" x14ac:dyDescent="0.3">
      <c r="B21">
        <v>0.42998999999999998</v>
      </c>
      <c r="C21">
        <v>0.75039999999999996</v>
      </c>
      <c r="D21">
        <v>0.59143000000000001</v>
      </c>
      <c r="G21">
        <v>-0.98704999999999998</v>
      </c>
      <c r="H21">
        <v>0.89673000000000003</v>
      </c>
      <c r="I21">
        <v>0.11753</v>
      </c>
      <c r="L21" s="58">
        <v>2.0699999999962415E-4</v>
      </c>
      <c r="M21" s="58">
        <v>-2.7000000002885827E-5</v>
      </c>
      <c r="N21" s="58">
        <v>1.0400000000032605E-4</v>
      </c>
      <c r="O21" s="58">
        <v>-3.1000000000602768E-4</v>
      </c>
      <c r="P21" s="58">
        <v>7.1099999999546526E-4</v>
      </c>
    </row>
    <row r="22" spans="2:16" x14ac:dyDescent="0.3">
      <c r="B22">
        <v>0.43</v>
      </c>
      <c r="C22">
        <v>0.75051000000000001</v>
      </c>
      <c r="D22">
        <v>0.59189999999999998</v>
      </c>
      <c r="G22">
        <v>-0.98706000000000005</v>
      </c>
      <c r="H22">
        <v>0.89678000000000002</v>
      </c>
      <c r="I22">
        <v>0.11719</v>
      </c>
      <c r="L22" s="58">
        <v>7.7000000000992941E-5</v>
      </c>
      <c r="M22" s="58">
        <v>2.9299999999921056E-4</v>
      </c>
      <c r="N22" s="58">
        <v>6.8399999999968486E-4</v>
      </c>
      <c r="O22" s="58">
        <v>-2.0000000006348273E-5</v>
      </c>
      <c r="P22" s="58">
        <v>3.4099999999170905E-4</v>
      </c>
    </row>
    <row r="23" spans="2:16" x14ac:dyDescent="0.3">
      <c r="B23">
        <v>0.42995</v>
      </c>
      <c r="C23">
        <v>0.75055000000000005</v>
      </c>
      <c r="D23">
        <v>0.59226999999999996</v>
      </c>
      <c r="G23">
        <v>-0.98685999999999996</v>
      </c>
      <c r="H23">
        <v>0.89644999999999997</v>
      </c>
      <c r="I23">
        <v>0.11748</v>
      </c>
      <c r="L23" s="58">
        <v>5.6999999999973738E-5</v>
      </c>
      <c r="M23" s="58">
        <v>1.9299999999944362E-4</v>
      </c>
      <c r="N23" s="58">
        <v>6.6400000000044201E-4</v>
      </c>
      <c r="O23" s="58">
        <v>-4.0000000005591119E-5</v>
      </c>
      <c r="P23" s="58">
        <v>4.1099999999971715E-4</v>
      </c>
    </row>
    <row r="24" spans="2:16" x14ac:dyDescent="0.3">
      <c r="B24">
        <v>0.43052000000000001</v>
      </c>
      <c r="C24">
        <v>0.75051999999999996</v>
      </c>
      <c r="D24">
        <v>0.59086000000000005</v>
      </c>
      <c r="G24">
        <v>-0.98646</v>
      </c>
      <c r="H24">
        <v>0.89695000000000003</v>
      </c>
      <c r="I24">
        <v>0.11872000000000001</v>
      </c>
      <c r="L24" s="58">
        <v>-3.3000000000171781E-5</v>
      </c>
      <c r="M24" s="58">
        <v>2.1299999999868646E-4</v>
      </c>
      <c r="N24" s="58">
        <v>5.6399999999712236E-4</v>
      </c>
      <c r="O24" s="58">
        <v>-8.000000000407681E-5</v>
      </c>
      <c r="P24" s="58">
        <v>2.9099999999004922E-4</v>
      </c>
    </row>
    <row r="25" spans="2:16" x14ac:dyDescent="0.3">
      <c r="B25">
        <v>0.43025999999999998</v>
      </c>
      <c r="C25">
        <v>0.75029000000000001</v>
      </c>
      <c r="D25">
        <v>0.59072999999999998</v>
      </c>
      <c r="G25">
        <v>-0.98662000000000005</v>
      </c>
      <c r="H25">
        <v>0.89664999999999995</v>
      </c>
      <c r="I25">
        <v>0.11873</v>
      </c>
      <c r="L25" s="58">
        <v>-5.4300000000040427E-4</v>
      </c>
      <c r="M25" s="58">
        <v>-3.1700000000256523E-4</v>
      </c>
      <c r="N25" s="58">
        <v>-9.2599999999976035E-4</v>
      </c>
      <c r="O25" s="58">
        <v>-1.5600000000048908E-3</v>
      </c>
      <c r="P25" s="58">
        <v>-1.079000000004271E-3</v>
      </c>
    </row>
    <row r="26" spans="2:16" x14ac:dyDescent="0.3">
      <c r="B26">
        <v>0.43042000000000002</v>
      </c>
      <c r="C26">
        <v>0.75031000000000003</v>
      </c>
      <c r="D26">
        <v>0.59084000000000003</v>
      </c>
      <c r="G26">
        <v>-0.98646</v>
      </c>
      <c r="H26">
        <v>0.89695999999999998</v>
      </c>
      <c r="I26">
        <v>0.11806</v>
      </c>
      <c r="L26" s="58">
        <v>-5.4300000000040427E-4</v>
      </c>
      <c r="M26" s="58">
        <v>-4.4700000000119644E-4</v>
      </c>
      <c r="N26" s="58">
        <v>-1.2460000000018567E-3</v>
      </c>
      <c r="O26" s="58">
        <v>-1.7800000000036675E-3</v>
      </c>
      <c r="P26" s="58">
        <v>-1.0890000000074451E-3</v>
      </c>
    </row>
    <row r="27" spans="2:16" x14ac:dyDescent="0.3">
      <c r="B27">
        <v>0.43062</v>
      </c>
      <c r="C27">
        <v>0.75024000000000002</v>
      </c>
      <c r="D27">
        <v>0.59009999999999996</v>
      </c>
      <c r="G27">
        <v>-0.98624999999999996</v>
      </c>
      <c r="H27">
        <v>0.89676999999999996</v>
      </c>
      <c r="I27">
        <v>0.11745999999999999</v>
      </c>
      <c r="L27" s="58">
        <v>-6.9300000000005468E-4</v>
      </c>
      <c r="M27" s="58">
        <v>-5.0700000000247769E-4</v>
      </c>
      <c r="N27" s="58">
        <v>-1.1560000000017112E-3</v>
      </c>
      <c r="O27" s="58">
        <v>-1.8900000000030559E-3</v>
      </c>
      <c r="P27" s="58">
        <v>-1.109000000006688E-3</v>
      </c>
    </row>
    <row r="28" spans="2:16" x14ac:dyDescent="0.3">
      <c r="B28">
        <v>0.43029000000000001</v>
      </c>
      <c r="C28">
        <v>0.75022</v>
      </c>
      <c r="D28">
        <v>0.59026999999999996</v>
      </c>
      <c r="G28">
        <v>-0.98617999999999995</v>
      </c>
      <c r="H28">
        <v>0.89644000000000001</v>
      </c>
      <c r="I28">
        <v>0.11751</v>
      </c>
      <c r="L28" s="58">
        <v>4.2700000000017724E-4</v>
      </c>
      <c r="M28" s="58">
        <v>1.9299999999944362E-4</v>
      </c>
      <c r="N28" s="58">
        <v>6.3399999999802503E-4</v>
      </c>
      <c r="O28" s="58">
        <v>5.0999999999845613E-4</v>
      </c>
      <c r="P28" s="58">
        <v>1.0309999999975616E-3</v>
      </c>
    </row>
    <row r="29" spans="2:16" x14ac:dyDescent="0.3">
      <c r="L29" s="58">
        <v>3.9699999999953661E-4</v>
      </c>
      <c r="M29" s="58">
        <v>1.9299999999944362E-4</v>
      </c>
      <c r="N29" s="58">
        <v>5.4399999999787951E-4</v>
      </c>
      <c r="O29" s="58">
        <v>4.6999999999997044E-4</v>
      </c>
      <c r="P29" s="58">
        <v>8.8099999999258216E-4</v>
      </c>
    </row>
    <row r="30" spans="2:16" x14ac:dyDescent="0.3">
      <c r="C30" t="s">
        <v>776</v>
      </c>
      <c r="D30">
        <v>51</v>
      </c>
      <c r="G30">
        <v>72.2</v>
      </c>
      <c r="H30" t="s">
        <v>925</v>
      </c>
      <c r="L30" s="58">
        <v>3.9699999999953661E-4</v>
      </c>
      <c r="M30" s="58">
        <v>1.1299999999891952E-4</v>
      </c>
      <c r="N30" s="58">
        <v>5.1399999999546253E-4</v>
      </c>
      <c r="O30" s="58">
        <v>4.7999999999603915E-4</v>
      </c>
      <c r="P30" s="58">
        <v>9.0099999999893043E-4</v>
      </c>
    </row>
    <row r="31" spans="2:16" x14ac:dyDescent="0.3">
      <c r="B31">
        <v>26.00094</v>
      </c>
      <c r="C31">
        <v>73.400000000000006</v>
      </c>
      <c r="G31">
        <v>32</v>
      </c>
      <c r="L31" s="58">
        <v>2.200000000041058E-5</v>
      </c>
      <c r="M31" s="58">
        <v>1.679999999986137E-4</v>
      </c>
      <c r="N31" s="58">
        <v>2.1899999999952513E-4</v>
      </c>
      <c r="O31" s="58">
        <v>9.4999999998179874E-5</v>
      </c>
      <c r="P31" s="58">
        <v>2.1599999999821762E-4</v>
      </c>
    </row>
    <row r="32" spans="2:16" x14ac:dyDescent="0.3">
      <c r="B32">
        <v>26.00123</v>
      </c>
      <c r="C32">
        <v>73.400000000000006</v>
      </c>
      <c r="L32" s="58">
        <v>-5.8000000000113516E-5</v>
      </c>
      <c r="M32" s="58">
        <v>1.679999999986137E-4</v>
      </c>
      <c r="N32" s="58">
        <v>2.9900000000004923E-4</v>
      </c>
      <c r="O32" s="58">
        <v>1.5000000001208491E-5</v>
      </c>
      <c r="P32" s="58">
        <v>3.7599999999926581E-4</v>
      </c>
    </row>
    <row r="33" spans="2:16" x14ac:dyDescent="0.3">
      <c r="B33">
        <v>26.000859999999999</v>
      </c>
      <c r="C33">
        <v>73.3</v>
      </c>
      <c r="G33">
        <v>-0.53120999999999996</v>
      </c>
      <c r="H33">
        <v>0.31814999999999999</v>
      </c>
      <c r="I33">
        <v>0.22614000000000001</v>
      </c>
      <c r="L33" s="58">
        <v>-9.7999999999487386E-5</v>
      </c>
      <c r="M33" s="58">
        <v>2.479999999991378E-4</v>
      </c>
      <c r="N33" s="58">
        <v>2.9900000000004923E-4</v>
      </c>
      <c r="O33" s="58">
        <v>5.4999999999694182E-5</v>
      </c>
      <c r="P33" s="58">
        <v>3.7599999999926581E-4</v>
      </c>
    </row>
    <row r="34" spans="2:16" x14ac:dyDescent="0.3">
      <c r="B34">
        <v>26.000779999999999</v>
      </c>
      <c r="C34">
        <v>73.3</v>
      </c>
      <c r="G34">
        <v>-0.53152999999999995</v>
      </c>
      <c r="H34">
        <v>0.31745000000000001</v>
      </c>
      <c r="I34">
        <v>0.22597999999999999</v>
      </c>
      <c r="L34" s="58">
        <v>-1.020000000000465E-4</v>
      </c>
      <c r="M34" s="58">
        <v>3.8499999999785928E-4</v>
      </c>
      <c r="N34" s="58">
        <v>-2.6799999999838064E-4</v>
      </c>
      <c r="O34" s="58">
        <v>-1.3400000000274304E-4</v>
      </c>
      <c r="P34" s="58">
        <v>-1.9700000000000273E-4</v>
      </c>
    </row>
    <row r="35" spans="2:16" x14ac:dyDescent="0.3">
      <c r="B35">
        <v>26.001390000000001</v>
      </c>
      <c r="C35">
        <v>73.3</v>
      </c>
      <c r="G35">
        <v>-0.53142999999999996</v>
      </c>
      <c r="H35">
        <v>0.31813000000000002</v>
      </c>
      <c r="I35">
        <v>0.22500000000000001</v>
      </c>
      <c r="L35" s="58">
        <v>-1.4200000000030855E-4</v>
      </c>
      <c r="M35" s="58">
        <v>3.4499999999937359E-4</v>
      </c>
      <c r="N35" s="58">
        <v>-3.0800000000041905E-4</v>
      </c>
      <c r="O35" s="58">
        <v>-9.3999999997151917E-5</v>
      </c>
      <c r="P35" s="58">
        <v>-2.3699999999848842E-4</v>
      </c>
    </row>
    <row r="36" spans="2:16" x14ac:dyDescent="0.3">
      <c r="B36">
        <v>26.001000000000001</v>
      </c>
      <c r="C36">
        <v>73.400000000000006</v>
      </c>
      <c r="G36">
        <v>-0.53137999999999996</v>
      </c>
      <c r="H36">
        <v>0.31823000000000001</v>
      </c>
      <c r="I36">
        <v>0.22467999999999999</v>
      </c>
      <c r="L36" s="58">
        <v>-1.020000000000465E-4</v>
      </c>
      <c r="M36" s="58">
        <v>3.8499999999785928E-4</v>
      </c>
      <c r="N36" s="58">
        <v>-2.2799999999989495E-4</v>
      </c>
      <c r="O36" s="58">
        <v>-9.3999999997151917E-5</v>
      </c>
      <c r="P36" s="58">
        <v>-1.5700000000151704E-4</v>
      </c>
    </row>
    <row r="37" spans="2:16" x14ac:dyDescent="0.3">
      <c r="B37">
        <v>26.00103</v>
      </c>
      <c r="C37">
        <v>73.5</v>
      </c>
      <c r="G37">
        <v>-0.53129999999999999</v>
      </c>
      <c r="H37">
        <v>0.31783</v>
      </c>
      <c r="I37">
        <v>0.22466</v>
      </c>
      <c r="L37" s="58">
        <v>1.3799999999974943E-4</v>
      </c>
      <c r="M37" s="58">
        <v>2.2400000000022402E-4</v>
      </c>
      <c r="N37" s="58">
        <v>7.0000000000902673E-6</v>
      </c>
      <c r="O37" s="58">
        <v>3.2899999999891349E-4</v>
      </c>
      <c r="P37" s="58">
        <v>2.250000000003638E-4</v>
      </c>
    </row>
    <row r="38" spans="2:16" x14ac:dyDescent="0.3">
      <c r="B38">
        <v>26.001460000000002</v>
      </c>
      <c r="C38">
        <v>73.5</v>
      </c>
      <c r="G38">
        <v>-0.53078000000000003</v>
      </c>
      <c r="H38">
        <v>0.31850000000000001</v>
      </c>
      <c r="I38">
        <v>0.22663</v>
      </c>
      <c r="L38" s="58">
        <v>1.3799999999974943E-4</v>
      </c>
      <c r="M38" s="58">
        <v>1.139999999990593E-4</v>
      </c>
      <c r="N38" s="58">
        <v>-7.3000000000433829E-5</v>
      </c>
      <c r="O38" s="58">
        <v>2.1899999999952513E-4</v>
      </c>
      <c r="P38" s="58">
        <v>1.8499999999832539E-4</v>
      </c>
    </row>
    <row r="39" spans="2:16" x14ac:dyDescent="0.3">
      <c r="B39">
        <v>26.0014</v>
      </c>
      <c r="C39">
        <v>73.599999999999994</v>
      </c>
      <c r="G39">
        <v>-0.53098999999999996</v>
      </c>
      <c r="H39">
        <v>0.31827</v>
      </c>
      <c r="I39">
        <v>0.22608</v>
      </c>
      <c r="L39" s="58">
        <v>1.7999999999851468E-5</v>
      </c>
      <c r="M39" s="58">
        <v>7.399999999879725E-5</v>
      </c>
      <c r="N39" s="58">
        <v>-1.1299999999891952E-4</v>
      </c>
      <c r="O39" s="58">
        <v>2.1899999999952513E-4</v>
      </c>
      <c r="P39" s="58">
        <v>1.049999999978013E-4</v>
      </c>
    </row>
    <row r="40" spans="2:16" x14ac:dyDescent="0.3">
      <c r="B40">
        <v>26.00066</v>
      </c>
      <c r="C40">
        <v>73.5</v>
      </c>
      <c r="G40">
        <v>-0.53119000000000005</v>
      </c>
      <c r="H40">
        <v>0.31891000000000003</v>
      </c>
      <c r="I40">
        <v>0.22484999999999999</v>
      </c>
    </row>
    <row r="41" spans="2:16" x14ac:dyDescent="0.3">
      <c r="B41">
        <v>26.001180000000002</v>
      </c>
      <c r="C41">
        <v>73.599999999999994</v>
      </c>
      <c r="G41">
        <v>-0.53059000000000001</v>
      </c>
      <c r="H41">
        <v>0.31863000000000002</v>
      </c>
      <c r="I41">
        <v>0.22453999999999999</v>
      </c>
      <c r="L41">
        <v>12</v>
      </c>
      <c r="M41">
        <v>28</v>
      </c>
      <c r="N41">
        <v>42</v>
      </c>
      <c r="O41">
        <v>56</v>
      </c>
      <c r="P41">
        <v>72</v>
      </c>
    </row>
    <row r="42" spans="2:16" x14ac:dyDescent="0.3">
      <c r="B42">
        <v>26.000800000000002</v>
      </c>
      <c r="C42">
        <v>73.599999999999994</v>
      </c>
      <c r="G42">
        <v>-0.53032999999999997</v>
      </c>
      <c r="H42">
        <v>0.31777</v>
      </c>
      <c r="I42">
        <v>0.22461</v>
      </c>
      <c r="L42" s="58">
        <f>ROUND(L$41+L19,5)</f>
        <v>12.00019</v>
      </c>
      <c r="M42" s="58">
        <f t="shared" ref="M42:P42" si="0">ROUND(M$41+M19,5)</f>
        <v>28.000080000000001</v>
      </c>
      <c r="N42" s="58">
        <f t="shared" si="0"/>
        <v>42.000160000000001</v>
      </c>
      <c r="O42" s="58">
        <f t="shared" si="0"/>
        <v>55.99973</v>
      </c>
      <c r="P42" s="58">
        <f t="shared" si="0"/>
        <v>72.000699999999995</v>
      </c>
    </row>
    <row r="43" spans="2:16" x14ac:dyDescent="0.3">
      <c r="B43">
        <v>26.00142</v>
      </c>
      <c r="C43">
        <v>73.599999999999994</v>
      </c>
      <c r="L43" s="58">
        <f t="shared" ref="L43:P43" si="1">ROUND(L$41+L20,5)</f>
        <v>12.00024</v>
      </c>
      <c r="M43" s="58">
        <f t="shared" si="1"/>
        <v>28.00001</v>
      </c>
      <c r="N43" s="58">
        <f t="shared" si="1"/>
        <v>42.00018</v>
      </c>
      <c r="O43" s="58">
        <f t="shared" si="1"/>
        <v>55.99973</v>
      </c>
      <c r="P43" s="58">
        <f t="shared" si="1"/>
        <v>72.000690000000006</v>
      </c>
    </row>
    <row r="44" spans="2:16" x14ac:dyDescent="0.3">
      <c r="B44">
        <v>26.0014</v>
      </c>
      <c r="C44">
        <v>73.599999999999994</v>
      </c>
      <c r="G44">
        <v>72.2</v>
      </c>
      <c r="H44" t="s">
        <v>926</v>
      </c>
      <c r="L44" s="58">
        <f t="shared" ref="L44:P44" si="2">ROUND(L$41+L21,5)</f>
        <v>12.000209999999999</v>
      </c>
      <c r="M44" s="58">
        <f t="shared" si="2"/>
        <v>27.999970000000001</v>
      </c>
      <c r="N44" s="58">
        <f t="shared" si="2"/>
        <v>42.000100000000003</v>
      </c>
      <c r="O44" s="58">
        <f t="shared" si="2"/>
        <v>55.999690000000001</v>
      </c>
      <c r="P44" s="58">
        <f t="shared" si="2"/>
        <v>72.000709999999998</v>
      </c>
    </row>
    <row r="45" spans="2:16" x14ac:dyDescent="0.3">
      <c r="B45">
        <v>26.001090000000001</v>
      </c>
      <c r="C45">
        <v>73.599999999999994</v>
      </c>
      <c r="G45">
        <v>32</v>
      </c>
      <c r="L45" s="58">
        <f t="shared" ref="L45:P45" si="3">ROUND(L$41+L22,5)</f>
        <v>12.000080000000001</v>
      </c>
      <c r="M45" s="58">
        <f t="shared" si="3"/>
        <v>28.00029</v>
      </c>
      <c r="N45" s="58">
        <f t="shared" si="3"/>
        <v>42.000680000000003</v>
      </c>
      <c r="O45" s="58">
        <f t="shared" si="3"/>
        <v>55.999980000000001</v>
      </c>
      <c r="P45" s="58">
        <f t="shared" si="3"/>
        <v>72.000339999999994</v>
      </c>
    </row>
    <row r="46" spans="2:16" x14ac:dyDescent="0.3">
      <c r="B46">
        <v>26.000710000000002</v>
      </c>
      <c r="C46">
        <v>73.599999999999994</v>
      </c>
      <c r="L46" s="58">
        <f t="shared" ref="L46:P46" si="4">ROUND(L$41+L23,5)</f>
        <v>12.00006</v>
      </c>
      <c r="M46" s="58">
        <f t="shared" si="4"/>
        <v>28.00019</v>
      </c>
      <c r="N46" s="58">
        <f t="shared" si="4"/>
        <v>42.000660000000003</v>
      </c>
      <c r="O46" s="58">
        <f t="shared" si="4"/>
        <v>55.999960000000002</v>
      </c>
      <c r="P46" s="58">
        <f t="shared" si="4"/>
        <v>72.000410000000002</v>
      </c>
    </row>
    <row r="47" spans="2:16" x14ac:dyDescent="0.3">
      <c r="B47">
        <v>26.001270000000002</v>
      </c>
      <c r="C47">
        <v>73.5</v>
      </c>
      <c r="G47">
        <v>-0.32113000000000003</v>
      </c>
      <c r="H47">
        <v>0.60977999999999999</v>
      </c>
      <c r="I47">
        <v>0.41385</v>
      </c>
      <c r="L47" s="58">
        <f t="shared" ref="L47:P47" si="5">ROUND(L$41+L24,5)</f>
        <v>11.999969999999999</v>
      </c>
      <c r="M47" s="58">
        <f t="shared" si="5"/>
        <v>28.000209999999999</v>
      </c>
      <c r="N47" s="58">
        <f t="shared" si="5"/>
        <v>42.00056</v>
      </c>
      <c r="O47" s="58">
        <f t="shared" si="5"/>
        <v>55.999920000000003</v>
      </c>
      <c r="P47" s="58">
        <f t="shared" si="5"/>
        <v>72.000290000000007</v>
      </c>
    </row>
    <row r="48" spans="2:16" x14ac:dyDescent="0.3">
      <c r="B48">
        <v>26.00093</v>
      </c>
      <c r="C48">
        <v>73.5</v>
      </c>
      <c r="G48">
        <v>-0.32124000000000003</v>
      </c>
      <c r="H48">
        <v>0.60948000000000002</v>
      </c>
      <c r="I48">
        <v>0.41375000000000001</v>
      </c>
      <c r="L48" s="58">
        <f t="shared" ref="L48:P48" si="6">ROUND(L$41+L25,5)</f>
        <v>11.999459999999999</v>
      </c>
      <c r="M48" s="58">
        <f t="shared" si="6"/>
        <v>27.999680000000001</v>
      </c>
      <c r="N48" s="58">
        <f t="shared" si="6"/>
        <v>41.999070000000003</v>
      </c>
      <c r="O48" s="58">
        <f t="shared" si="6"/>
        <v>55.998440000000002</v>
      </c>
      <c r="P48" s="58">
        <f t="shared" si="6"/>
        <v>71.998919999999998</v>
      </c>
    </row>
    <row r="49" spans="2:16" x14ac:dyDescent="0.3">
      <c r="B49">
        <v>26.00067</v>
      </c>
      <c r="C49">
        <v>73.5</v>
      </c>
      <c r="G49">
        <v>-0.32149</v>
      </c>
      <c r="H49">
        <v>0.60909000000000002</v>
      </c>
      <c r="I49">
        <v>0.41332999999999998</v>
      </c>
      <c r="L49" s="58">
        <f t="shared" ref="L49:P49" si="7">ROUND(L$41+L26,5)</f>
        <v>11.999459999999999</v>
      </c>
      <c r="M49" s="58">
        <f t="shared" si="7"/>
        <v>27.999549999999999</v>
      </c>
      <c r="N49" s="58">
        <f t="shared" si="7"/>
        <v>41.998750000000001</v>
      </c>
      <c r="O49" s="58">
        <f t="shared" si="7"/>
        <v>55.998220000000003</v>
      </c>
      <c r="P49" s="58">
        <f t="shared" si="7"/>
        <v>71.998909999999995</v>
      </c>
    </row>
    <row r="50" spans="2:16" x14ac:dyDescent="0.3">
      <c r="B50">
        <v>26.001300000000001</v>
      </c>
      <c r="C50">
        <v>73.400000000000006</v>
      </c>
      <c r="G50">
        <v>-0.32129999999999997</v>
      </c>
      <c r="H50">
        <v>0.60926999999999998</v>
      </c>
      <c r="I50">
        <v>0.41283999999999998</v>
      </c>
      <c r="L50" s="58">
        <f t="shared" ref="L50:P50" si="8">ROUND(L$41+L27,5)</f>
        <v>11.999309999999999</v>
      </c>
      <c r="M50" s="58">
        <f t="shared" si="8"/>
        <v>27.999490000000002</v>
      </c>
      <c r="N50" s="58">
        <f t="shared" si="8"/>
        <v>41.998840000000001</v>
      </c>
      <c r="O50" s="58">
        <f t="shared" si="8"/>
        <v>55.998109999999997</v>
      </c>
      <c r="P50" s="58">
        <f t="shared" si="8"/>
        <v>71.998890000000003</v>
      </c>
    </row>
    <row r="51" spans="2:16" x14ac:dyDescent="0.3">
      <c r="G51">
        <v>-0.32124999999999998</v>
      </c>
      <c r="H51">
        <v>0.60928000000000004</v>
      </c>
      <c r="I51">
        <v>0.41214000000000001</v>
      </c>
      <c r="L51" s="58">
        <f t="shared" ref="L51:P51" si="9">ROUND(L$41+L28,5)</f>
        <v>12.00043</v>
      </c>
      <c r="M51" s="58">
        <f t="shared" si="9"/>
        <v>28.00019</v>
      </c>
      <c r="N51" s="58">
        <f t="shared" si="9"/>
        <v>42.000630000000001</v>
      </c>
      <c r="O51" s="58">
        <f t="shared" si="9"/>
        <v>56.000509999999998</v>
      </c>
      <c r="P51" s="58">
        <f t="shared" si="9"/>
        <v>72.00103</v>
      </c>
    </row>
    <row r="52" spans="2:16" x14ac:dyDescent="0.3">
      <c r="C52" t="s">
        <v>622</v>
      </c>
      <c r="G52">
        <v>-0.32072000000000001</v>
      </c>
      <c r="H52">
        <v>0.60980000000000001</v>
      </c>
      <c r="I52">
        <v>0.41350999999999999</v>
      </c>
      <c r="L52" s="58">
        <f t="shared" ref="L52:P52" si="10">ROUND(L$41+L29,5)</f>
        <v>12.000400000000001</v>
      </c>
      <c r="M52" s="58">
        <f t="shared" si="10"/>
        <v>28.00019</v>
      </c>
      <c r="N52" s="58">
        <f t="shared" si="10"/>
        <v>42.000540000000001</v>
      </c>
      <c r="O52" s="58">
        <f t="shared" si="10"/>
        <v>56.00047</v>
      </c>
      <c r="P52" s="58">
        <f t="shared" si="10"/>
        <v>72.000879999999995</v>
      </c>
    </row>
    <row r="53" spans="2:16" x14ac:dyDescent="0.3">
      <c r="C53">
        <v>72.5</v>
      </c>
      <c r="D53">
        <v>52</v>
      </c>
      <c r="G53">
        <v>-0.32113999999999998</v>
      </c>
      <c r="H53">
        <v>0.60997000000000001</v>
      </c>
      <c r="I53">
        <v>0.41366000000000003</v>
      </c>
      <c r="L53" s="58">
        <f t="shared" ref="L53:P53" si="11">ROUND(L$41+L30,5)</f>
        <v>12.000400000000001</v>
      </c>
      <c r="M53" s="58">
        <f t="shared" si="11"/>
        <v>28.000109999999999</v>
      </c>
      <c r="N53" s="58">
        <f t="shared" si="11"/>
        <v>42.000509999999998</v>
      </c>
      <c r="O53" s="58">
        <f t="shared" si="11"/>
        <v>56.000480000000003</v>
      </c>
      <c r="P53" s="58">
        <f t="shared" si="11"/>
        <v>72.000900000000001</v>
      </c>
    </row>
    <row r="54" spans="2:16" x14ac:dyDescent="0.3">
      <c r="G54">
        <v>-0.32150000000000001</v>
      </c>
      <c r="H54">
        <v>0.60955000000000004</v>
      </c>
      <c r="I54">
        <v>0.41300999999999999</v>
      </c>
      <c r="L54" s="58">
        <f t="shared" ref="L54:P54" si="12">ROUND(L$41+L31,5)</f>
        <v>12.000019999999999</v>
      </c>
      <c r="M54" s="58">
        <f t="shared" si="12"/>
        <v>28.000170000000001</v>
      </c>
      <c r="N54" s="58">
        <f t="shared" si="12"/>
        <v>42.000219999999999</v>
      </c>
      <c r="O54" s="58">
        <f t="shared" si="12"/>
        <v>56.000100000000003</v>
      </c>
      <c r="P54" s="58">
        <f t="shared" si="12"/>
        <v>72.000219999999999</v>
      </c>
    </row>
    <row r="55" spans="2:16" x14ac:dyDescent="0.3">
      <c r="C55">
        <v>0.99983</v>
      </c>
      <c r="D55">
        <v>0.99978999999999996</v>
      </c>
      <c r="G55">
        <v>-0.32107999999999998</v>
      </c>
      <c r="H55">
        <v>0.60987999999999998</v>
      </c>
      <c r="I55">
        <v>0.41260999999999998</v>
      </c>
      <c r="L55" s="58">
        <f t="shared" ref="L55:P55" si="13">ROUND(L$41+L32,5)</f>
        <v>11.99994</v>
      </c>
      <c r="M55" s="58">
        <f t="shared" si="13"/>
        <v>28.000170000000001</v>
      </c>
      <c r="N55" s="58">
        <f t="shared" si="13"/>
        <v>42.000300000000003</v>
      </c>
      <c r="O55" s="58">
        <f t="shared" si="13"/>
        <v>56.000019999999999</v>
      </c>
      <c r="P55" s="58">
        <f t="shared" si="13"/>
        <v>72.000380000000007</v>
      </c>
    </row>
    <row r="56" spans="2:16" x14ac:dyDescent="0.3">
      <c r="C56">
        <v>2.9E-4</v>
      </c>
      <c r="D56">
        <v>2.7E-4</v>
      </c>
      <c r="G56">
        <v>-0.32116</v>
      </c>
      <c r="H56">
        <v>0.60960999999999999</v>
      </c>
      <c r="I56">
        <v>0.41215000000000002</v>
      </c>
      <c r="L56" s="58">
        <f t="shared" ref="L56:P56" si="14">ROUND(L$41+L33,5)</f>
        <v>11.9999</v>
      </c>
      <c r="M56" s="58">
        <f t="shared" si="14"/>
        <v>28.000250000000001</v>
      </c>
      <c r="N56" s="58">
        <f t="shared" si="14"/>
        <v>42.000300000000003</v>
      </c>
      <c r="O56" s="58">
        <f t="shared" si="14"/>
        <v>56.000059999999998</v>
      </c>
      <c r="P56" s="58">
        <f t="shared" si="14"/>
        <v>72.000380000000007</v>
      </c>
    </row>
    <row r="57" spans="2:16" x14ac:dyDescent="0.3">
      <c r="L57" s="58">
        <f t="shared" ref="L57:P57" si="15">ROUND(L$41+L34,5)</f>
        <v>11.9999</v>
      </c>
      <c r="M57" s="58">
        <f t="shared" si="15"/>
        <v>28.000389999999999</v>
      </c>
      <c r="N57" s="58">
        <f t="shared" si="15"/>
        <v>41.99973</v>
      </c>
      <c r="O57" s="58">
        <f t="shared" si="15"/>
        <v>55.999870000000001</v>
      </c>
      <c r="P57" s="58">
        <f t="shared" si="15"/>
        <v>71.999799999999993</v>
      </c>
    </row>
    <row r="58" spans="2:16" x14ac:dyDescent="0.3">
      <c r="C58" t="s">
        <v>623</v>
      </c>
      <c r="H58" t="s">
        <v>927</v>
      </c>
      <c r="L58" s="58">
        <f t="shared" ref="L58:P58" si="16">ROUND(L$41+L35,5)</f>
        <v>11.99986</v>
      </c>
      <c r="M58" s="58">
        <f t="shared" si="16"/>
        <v>28.000350000000001</v>
      </c>
      <c r="N58" s="58">
        <f t="shared" si="16"/>
        <v>41.999690000000001</v>
      </c>
      <c r="O58" s="58">
        <f t="shared" si="16"/>
        <v>55.99991</v>
      </c>
      <c r="P58" s="58">
        <f t="shared" si="16"/>
        <v>71.999759999999995</v>
      </c>
    </row>
    <row r="59" spans="2:16" x14ac:dyDescent="0.3">
      <c r="B59">
        <v>72.5</v>
      </c>
      <c r="D59">
        <v>52</v>
      </c>
      <c r="G59">
        <v>32</v>
      </c>
      <c r="L59" s="58">
        <f t="shared" ref="L59:P59" si="17">ROUND(L$41+L36,5)</f>
        <v>11.9999</v>
      </c>
      <c r="M59" s="58">
        <f t="shared" si="17"/>
        <v>28.000389999999999</v>
      </c>
      <c r="N59" s="58">
        <f t="shared" si="17"/>
        <v>41.999769999999998</v>
      </c>
      <c r="O59" s="58">
        <f t="shared" si="17"/>
        <v>55.99991</v>
      </c>
      <c r="P59" s="58">
        <f t="shared" si="17"/>
        <v>71.999840000000006</v>
      </c>
    </row>
    <row r="60" spans="2:16" x14ac:dyDescent="0.3">
      <c r="L60" s="58">
        <f t="shared" ref="L60:P60" si="18">ROUND(L$41+L37,5)</f>
        <v>12.00014</v>
      </c>
      <c r="M60" s="58">
        <f t="shared" si="18"/>
        <v>28.000219999999999</v>
      </c>
      <c r="N60" s="58">
        <f t="shared" si="18"/>
        <v>42.000010000000003</v>
      </c>
      <c r="O60" s="58">
        <f t="shared" si="18"/>
        <v>56.000329999999998</v>
      </c>
      <c r="P60" s="58">
        <f t="shared" si="18"/>
        <v>72.000230000000002</v>
      </c>
    </row>
    <row r="61" spans="2:16" x14ac:dyDescent="0.3">
      <c r="B61">
        <v>0.16372</v>
      </c>
      <c r="C61">
        <v>-1.4420000000000001E-2</v>
      </c>
      <c r="D61">
        <v>0.69230000000000003</v>
      </c>
      <c r="G61">
        <v>28.00084</v>
      </c>
      <c r="H61">
        <v>73.400000000000006</v>
      </c>
      <c r="I61">
        <v>73.400000000000006</v>
      </c>
      <c r="L61" s="58">
        <f t="shared" ref="L61:P61" si="19">ROUND(L$41+L38,5)</f>
        <v>12.00014</v>
      </c>
      <c r="M61" s="58">
        <f t="shared" si="19"/>
        <v>28.000109999999999</v>
      </c>
      <c r="N61" s="58">
        <f t="shared" si="19"/>
        <v>41.999929999999999</v>
      </c>
      <c r="O61" s="58">
        <f t="shared" si="19"/>
        <v>56.000219999999999</v>
      </c>
      <c r="P61" s="58">
        <f t="shared" si="19"/>
        <v>72.000190000000003</v>
      </c>
    </row>
    <row r="62" spans="2:16" x14ac:dyDescent="0.3">
      <c r="B62">
        <v>0.16369</v>
      </c>
      <c r="C62">
        <v>-1.453E-2</v>
      </c>
      <c r="D62">
        <v>0.69233</v>
      </c>
      <c r="G62">
        <v>28.000250000000001</v>
      </c>
      <c r="H62">
        <v>73.400000000000006</v>
      </c>
      <c r="I62">
        <v>73.400000000000006</v>
      </c>
      <c r="L62" s="58">
        <f t="shared" ref="L62:P62" si="20">ROUND(L$41+L39,5)</f>
        <v>12.000019999999999</v>
      </c>
      <c r="M62" s="58">
        <f t="shared" si="20"/>
        <v>28.000070000000001</v>
      </c>
      <c r="N62" s="58">
        <f t="shared" si="20"/>
        <v>41.999890000000001</v>
      </c>
      <c r="O62" s="58">
        <f t="shared" si="20"/>
        <v>56.000219999999999</v>
      </c>
      <c r="P62" s="58">
        <f t="shared" si="20"/>
        <v>72.000110000000006</v>
      </c>
    </row>
    <row r="63" spans="2:16" x14ac:dyDescent="0.3">
      <c r="B63">
        <v>0.16372</v>
      </c>
      <c r="C63">
        <v>-1.4200000000000001E-2</v>
      </c>
      <c r="D63">
        <v>0.69279999999999997</v>
      </c>
      <c r="G63">
        <v>28.001239999999999</v>
      </c>
      <c r="H63">
        <v>73.3</v>
      </c>
      <c r="I63">
        <v>73.3</v>
      </c>
    </row>
    <row r="64" spans="2:16" x14ac:dyDescent="0.3">
      <c r="B64">
        <v>0.16361000000000001</v>
      </c>
      <c r="C64">
        <v>-1.426E-2</v>
      </c>
      <c r="D64">
        <v>0.69264999999999999</v>
      </c>
      <c r="G64">
        <v>28.000050000000002</v>
      </c>
      <c r="H64">
        <v>73.400000000000006</v>
      </c>
      <c r="I64">
        <v>73.400000000000006</v>
      </c>
      <c r="L64" t="s">
        <v>508</v>
      </c>
    </row>
    <row r="65" spans="2:16" x14ac:dyDescent="0.3">
      <c r="B65">
        <v>0.16361999999999999</v>
      </c>
      <c r="C65">
        <v>-1.452E-2</v>
      </c>
      <c r="D65">
        <v>0.69262999999999997</v>
      </c>
      <c r="G65">
        <v>28.000599999999999</v>
      </c>
      <c r="H65">
        <v>73.5</v>
      </c>
      <c r="I65">
        <v>73.5</v>
      </c>
      <c r="L65">
        <f>ROUND(L42*25.4,5)</f>
        <v>304.80482999999998</v>
      </c>
      <c r="M65">
        <f t="shared" ref="M65:P65" si="21">ROUND(M42*25.4,5)</f>
        <v>711.20203000000004</v>
      </c>
      <c r="N65">
        <f t="shared" si="21"/>
        <v>1066.8040599999999</v>
      </c>
      <c r="O65">
        <f t="shared" si="21"/>
        <v>1422.3931399999999</v>
      </c>
      <c r="P65">
        <f t="shared" si="21"/>
        <v>1828.8177800000001</v>
      </c>
    </row>
    <row r="66" spans="2:16" x14ac:dyDescent="0.3">
      <c r="B66">
        <v>-0.11416999999999999</v>
      </c>
      <c r="C66">
        <v>0.50866</v>
      </c>
      <c r="D66">
        <v>0.69745999999999997</v>
      </c>
      <c r="G66">
        <v>28.001349999999999</v>
      </c>
      <c r="H66">
        <v>73.599999999999994</v>
      </c>
      <c r="I66">
        <v>73.599999999999994</v>
      </c>
      <c r="L66">
        <f t="shared" ref="L66:P66" si="22">ROUND(L43*25.4,5)</f>
        <v>304.80610000000001</v>
      </c>
      <c r="M66">
        <f t="shared" si="22"/>
        <v>711.20024999999998</v>
      </c>
      <c r="N66">
        <f t="shared" si="22"/>
        <v>1066.80457</v>
      </c>
      <c r="O66">
        <f t="shared" si="22"/>
        <v>1422.3931399999999</v>
      </c>
      <c r="P66">
        <f t="shared" si="22"/>
        <v>1828.81753</v>
      </c>
    </row>
    <row r="67" spans="2:16" x14ac:dyDescent="0.3">
      <c r="B67">
        <v>-0.11416</v>
      </c>
      <c r="C67">
        <v>0.50854999999999995</v>
      </c>
      <c r="D67">
        <v>0.69752999999999998</v>
      </c>
      <c r="G67">
        <v>28.000139999999998</v>
      </c>
      <c r="H67">
        <v>73.400000000000006</v>
      </c>
      <c r="I67">
        <v>73.400000000000006</v>
      </c>
      <c r="L67">
        <f t="shared" ref="L67:P67" si="23">ROUND(L44*25.4,5)</f>
        <v>304.80533000000003</v>
      </c>
      <c r="M67">
        <f t="shared" si="23"/>
        <v>711.19924000000003</v>
      </c>
      <c r="N67">
        <f t="shared" si="23"/>
        <v>1066.8025399999999</v>
      </c>
      <c r="O67">
        <f t="shared" si="23"/>
        <v>1422.39213</v>
      </c>
      <c r="P67">
        <f t="shared" si="23"/>
        <v>1828.8180299999999</v>
      </c>
    </row>
    <row r="68" spans="2:16" x14ac:dyDescent="0.3">
      <c r="B68">
        <v>-0.11416999999999999</v>
      </c>
      <c r="C68">
        <v>0.50812000000000002</v>
      </c>
      <c r="D68">
        <v>0.69789999999999996</v>
      </c>
      <c r="G68">
        <v>65.001630000000006</v>
      </c>
      <c r="H68">
        <v>73.599999999999994</v>
      </c>
      <c r="I68">
        <v>73.599999999999994</v>
      </c>
      <c r="L68">
        <f t="shared" ref="L68:P68" si="24">ROUND(L45*25.4,5)</f>
        <v>304.80203</v>
      </c>
      <c r="M68">
        <f t="shared" si="24"/>
        <v>711.20736999999997</v>
      </c>
      <c r="N68">
        <f t="shared" si="24"/>
        <v>1066.81727</v>
      </c>
      <c r="O68">
        <f t="shared" si="24"/>
        <v>1422.39949</v>
      </c>
      <c r="P68">
        <f t="shared" si="24"/>
        <v>1828.80864</v>
      </c>
    </row>
    <row r="69" spans="2:16" x14ac:dyDescent="0.3">
      <c r="B69">
        <v>-0.11393</v>
      </c>
      <c r="C69">
        <v>0.50817000000000001</v>
      </c>
      <c r="D69">
        <v>0.69769000000000003</v>
      </c>
      <c r="G69">
        <v>28.000720000000001</v>
      </c>
      <c r="H69">
        <v>73.3</v>
      </c>
      <c r="I69">
        <v>73.3</v>
      </c>
      <c r="L69">
        <f t="shared" ref="L69:P69" si="25">ROUND(L46*25.4,5)</f>
        <v>304.80151999999998</v>
      </c>
      <c r="M69">
        <f t="shared" si="25"/>
        <v>711.20483000000002</v>
      </c>
      <c r="N69">
        <f t="shared" si="25"/>
        <v>1066.8167599999999</v>
      </c>
      <c r="O69">
        <f t="shared" si="25"/>
        <v>1422.3989799999999</v>
      </c>
      <c r="P69">
        <f t="shared" si="25"/>
        <v>1828.81041</v>
      </c>
    </row>
    <row r="70" spans="2:16" x14ac:dyDescent="0.3">
      <c r="B70">
        <v>-0.11412</v>
      </c>
      <c r="C70">
        <v>0.50868999999999998</v>
      </c>
      <c r="D70">
        <v>0.69782</v>
      </c>
      <c r="G70">
        <v>65.002870000000001</v>
      </c>
      <c r="H70">
        <v>73.7</v>
      </c>
      <c r="I70">
        <v>73.7</v>
      </c>
      <c r="L70">
        <f t="shared" ref="L70:P70" si="26">ROUND(L47*25.4,5)</f>
        <v>304.79924</v>
      </c>
      <c r="M70">
        <f t="shared" si="26"/>
        <v>711.20533</v>
      </c>
      <c r="N70">
        <f t="shared" si="26"/>
        <v>1066.81422</v>
      </c>
      <c r="O70">
        <f t="shared" si="26"/>
        <v>1422.39797</v>
      </c>
      <c r="P70">
        <f t="shared" si="26"/>
        <v>1828.80737</v>
      </c>
    </row>
    <row r="71" spans="2:16" x14ac:dyDescent="0.3">
      <c r="G71">
        <v>28.00123</v>
      </c>
      <c r="H71">
        <v>73.3</v>
      </c>
      <c r="I71">
        <v>73.3</v>
      </c>
      <c r="L71">
        <f t="shared" ref="L71:P71" si="27">ROUND(L48*25.4,5)</f>
        <v>304.78627999999998</v>
      </c>
      <c r="M71">
        <f t="shared" si="27"/>
        <v>711.19186999999999</v>
      </c>
      <c r="N71">
        <f t="shared" si="27"/>
        <v>1066.77638</v>
      </c>
      <c r="O71">
        <f t="shared" si="27"/>
        <v>1422.3603800000001</v>
      </c>
      <c r="P71">
        <f t="shared" si="27"/>
        <v>1828.7725700000001</v>
      </c>
    </row>
    <row r="72" spans="2:16" x14ac:dyDescent="0.3">
      <c r="G72">
        <v>28.000730000000001</v>
      </c>
      <c r="H72">
        <v>73.400000000000006</v>
      </c>
      <c r="I72">
        <v>73.400000000000006</v>
      </c>
      <c r="L72">
        <f t="shared" ref="L72:P72" si="28">ROUND(L49*25.4,5)</f>
        <v>304.78627999999998</v>
      </c>
      <c r="M72">
        <f t="shared" si="28"/>
        <v>711.18857000000003</v>
      </c>
      <c r="N72">
        <f t="shared" si="28"/>
        <v>1066.7682500000001</v>
      </c>
      <c r="O72">
        <f t="shared" si="28"/>
        <v>1422.3547900000001</v>
      </c>
      <c r="P72">
        <f t="shared" si="28"/>
        <v>1828.7723100000001</v>
      </c>
    </row>
    <row r="73" spans="2:16" x14ac:dyDescent="0.3">
      <c r="G73">
        <v>28.002289999999999</v>
      </c>
      <c r="H73">
        <v>73.3</v>
      </c>
      <c r="I73">
        <v>73.3</v>
      </c>
      <c r="L73">
        <f t="shared" ref="L73:P73" si="29">ROUND(L50*25.4,5)</f>
        <v>304.78246999999999</v>
      </c>
      <c r="M73">
        <f t="shared" si="29"/>
        <v>711.18705</v>
      </c>
      <c r="N73">
        <f t="shared" si="29"/>
        <v>1066.77054</v>
      </c>
      <c r="O73">
        <f t="shared" si="29"/>
        <v>1422.3519899999999</v>
      </c>
      <c r="P73">
        <f t="shared" si="29"/>
        <v>1828.77181</v>
      </c>
    </row>
    <row r="74" spans="2:16" x14ac:dyDescent="0.3">
      <c r="G74">
        <v>28.001919999999998</v>
      </c>
      <c r="H74">
        <v>73.3</v>
      </c>
      <c r="I74">
        <v>73.3</v>
      </c>
      <c r="L74">
        <f t="shared" ref="L74:P74" si="30">ROUND(L51*25.4,5)</f>
        <v>304.81092000000001</v>
      </c>
      <c r="M74">
        <f t="shared" si="30"/>
        <v>711.20483000000002</v>
      </c>
      <c r="N74">
        <f t="shared" si="30"/>
        <v>1066.816</v>
      </c>
      <c r="O74">
        <f t="shared" si="30"/>
        <v>1422.4129499999999</v>
      </c>
      <c r="P74">
        <f t="shared" si="30"/>
        <v>1828.8261600000001</v>
      </c>
    </row>
    <row r="75" spans="2:16" x14ac:dyDescent="0.3">
      <c r="G75">
        <v>28.000900000000001</v>
      </c>
      <c r="H75">
        <v>73.400000000000006</v>
      </c>
      <c r="I75">
        <v>73.400000000000006</v>
      </c>
      <c r="L75">
        <f t="shared" ref="L75:P75" si="31">ROUND(L52*25.4,5)</f>
        <v>304.81016</v>
      </c>
      <c r="M75">
        <f t="shared" si="31"/>
        <v>711.20483000000002</v>
      </c>
      <c r="N75">
        <f t="shared" si="31"/>
        <v>1066.8137200000001</v>
      </c>
      <c r="O75">
        <f t="shared" si="31"/>
        <v>1422.41194</v>
      </c>
      <c r="P75">
        <f t="shared" si="31"/>
        <v>1828.8223499999999</v>
      </c>
    </row>
    <row r="76" spans="2:16" x14ac:dyDescent="0.3">
      <c r="G76">
        <v>28.00095</v>
      </c>
      <c r="H76">
        <v>73.400000000000006</v>
      </c>
      <c r="I76">
        <v>73.400000000000006</v>
      </c>
      <c r="L76">
        <f t="shared" ref="L76:P76" si="32">ROUND(L53*25.4,5)</f>
        <v>304.81016</v>
      </c>
      <c r="M76">
        <f t="shared" si="32"/>
        <v>711.20279000000005</v>
      </c>
      <c r="N76">
        <f t="shared" si="32"/>
        <v>1066.81295</v>
      </c>
      <c r="O76">
        <f t="shared" si="32"/>
        <v>1422.41219</v>
      </c>
      <c r="P76">
        <f t="shared" si="32"/>
        <v>1828.82286</v>
      </c>
    </row>
    <row r="77" spans="2:16" x14ac:dyDescent="0.3">
      <c r="G77">
        <v>28.001110000000001</v>
      </c>
      <c r="H77">
        <v>73.3</v>
      </c>
      <c r="I77">
        <v>73.3</v>
      </c>
      <c r="L77">
        <f t="shared" ref="L77:P77" si="33">ROUND(L54*25.4,5)</f>
        <v>304.80050999999997</v>
      </c>
      <c r="M77">
        <f t="shared" si="33"/>
        <v>711.20432000000005</v>
      </c>
      <c r="N77">
        <f t="shared" si="33"/>
        <v>1066.8055899999999</v>
      </c>
      <c r="O77">
        <f t="shared" si="33"/>
        <v>1422.40254</v>
      </c>
      <c r="P77">
        <f t="shared" si="33"/>
        <v>1828.8055899999999</v>
      </c>
    </row>
    <row r="78" spans="2:16" x14ac:dyDescent="0.3">
      <c r="G78">
        <v>65.002080000000007</v>
      </c>
      <c r="H78">
        <v>73.8</v>
      </c>
      <c r="I78">
        <v>73.8</v>
      </c>
      <c r="L78">
        <f t="shared" ref="L78:P78" si="34">ROUND(L55*25.4,5)</f>
        <v>304.79847999999998</v>
      </c>
      <c r="M78">
        <f t="shared" si="34"/>
        <v>711.20432000000005</v>
      </c>
      <c r="N78">
        <f t="shared" si="34"/>
        <v>1066.80762</v>
      </c>
      <c r="O78">
        <f t="shared" si="34"/>
        <v>1422.4005099999999</v>
      </c>
      <c r="P78">
        <f t="shared" si="34"/>
        <v>1828.8096499999999</v>
      </c>
    </row>
    <row r="79" spans="2:16" x14ac:dyDescent="0.3">
      <c r="G79">
        <v>65.001149999999996</v>
      </c>
      <c r="H79">
        <v>73.8</v>
      </c>
      <c r="I79">
        <v>73.7</v>
      </c>
      <c r="L79">
        <f t="shared" ref="L79:P79" si="35">ROUND(L56*25.4,5)</f>
        <v>304.79746</v>
      </c>
      <c r="M79">
        <f t="shared" si="35"/>
        <v>711.20635000000004</v>
      </c>
      <c r="N79">
        <f t="shared" si="35"/>
        <v>1066.80762</v>
      </c>
      <c r="O79">
        <f t="shared" si="35"/>
        <v>1422.4015199999999</v>
      </c>
      <c r="P79">
        <f t="shared" si="35"/>
        <v>1828.8096499999999</v>
      </c>
    </row>
    <row r="80" spans="2:16" x14ac:dyDescent="0.3">
      <c r="G80">
        <v>65.001900000000006</v>
      </c>
      <c r="H80">
        <v>73.7</v>
      </c>
      <c r="I80">
        <v>73.7</v>
      </c>
      <c r="L80">
        <f t="shared" ref="L80:P80" si="36">ROUND(L57*25.4,5)</f>
        <v>304.79746</v>
      </c>
      <c r="M80">
        <f t="shared" si="36"/>
        <v>711.20991000000004</v>
      </c>
      <c r="N80">
        <f t="shared" si="36"/>
        <v>1066.79314</v>
      </c>
      <c r="O80">
        <f t="shared" si="36"/>
        <v>1422.3967</v>
      </c>
      <c r="P80">
        <f t="shared" si="36"/>
        <v>1828.79492</v>
      </c>
    </row>
    <row r="81" spans="8:16" x14ac:dyDescent="0.3">
      <c r="L81">
        <f t="shared" ref="L81:P81" si="37">ROUND(L58*25.4,5)</f>
        <v>304.79644000000002</v>
      </c>
      <c r="M81">
        <f t="shared" si="37"/>
        <v>711.20889</v>
      </c>
      <c r="N81">
        <f t="shared" si="37"/>
        <v>1066.79213</v>
      </c>
      <c r="O81">
        <f t="shared" si="37"/>
        <v>1422.39771</v>
      </c>
      <c r="P81">
        <f t="shared" si="37"/>
        <v>1828.7938999999999</v>
      </c>
    </row>
    <row r="82" spans="8:16" x14ac:dyDescent="0.3">
      <c r="H82" t="s">
        <v>830</v>
      </c>
      <c r="L82">
        <f t="shared" ref="L82:P82" si="38">ROUND(L59*25.4,5)</f>
        <v>304.79746</v>
      </c>
      <c r="M82">
        <f t="shared" si="38"/>
        <v>711.20991000000004</v>
      </c>
      <c r="N82">
        <f t="shared" si="38"/>
        <v>1066.7941599999999</v>
      </c>
      <c r="O82">
        <f t="shared" si="38"/>
        <v>1422.39771</v>
      </c>
      <c r="P82">
        <f t="shared" si="38"/>
        <v>1828.79594</v>
      </c>
    </row>
    <row r="83" spans="8:16" x14ac:dyDescent="0.3">
      <c r="H83">
        <v>73.7</v>
      </c>
      <c r="L83">
        <f t="shared" ref="L83:P83" si="39">ROUND(L60*25.4,5)</f>
        <v>304.80356</v>
      </c>
      <c r="M83">
        <f t="shared" si="39"/>
        <v>711.20559000000003</v>
      </c>
      <c r="N83">
        <f t="shared" si="39"/>
        <v>1066.80025</v>
      </c>
      <c r="O83">
        <f t="shared" si="39"/>
        <v>1422.4083800000001</v>
      </c>
      <c r="P83">
        <f t="shared" si="39"/>
        <v>1828.80584</v>
      </c>
    </row>
    <row r="84" spans="8:16" x14ac:dyDescent="0.3">
      <c r="H84">
        <v>32</v>
      </c>
      <c r="L84">
        <f t="shared" ref="L84:P84" si="40">ROUND(L61*25.4,5)</f>
        <v>304.80356</v>
      </c>
      <c r="M84">
        <f t="shared" si="40"/>
        <v>711.20279000000005</v>
      </c>
      <c r="N84">
        <f t="shared" si="40"/>
        <v>1066.7982199999999</v>
      </c>
      <c r="O84">
        <f t="shared" si="40"/>
        <v>1422.4055900000001</v>
      </c>
      <c r="P84">
        <f t="shared" si="40"/>
        <v>1828.80483</v>
      </c>
    </row>
    <row r="85" spans="8:16" x14ac:dyDescent="0.3">
      <c r="L85">
        <f t="shared" ref="L85:P85" si="41">ROUND(L62*25.4,5)</f>
        <v>304.80050999999997</v>
      </c>
      <c r="M85">
        <f t="shared" si="41"/>
        <v>711.20177999999999</v>
      </c>
      <c r="N85">
        <f t="shared" si="41"/>
        <v>1066.79721</v>
      </c>
      <c r="O85">
        <f t="shared" si="41"/>
        <v>1422.4055900000001</v>
      </c>
      <c r="P85">
        <f t="shared" si="41"/>
        <v>1828.80279</v>
      </c>
    </row>
    <row r="86" spans="8:16" x14ac:dyDescent="0.3">
      <c r="H86">
        <v>0.99980000000000002</v>
      </c>
    </row>
    <row r="87" spans="8:16" x14ac:dyDescent="0.3">
      <c r="H87">
        <v>0.99961999999999995</v>
      </c>
    </row>
    <row r="88" spans="8:16" x14ac:dyDescent="0.3">
      <c r="H88">
        <v>0.99958999999999998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12</vt:i4>
      </vt:variant>
    </vt:vector>
  </HeadingPairs>
  <TitlesOfParts>
    <vt:vector size="30" baseType="lpstr">
      <vt:lpstr>Info</vt:lpstr>
      <vt:lpstr>Qualer</vt:lpstr>
      <vt:lpstr>SPAT1</vt:lpstr>
      <vt:lpstr>SPAT2</vt:lpstr>
      <vt:lpstr>SPAT3</vt:lpstr>
      <vt:lpstr>Length</vt:lpstr>
      <vt:lpstr>VPT (ASME)</vt:lpstr>
      <vt:lpstr>Euni (ISO)</vt:lpstr>
      <vt:lpstr>Probing</vt:lpstr>
      <vt:lpstr>Articulated Location</vt:lpstr>
      <vt:lpstr>EDPT</vt:lpstr>
      <vt:lpstr>LLP</vt:lpstr>
      <vt:lpstr>8-Axis</vt:lpstr>
      <vt:lpstr>Standards</vt:lpstr>
      <vt:lpstr>Switches</vt:lpstr>
      <vt:lpstr>Software Validation</vt:lpstr>
      <vt:lpstr>Machine Database</vt:lpstr>
      <vt:lpstr>Sample Data</vt:lpstr>
      <vt:lpstr>'8-Axis'!Print_Area</vt:lpstr>
      <vt:lpstr>'Articulated Location'!Print_Area</vt:lpstr>
      <vt:lpstr>EDPT!Print_Area</vt:lpstr>
      <vt:lpstr>'Euni (ISO)'!Print_Area</vt:lpstr>
      <vt:lpstr>Length!Print_Area</vt:lpstr>
      <vt:lpstr>LLP!Print_Area</vt:lpstr>
      <vt:lpstr>Probing!Print_Area</vt:lpstr>
      <vt:lpstr>Qualer!Print_Area</vt:lpstr>
      <vt:lpstr>SPAT1!Print_Area</vt:lpstr>
      <vt:lpstr>SPAT2!Print_Area</vt:lpstr>
      <vt:lpstr>SPAT3!Print_Area</vt:lpstr>
      <vt:lpstr>'VPT (ASME)'!Print_Area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Short</dc:creator>
  <cp:keywords>AACMM</cp:keywords>
  <cp:lastModifiedBy>Christopher Short</cp:lastModifiedBy>
  <cp:lastPrinted>2023-03-18T20:21:18Z</cp:lastPrinted>
  <dcterms:created xsi:type="dcterms:W3CDTF">2022-04-14T21:11:51Z</dcterms:created>
  <dcterms:modified xsi:type="dcterms:W3CDTF">2026-01-07T23:06:40Z</dcterms:modified>
</cp:coreProperties>
</file>